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3M_Deposits" sheetId="7" r:id="rId4"/>
    <sheet name="3M_Futures" sheetId="9" r:id="rId5"/>
    <sheet name="3M_SwapsFromBasis" sheetId="11" r:id="rId6"/>
  </sheets>
  <definedNames>
    <definedName name="Accuracy">'General Settings'!$D$23</definedName>
    <definedName name="BondBasisDayCounter">'General Settings'!$M$13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RateHelpers!$J$2:$J$158</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RateHelpers!$E$2:$E$158</definedName>
    <definedName name="RateHelpersIncluded">RateHelpers!$H$2:$H$158</definedName>
    <definedName name="RateHelpersPriority">RateHelpers!$I$2:$I$158</definedName>
    <definedName name="RateHelpersSelected">Selected!$A$7</definedName>
    <definedName name="SerializationPath">'General Settings'!$M$5</definedName>
    <definedName name="Serialize">'General Settings'!$M$4</definedName>
    <definedName name="Swap3MConventions">'3M_SwapsFromBasis'!$P$7:$R$11</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c r="L2" i="11" s="1"/>
  <c r="M16" i="6"/>
  <c r="K2" i="11"/>
  <c r="K3" i="11" s="1"/>
  <c r="D6" i="11"/>
  <c r="J6" i="11" s="1"/>
  <c r="E6" i="11"/>
  <c r="I6" i="11" s="1"/>
  <c r="B7" i="11"/>
  <c r="B8" i="1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1" i="7"/>
  <c r="E2" i="7" s="1"/>
  <c r="C3" i="7"/>
  <c r="D3" i="7"/>
  <c r="C4" i="7"/>
  <c r="D4" i="7"/>
  <c r="C5" i="7"/>
  <c r="D5" i="7"/>
  <c r="C6" i="7"/>
  <c r="D6" i="7"/>
  <c r="C7" i="7"/>
  <c r="D7" i="7"/>
  <c r="C8" i="7"/>
  <c r="D8" i="7"/>
  <c r="T6" i="11"/>
  <c r="U6" i="11"/>
  <c r="D3" i="9" a="1"/>
  <c r="D29" i="9" l="1"/>
  <c r="D11" i="9"/>
  <c r="D31" i="9"/>
  <c r="D24" i="9"/>
  <c r="D4" i="9"/>
  <c r="D14" i="9"/>
  <c r="D38" i="9"/>
  <c r="D15" i="9"/>
  <c r="D8" i="9"/>
  <c r="D32" i="9"/>
  <c r="D9" i="9"/>
  <c r="D17" i="9"/>
  <c r="D25" i="9"/>
  <c r="D33" i="9"/>
  <c r="D41" i="9"/>
  <c r="D10" i="9"/>
  <c r="D18" i="9"/>
  <c r="D26" i="9"/>
  <c r="D34" i="9"/>
  <c r="D42" i="9"/>
  <c r="D3" i="9"/>
  <c r="D19" i="9"/>
  <c r="D27" i="9"/>
  <c r="D35" i="9"/>
  <c r="D43" i="9"/>
  <c r="D12" i="9"/>
  <c r="D20" i="9"/>
  <c r="D28" i="9"/>
  <c r="D36" i="9"/>
  <c r="D44" i="9"/>
  <c r="D5" i="9"/>
  <c r="D13" i="9"/>
  <c r="D21" i="9"/>
  <c r="D37" i="9"/>
  <c r="D6" i="9"/>
  <c r="D22" i="9"/>
  <c r="D30" i="9"/>
  <c r="D7" i="9"/>
  <c r="D23" i="9"/>
  <c r="D39" i="9"/>
  <c r="D16" i="9"/>
  <c r="D40" i="9"/>
  <c r="H6" i="11"/>
  <c r="F6" i="11"/>
  <c r="E7" i="11"/>
  <c r="E8" i="11" s="1"/>
  <c r="K4" i="11"/>
  <c r="D7" i="11"/>
  <c r="K6" i="11"/>
  <c r="E7" i="7"/>
  <c r="E4" i="7"/>
  <c r="E3" i="7"/>
  <c r="E8" i="7"/>
  <c r="E6" i="7"/>
  <c r="E5" i="7"/>
  <c r="L4" i="11"/>
  <c r="F8" i="7"/>
  <c r="J8" i="7"/>
  <c r="G8" i="7"/>
  <c r="F5" i="7"/>
  <c r="F6" i="7"/>
  <c r="F7" i="7"/>
  <c r="G7" i="7" s="1"/>
  <c r="G6" i="7"/>
  <c r="J7" i="7"/>
  <c r="F3" i="7"/>
  <c r="G5" i="7"/>
  <c r="F4" i="7"/>
  <c r="F2" i="7"/>
  <c r="J3" i="7"/>
  <c r="G3" i="7"/>
  <c r="J4" i="7"/>
  <c r="G4" i="7"/>
  <c r="E4" i="4" l="1"/>
  <c r="E6" i="4"/>
  <c r="E5" i="4"/>
  <c r="E7" i="4"/>
  <c r="E3" i="4"/>
  <c r="E2" i="4"/>
  <c r="H7" i="11"/>
  <c r="D8" i="11"/>
  <c r="K8" i="11" s="1"/>
  <c r="F7" i="11"/>
  <c r="I7" i="11"/>
  <c r="J7" i="11"/>
  <c r="K7" i="11"/>
  <c r="E9" i="11"/>
  <c r="I8" i="11"/>
  <c r="F38" i="9"/>
  <c r="G38" i="9"/>
  <c r="H38" i="9"/>
  <c r="F37" i="9"/>
  <c r="G37" i="9"/>
  <c r="H37" i="9"/>
  <c r="G15" i="9"/>
  <c r="H15" i="9"/>
  <c r="F15" i="9"/>
  <c r="F25" i="9"/>
  <c r="G25" i="9"/>
  <c r="H25" i="9"/>
  <c r="F18" i="9"/>
  <c r="H18" i="9"/>
  <c r="G18" i="9"/>
  <c r="F28" i="9"/>
  <c r="H28" i="9"/>
  <c r="G28" i="9"/>
  <c r="F14" i="9"/>
  <c r="G14" i="9"/>
  <c r="H14" i="9"/>
  <c r="F29" i="9"/>
  <c r="G29" i="9"/>
  <c r="H29" i="9"/>
  <c r="F6" i="9"/>
  <c r="G6" i="9"/>
  <c r="H6" i="9"/>
  <c r="F17" i="9"/>
  <c r="G17" i="9"/>
  <c r="H17" i="9"/>
  <c r="H40" i="9"/>
  <c r="G40" i="9"/>
  <c r="F40" i="9"/>
  <c r="F10" i="9"/>
  <c r="G10" i="9"/>
  <c r="H10" i="9"/>
  <c r="G43" i="9"/>
  <c r="F43" i="9"/>
  <c r="H43" i="9"/>
  <c r="F20" i="9"/>
  <c r="H20" i="9"/>
  <c r="G20" i="9"/>
  <c r="F21" i="9"/>
  <c r="G21" i="9"/>
  <c r="H21" i="9"/>
  <c r="F22" i="9"/>
  <c r="G22" i="9"/>
  <c r="H22" i="9"/>
  <c r="H32" i="9"/>
  <c r="G32" i="9"/>
  <c r="F32" i="9"/>
  <c r="G35" i="9"/>
  <c r="F35" i="9"/>
  <c r="H35" i="9"/>
  <c r="F12" i="9"/>
  <c r="H12" i="9"/>
  <c r="G12" i="9"/>
  <c r="F13" i="9"/>
  <c r="G13" i="9"/>
  <c r="H13" i="9"/>
  <c r="H24" i="9"/>
  <c r="G24" i="9"/>
  <c r="F24" i="9"/>
  <c r="G27" i="9"/>
  <c r="F27" i="9"/>
  <c r="H27" i="9"/>
  <c r="F4" i="9"/>
  <c r="H4" i="9"/>
  <c r="G4" i="9"/>
  <c r="F9" i="9"/>
  <c r="G9" i="9"/>
  <c r="H9" i="9"/>
  <c r="H16" i="9"/>
  <c r="G16" i="9"/>
  <c r="F16" i="9"/>
  <c r="G19" i="9"/>
  <c r="F19" i="9"/>
  <c r="H19" i="9"/>
  <c r="G39" i="9"/>
  <c r="H39" i="9"/>
  <c r="F39" i="9"/>
  <c r="F30" i="9"/>
  <c r="G30" i="9"/>
  <c r="H30" i="9"/>
  <c r="H8" i="9"/>
  <c r="F8" i="9"/>
  <c r="G8" i="9"/>
  <c r="F42" i="9"/>
  <c r="H42" i="9"/>
  <c r="G42" i="9"/>
  <c r="G11" i="9"/>
  <c r="F11" i="9"/>
  <c r="H11" i="9"/>
  <c r="G31" i="9"/>
  <c r="H31" i="9"/>
  <c r="F31" i="9"/>
  <c r="F5" i="9"/>
  <c r="G5" i="9"/>
  <c r="H5" i="9"/>
  <c r="F41" i="9"/>
  <c r="G41" i="9"/>
  <c r="H41" i="9"/>
  <c r="G7" i="9"/>
  <c r="H7" i="9"/>
  <c r="F7" i="9"/>
  <c r="F34" i="9"/>
  <c r="H34" i="9"/>
  <c r="G34" i="9"/>
  <c r="G3" i="9"/>
  <c r="H3" i="9"/>
  <c r="F3" i="9"/>
  <c r="F44" i="9"/>
  <c r="H44" i="9"/>
  <c r="G44" i="9"/>
  <c r="G23" i="9"/>
  <c r="H23" i="9"/>
  <c r="F23" i="9"/>
  <c r="F33" i="9"/>
  <c r="G33" i="9"/>
  <c r="H33" i="9"/>
  <c r="F26" i="9"/>
  <c r="H26" i="9"/>
  <c r="G26" i="9"/>
  <c r="F36" i="9"/>
  <c r="H36" i="9"/>
  <c r="G36" i="9"/>
  <c r="T8" i="11"/>
  <c r="U7" i="11"/>
  <c r="T7" i="11"/>
  <c r="J5" i="7"/>
  <c r="I25" i="9"/>
  <c r="I17" i="9"/>
  <c r="I31" i="9"/>
  <c r="I20" i="9"/>
  <c r="I41" i="9"/>
  <c r="I30" i="9"/>
  <c r="I16" i="9"/>
  <c r="I26" i="9"/>
  <c r="I42" i="9"/>
  <c r="I9" i="9"/>
  <c r="J6" i="7"/>
  <c r="I39" i="9"/>
  <c r="I43" i="9"/>
  <c r="I14" i="9"/>
  <c r="M4" i="11"/>
  <c r="I40" i="9"/>
  <c r="J40" i="9"/>
  <c r="J39" i="9"/>
  <c r="I33" i="9"/>
  <c r="I38" i="9"/>
  <c r="I3" i="9"/>
  <c r="I34" i="9"/>
  <c r="I37" i="9"/>
  <c r="I28" i="9"/>
  <c r="I23" i="9"/>
  <c r="J33" i="9"/>
  <c r="I21" i="9"/>
  <c r="I10" i="9"/>
  <c r="I35" i="9"/>
  <c r="I29" i="9"/>
  <c r="I15" i="9"/>
  <c r="I27" i="9"/>
  <c r="J27" i="9" s="1"/>
  <c r="I4" i="9"/>
  <c r="I44" i="9"/>
  <c r="I22" i="9"/>
  <c r="J22" i="9" s="1"/>
  <c r="I36" i="9"/>
  <c r="J36" i="9"/>
  <c r="I32" i="9"/>
  <c r="L7" i="11"/>
  <c r="I12" i="9"/>
  <c r="L6" i="11"/>
  <c r="V6" i="11" s="1"/>
  <c r="J21" i="9"/>
  <c r="I6" i="9"/>
  <c r="I18" i="9"/>
  <c r="J18" i="9" s="1"/>
  <c r="I5" i="9"/>
  <c r="I8" i="9"/>
  <c r="I13" i="9"/>
  <c r="J28" i="9"/>
  <c r="J30" i="9"/>
  <c r="I19" i="9"/>
  <c r="J19" i="9" s="1"/>
  <c r="M6" i="11"/>
  <c r="I24" i="9"/>
  <c r="J24" i="9" s="1"/>
  <c r="J25" i="9"/>
  <c r="I7" i="9"/>
  <c r="W6" i="11"/>
  <c r="I11" i="9"/>
  <c r="G2" i="7"/>
  <c r="W7" i="11"/>
  <c r="E44" i="4" l="1"/>
  <c r="E69" i="4"/>
  <c r="E52" i="4"/>
  <c r="E35" i="4"/>
  <c r="E36" i="4"/>
  <c r="E43" i="4"/>
  <c r="E32" i="4"/>
  <c r="E51" i="4"/>
  <c r="E63" i="4"/>
  <c r="E48" i="4"/>
  <c r="E64" i="4"/>
  <c r="E55" i="4"/>
  <c r="E42" i="4"/>
  <c r="E38" i="4"/>
  <c r="E47" i="4"/>
  <c r="E45" i="4"/>
  <c r="E57" i="4"/>
  <c r="E49" i="4"/>
  <c r="E67" i="4"/>
  <c r="E60" i="4"/>
  <c r="E59" i="4"/>
  <c r="E28" i="4"/>
  <c r="E56" i="4"/>
  <c r="E33" i="4"/>
  <c r="E30" i="4"/>
  <c r="E65" i="4"/>
  <c r="E53" i="4"/>
  <c r="E37" i="4"/>
  <c r="E66" i="4"/>
  <c r="E68" i="4"/>
  <c r="E58" i="4"/>
  <c r="E61" i="4"/>
  <c r="E62" i="4"/>
  <c r="E50" i="4"/>
  <c r="E34" i="4"/>
  <c r="E41" i="4"/>
  <c r="E31" i="4"/>
  <c r="E126" i="4"/>
  <c r="E40" i="4"/>
  <c r="E54" i="4"/>
  <c r="E46" i="4"/>
  <c r="E39" i="4"/>
  <c r="E29" i="4"/>
  <c r="E125" i="4"/>
  <c r="F8" i="11"/>
  <c r="D9" i="11"/>
  <c r="K9" i="11" s="1"/>
  <c r="H8" i="11"/>
  <c r="J8" i="11"/>
  <c r="E10" i="11"/>
  <c r="I9" i="11"/>
  <c r="U8" i="11"/>
  <c r="T9" i="11"/>
  <c r="V7" i="11"/>
  <c r="J9" i="9"/>
  <c r="J29" i="9"/>
  <c r="J38" i="9"/>
  <c r="J12" i="9"/>
  <c r="J43" i="9"/>
  <c r="J15" i="9"/>
  <c r="J4" i="9"/>
  <c r="J37" i="9"/>
  <c r="J10" i="9"/>
  <c r="J20" i="9"/>
  <c r="L8" i="11"/>
  <c r="J23" i="9"/>
  <c r="J34" i="9"/>
  <c r="J32" i="9"/>
  <c r="J42" i="9"/>
  <c r="J6" i="9"/>
  <c r="J7" i="9"/>
  <c r="J11" i="9"/>
  <c r="J16" i="9"/>
  <c r="J8" i="9"/>
  <c r="J41" i="9"/>
  <c r="J14" i="9"/>
  <c r="J44" i="9"/>
  <c r="J5" i="9"/>
  <c r="J31" i="9"/>
  <c r="J35" i="9"/>
  <c r="J13" i="9"/>
  <c r="J17" i="9"/>
  <c r="M7" i="11"/>
  <c r="J3" i="9"/>
  <c r="J26" i="9"/>
  <c r="E127" i="4" l="1"/>
  <c r="J9" i="11"/>
  <c r="F9" i="11"/>
  <c r="D10" i="11"/>
  <c r="K10" i="11" s="1"/>
  <c r="H9" i="11"/>
  <c r="E11" i="11"/>
  <c r="I10" i="11"/>
  <c r="U9" i="11"/>
  <c r="T10" i="11"/>
  <c r="M8" i="11"/>
  <c r="W8" i="11"/>
  <c r="V8" i="11"/>
  <c r="L9" i="11"/>
  <c r="V9" i="11" s="1"/>
  <c r="W9" i="11"/>
  <c r="E128" i="4" l="1"/>
  <c r="J10" i="11"/>
  <c r="F10" i="11"/>
  <c r="D11" i="11"/>
  <c r="K11" i="11" s="1"/>
  <c r="H10" i="11"/>
  <c r="E12" i="11"/>
  <c r="I11" i="11"/>
  <c r="U10" i="11"/>
  <c r="T11" i="11"/>
  <c r="M9" i="11"/>
  <c r="L10" i="11"/>
  <c r="V10" i="11" s="1"/>
  <c r="W10" i="11"/>
  <c r="E129" i="4" l="1"/>
  <c r="H11" i="11"/>
  <c r="J11" i="11"/>
  <c r="F11" i="11"/>
  <c r="D12" i="11"/>
  <c r="K12" i="11" s="1"/>
  <c r="E13" i="11"/>
  <c r="I12" i="11"/>
  <c r="T12" i="11"/>
  <c r="U11" i="11"/>
  <c r="M10" i="11"/>
  <c r="L11" i="11"/>
  <c r="W11" i="11"/>
  <c r="V11" i="11"/>
  <c r="E130" i="4" l="1"/>
  <c r="D13" i="11"/>
  <c r="K13" i="11" s="1"/>
  <c r="F12" i="11"/>
  <c r="H12" i="11"/>
  <c r="J12" i="11"/>
  <c r="E14" i="11"/>
  <c r="I13" i="11"/>
  <c r="T13" i="11"/>
  <c r="U12" i="11"/>
  <c r="M11" i="11"/>
  <c r="L12" i="11"/>
  <c r="W12" i="11"/>
  <c r="V12" i="11"/>
  <c r="E131" i="4" l="1"/>
  <c r="D14" i="11"/>
  <c r="H13" i="11"/>
  <c r="J13" i="11"/>
  <c r="F13" i="11"/>
  <c r="E15" i="11"/>
  <c r="I14" i="11"/>
  <c r="T14" i="11"/>
  <c r="U13" i="11"/>
  <c r="L13" i="11"/>
  <c r="W13" i="11"/>
  <c r="V13" i="11"/>
  <c r="M12" i="11"/>
  <c r="E132" i="4" l="1"/>
  <c r="H14" i="11"/>
  <c r="J14" i="11"/>
  <c r="D15" i="11"/>
  <c r="K15" i="11" s="1"/>
  <c r="F14" i="11"/>
  <c r="K14" i="11"/>
  <c r="E16" i="11"/>
  <c r="I15" i="11"/>
  <c r="U14" i="11"/>
  <c r="T15" i="11"/>
  <c r="M13" i="11"/>
  <c r="L14" i="11"/>
  <c r="W14" i="11"/>
  <c r="V14" i="11"/>
  <c r="E133" i="4" l="1"/>
  <c r="F15" i="11"/>
  <c r="H15" i="11"/>
  <c r="J15" i="11"/>
  <c r="D16" i="11"/>
  <c r="E17" i="11"/>
  <c r="I16" i="11"/>
  <c r="U15" i="11"/>
  <c r="T16" i="11"/>
  <c r="M14" i="11"/>
  <c r="L15" i="11"/>
  <c r="V15" i="11"/>
  <c r="W15" i="11"/>
  <c r="E134" i="4" l="1"/>
  <c r="J16" i="11"/>
  <c r="F16" i="11"/>
  <c r="D17" i="11"/>
  <c r="K17" i="11" s="1"/>
  <c r="H16" i="11"/>
  <c r="K16" i="11"/>
  <c r="E18" i="11"/>
  <c r="I17" i="11"/>
  <c r="U16" i="11"/>
  <c r="T17" i="11"/>
  <c r="L16" i="11"/>
  <c r="V16" i="11"/>
  <c r="M15" i="11"/>
  <c r="E135" i="4" l="1"/>
  <c r="D18" i="11"/>
  <c r="H17" i="11"/>
  <c r="J17" i="11"/>
  <c r="F17" i="11"/>
  <c r="E19" i="11"/>
  <c r="I18" i="11"/>
  <c r="T18" i="11"/>
  <c r="U17" i="11"/>
  <c r="M16" i="11"/>
  <c r="L17" i="11"/>
  <c r="W16" i="11"/>
  <c r="V17" i="11"/>
  <c r="W17" i="11"/>
  <c r="E136" i="4" l="1"/>
  <c r="D19" i="11"/>
  <c r="J18" i="11"/>
  <c r="F18" i="11"/>
  <c r="H18" i="11"/>
  <c r="K18" i="11"/>
  <c r="E20" i="11"/>
  <c r="I19" i="11"/>
  <c r="U18" i="11"/>
  <c r="T19" i="11"/>
  <c r="L18" i="11"/>
  <c r="W18" i="11"/>
  <c r="M17" i="11"/>
  <c r="E137" i="4" l="1"/>
  <c r="D20" i="11"/>
  <c r="F19" i="11"/>
  <c r="H19" i="11"/>
  <c r="J19" i="11"/>
  <c r="K19" i="11"/>
  <c r="E21" i="11"/>
  <c r="I20" i="11"/>
  <c r="U19" i="11"/>
  <c r="T20" i="11"/>
  <c r="M18" i="11"/>
  <c r="V18" i="11"/>
  <c r="L19" i="11"/>
  <c r="W19" i="11" s="1"/>
  <c r="V19" i="11"/>
  <c r="E138" i="4" l="1"/>
  <c r="D21" i="11"/>
  <c r="F20" i="11"/>
  <c r="J20" i="11"/>
  <c r="H20" i="11"/>
  <c r="K20" i="11"/>
  <c r="E22" i="11"/>
  <c r="I21" i="11"/>
  <c r="U20" i="11"/>
  <c r="T21" i="11"/>
  <c r="L20" i="11"/>
  <c r="V20" i="11"/>
  <c r="W20" i="11"/>
  <c r="M19" i="11"/>
  <c r="E139" i="4" l="1"/>
  <c r="F21" i="11"/>
  <c r="D22" i="11"/>
  <c r="H21" i="11"/>
  <c r="J21" i="11"/>
  <c r="K21" i="11"/>
  <c r="I22" i="11"/>
  <c r="E23" i="11"/>
  <c r="U21" i="11"/>
  <c r="T22" i="11"/>
  <c r="M20" i="11"/>
  <c r="L21" i="11"/>
  <c r="V21" i="11"/>
  <c r="W21" i="11"/>
  <c r="E140" i="4" l="1"/>
  <c r="J22" i="11"/>
  <c r="D23" i="11"/>
  <c r="F22" i="11"/>
  <c r="H22" i="11"/>
  <c r="K22" i="11"/>
  <c r="E24" i="11"/>
  <c r="I23" i="11"/>
  <c r="U22" i="11"/>
  <c r="T23" i="11"/>
  <c r="L22" i="11"/>
  <c r="W22" i="11"/>
  <c r="M21" i="11"/>
  <c r="E141" i="4" l="1"/>
  <c r="J23" i="11"/>
  <c r="D24" i="11"/>
  <c r="K24" i="11" s="1"/>
  <c r="F23" i="11"/>
  <c r="H23" i="11"/>
  <c r="K23" i="11"/>
  <c r="E25" i="11"/>
  <c r="I24" i="11"/>
  <c r="U23" i="11"/>
  <c r="T24" i="11"/>
  <c r="L23" i="11"/>
  <c r="W23" i="11"/>
  <c r="V23" i="11"/>
  <c r="M22" i="11"/>
  <c r="V22" i="11"/>
  <c r="E142" i="4" l="1"/>
  <c r="F24" i="11"/>
  <c r="H24" i="11"/>
  <c r="J24" i="11"/>
  <c r="D25" i="11"/>
  <c r="E26" i="11"/>
  <c r="I25" i="11"/>
  <c r="U24" i="11"/>
  <c r="T25" i="11"/>
  <c r="M23" i="11"/>
  <c r="L24" i="11"/>
  <c r="W24" i="11"/>
  <c r="V24" i="11"/>
  <c r="E143" i="4" l="1"/>
  <c r="H25" i="11"/>
  <c r="F25" i="11"/>
  <c r="D26" i="11"/>
  <c r="K26" i="11" s="1"/>
  <c r="J25" i="11"/>
  <c r="K25" i="11"/>
  <c r="I26" i="11"/>
  <c r="E27" i="11"/>
  <c r="U25" i="11"/>
  <c r="T26" i="11"/>
  <c r="M24" i="11"/>
  <c r="L25" i="11"/>
  <c r="V25" i="11"/>
  <c r="W25" i="11"/>
  <c r="E144" i="4" l="1"/>
  <c r="H26" i="11"/>
  <c r="F26" i="11"/>
  <c r="J26" i="11"/>
  <c r="D27" i="11"/>
  <c r="K27" i="11" s="1"/>
  <c r="I27" i="11"/>
  <c r="E28" i="11"/>
  <c r="U26" i="11"/>
  <c r="T27" i="11"/>
  <c r="M25" i="11"/>
  <c r="L26" i="11"/>
  <c r="W26" i="11"/>
  <c r="V26" i="11"/>
  <c r="E145" i="4" l="1"/>
  <c r="H27" i="11"/>
  <c r="J27" i="11"/>
  <c r="F27" i="11"/>
  <c r="D28" i="11"/>
  <c r="K28" i="11" s="1"/>
  <c r="I28" i="11"/>
  <c r="E29" i="11"/>
  <c r="U27" i="11"/>
  <c r="T28" i="11"/>
  <c r="L27" i="11"/>
  <c r="W27" i="11"/>
  <c r="V27" i="11"/>
  <c r="M26" i="11"/>
  <c r="E146" i="4" l="1"/>
  <c r="J28" i="11"/>
  <c r="H28" i="11"/>
  <c r="F28" i="11"/>
  <c r="D29" i="11"/>
  <c r="K29" i="11" s="1"/>
  <c r="E30" i="11"/>
  <c r="I29" i="11"/>
  <c r="U28" i="11"/>
  <c r="T29" i="11"/>
  <c r="L28" i="11"/>
  <c r="M27" i="11"/>
  <c r="V28" i="11"/>
  <c r="W28" i="11"/>
  <c r="E147" i="4" l="1"/>
  <c r="F29" i="11"/>
  <c r="D30" i="11"/>
  <c r="K30" i="11" s="1"/>
  <c r="H29" i="11"/>
  <c r="J29" i="11"/>
  <c r="I30" i="11"/>
  <c r="E31" i="11"/>
  <c r="U29" i="11"/>
  <c r="T30" i="11"/>
  <c r="L29" i="11"/>
  <c r="W29" i="11"/>
  <c r="V29" i="11"/>
  <c r="M28" i="11"/>
  <c r="E148" i="4" l="1"/>
  <c r="F30" i="11"/>
  <c r="H30" i="11"/>
  <c r="D31" i="11"/>
  <c r="K31" i="11" s="1"/>
  <c r="J30" i="11"/>
  <c r="I31" i="11"/>
  <c r="E32" i="11"/>
  <c r="U30" i="11"/>
  <c r="T31" i="11"/>
  <c r="M29" i="11"/>
  <c r="L30" i="11"/>
  <c r="W30" i="11"/>
  <c r="V30" i="11"/>
  <c r="E149" i="4" l="1"/>
  <c r="J31" i="11"/>
  <c r="D32" i="11"/>
  <c r="F31" i="11"/>
  <c r="H31" i="11"/>
  <c r="I32" i="11"/>
  <c r="E33" i="11"/>
  <c r="U31" i="11"/>
  <c r="T32" i="11"/>
  <c r="L31" i="11"/>
  <c r="M30" i="11"/>
  <c r="V31" i="11"/>
  <c r="W31" i="11"/>
  <c r="E150" i="4" l="1"/>
  <c r="F32" i="11"/>
  <c r="H32" i="11"/>
  <c r="J32" i="11"/>
  <c r="D33" i="11"/>
  <c r="K33" i="11" s="1"/>
  <c r="K32" i="11"/>
  <c r="E34" i="11"/>
  <c r="I33" i="11"/>
  <c r="T33" i="11"/>
  <c r="U32" i="11"/>
  <c r="M31" i="11"/>
  <c r="L32" i="11"/>
  <c r="W32" i="11"/>
  <c r="V32" i="11"/>
  <c r="E151" i="4" l="1"/>
  <c r="F33" i="11"/>
  <c r="D34" i="11"/>
  <c r="H33" i="11"/>
  <c r="J33" i="11"/>
  <c r="E35" i="11"/>
  <c r="I34" i="11"/>
  <c r="T34" i="11"/>
  <c r="U33" i="11"/>
  <c r="L33" i="11"/>
  <c r="M32" i="11"/>
  <c r="V33" i="11"/>
  <c r="W33" i="11"/>
  <c r="E152" i="4" l="1"/>
  <c r="D35" i="11"/>
  <c r="K35" i="11" s="1"/>
  <c r="F34" i="11"/>
  <c r="H34" i="11"/>
  <c r="J34" i="11"/>
  <c r="K34" i="11"/>
  <c r="E36" i="11"/>
  <c r="I35" i="11"/>
  <c r="U34" i="11"/>
  <c r="T35" i="11"/>
  <c r="L34" i="11"/>
  <c r="V34" i="11"/>
  <c r="M33" i="11"/>
  <c r="E153" i="4" l="1"/>
  <c r="D36" i="11"/>
  <c r="K36" i="11" s="1"/>
  <c r="F35" i="11"/>
  <c r="H35" i="11"/>
  <c r="J35" i="11"/>
  <c r="I36" i="11"/>
  <c r="E37" i="11"/>
  <c r="U35" i="11"/>
  <c r="T36" i="11"/>
  <c r="M34" i="11"/>
  <c r="L35" i="11"/>
  <c r="W34" i="11"/>
  <c r="V35" i="11"/>
  <c r="W35" i="11"/>
  <c r="E154" i="4" l="1"/>
  <c r="J36" i="11"/>
  <c r="D37" i="11"/>
  <c r="F36" i="11"/>
  <c r="H36" i="11"/>
  <c r="E38" i="11"/>
  <c r="I37" i="11"/>
  <c r="U36" i="11"/>
  <c r="T37" i="11"/>
  <c r="L36" i="11"/>
  <c r="M35" i="11"/>
  <c r="W36" i="11"/>
  <c r="E155" i="4" l="1"/>
  <c r="F37" i="11"/>
  <c r="D38" i="11"/>
  <c r="H37" i="11"/>
  <c r="J37" i="11"/>
  <c r="K37" i="11"/>
  <c r="E39" i="11"/>
  <c r="I38" i="11"/>
  <c r="U37" i="11"/>
  <c r="T38" i="11"/>
  <c r="M36" i="11"/>
  <c r="L37" i="11"/>
  <c r="V37" i="11"/>
  <c r="V36" i="11"/>
  <c r="E156" i="4" l="1"/>
  <c r="D39" i="11"/>
  <c r="H38" i="11"/>
  <c r="J38" i="11"/>
  <c r="F38" i="11"/>
  <c r="K38" i="11"/>
  <c r="I39" i="11"/>
  <c r="U38" i="11"/>
  <c r="T39" i="11"/>
  <c r="L38" i="11"/>
  <c r="W38" i="11"/>
  <c r="V38" i="11"/>
  <c r="W37" i="11"/>
  <c r="M37" i="11"/>
  <c r="E157" i="4" l="1"/>
  <c r="F39" i="11"/>
  <c r="H39" i="11"/>
  <c r="J39" i="11"/>
  <c r="K39" i="11"/>
  <c r="D6" i="6"/>
  <c r="U39" i="11"/>
  <c r="B1" i="6"/>
  <c r="L39" i="11"/>
  <c r="M39" i="11" s="1"/>
  <c r="V39" i="11"/>
  <c r="M38" i="11"/>
  <c r="W39" i="11"/>
  <c r="L3" i="11"/>
  <c r="I2" i="9"/>
  <c r="E158" i="4" l="1"/>
  <c r="D7" i="6"/>
  <c r="D8" i="6"/>
  <c r="D9" i="6"/>
  <c r="D16" i="6"/>
  <c r="D20" i="6"/>
  <c r="E20" i="6"/>
  <c r="D23" i="6"/>
  <c r="C8" i="4"/>
  <c r="C9" i="4"/>
  <c r="D10" i="4"/>
  <c r="D11" i="4"/>
  <c r="D12" i="4"/>
  <c r="D13" i="4"/>
  <c r="D14" i="4"/>
  <c r="D15" i="4"/>
  <c r="D16" i="4"/>
  <c r="D17" i="4"/>
  <c r="D18" i="4"/>
  <c r="D19" i="4"/>
  <c r="D20" i="4"/>
  <c r="D21" i="4"/>
  <c r="D22" i="4"/>
  <c r="D23" i="4"/>
  <c r="D24" i="4"/>
  <c r="D25" i="4"/>
  <c r="D26" i="4"/>
  <c r="D27" i="4"/>
  <c r="C28" i="4"/>
  <c r="C29" i="4"/>
  <c r="C30" i="4"/>
  <c r="C31" i="4"/>
  <c r="C32" i="4"/>
  <c r="L2" i="4"/>
  <c r="D21" i="6"/>
  <c r="D28" i="4" a="1"/>
  <c r="L3" i="4"/>
  <c r="F2" i="4"/>
  <c r="E22" i="6"/>
  <c r="F3" i="4"/>
  <c r="D22" i="6"/>
  <c r="K3" i="4"/>
  <c r="K2" i="4"/>
  <c r="J2" i="9"/>
  <c r="M3" i="11"/>
  <c r="E25" i="4" l="1"/>
  <c r="E17" i="4"/>
  <c r="E21" i="4"/>
  <c r="E13" i="4"/>
  <c r="E9" i="4"/>
  <c r="E24" i="4"/>
  <c r="E16" i="4"/>
  <c r="E8" i="4"/>
  <c r="E23" i="4"/>
  <c r="E15" i="4"/>
  <c r="E20" i="4"/>
  <c r="E12" i="4"/>
  <c r="E27" i="4"/>
  <c r="E19" i="4"/>
  <c r="E11" i="4"/>
  <c r="E26" i="4"/>
  <c r="E18" i="4"/>
  <c r="E10" i="4"/>
  <c r="E22" i="4"/>
  <c r="E14" i="4"/>
  <c r="E21" i="6"/>
  <c r="D30" i="4"/>
  <c r="D29" i="4"/>
  <c r="D31" i="4"/>
  <c r="D28" i="4"/>
  <c r="D32" i="4"/>
  <c r="C33" i="4"/>
  <c r="D33" i="4"/>
  <c r="K19" i="4"/>
  <c r="F30" i="4"/>
  <c r="L10" i="4"/>
  <c r="K31" i="4"/>
  <c r="L24" i="4"/>
  <c r="F7" i="4"/>
  <c r="K20" i="4"/>
  <c r="G28" i="4"/>
  <c r="F23" i="4"/>
  <c r="K27" i="4"/>
  <c r="K26" i="4"/>
  <c r="F18" i="4"/>
  <c r="K15" i="4"/>
  <c r="L23" i="4"/>
  <c r="F26" i="4"/>
  <c r="L6" i="4"/>
  <c r="L4" i="4"/>
  <c r="K10" i="4"/>
  <c r="L18" i="4"/>
  <c r="F9" i="4"/>
  <c r="L14" i="4"/>
  <c r="L17" i="4"/>
  <c r="L22" i="4"/>
  <c r="F20" i="4"/>
  <c r="K7" i="4"/>
  <c r="F12" i="4"/>
  <c r="K14" i="4"/>
  <c r="L9" i="4"/>
  <c r="F19" i="4"/>
  <c r="K11" i="4"/>
  <c r="L21" i="4"/>
  <c r="F28" i="4"/>
  <c r="L29" i="4"/>
  <c r="K23" i="4"/>
  <c r="L28" i="4"/>
  <c r="F6" i="4"/>
  <c r="F22" i="4"/>
  <c r="L20" i="4"/>
  <c r="F24" i="4"/>
  <c r="F8" i="4"/>
  <c r="F16" i="4"/>
  <c r="K9" i="4"/>
  <c r="K24" i="4"/>
  <c r="K13" i="4"/>
  <c r="K6" i="4"/>
  <c r="L15" i="4"/>
  <c r="K8" i="4"/>
  <c r="K5" i="4"/>
  <c r="L30" i="4"/>
  <c r="F14" i="4"/>
  <c r="G31" i="4"/>
  <c r="F25" i="4"/>
  <c r="L31" i="4"/>
  <c r="K18" i="4"/>
  <c r="F4" i="4"/>
  <c r="L5" i="4"/>
  <c r="L12" i="4"/>
  <c r="K21" i="4"/>
  <c r="L13" i="4"/>
  <c r="F10" i="4"/>
  <c r="L7" i="4"/>
  <c r="F5" i="4"/>
  <c r="F13" i="4"/>
  <c r="K16" i="4"/>
  <c r="L27" i="4"/>
  <c r="L19" i="4"/>
  <c r="K4" i="4"/>
  <c r="L32" i="4"/>
  <c r="F27" i="4"/>
  <c r="K28" i="4"/>
  <c r="K32" i="4"/>
  <c r="F21" i="4"/>
  <c r="F32" i="4"/>
  <c r="L16" i="4"/>
  <c r="G29" i="4"/>
  <c r="K12" i="4"/>
  <c r="K29" i="4"/>
  <c r="L11" i="4"/>
  <c r="K30" i="4"/>
  <c r="L26" i="4"/>
  <c r="L25" i="4"/>
  <c r="K25" i="4"/>
  <c r="F15" i="4"/>
  <c r="F29" i="4"/>
  <c r="F17" i="4"/>
  <c r="F11" i="4"/>
  <c r="K22" i="4"/>
  <c r="G32" i="4"/>
  <c r="K17" i="4"/>
  <c r="L8" i="4"/>
  <c r="G30" i="4"/>
  <c r="F31" i="4"/>
  <c r="C34" i="4" l="1"/>
  <c r="D34" i="4"/>
  <c r="G33" i="4"/>
  <c r="F33" i="4"/>
  <c r="L33" i="4"/>
  <c r="K33" i="4"/>
  <c r="C35" i="4" l="1"/>
  <c r="D35" i="4"/>
  <c r="C36" i="4"/>
  <c r="D36" i="4"/>
  <c r="K34" i="4"/>
  <c r="G34" i="4"/>
  <c r="L34" i="4"/>
  <c r="F34" i="4"/>
  <c r="C37" i="4" l="1"/>
  <c r="D37" i="4"/>
  <c r="L35" i="4"/>
  <c r="G35" i="4"/>
  <c r="F35" i="4"/>
  <c r="L36" i="4"/>
  <c r="K35" i="4"/>
  <c r="K36" i="4"/>
  <c r="G36" i="4"/>
  <c r="F36" i="4"/>
  <c r="C38" i="4" l="1"/>
  <c r="D38" i="4"/>
  <c r="K37" i="4"/>
  <c r="G37" i="4"/>
  <c r="F37" i="4"/>
  <c r="L37" i="4"/>
  <c r="C39" i="4" l="1"/>
  <c r="D39" i="4"/>
  <c r="K38" i="4"/>
  <c r="F38" i="4"/>
  <c r="G38" i="4"/>
  <c r="L38" i="4"/>
  <c r="C40" i="4" l="1"/>
  <c r="D40" i="4"/>
  <c r="K39" i="4"/>
  <c r="G39" i="4"/>
  <c r="F39" i="4"/>
  <c r="L39" i="4"/>
  <c r="C41" i="4" l="1"/>
  <c r="D41" i="4"/>
  <c r="F40" i="4"/>
  <c r="K40" i="4"/>
  <c r="G40" i="4"/>
  <c r="L40" i="4"/>
  <c r="C42" i="4" l="1"/>
  <c r="D42" i="4"/>
  <c r="C43" i="4"/>
  <c r="D43" i="4"/>
  <c r="F41" i="4"/>
  <c r="G41" i="4"/>
  <c r="L41" i="4"/>
  <c r="K41" i="4"/>
  <c r="C44" i="4" l="1"/>
  <c r="D44" i="4"/>
  <c r="C45" i="4"/>
  <c r="D45" i="4"/>
  <c r="L42" i="4"/>
  <c r="F43" i="4"/>
  <c r="F42" i="4"/>
  <c r="G42" i="4"/>
  <c r="K43" i="4"/>
  <c r="G43" i="4"/>
  <c r="K42" i="4"/>
  <c r="L43" i="4"/>
  <c r="C46" i="4" l="1"/>
  <c r="D46" i="4"/>
  <c r="C47" i="4"/>
  <c r="D47" i="4"/>
  <c r="F45" i="4"/>
  <c r="K44" i="4"/>
  <c r="G44" i="4"/>
  <c r="F44" i="4"/>
  <c r="L44" i="4"/>
  <c r="L45" i="4"/>
  <c r="K45" i="4"/>
  <c r="G45" i="4"/>
  <c r="C48" i="4" l="1"/>
  <c r="D48" i="4"/>
  <c r="C49" i="4"/>
  <c r="D49" i="4"/>
  <c r="C50" i="4"/>
  <c r="D50" i="4"/>
  <c r="C51" i="4"/>
  <c r="D51" i="4"/>
  <c r="C52" i="4"/>
  <c r="D52" i="4"/>
  <c r="C53" i="4"/>
  <c r="D53" i="4"/>
  <c r="C54" i="4"/>
  <c r="D54" i="4"/>
  <c r="K46" i="4"/>
  <c r="G46" i="4"/>
  <c r="L47" i="4"/>
  <c r="K47" i="4"/>
  <c r="G47" i="4"/>
  <c r="F47" i="4"/>
  <c r="F46" i="4"/>
  <c r="L46" i="4"/>
  <c r="C55" i="4" l="1"/>
  <c r="D55" i="4"/>
  <c r="C56" i="4"/>
  <c r="D56" i="4"/>
  <c r="K53" i="4"/>
  <c r="F51" i="4"/>
  <c r="F54" i="4"/>
  <c r="K54" i="4"/>
  <c r="K49" i="4"/>
  <c r="L48" i="4"/>
  <c r="F53" i="4"/>
  <c r="L54" i="4"/>
  <c r="G49" i="4"/>
  <c r="G48" i="4"/>
  <c r="K51" i="4"/>
  <c r="F48" i="4"/>
  <c r="K52" i="4"/>
  <c r="L50" i="4"/>
  <c r="K50" i="4"/>
  <c r="G53" i="4"/>
  <c r="G52" i="4"/>
  <c r="K48" i="4"/>
  <c r="F50" i="4"/>
  <c r="F49" i="4"/>
  <c r="L51" i="4"/>
  <c r="L49" i="4"/>
  <c r="G51" i="4"/>
  <c r="F52" i="4"/>
  <c r="L52" i="4"/>
  <c r="G50" i="4"/>
  <c r="G54" i="4"/>
  <c r="L53" i="4"/>
  <c r="C57" i="4" l="1"/>
  <c r="D57" i="4"/>
  <c r="K55" i="4"/>
  <c r="G55" i="4"/>
  <c r="F55" i="4"/>
  <c r="L55" i="4"/>
  <c r="L56" i="4"/>
  <c r="K56" i="4"/>
  <c r="G56" i="4"/>
  <c r="F56" i="4"/>
  <c r="C58" i="4" l="1"/>
  <c r="D58" i="4"/>
  <c r="C59" i="4"/>
  <c r="D59" i="4"/>
  <c r="K57" i="4"/>
  <c r="G57" i="4"/>
  <c r="L57" i="4"/>
  <c r="F57" i="4"/>
  <c r="C60" i="4" l="1"/>
  <c r="D60" i="4"/>
  <c r="C61" i="4"/>
  <c r="D61" i="4"/>
  <c r="L58" i="4"/>
  <c r="G58" i="4"/>
  <c r="K59" i="4"/>
  <c r="G59" i="4"/>
  <c r="F59" i="4"/>
  <c r="L59" i="4"/>
  <c r="K58" i="4"/>
  <c r="F58" i="4"/>
  <c r="C62" i="4" l="1"/>
  <c r="D62" i="4"/>
  <c r="L60" i="4"/>
  <c r="G61" i="4"/>
  <c r="F61" i="4"/>
  <c r="K60" i="4"/>
  <c r="L61" i="4"/>
  <c r="K61" i="4"/>
  <c r="G60" i="4"/>
  <c r="F60" i="4"/>
  <c r="C63" i="4" l="1"/>
  <c r="D63" i="4"/>
  <c r="C64" i="4"/>
  <c r="D64" i="4"/>
  <c r="C65" i="4"/>
  <c r="D65" i="4"/>
  <c r="C66" i="4"/>
  <c r="D66" i="4"/>
  <c r="C67" i="4"/>
  <c r="D67" i="4"/>
  <c r="K62" i="4"/>
  <c r="G62" i="4"/>
  <c r="L62" i="4"/>
  <c r="F62" i="4"/>
  <c r="C68" i="4" l="1"/>
  <c r="D68" i="4"/>
  <c r="L63" i="4"/>
  <c r="F64" i="4"/>
  <c r="F63" i="4"/>
  <c r="K63" i="4"/>
  <c r="F67" i="4"/>
  <c r="L65" i="4"/>
  <c r="L66" i="4"/>
  <c r="K66" i="4"/>
  <c r="G63" i="4"/>
  <c r="G65" i="4"/>
  <c r="G67" i="4"/>
  <c r="G64" i="4"/>
  <c r="G66" i="4"/>
  <c r="F65" i="4"/>
  <c r="K65" i="4"/>
  <c r="K64" i="4"/>
  <c r="L67" i="4"/>
  <c r="F66" i="4"/>
  <c r="L64" i="4"/>
  <c r="K67" i="4"/>
  <c r="C69" i="4" l="1"/>
  <c r="D69" i="4"/>
  <c r="K68" i="4"/>
  <c r="G68" i="4"/>
  <c r="L68" i="4"/>
  <c r="F68" i="4"/>
  <c r="E70" i="4" l="1"/>
  <c r="E71" i="4"/>
  <c r="E72" i="4"/>
  <c r="E73" i="4"/>
  <c r="E74" i="4"/>
  <c r="E75" i="4"/>
  <c r="E76" i="4"/>
  <c r="E77" i="4"/>
  <c r="E78" i="4"/>
  <c r="E79" i="4"/>
  <c r="E80" i="4"/>
  <c r="E81" i="4"/>
  <c r="E82" i="4"/>
  <c r="E83" i="4"/>
  <c r="E84" i="4"/>
  <c r="E85" i="4"/>
  <c r="E86" i="4"/>
  <c r="E87" i="4"/>
  <c r="B88" i="4"/>
  <c r="C88" i="4"/>
  <c r="G86" i="4"/>
  <c r="K81" i="4"/>
  <c r="F79" i="4"/>
  <c r="K82" i="4"/>
  <c r="K79" i="4"/>
  <c r="G77" i="4"/>
  <c r="K70" i="4"/>
  <c r="K84" i="4"/>
  <c r="F73" i="4"/>
  <c r="F75" i="4"/>
  <c r="F85" i="4"/>
  <c r="G82" i="4"/>
  <c r="L76" i="4"/>
  <c r="F69" i="4"/>
  <c r="G71" i="4"/>
  <c r="G83" i="4"/>
  <c r="K76" i="4"/>
  <c r="F87" i="4"/>
  <c r="G85" i="4"/>
  <c r="G81" i="4"/>
  <c r="K78" i="4"/>
  <c r="L75" i="4"/>
  <c r="F84" i="4"/>
  <c r="L71" i="4"/>
  <c r="G74" i="4"/>
  <c r="K86" i="4"/>
  <c r="K72" i="4"/>
  <c r="L69" i="4"/>
  <c r="F82" i="4"/>
  <c r="L84" i="4"/>
  <c r="K73" i="4"/>
  <c r="F70" i="4"/>
  <c r="G73" i="4"/>
  <c r="L83" i="4"/>
  <c r="G79" i="4"/>
  <c r="L74" i="4"/>
  <c r="K87" i="4"/>
  <c r="G84" i="4"/>
  <c r="F76" i="4"/>
  <c r="L82" i="4"/>
  <c r="L78" i="4"/>
  <c r="L81" i="4"/>
  <c r="G69" i="4"/>
  <c r="L73" i="4"/>
  <c r="L87" i="4"/>
  <c r="K75" i="4"/>
  <c r="F86" i="4"/>
  <c r="K74" i="4"/>
  <c r="K71" i="4"/>
  <c r="L80" i="4"/>
  <c r="K69" i="4"/>
  <c r="L85" i="4"/>
  <c r="L77" i="4"/>
  <c r="F77" i="4"/>
  <c r="G75" i="4"/>
  <c r="F83" i="4"/>
  <c r="F80" i="4"/>
  <c r="F81" i="4"/>
  <c r="G70" i="4"/>
  <c r="G80" i="4"/>
  <c r="G76" i="4"/>
  <c r="L72" i="4"/>
  <c r="G72" i="4"/>
  <c r="F74" i="4"/>
  <c r="K83" i="4"/>
  <c r="L86" i="4"/>
  <c r="F78" i="4"/>
  <c r="F71" i="4"/>
  <c r="L70" i="4"/>
  <c r="F72" i="4"/>
  <c r="G87" i="4"/>
  <c r="G78" i="4"/>
  <c r="L79" i="4"/>
  <c r="K80" i="4"/>
  <c r="K77" i="4"/>
  <c r="K85" i="4"/>
  <c r="E88" i="4" l="1"/>
  <c r="B89" i="4"/>
  <c r="C89" i="4"/>
  <c r="L88" i="4"/>
  <c r="G88" i="4"/>
  <c r="F88" i="4"/>
  <c r="K88" i="4"/>
  <c r="E89" i="4" l="1"/>
  <c r="B90" i="4"/>
  <c r="C90" i="4"/>
  <c r="L89" i="4"/>
  <c r="K89" i="4"/>
  <c r="G89" i="4"/>
  <c r="F89" i="4"/>
  <c r="E90" i="4" l="1"/>
  <c r="B91" i="4"/>
  <c r="C91" i="4"/>
  <c r="L90" i="4"/>
  <c r="F90" i="4"/>
  <c r="G90" i="4"/>
  <c r="K90" i="4"/>
  <c r="E91" i="4" l="1"/>
  <c r="B92" i="4"/>
  <c r="C92" i="4"/>
  <c r="L91" i="4"/>
  <c r="F91" i="4"/>
  <c r="K91" i="4"/>
  <c r="G91" i="4"/>
  <c r="E92" i="4" l="1"/>
  <c r="B93" i="4"/>
  <c r="C93" i="4"/>
  <c r="G92" i="4"/>
  <c r="K92" i="4"/>
  <c r="L92" i="4"/>
  <c r="F92" i="4"/>
  <c r="E93" i="4" l="1"/>
  <c r="B94" i="4"/>
  <c r="C94" i="4"/>
  <c r="L93" i="4"/>
  <c r="K93" i="4"/>
  <c r="G93" i="4"/>
  <c r="F93" i="4"/>
  <c r="E94" i="4" l="1"/>
  <c r="B95" i="4"/>
  <c r="C95" i="4"/>
  <c r="L94" i="4"/>
  <c r="K94" i="4"/>
  <c r="G94" i="4"/>
  <c r="F94" i="4"/>
  <c r="E95" i="4" l="1"/>
  <c r="B96" i="4"/>
  <c r="C96" i="4"/>
  <c r="L95" i="4"/>
  <c r="K95" i="4"/>
  <c r="G95" i="4"/>
  <c r="F95" i="4"/>
  <c r="E96" i="4" l="1"/>
  <c r="B97" i="4"/>
  <c r="C97" i="4"/>
  <c r="L96" i="4"/>
  <c r="K96" i="4"/>
  <c r="G96" i="4"/>
  <c r="F96" i="4"/>
  <c r="E97" i="4" l="1"/>
  <c r="B98" i="4"/>
  <c r="C98" i="4"/>
  <c r="L97" i="4"/>
  <c r="K97" i="4"/>
  <c r="G97" i="4"/>
  <c r="F97" i="4"/>
  <c r="E98" i="4" l="1"/>
  <c r="B99" i="4"/>
  <c r="C99" i="4"/>
  <c r="L98" i="4"/>
  <c r="K98" i="4"/>
  <c r="G98" i="4"/>
  <c r="F98" i="4"/>
  <c r="E99" i="4" l="1"/>
  <c r="B100" i="4"/>
  <c r="C100" i="4"/>
  <c r="L99" i="4"/>
  <c r="F99" i="4"/>
  <c r="G99" i="4"/>
  <c r="K99" i="4"/>
  <c r="E100" i="4" l="1"/>
  <c r="B101" i="4"/>
  <c r="C101" i="4"/>
  <c r="L100" i="4"/>
  <c r="F100" i="4"/>
  <c r="G100" i="4"/>
  <c r="K100" i="4"/>
  <c r="E101" i="4" l="1"/>
  <c r="B102" i="4"/>
  <c r="C102" i="4"/>
  <c r="L101" i="4"/>
  <c r="K101" i="4"/>
  <c r="G101" i="4"/>
  <c r="F101" i="4"/>
  <c r="E102" i="4" l="1"/>
  <c r="B103" i="4"/>
  <c r="C103" i="4"/>
  <c r="L102" i="4"/>
  <c r="K102" i="4"/>
  <c r="F102" i="4"/>
  <c r="G102" i="4"/>
  <c r="E103" i="4" l="1"/>
  <c r="B104" i="4"/>
  <c r="C104" i="4"/>
  <c r="L103" i="4"/>
  <c r="G103" i="4"/>
  <c r="K103" i="4"/>
  <c r="F103" i="4"/>
  <c r="E104" i="4" l="1"/>
  <c r="B105" i="4"/>
  <c r="C105" i="4"/>
  <c r="L104" i="4"/>
  <c r="F104" i="4"/>
  <c r="G104" i="4"/>
  <c r="K104" i="4"/>
  <c r="E105" i="4" l="1"/>
  <c r="B106" i="4"/>
  <c r="C106" i="4"/>
  <c r="L105" i="4"/>
  <c r="F105" i="4"/>
  <c r="G105" i="4"/>
  <c r="K105" i="4"/>
  <c r="E106" i="4" l="1"/>
  <c r="B107" i="4"/>
  <c r="C107" i="4"/>
  <c r="L106" i="4"/>
  <c r="F106" i="4"/>
  <c r="G106" i="4"/>
  <c r="K106" i="4"/>
  <c r="E107" i="4" l="1"/>
  <c r="B108" i="4"/>
  <c r="C108" i="4"/>
  <c r="L107" i="4"/>
  <c r="G107" i="4"/>
  <c r="K107" i="4"/>
  <c r="F107" i="4"/>
  <c r="E108" i="4" l="1"/>
  <c r="B109" i="4"/>
  <c r="C109" i="4"/>
  <c r="L108" i="4"/>
  <c r="K108" i="4"/>
  <c r="G108" i="4"/>
  <c r="F108" i="4"/>
  <c r="E109" i="4" l="1"/>
  <c r="B110" i="4"/>
  <c r="C110" i="4"/>
  <c r="L109" i="4"/>
  <c r="K109" i="4"/>
  <c r="F109" i="4"/>
  <c r="G109" i="4"/>
  <c r="E110" i="4" l="1"/>
  <c r="B111" i="4"/>
  <c r="C111" i="4"/>
  <c r="L110" i="4"/>
  <c r="F110" i="4"/>
  <c r="G110" i="4"/>
  <c r="K110" i="4"/>
  <c r="E111" i="4" l="1"/>
  <c r="B112" i="4"/>
  <c r="C112" i="4"/>
  <c r="K111" i="4"/>
  <c r="G111" i="4"/>
  <c r="L111" i="4"/>
  <c r="F111" i="4"/>
  <c r="E112" i="4" l="1"/>
  <c r="B113" i="4"/>
  <c r="C113" i="4"/>
  <c r="L112" i="4"/>
  <c r="K112" i="4"/>
  <c r="G112" i="4"/>
  <c r="F112" i="4"/>
  <c r="E113" i="4" l="1"/>
  <c r="B114" i="4"/>
  <c r="C114" i="4"/>
  <c r="L113" i="4"/>
  <c r="F113" i="4"/>
  <c r="K113" i="4"/>
  <c r="G113" i="4"/>
  <c r="E114" i="4" l="1"/>
  <c r="B115" i="4"/>
  <c r="C115" i="4"/>
  <c r="K114" i="4"/>
  <c r="G114" i="4"/>
  <c r="L114" i="4"/>
  <c r="F114" i="4"/>
  <c r="E115" i="4" l="1"/>
  <c r="B116" i="4"/>
  <c r="C116" i="4"/>
  <c r="L115" i="4"/>
  <c r="K115" i="4"/>
  <c r="G115" i="4"/>
  <c r="F115" i="4"/>
  <c r="E116" i="4" l="1"/>
  <c r="B117" i="4"/>
  <c r="C117" i="4"/>
  <c r="L116" i="4"/>
  <c r="K116" i="4"/>
  <c r="G116" i="4"/>
  <c r="F116" i="4"/>
  <c r="E117" i="4" l="1"/>
  <c r="B118" i="4"/>
  <c r="C118" i="4"/>
  <c r="L117" i="4"/>
  <c r="K117" i="4"/>
  <c r="G117" i="4"/>
  <c r="F117" i="4"/>
  <c r="E118" i="4" l="1"/>
  <c r="B119" i="4"/>
  <c r="C119" i="4"/>
  <c r="L118" i="4"/>
  <c r="F118" i="4"/>
  <c r="K118" i="4"/>
  <c r="G118" i="4"/>
  <c r="E119" i="4" l="1"/>
  <c r="B120" i="4"/>
  <c r="C120" i="4"/>
  <c r="B121" i="4"/>
  <c r="C121" i="4"/>
  <c r="G119" i="4"/>
  <c r="F119" i="4"/>
  <c r="L119" i="4"/>
  <c r="K119" i="4"/>
  <c r="E120" i="4" l="1"/>
  <c r="E121" i="4"/>
  <c r="B122" i="4"/>
  <c r="C122" i="4"/>
  <c r="K120" i="4"/>
  <c r="G120" i="4"/>
  <c r="L121" i="4"/>
  <c r="F121" i="4"/>
  <c r="K121" i="4"/>
  <c r="G121" i="4"/>
  <c r="L120" i="4"/>
  <c r="F120" i="4"/>
  <c r="E122" i="4" l="1"/>
  <c r="B123" i="4"/>
  <c r="C123" i="4"/>
  <c r="L122" i="4"/>
  <c r="K122" i="4"/>
  <c r="G122" i="4"/>
  <c r="F122" i="4"/>
  <c r="E123" i="4" l="1"/>
  <c r="B124" i="4"/>
  <c r="C124" i="4"/>
  <c r="L123" i="4"/>
  <c r="K123" i="4"/>
  <c r="G123" i="4"/>
  <c r="F123" i="4"/>
  <c r="E124" i="4" l="1"/>
  <c r="B125" i="4"/>
  <c r="C125" i="4"/>
  <c r="L125" i="4"/>
  <c r="K125" i="4"/>
  <c r="F125" i="4"/>
  <c r="G125" i="4"/>
  <c r="L124" i="4"/>
  <c r="G124" i="4"/>
  <c r="K124" i="4"/>
  <c r="F124" i="4"/>
  <c r="N88" i="4" l="1"/>
  <c r="N89" i="4" l="1"/>
  <c r="N90" i="4" l="1"/>
  <c r="B126" i="4"/>
  <c r="C126" i="4"/>
  <c r="N91" i="4" l="1"/>
  <c r="B127" i="4"/>
  <c r="C127" i="4"/>
  <c r="F126" i="4"/>
  <c r="L126" i="4"/>
  <c r="G126" i="4"/>
  <c r="K126" i="4"/>
  <c r="N92" i="4" l="1"/>
  <c r="B128" i="4"/>
  <c r="C128" i="4"/>
  <c r="L127" i="4"/>
  <c r="F127" i="4"/>
  <c r="G127" i="4"/>
  <c r="K127" i="4"/>
  <c r="N93" i="4" l="1"/>
  <c r="B129" i="4"/>
  <c r="C129" i="4"/>
  <c r="F128" i="4"/>
  <c r="K128" i="4"/>
  <c r="G128" i="4"/>
  <c r="L128" i="4"/>
  <c r="N94" i="4" l="1"/>
  <c r="B130" i="4"/>
  <c r="C130" i="4"/>
  <c r="F129" i="4"/>
  <c r="L129" i="4"/>
  <c r="K129" i="4"/>
  <c r="G129" i="4"/>
  <c r="N95" i="4" l="1"/>
  <c r="B131" i="4"/>
  <c r="C131" i="4"/>
  <c r="L130" i="4"/>
  <c r="F130" i="4"/>
  <c r="K130" i="4"/>
  <c r="G130" i="4"/>
  <c r="N96" i="4" l="1"/>
  <c r="B132" i="4"/>
  <c r="C132" i="4"/>
  <c r="L131" i="4"/>
  <c r="F131" i="4"/>
  <c r="K131" i="4"/>
  <c r="G131" i="4"/>
  <c r="N97" i="4" l="1"/>
  <c r="B133" i="4"/>
  <c r="C133" i="4"/>
  <c r="L132" i="4"/>
  <c r="G132" i="4"/>
  <c r="K132" i="4"/>
  <c r="F132" i="4"/>
  <c r="N98" i="4" l="1"/>
  <c r="B134" i="4"/>
  <c r="C134" i="4"/>
  <c r="F133" i="4"/>
  <c r="L133" i="4"/>
  <c r="G133" i="4"/>
  <c r="K133" i="4"/>
  <c r="N99" i="4" l="1"/>
  <c r="B135" i="4"/>
  <c r="C135" i="4"/>
  <c r="F134" i="4"/>
  <c r="L134" i="4"/>
  <c r="K134" i="4"/>
  <c r="G134" i="4"/>
  <c r="N100" i="4" l="1"/>
  <c r="B136" i="4"/>
  <c r="C136" i="4"/>
  <c r="F135" i="4"/>
  <c r="L135" i="4"/>
  <c r="K135" i="4"/>
  <c r="G135" i="4"/>
  <c r="N101" i="4" l="1"/>
  <c r="B137" i="4"/>
  <c r="C137" i="4"/>
  <c r="F136" i="4"/>
  <c r="K136" i="4"/>
  <c r="G136" i="4"/>
  <c r="L136" i="4"/>
  <c r="N102" i="4" l="1"/>
  <c r="B138" i="4"/>
  <c r="C138" i="4"/>
  <c r="L137" i="4"/>
  <c r="K137" i="4"/>
  <c r="F137" i="4"/>
  <c r="G137" i="4"/>
  <c r="N103" i="4" l="1"/>
  <c r="B139" i="4"/>
  <c r="C139" i="4"/>
  <c r="K138" i="4"/>
  <c r="F138" i="4"/>
  <c r="G138" i="4"/>
  <c r="L138" i="4"/>
  <c r="N104" i="4" l="1"/>
  <c r="B140" i="4"/>
  <c r="C140" i="4"/>
  <c r="L139" i="4"/>
  <c r="F139" i="4"/>
  <c r="K139" i="4"/>
  <c r="G139" i="4"/>
  <c r="N105" i="4" l="1"/>
  <c r="B141" i="4"/>
  <c r="C141" i="4"/>
  <c r="L140" i="4"/>
  <c r="F140" i="4"/>
  <c r="G140" i="4"/>
  <c r="K140" i="4"/>
  <c r="N106" i="4" l="1"/>
  <c r="B142" i="4"/>
  <c r="C142" i="4"/>
  <c r="L141" i="4"/>
  <c r="K141" i="4"/>
  <c r="G141" i="4"/>
  <c r="F141" i="4"/>
  <c r="N107" i="4" l="1"/>
  <c r="B143" i="4"/>
  <c r="C143" i="4"/>
  <c r="L142" i="4"/>
  <c r="K142" i="4"/>
  <c r="G142" i="4"/>
  <c r="F142" i="4"/>
  <c r="N108" i="4" l="1"/>
  <c r="B144" i="4"/>
  <c r="C144" i="4"/>
  <c r="L143" i="4"/>
  <c r="K143" i="4"/>
  <c r="G143" i="4"/>
  <c r="F143" i="4"/>
  <c r="N109" i="4" l="1"/>
  <c r="B145" i="4"/>
  <c r="C145" i="4"/>
  <c r="L144" i="4"/>
  <c r="F144" i="4"/>
  <c r="G144" i="4"/>
  <c r="K144" i="4"/>
  <c r="N110" i="4" l="1"/>
  <c r="B146" i="4"/>
  <c r="C146" i="4"/>
  <c r="L145" i="4"/>
  <c r="F145" i="4"/>
  <c r="G145" i="4"/>
  <c r="K145" i="4"/>
  <c r="N111" i="4" l="1"/>
  <c r="B147" i="4"/>
  <c r="C147" i="4"/>
  <c r="L146" i="4"/>
  <c r="F146" i="4"/>
  <c r="K146" i="4"/>
  <c r="G146" i="4"/>
  <c r="N112" i="4" l="1"/>
  <c r="B148" i="4"/>
  <c r="C148" i="4"/>
  <c r="L147" i="4"/>
  <c r="F147" i="4"/>
  <c r="K147" i="4"/>
  <c r="G147" i="4"/>
  <c r="N113" i="4" l="1"/>
  <c r="B149" i="4"/>
  <c r="C149" i="4"/>
  <c r="L148" i="4"/>
  <c r="K148" i="4"/>
  <c r="G148" i="4"/>
  <c r="F148" i="4"/>
  <c r="N114" i="4" l="1"/>
  <c r="B150" i="4"/>
  <c r="C150" i="4"/>
  <c r="L149" i="4"/>
  <c r="K149" i="4"/>
  <c r="G149" i="4"/>
  <c r="F149" i="4"/>
  <c r="N115" i="4" l="1"/>
  <c r="B151" i="4"/>
  <c r="C151" i="4"/>
  <c r="L150" i="4"/>
  <c r="K150" i="4"/>
  <c r="G150" i="4"/>
  <c r="F150" i="4"/>
  <c r="N116" i="4" l="1"/>
  <c r="B152" i="4"/>
  <c r="C152" i="4"/>
  <c r="L151" i="4"/>
  <c r="K151" i="4"/>
  <c r="G151" i="4"/>
  <c r="F151" i="4"/>
  <c r="N117" i="4" l="1"/>
  <c r="B153" i="4"/>
  <c r="C153" i="4"/>
  <c r="L152" i="4"/>
  <c r="F152" i="4"/>
  <c r="K152" i="4"/>
  <c r="G152" i="4"/>
  <c r="N118" i="4" l="1"/>
  <c r="B154" i="4"/>
  <c r="C154" i="4"/>
  <c r="L153" i="4"/>
  <c r="K153" i="4"/>
  <c r="G153" i="4"/>
  <c r="F153" i="4"/>
  <c r="N119" i="4" l="1"/>
  <c r="B155" i="4"/>
  <c r="C155" i="4"/>
  <c r="F154" i="4"/>
  <c r="L154" i="4"/>
  <c r="K154" i="4"/>
  <c r="G154" i="4"/>
  <c r="N120" i="4" l="1"/>
  <c r="B156" i="4"/>
  <c r="C156" i="4"/>
  <c r="F155" i="4"/>
  <c r="G155" i="4"/>
  <c r="L155" i="4"/>
  <c r="K155" i="4"/>
  <c r="N121" i="4" l="1"/>
  <c r="B157" i="4"/>
  <c r="C157" i="4"/>
  <c r="G156" i="4"/>
  <c r="F156" i="4"/>
  <c r="L156" i="4"/>
  <c r="K156" i="4"/>
  <c r="N122" i="4" l="1"/>
  <c r="B158" i="4"/>
  <c r="C158" i="4"/>
  <c r="L157" i="4"/>
  <c r="F157" i="4"/>
  <c r="K157" i="4"/>
  <c r="G157" i="4"/>
  <c r="N123" i="4" l="1"/>
  <c r="K158" i="4"/>
  <c r="L158" i="4"/>
  <c r="G158" i="4"/>
  <c r="F158" i="4"/>
  <c r="N124" i="4" l="1"/>
  <c r="D2" i="5" a="1"/>
  <c r="D5" i="5" l="1"/>
  <c r="D8" i="5"/>
  <c r="D16" i="5"/>
  <c r="D2" i="5"/>
  <c r="D13" i="5"/>
  <c r="D21" i="5"/>
  <c r="D10" i="5"/>
  <c r="D18" i="5"/>
  <c r="D26" i="5"/>
  <c r="D34" i="5"/>
  <c r="D42" i="5"/>
  <c r="D50" i="5"/>
  <c r="D58" i="5"/>
  <c r="D66" i="5"/>
  <c r="D74" i="5"/>
  <c r="D82" i="5"/>
  <c r="D90" i="5"/>
  <c r="D98" i="5"/>
  <c r="D106" i="5"/>
  <c r="D114" i="5"/>
  <c r="D122" i="5"/>
  <c r="D4" i="5"/>
  <c r="D7" i="5"/>
  <c r="D15" i="5"/>
  <c r="D23" i="5"/>
  <c r="D31" i="5"/>
  <c r="D39" i="5"/>
  <c r="D47" i="5"/>
  <c r="D55" i="5"/>
  <c r="D63" i="5"/>
  <c r="D71" i="5"/>
  <c r="D79" i="5"/>
  <c r="D87" i="5"/>
  <c r="D95" i="5"/>
  <c r="D103" i="5"/>
  <c r="D111" i="5"/>
  <c r="D119" i="5"/>
  <c r="D12" i="5"/>
  <c r="D20" i="5"/>
  <c r="D19" i="5"/>
  <c r="D33" i="5"/>
  <c r="D35" i="5"/>
  <c r="D37" i="5"/>
  <c r="D65" i="5"/>
  <c r="D67" i="5"/>
  <c r="D69" i="5"/>
  <c r="D97" i="5"/>
  <c r="D99" i="5"/>
  <c r="D101" i="5"/>
  <c r="D96" i="5"/>
  <c r="D73" i="5"/>
  <c r="D77" i="5"/>
  <c r="D107" i="5"/>
  <c r="D52" i="5"/>
  <c r="D54" i="5"/>
  <c r="D3" i="5"/>
  <c r="D11" i="5"/>
  <c r="D44" i="5"/>
  <c r="D46" i="5"/>
  <c r="D48" i="5"/>
  <c r="D76" i="5"/>
  <c r="D78" i="5"/>
  <c r="D80" i="5"/>
  <c r="D108" i="5"/>
  <c r="D110" i="5"/>
  <c r="D112" i="5"/>
  <c r="D109" i="5"/>
  <c r="D56" i="5"/>
  <c r="D29" i="5"/>
  <c r="D57" i="5"/>
  <c r="D59" i="5"/>
  <c r="D61" i="5"/>
  <c r="D89" i="5"/>
  <c r="D91" i="5"/>
  <c r="D93" i="5"/>
  <c r="D121" i="5"/>
  <c r="D123" i="5"/>
  <c r="D125" i="5"/>
  <c r="D126" i="5"/>
  <c r="D17" i="5"/>
  <c r="D27" i="5"/>
  <c r="D36" i="5"/>
  <c r="D38" i="5"/>
  <c r="D40" i="5"/>
  <c r="D68" i="5"/>
  <c r="D70" i="5"/>
  <c r="D72" i="5"/>
  <c r="D100" i="5"/>
  <c r="D102" i="5"/>
  <c r="D104" i="5"/>
  <c r="D9" i="5"/>
  <c r="D24" i="5"/>
  <c r="D49" i="5"/>
  <c r="D51" i="5"/>
  <c r="D53" i="5"/>
  <c r="D81" i="5"/>
  <c r="D83" i="5"/>
  <c r="D85" i="5"/>
  <c r="D113" i="5"/>
  <c r="D115" i="5"/>
  <c r="D117" i="5"/>
  <c r="D25" i="5"/>
  <c r="D28" i="5"/>
  <c r="D30" i="5"/>
  <c r="D32" i="5"/>
  <c r="D60" i="5"/>
  <c r="D62" i="5"/>
  <c r="D64" i="5"/>
  <c r="D92" i="5"/>
  <c r="D94" i="5"/>
  <c r="D124" i="5"/>
  <c r="D14" i="5"/>
  <c r="D22" i="5"/>
  <c r="D41" i="5"/>
  <c r="D43" i="5"/>
  <c r="D45" i="5"/>
  <c r="D75" i="5"/>
  <c r="D105" i="5"/>
  <c r="D6" i="5"/>
  <c r="D88" i="5"/>
  <c r="D116" i="5"/>
  <c r="D84" i="5"/>
  <c r="D118" i="5"/>
  <c r="D86" i="5"/>
  <c r="D120" i="5"/>
  <c r="G79" i="5"/>
  <c r="F39" i="5"/>
  <c r="E11" i="5"/>
  <c r="F9" i="5"/>
  <c r="E92" i="5"/>
  <c r="H17" i="5"/>
  <c r="H87" i="5"/>
  <c r="E55" i="5"/>
  <c r="H48" i="5"/>
  <c r="F101" i="5"/>
  <c r="G23" i="5"/>
  <c r="G108" i="5"/>
  <c r="E91" i="5"/>
  <c r="E56" i="5"/>
  <c r="G109" i="5"/>
  <c r="F14" i="5"/>
  <c r="F113" i="5"/>
  <c r="E27" i="5"/>
  <c r="F81" i="5"/>
  <c r="E75" i="5"/>
  <c r="G104" i="5"/>
  <c r="E69" i="5"/>
  <c r="F98" i="5"/>
  <c r="F83" i="5"/>
  <c r="E88" i="5"/>
  <c r="G4" i="5"/>
  <c r="G3" i="5"/>
  <c r="F80" i="5"/>
  <c r="H61" i="5"/>
  <c r="H73" i="5"/>
  <c r="H110" i="5"/>
  <c r="F71" i="5"/>
  <c r="H92" i="5"/>
  <c r="H84" i="5"/>
  <c r="E9" i="5"/>
  <c r="E32" i="5"/>
  <c r="G94" i="5"/>
  <c r="E61" i="5"/>
  <c r="H37" i="5"/>
  <c r="G41" i="5"/>
  <c r="G9" i="5"/>
  <c r="H126" i="5"/>
  <c r="H57" i="5"/>
  <c r="G52" i="5"/>
  <c r="H35" i="5"/>
  <c r="H12" i="5"/>
  <c r="F86" i="5"/>
  <c r="E101" i="5"/>
  <c r="E36" i="5"/>
  <c r="F19" i="5"/>
  <c r="G67" i="5"/>
  <c r="G75" i="5"/>
  <c r="H86" i="5"/>
  <c r="G19" i="5"/>
  <c r="G84" i="5"/>
  <c r="G72" i="5"/>
  <c r="E117" i="5"/>
  <c r="G59" i="5"/>
  <c r="G63" i="5"/>
  <c r="E5" i="5"/>
  <c r="H71" i="5"/>
  <c r="H47" i="5"/>
  <c r="F123" i="5"/>
  <c r="H20" i="5"/>
  <c r="G43" i="5"/>
  <c r="F99" i="5"/>
  <c r="G31" i="5"/>
  <c r="G102" i="5"/>
  <c r="F28" i="5"/>
  <c r="E58" i="5"/>
  <c r="F23" i="5"/>
  <c r="H19" i="5"/>
  <c r="E116" i="5"/>
  <c r="G66" i="5"/>
  <c r="G112" i="5"/>
  <c r="H39" i="5"/>
  <c r="F96" i="5"/>
  <c r="G28" i="5"/>
  <c r="G100" i="5"/>
  <c r="F5" i="5"/>
  <c r="H43" i="5"/>
  <c r="G87" i="5"/>
  <c r="G89" i="5"/>
  <c r="H40" i="5"/>
  <c r="H44" i="5"/>
  <c r="F112" i="5"/>
  <c r="H42" i="5"/>
  <c r="F126" i="5"/>
  <c r="E84" i="5"/>
  <c r="F95" i="5"/>
  <c r="G106" i="5"/>
  <c r="F51" i="5"/>
  <c r="F90" i="5"/>
  <c r="H77" i="5"/>
  <c r="F37" i="5"/>
  <c r="G34" i="5"/>
  <c r="G123" i="5"/>
  <c r="F15" i="5"/>
  <c r="F52" i="5"/>
  <c r="F107" i="5"/>
  <c r="E14" i="5"/>
  <c r="E37" i="5"/>
  <c r="E100" i="5"/>
  <c r="F34" i="5"/>
  <c r="H106" i="5"/>
  <c r="G105" i="5"/>
  <c r="H64" i="5"/>
  <c r="G36" i="5"/>
  <c r="G82" i="5"/>
  <c r="F49" i="5"/>
  <c r="E82" i="5"/>
  <c r="H83" i="5"/>
  <c r="E89" i="5"/>
  <c r="G26" i="5"/>
  <c r="H6" i="5"/>
  <c r="E118" i="5"/>
  <c r="E119" i="5"/>
  <c r="H7" i="5"/>
  <c r="H5" i="5"/>
  <c r="F66" i="5"/>
  <c r="G27" i="5"/>
  <c r="F18" i="5"/>
  <c r="E97" i="5"/>
  <c r="H49" i="5"/>
  <c r="G83" i="5"/>
  <c r="F8" i="5"/>
  <c r="H107" i="5"/>
  <c r="H105" i="5"/>
  <c r="F82" i="5"/>
  <c r="E83" i="5"/>
  <c r="G73" i="5"/>
  <c r="G96" i="5"/>
  <c r="G51" i="5"/>
  <c r="F55" i="5"/>
  <c r="F16" i="5"/>
  <c r="G107" i="5"/>
  <c r="G65" i="5"/>
  <c r="E45" i="5"/>
  <c r="E57" i="5"/>
  <c r="H56" i="5"/>
  <c r="H93" i="5"/>
  <c r="E114" i="5"/>
  <c r="H75" i="5"/>
  <c r="F75" i="5"/>
  <c r="G49" i="5"/>
  <c r="G120" i="5"/>
  <c r="H115" i="5"/>
  <c r="G118" i="5"/>
  <c r="E74" i="5"/>
  <c r="H121" i="5"/>
  <c r="H67" i="5"/>
  <c r="G7" i="5"/>
  <c r="F76" i="5"/>
  <c r="G38" i="5"/>
  <c r="F115" i="5"/>
  <c r="E21" i="5"/>
  <c r="F40" i="5"/>
  <c r="E8" i="5"/>
  <c r="E71" i="5"/>
  <c r="F58" i="5"/>
  <c r="H32" i="5"/>
  <c r="E103" i="5"/>
  <c r="E41" i="5"/>
  <c r="E34" i="5"/>
  <c r="F36" i="5"/>
  <c r="E42" i="5"/>
  <c r="E49" i="5"/>
  <c r="G74" i="5"/>
  <c r="G80" i="5"/>
  <c r="H81" i="5"/>
  <c r="G10" i="5"/>
  <c r="H53" i="5"/>
  <c r="E65" i="5"/>
  <c r="H69" i="5"/>
  <c r="G64" i="5"/>
  <c r="H111" i="5"/>
  <c r="F43" i="5"/>
  <c r="F31" i="5"/>
  <c r="F120" i="5"/>
  <c r="F56" i="5"/>
  <c r="G13" i="5"/>
  <c r="G53" i="5"/>
  <c r="E29" i="5"/>
  <c r="F119" i="5"/>
  <c r="F20" i="5"/>
  <c r="H97" i="5"/>
  <c r="E31" i="5"/>
  <c r="F116" i="5"/>
  <c r="F105" i="5"/>
  <c r="F48" i="5"/>
  <c r="F4" i="5"/>
  <c r="E67" i="5"/>
  <c r="F59" i="5"/>
  <c r="H15" i="5"/>
  <c r="E13" i="5"/>
  <c r="E107" i="5"/>
  <c r="F124" i="5"/>
  <c r="G60" i="5"/>
  <c r="E19" i="5"/>
  <c r="E66" i="5"/>
  <c r="H91" i="5"/>
  <c r="E60" i="5"/>
  <c r="F57" i="5"/>
  <c r="E98" i="5"/>
  <c r="E46" i="5"/>
  <c r="E72" i="5"/>
  <c r="E96" i="5"/>
  <c r="H62" i="5"/>
  <c r="F42" i="5"/>
  <c r="E70" i="5"/>
  <c r="B6" i="5"/>
  <c r="H125" i="5"/>
  <c r="F47" i="5"/>
  <c r="E86" i="5"/>
  <c r="H8" i="5"/>
  <c r="G122" i="5"/>
  <c r="G56" i="5"/>
  <c r="H72" i="5"/>
  <c r="H33" i="5"/>
  <c r="H113" i="5"/>
  <c r="F29" i="5"/>
  <c r="H88" i="5"/>
  <c r="G6" i="5"/>
  <c r="H9" i="5"/>
  <c r="F93" i="5"/>
  <c r="E93" i="5"/>
  <c r="F7" i="5"/>
  <c r="G121" i="5"/>
  <c r="E43" i="5"/>
  <c r="E79" i="5"/>
  <c r="H52" i="5"/>
  <c r="E51" i="5"/>
  <c r="H89" i="5"/>
  <c r="F109" i="5"/>
  <c r="G86" i="5"/>
  <c r="G101" i="5"/>
  <c r="F78" i="5"/>
  <c r="E76" i="5"/>
  <c r="E54" i="5"/>
  <c r="G30" i="5"/>
  <c r="H99" i="5"/>
  <c r="F2" i="5"/>
  <c r="G69" i="5"/>
  <c r="H55" i="5"/>
  <c r="E121" i="5"/>
  <c r="H108" i="5"/>
  <c r="G103" i="5"/>
  <c r="F38" i="5"/>
  <c r="F121" i="5"/>
  <c r="E94" i="5"/>
  <c r="H96" i="5"/>
  <c r="F50" i="5"/>
  <c r="G47" i="5"/>
  <c r="G32" i="5"/>
  <c r="G62" i="5"/>
  <c r="H80" i="5"/>
  <c r="F100" i="5"/>
  <c r="E63" i="5"/>
  <c r="G46" i="5"/>
  <c r="F111" i="5"/>
  <c r="E4" i="5"/>
  <c r="G95" i="5"/>
  <c r="F102" i="5"/>
  <c r="H34" i="5"/>
  <c r="E102" i="5"/>
  <c r="F54" i="5"/>
  <c r="H112" i="5"/>
  <c r="H21" i="5"/>
  <c r="E109" i="5"/>
  <c r="G48" i="5"/>
  <c r="F69" i="5"/>
  <c r="E125" i="5"/>
  <c r="H24" i="5"/>
  <c r="H90" i="5"/>
  <c r="F13" i="5"/>
  <c r="F106" i="5"/>
  <c r="H11" i="5"/>
  <c r="F17" i="5"/>
  <c r="G17" i="5"/>
  <c r="H30" i="5"/>
  <c r="F11" i="5"/>
  <c r="G57" i="5"/>
  <c r="H54" i="5"/>
  <c r="G124" i="5"/>
  <c r="H31" i="5"/>
  <c r="H14" i="5"/>
  <c r="G114" i="5"/>
  <c r="G91" i="5"/>
  <c r="G29" i="5"/>
  <c r="F60" i="5"/>
  <c r="G39" i="5"/>
  <c r="H51" i="5"/>
  <c r="F89" i="5"/>
  <c r="H102" i="5"/>
  <c r="H74" i="5"/>
  <c r="F6" i="5"/>
  <c r="E81" i="5"/>
  <c r="H76" i="5"/>
  <c r="F30" i="5"/>
  <c r="H27" i="5"/>
  <c r="H94" i="5"/>
  <c r="E38" i="5"/>
  <c r="E30" i="5"/>
  <c r="E2" i="5"/>
  <c r="F104" i="5"/>
  <c r="E115" i="5"/>
  <c r="E59" i="5"/>
  <c r="H82" i="5"/>
  <c r="G125" i="5"/>
  <c r="H23" i="5"/>
  <c r="G126" i="5"/>
  <c r="H95" i="5"/>
  <c r="H78" i="5"/>
  <c r="F21" i="5"/>
  <c r="F67" i="5"/>
  <c r="E25" i="5"/>
  <c r="F84" i="5"/>
  <c r="F33" i="5"/>
  <c r="E3" i="5"/>
  <c r="E26" i="5"/>
  <c r="F72" i="5"/>
  <c r="G70" i="5"/>
  <c r="G22" i="5"/>
  <c r="E6" i="5"/>
  <c r="F70" i="5"/>
  <c r="F45" i="5"/>
  <c r="E48" i="5"/>
  <c r="G111" i="5"/>
  <c r="F46" i="5"/>
  <c r="E95" i="5"/>
  <c r="F41" i="5"/>
  <c r="G33" i="5"/>
  <c r="F117" i="5"/>
  <c r="F65" i="5"/>
  <c r="H58" i="5"/>
  <c r="E105" i="5"/>
  <c r="G45" i="5"/>
  <c r="F32" i="5"/>
  <c r="G119" i="5"/>
  <c r="H63" i="5"/>
  <c r="F25" i="5"/>
  <c r="F79" i="5"/>
  <c r="H29" i="5"/>
  <c r="H28" i="5"/>
  <c r="H123" i="5"/>
  <c r="E20" i="5"/>
  <c r="G93" i="5"/>
  <c r="F64" i="5"/>
  <c r="F61" i="5"/>
  <c r="H2" i="5"/>
  <c r="G99" i="5"/>
  <c r="G116" i="5"/>
  <c r="G81" i="5"/>
  <c r="E113" i="5"/>
  <c r="G92" i="5"/>
  <c r="H45" i="5"/>
  <c r="E44" i="5"/>
  <c r="H85" i="5"/>
  <c r="F10" i="5"/>
  <c r="E124" i="5"/>
  <c r="H98" i="5"/>
  <c r="F63" i="5"/>
  <c r="H10" i="5"/>
  <c r="E7" i="5"/>
  <c r="E87" i="5"/>
  <c r="E22" i="5"/>
  <c r="G77" i="5"/>
  <c r="G85" i="5"/>
  <c r="F91" i="5"/>
  <c r="H109" i="5"/>
  <c r="E80" i="5"/>
  <c r="F74" i="5"/>
  <c r="G40" i="5"/>
  <c r="F22" i="5"/>
  <c r="G110" i="5"/>
  <c r="F94" i="5"/>
  <c r="G11" i="5"/>
  <c r="F35" i="5"/>
  <c r="G90" i="5"/>
  <c r="E47" i="5"/>
  <c r="H65" i="5"/>
  <c r="G97" i="5"/>
  <c r="G15" i="5"/>
  <c r="E17" i="5"/>
  <c r="H66" i="5"/>
  <c r="H122" i="5"/>
  <c r="F122" i="5"/>
  <c r="F3" i="5"/>
  <c r="E28" i="5"/>
  <c r="G98" i="5"/>
  <c r="G5" i="5"/>
  <c r="E106" i="5"/>
  <c r="G76" i="5"/>
  <c r="G54" i="5"/>
  <c r="G24" i="5"/>
  <c r="H60" i="5"/>
  <c r="H124" i="5"/>
  <c r="G50" i="5"/>
  <c r="F77" i="5"/>
  <c r="E77" i="5"/>
  <c r="F24" i="5"/>
  <c r="H13" i="5"/>
  <c r="H50" i="5"/>
  <c r="H26" i="5"/>
  <c r="E111" i="5"/>
  <c r="G25" i="5"/>
  <c r="G115" i="5"/>
  <c r="G21" i="5"/>
  <c r="F26" i="5"/>
  <c r="F73" i="5"/>
  <c r="F110" i="5"/>
  <c r="G58" i="5"/>
  <c r="H70" i="5"/>
  <c r="E122" i="5"/>
  <c r="E23" i="5"/>
  <c r="E18" i="5"/>
  <c r="G117" i="5"/>
  <c r="G35" i="5"/>
  <c r="F44" i="5"/>
  <c r="F114" i="5"/>
  <c r="H119" i="5"/>
  <c r="E12" i="5"/>
  <c r="G8" i="5"/>
  <c r="E108" i="5"/>
  <c r="F108" i="5"/>
  <c r="F118" i="5"/>
  <c r="E104" i="5"/>
  <c r="H38" i="5"/>
  <c r="H3" i="5"/>
  <c r="E99" i="5"/>
  <c r="G113" i="5"/>
  <c r="G88" i="5"/>
  <c r="F68" i="5"/>
  <c r="H36" i="5"/>
  <c r="G14" i="5"/>
  <c r="F53" i="5"/>
  <c r="E10" i="5"/>
  <c r="G37" i="5"/>
  <c r="E40" i="5"/>
  <c r="E68" i="5"/>
  <c r="G18" i="5"/>
  <c r="H104" i="5"/>
  <c r="H100" i="5"/>
  <c r="G12" i="5"/>
  <c r="E16" i="5"/>
  <c r="F12" i="5"/>
  <c r="G71" i="5"/>
  <c r="G16" i="5"/>
  <c r="F125" i="5"/>
  <c r="E35" i="5"/>
  <c r="E112" i="5"/>
  <c r="G42" i="5"/>
  <c r="G61" i="5"/>
  <c r="E24" i="5"/>
  <c r="H41" i="5"/>
  <c r="G2" i="5"/>
  <c r="E73" i="5"/>
  <c r="E33" i="5"/>
  <c r="F88" i="5"/>
  <c r="E50" i="5"/>
  <c r="H25" i="5"/>
  <c r="E123" i="5"/>
  <c r="F62" i="5"/>
  <c r="G20" i="5"/>
  <c r="E90" i="5"/>
  <c r="H18" i="5"/>
  <c r="E52" i="5"/>
  <c r="F85" i="5"/>
  <c r="F27" i="5"/>
  <c r="F103" i="5"/>
  <c r="E62" i="5"/>
  <c r="E53" i="5"/>
  <c r="H4" i="5"/>
  <c r="H116" i="5"/>
  <c r="G68" i="5"/>
  <c r="E15" i="5"/>
  <c r="E78" i="5"/>
  <c r="G78" i="5"/>
  <c r="H46" i="5"/>
  <c r="H22" i="5"/>
  <c r="H118" i="5"/>
  <c r="E120" i="5"/>
  <c r="E110" i="5"/>
  <c r="H114" i="5"/>
  <c r="F97" i="5"/>
  <c r="G44" i="5"/>
  <c r="E85" i="5"/>
  <c r="E64" i="5"/>
  <c r="H120" i="5"/>
  <c r="F87" i="5"/>
  <c r="H101" i="5"/>
  <c r="H117" i="5"/>
  <c r="H68" i="5"/>
  <c r="G55" i="5"/>
  <c r="H103" i="5"/>
  <c r="H16" i="5"/>
  <c r="E39" i="5"/>
  <c r="H59" i="5"/>
  <c r="F92" i="5"/>
  <c r="E126" i="5"/>
  <c r="H79" i="5"/>
  <c r="A7" i="5" l="1"/>
  <c r="B7" i="5"/>
  <c r="C28" i="6"/>
  <c r="D14" i="6"/>
  <c r="C27" i="6"/>
  <c r="D15" i="6"/>
  <c r="I1" i="5" a="1"/>
  <c r="I38" i="5" l="1"/>
  <c r="I66" i="5"/>
  <c r="I82" i="5"/>
  <c r="I106" i="5"/>
  <c r="I117" i="5"/>
  <c r="I32" i="5"/>
  <c r="I57" i="5"/>
  <c r="I42" i="5"/>
  <c r="I87" i="5"/>
  <c r="I65" i="5"/>
  <c r="I22" i="5"/>
  <c r="I95" i="5"/>
  <c r="I118" i="5"/>
  <c r="I69" i="5"/>
  <c r="I125" i="5"/>
  <c r="I15" i="5"/>
  <c r="I37" i="5"/>
  <c r="I96" i="5"/>
  <c r="I46" i="5"/>
  <c r="I92" i="5"/>
  <c r="I109" i="5"/>
  <c r="I126" i="5"/>
  <c r="I72" i="5"/>
  <c r="I116" i="5"/>
  <c r="I29" i="5"/>
  <c r="I76" i="5"/>
  <c r="I94" i="5"/>
  <c r="I30" i="5"/>
  <c r="I81" i="5"/>
  <c r="I80" i="5"/>
  <c r="I1" i="5"/>
  <c r="I27" i="5"/>
  <c r="I51" i="5"/>
  <c r="I73" i="5"/>
  <c r="I24" i="5"/>
  <c r="I108" i="5"/>
  <c r="I8" i="5"/>
  <c r="I115" i="5"/>
  <c r="I3" i="5"/>
  <c r="I43" i="5"/>
  <c r="I39" i="5"/>
  <c r="I34" i="5"/>
  <c r="I68" i="5"/>
  <c r="I21" i="5"/>
  <c r="I91" i="5"/>
  <c r="I9" i="5"/>
  <c r="I123" i="5"/>
  <c r="I83" i="5"/>
  <c r="I4" i="5"/>
  <c r="I2" i="5"/>
  <c r="I85" i="5"/>
  <c r="I17" i="5"/>
  <c r="I16" i="5"/>
  <c r="I61" i="5"/>
  <c r="I33" i="5"/>
  <c r="I112" i="5"/>
  <c r="I70" i="5"/>
  <c r="I84" i="5"/>
  <c r="I67" i="5"/>
  <c r="I7" i="5"/>
  <c r="I56" i="5"/>
  <c r="I114" i="5"/>
  <c r="I18" i="5"/>
  <c r="I40" i="5"/>
  <c r="I31" i="5"/>
  <c r="I100" i="5"/>
  <c r="I113" i="5"/>
  <c r="I20" i="5"/>
  <c r="I63" i="5"/>
  <c r="I79" i="5"/>
  <c r="I90" i="5"/>
  <c r="I54" i="5"/>
  <c r="I105" i="5"/>
  <c r="I75" i="5"/>
  <c r="I59" i="5"/>
  <c r="I52" i="5"/>
  <c r="I19" i="5"/>
  <c r="I36" i="5"/>
  <c r="I124" i="5"/>
  <c r="I12" i="5"/>
  <c r="I122" i="5"/>
  <c r="I93" i="5"/>
  <c r="I44" i="5"/>
  <c r="I62" i="5"/>
  <c r="I26" i="5"/>
  <c r="I28" i="5"/>
  <c r="I101" i="5"/>
  <c r="I120" i="5"/>
  <c r="I58" i="5"/>
  <c r="I35" i="5"/>
  <c r="I110" i="5"/>
  <c r="I103" i="5"/>
  <c r="I10" i="5"/>
  <c r="I25" i="5"/>
  <c r="I111" i="5"/>
  <c r="I107" i="5"/>
  <c r="I45" i="5"/>
  <c r="I64" i="5"/>
  <c r="I23" i="5"/>
  <c r="I104" i="5"/>
  <c r="I47" i="5"/>
  <c r="I53" i="5"/>
  <c r="I86" i="5"/>
  <c r="I119" i="5"/>
  <c r="I71" i="5"/>
  <c r="I50" i="5"/>
  <c r="I6" i="5"/>
  <c r="I78" i="5"/>
  <c r="I49" i="5"/>
  <c r="I77" i="5"/>
  <c r="I13" i="5"/>
  <c r="I5" i="5"/>
  <c r="I89" i="5"/>
  <c r="I60" i="5"/>
  <c r="I98" i="5"/>
  <c r="I102" i="5"/>
  <c r="I11" i="5"/>
  <c r="I99" i="5"/>
  <c r="I121" i="5"/>
  <c r="I97" i="5"/>
  <c r="I41" i="5"/>
  <c r="I74" i="5"/>
  <c r="I88" i="5"/>
  <c r="I14" i="5"/>
  <c r="I55" i="5"/>
  <c r="I48" i="5"/>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<sst xmlns="http://schemas.openxmlformats.org/spreadsheetml/2006/main" count="333" uniqueCount="176">
  <si>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</si>
  <si>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</si>
  <si>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</si>
  <si>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</si>
  <si>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</si>
  <si>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</si>
  <si>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</si>
  <si>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</si>
  <si>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</si>
  <si>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</si>
  <si>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</si>
  <si>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</si>
  <si>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</si>
  <si>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</si>
  <si>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</si>
  <si>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</si>
  <si>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</si>
  <si>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</si>
  <si>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</si>
  <si>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</si>
  <si>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</si>
  <si>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</si>
  <si>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</si>
  <si>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</si>
  <si>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</si>
  <si>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</si>
  <si>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</si>
  <si>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</si>
  <si>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</si>
  <si>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</si>
  <si>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</si>
  <si>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</si>
  <si>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</si>
  <si>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</si>
  <si>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</si>
  <si>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</si>
  <si>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</si>
  <si>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</si>
  <si>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</si>
  <si>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</si>
  <si>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</si>
  <si>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</si>
  <si>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</si>
  <si>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</si>
  <si>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</si>
  <si>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</si>
  <si>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3MD</t>
  </si>
  <si>
    <t>2MD</t>
  </si>
  <si>
    <t>main ref depo</t>
  </si>
  <si>
    <t>1MD</t>
  </si>
  <si>
    <t>short term futures</t>
  </si>
  <si>
    <t>3WD</t>
  </si>
  <si>
    <t>swap</t>
  </si>
  <si>
    <t>2WD</t>
  </si>
  <si>
    <t>exotic swap</t>
  </si>
  <si>
    <t>SWD</t>
  </si>
  <si>
    <t>long term futures</t>
  </si>
  <si>
    <t>fra</t>
  </si>
  <si>
    <t>depo</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</si>
  <si>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</si>
  <si>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</si>
  <si>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</si>
  <si>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</si>
  <si>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</si>
  <si>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</si>
  <si>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</si>
  <si>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</si>
  <si>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</si>
  <si>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</si>
  <si>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</si>
  <si>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</si>
  <si>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</si>
  <si>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</si>
  <si>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</si>
  <si>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</si>
  <si>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</si>
  <si>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</si>
  <si>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</si>
  <si>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</si>
  <si>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</si>
  <si>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</si>
  <si>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</si>
  <si>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</si>
  <si>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</si>
  <si>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</si>
  <si>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</si>
  <si>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</si>
  <si>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</si>
  <si>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</si>
  <si>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</si>
  <si>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</si>
  <si>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</si>
  <si>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</si>
  <si>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</si>
  <si>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</si>
  <si>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</si>
  <si>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</si>
  <si>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</si>
  <si>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</si>
  <si>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</si>
  <si>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</si>
  <si>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</si>
  <si>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</si>
  <si>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</si>
  <si>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</si>
  <si>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</si>
  <si>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</si>
  <si>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</si>
  <si>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</si>
  <si>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GBP_YC3MRH_2WD</t>
  </si>
  <si>
    <t>GBP_YC3MRH_1MD</t>
  </si>
  <si>
    <t>GBP_YC3MRH_2MD</t>
  </si>
  <si>
    <t>GBP_YC3MRH_3MD</t>
  </si>
  <si>
    <t>GBP_YC3MRH_FUT3MH4</t>
  </si>
  <si>
    <t>GBP_YC3MRH_FUT3MM4</t>
  </si>
  <si>
    <t>GBP_YC3MRH_FUT3MU4</t>
  </si>
  <si>
    <t>GBP_YC3MRH_FUT3MZ4</t>
  </si>
  <si>
    <t>GBP_YC3MRH_FUT3MH5</t>
  </si>
  <si>
    <t>GBP_YC3MRH_FUT3MM5</t>
  </si>
  <si>
    <t>GBP_YC3MRH_FUT3MU5</t>
  </si>
  <si>
    <t>GBP_YC3MRH_FUT3MZ5</t>
  </si>
  <si>
    <t>GBP_YC3MRH_SB3LBASIS3Y</t>
  </si>
  <si>
    <t>GBP_YC3MRH_SB3LBASIS4Y</t>
  </si>
  <si>
    <t>GBP_YC3MRH_SB3LBASIS5Y</t>
  </si>
  <si>
    <t>GBP_YC3MRH_SB3LBASIS6Y</t>
  </si>
  <si>
    <t>GBP_YC3MRH_SB3LBASIS7Y</t>
  </si>
  <si>
    <t>GBP_YC3MRH_SB3LBASIS8Y</t>
  </si>
  <si>
    <t>GBP_YC3MRH_SB3LBASIS9Y</t>
  </si>
  <si>
    <t>GBP_YC3MRH_SB3LBASIS10Y</t>
  </si>
  <si>
    <t>GBP_YC3MRH_SB3LBASIS12Y</t>
  </si>
  <si>
    <t>GBP_YC3MRH_SB3LBASIS15Y</t>
  </si>
  <si>
    <t>GBP_YC3MRH_SB3LBASIS20Y</t>
  </si>
  <si>
    <t>GBP_YC3MRH_SB3LBASIS25Y</t>
  </si>
  <si>
    <t>GBP_YC3MRH_SB3LBASIS30Y</t>
  </si>
  <si>
    <t>GBP_YC3MRH_SB3LBASIS40Y</t>
  </si>
  <si>
    <t>GBP_YC3MRH_SB3LBASIS50Y</t>
  </si>
  <si>
    <t>GBP_YC3MRH_SB3LBASIS60Y</t>
  </si>
  <si>
    <t>3M</t>
  </si>
  <si>
    <t>2M</t>
  </si>
  <si>
    <t>1M</t>
  </si>
  <si>
    <t>3W</t>
  </si>
  <si>
    <t>2W</t>
  </si>
  <si>
    <t>SW</t>
  </si>
  <si>
    <t>Quote Object ID</t>
  </si>
  <si>
    <t>Index</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</si>
  <si>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</si>
  <si>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</si>
  <si>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</si>
  <si>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</si>
  <si>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</si>
  <si>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</si>
  <si>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</si>
  <si>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</si>
  <si>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</si>
  <si>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</si>
  <si>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</si>
  <si>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</si>
  <si>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</si>
  <si>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</si>
  <si>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3L</t>
  </si>
  <si>
    <t>3E</t>
  </si>
  <si>
    <t>0d</t>
  </si>
  <si>
    <t>Spread</t>
  </si>
  <si>
    <t>Day Count Convention</t>
  </si>
  <si>
    <t>Business Day Convention</t>
  </si>
  <si>
    <t>Freq</t>
  </si>
  <si>
    <t>Fwd start</t>
  </si>
  <si>
    <t>6L</t>
  </si>
  <si>
    <t>Discounting2</t>
  </si>
  <si>
    <t>Discounting</t>
  </si>
  <si>
    <t>Actual/365 (Fixed)</t>
  </si>
  <si>
    <t>MoneyMarketDayCounter</t>
  </si>
  <si>
    <t>BondBasisDayCounter</t>
  </si>
  <si>
    <t>GBP_YCRH_Deposits</t>
  </si>
  <si>
    <t>GBP_YCRH_Futures</t>
  </si>
  <si>
    <t>GBP_YCRH_SwapsFromBasis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</si>
</sst>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43" formatCode="_(* #,##0.00_);_(* \(#,##0.00\);_(* &quot;-&quot;??_);_(@_)"/>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 numFmtId="178" formatCode="_(* #,##0.000000_);_(* \(#,##0.000000\);_(* &quot;-&quot;??_);_(@_)"/>
  </numFmts>
  <fonts count="20"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color indexed="10"/>
      <name val="Arial"/>
      <family val="2"/>
    </font>
    <font>
      <sz val="8"/>
      <color indexed="81"/>
      <name val="Tahoma"/>
      <charset val="1"/>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sz val="8"/>
      <color indexed="9"/>
      <name val="Arial"/>
    </font>
    <font>
      <b/>
      <u/>
      <sz val="8"/>
      <name val="Arial"/>
      <family val="2"/>
    </font>
    <font>
      <sz val="11"/>
      <color theme="1"/>
      <name val="Calibri"/>
      <family val="2"/>
      <scheme val="minor"/>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rgb="FFFF0000"/>
        <bgColor indexed="64"/>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5" fontId="13" fillId="0" borderId="0"/>
    <xf numFmtId="176" fontId="14" fillId="9" borderId="0">
      <alignment horizontal="center" vertical="center"/>
    </xf>
    <xf numFmtId="177" fontId="12" fillId="0" borderId="0" applyFont="0" applyFill="0" applyBorder="0" applyAlignment="0" applyProtection="0"/>
    <xf numFmtId="177" fontId="12" fillId="0" borderId="0" applyFont="0" applyFill="0" applyBorder="0" applyAlignment="0" applyProtection="0"/>
    <xf numFmtId="43" fontId="19" fillId="0" borderId="0" applyFont="0" applyFill="0" applyBorder="0" applyAlignment="0" applyProtection="0"/>
  </cellStyleXfs>
  <cellXfs count="196">
    <xf numFmtId="0" fontId="0" fillId="0" borderId="0" xfId="0"/>
    <xf numFmtId="0" fontId="2" fillId="0" borderId="0" xfId="1" applyFont="1"/>
    <xf numFmtId="0" fontId="2" fillId="0" borderId="0" xfId="1" applyFont="1" applyAlignment="1">
      <alignment horizontal="left"/>
    </xf>
    <xf numFmtId="0" fontId="2" fillId="0" borderId="1" xfId="1" applyFont="1" applyBorder="1" applyAlignment="1">
      <alignment horizontal="left"/>
    </xf>
    <xf numFmtId="164" fontId="2" fillId="2" borderId="2"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3" xfId="1" applyFont="1" applyFill="1" applyBorder="1" applyAlignment="1">
      <alignment horizontal="left"/>
    </xf>
    <xf numFmtId="0" fontId="2" fillId="2" borderId="3" xfId="1" applyNumberFormat="1" applyFont="1" applyFill="1" applyBorder="1" applyAlignment="1">
      <alignment horizontal="center"/>
    </xf>
    <xf numFmtId="0" fontId="2" fillId="2" borderId="4" xfId="1" applyNumberFormat="1" applyFont="1" applyFill="1" applyBorder="1" applyAlignment="1">
      <alignment horizontal="center"/>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3" xfId="1" applyNumberFormat="1" applyFont="1" applyFill="1" applyBorder="1" applyAlignment="1">
      <alignment horizontal="right"/>
    </xf>
    <xf numFmtId="0" fontId="2" fillId="2" borderId="3" xfId="1" applyFont="1" applyFill="1" applyBorder="1" applyAlignment="1">
      <alignment horizontal="center"/>
    </xf>
    <xf numFmtId="165" fontId="2" fillId="2" borderId="3" xfId="2" applyNumberFormat="1" applyFont="1" applyFill="1" applyBorder="1" applyAlignment="1">
      <alignment horizontal="right"/>
    </xf>
    <xf numFmtId="164" fontId="2" fillId="2" borderId="7" xfId="1" applyNumberFormat="1" applyFont="1" applyFill="1" applyBorder="1" applyAlignment="1">
      <alignment horizontal="right"/>
    </xf>
    <xf numFmtId="164" fontId="2" fillId="2" borderId="1" xfId="1" applyNumberFormat="1" applyFont="1" applyFill="1" applyBorder="1" applyAlignment="1">
      <alignment horizontal="right"/>
    </xf>
    <xf numFmtId="0" fontId="2" fillId="2" borderId="1" xfId="1" applyFont="1" applyFill="1" applyBorder="1" applyAlignment="1">
      <alignment horizontal="center"/>
    </xf>
    <xf numFmtId="165" fontId="2" fillId="2" borderId="1" xfId="2" applyNumberFormat="1" applyFont="1" applyFill="1" applyBorder="1" applyAlignment="1">
      <alignment horizontal="right"/>
    </xf>
    <xf numFmtId="0" fontId="2" fillId="2" borderId="1" xfId="1" applyFont="1" applyFill="1" applyBorder="1" applyAlignment="1">
      <alignment horizontal="left"/>
    </xf>
    <xf numFmtId="0" fontId="2" fillId="2" borderId="1"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3"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8" fontId="2" fillId="0" borderId="0" xfId="1"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14" fontId="2" fillId="0" borderId="0" xfId="1" applyNumberFormat="1" applyFo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6"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2" xfId="1" applyFont="1" applyFill="1" applyBorder="1" applyAlignment="1">
      <alignment horizontal="center"/>
    </xf>
    <xf numFmtId="164" fontId="2" fillId="2" borderId="30" xfId="1" applyNumberFormat="1" applyFont="1" applyFill="1" applyBorder="1" applyAlignment="1">
      <alignment horizontal="right"/>
    </xf>
    <xf numFmtId="168" fontId="2" fillId="2" borderId="7"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6" xfId="1" applyFont="1" applyFill="1" applyBorder="1" applyAlignment="1">
      <alignment horizontal="center"/>
    </xf>
    <xf numFmtId="0" fontId="3" fillId="5" borderId="29" xfId="1" applyFont="1" applyFill="1" applyBorder="1" applyAlignment="1">
      <alignment horizontal="right"/>
    </xf>
    <xf numFmtId="0" fontId="2" fillId="6" borderId="2" xfId="1" applyFont="1" applyFill="1" applyBorder="1" applyAlignment="1">
      <alignment horizontal="center"/>
    </xf>
    <xf numFmtId="0" fontId="3" fillId="5" borderId="30" xfId="1" applyFont="1" applyFill="1" applyBorder="1" applyAlignment="1">
      <alignment horizontal="right"/>
    </xf>
    <xf numFmtId="11" fontId="2" fillId="6" borderId="2" xfId="1" applyNumberFormat="1" applyFont="1" applyFill="1" applyBorder="1" applyAlignment="1">
      <alignment horizontal="center"/>
    </xf>
    <xf numFmtId="165" fontId="2" fillId="2" borderId="6"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2"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7" xfId="3" applyFont="1" applyFill="1" applyBorder="1" applyAlignment="1">
      <alignment horizontal="center"/>
    </xf>
    <xf numFmtId="11" fontId="2" fillId="6" borderId="5" xfId="1" applyNumberFormat="1" applyFont="1" applyFill="1" applyBorder="1" applyAlignment="1">
      <alignment horizontal="center"/>
    </xf>
    <xf numFmtId="0" fontId="2" fillId="2" borderId="2" xfId="3" applyFont="1" applyFill="1" applyBorder="1" applyAlignment="1">
      <alignment horizontal="center"/>
    </xf>
    <xf numFmtId="3" fontId="2" fillId="6" borderId="2" xfId="1" applyNumberFormat="1" applyFont="1" applyFill="1" applyBorder="1" applyAlignment="1">
      <alignment horizontal="center"/>
    </xf>
    <xf numFmtId="171" fontId="2" fillId="6" borderId="7" xfId="1" applyNumberFormat="1" applyFont="1" applyFill="1" applyBorder="1" applyAlignment="1">
      <alignment horizontal="center"/>
    </xf>
    <xf numFmtId="0" fontId="3" fillId="5" borderId="31" xfId="1" applyFont="1" applyFill="1" applyBorder="1" applyAlignment="1">
      <alignment horizontal="right"/>
    </xf>
    <xf numFmtId="1" fontId="6" fillId="4" borderId="6" xfId="1" applyNumberFormat="1" applyFont="1" applyFill="1" applyBorder="1" applyAlignment="1">
      <alignment horizontal="left"/>
    </xf>
    <xf numFmtId="171" fontId="2" fillId="4" borderId="7" xfId="1" quotePrefix="1" applyNumberFormat="1" applyFont="1" applyFill="1" applyBorder="1" applyAlignment="1">
      <alignment horizontal="center"/>
    </xf>
    <xf numFmtId="0" fontId="2" fillId="2" borderId="6" xfId="1" applyFont="1" applyFill="1" applyBorder="1" applyAlignment="1">
      <alignment horizontal="center"/>
    </xf>
    <xf numFmtId="0" fontId="2" fillId="5" borderId="29" xfId="1" applyFont="1" applyFill="1" applyBorder="1"/>
    <xf numFmtId="172" fontId="2" fillId="2" borderId="2"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169" fontId="1" fillId="0" borderId="0" xfId="1" applyNumberFormat="1"/>
    <xf numFmtId="0" fontId="2" fillId="2" borderId="16" xfId="1" applyFont="1" applyFill="1" applyBorder="1"/>
    <xf numFmtId="173" fontId="9" fillId="4" borderId="10" xfId="1" applyNumberFormat="1" applyFont="1" applyFill="1" applyBorder="1" applyAlignment="1" applyProtection="1">
      <alignment horizontal="left"/>
    </xf>
    <xf numFmtId="0" fontId="2" fillId="2" borderId="6"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9" fillId="4" borderId="9" xfId="1" applyNumberFormat="1" applyFont="1" applyFill="1" applyBorder="1" applyAlignment="1" applyProtection="1">
      <alignment horizontal="left" vertical="center"/>
    </xf>
    <xf numFmtId="0" fontId="10" fillId="4" borderId="10" xfId="1" applyNumberFormat="1" applyFont="1" applyFill="1" applyBorder="1" applyAlignment="1" applyProtection="1">
      <alignment horizontal="center" vertical="center"/>
    </xf>
    <xf numFmtId="0" fontId="11"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5" fillId="2" borderId="16" xfId="1" applyFont="1" applyFill="1" applyBorder="1"/>
    <xf numFmtId="172" fontId="10" fillId="4" borderId="10" xfId="1" quotePrefix="1" applyNumberFormat="1" applyFont="1" applyFill="1" applyBorder="1" applyAlignment="1" applyProtection="1">
      <alignment horizontal="center"/>
    </xf>
    <xf numFmtId="0" fontId="16" fillId="5" borderId="9" xfId="1" applyFont="1" applyFill="1" applyBorder="1"/>
    <xf numFmtId="0" fontId="15" fillId="2" borderId="17" xfId="1" applyFont="1" applyFill="1" applyBorder="1"/>
    <xf numFmtId="172" fontId="10" fillId="4" borderId="10" xfId="1" applyNumberFormat="1" applyFont="1" applyFill="1" applyBorder="1" applyAlignment="1" applyProtection="1">
      <alignment horizontal="center"/>
    </xf>
    <xf numFmtId="0" fontId="15" fillId="2" borderId="0" xfId="1" applyFont="1" applyFill="1" applyBorder="1"/>
    <xf numFmtId="0" fontId="10" fillId="2" borderId="13" xfId="1" applyFont="1" applyFill="1" applyBorder="1"/>
    <xf numFmtId="0" fontId="10" fillId="2" borderId="14" xfId="1" applyFont="1" applyFill="1" applyBorder="1"/>
    <xf numFmtId="0" fontId="10" fillId="2" borderId="15" xfId="1" applyFont="1" applyFill="1" applyBorder="1"/>
    <xf numFmtId="15" fontId="10" fillId="2" borderId="16" xfId="1" applyNumberFormat="1" applyFont="1" applyFill="1" applyBorder="1"/>
    <xf numFmtId="0" fontId="10" fillId="5" borderId="9" xfId="1" applyNumberFormat="1" applyFont="1" applyFill="1" applyBorder="1"/>
    <xf numFmtId="0" fontId="10" fillId="2" borderId="17" xfId="1" applyFont="1" applyFill="1" applyBorder="1"/>
    <xf numFmtId="172" fontId="10" fillId="4" borderId="10" xfId="1" quotePrefix="1" applyNumberFormat="1" applyFont="1" applyFill="1" applyBorder="1" applyAlignment="1" applyProtection="1">
      <alignment horizontal="left"/>
    </xf>
    <xf numFmtId="0" fontId="10" fillId="2" borderId="16" xfId="1" applyFont="1" applyFill="1" applyBorder="1"/>
    <xf numFmtId="0" fontId="10" fillId="2" borderId="0" xfId="1" applyFont="1" applyFill="1" applyBorder="1"/>
    <xf numFmtId="0" fontId="5" fillId="2" borderId="13" xfId="1" applyFont="1" applyFill="1" applyBorder="1"/>
    <xf numFmtId="0" fontId="17" fillId="2" borderId="14" xfId="1" applyFont="1" applyFill="1" applyBorder="1"/>
    <xf numFmtId="0" fontId="17" fillId="2" borderId="15" xfId="1" applyFont="1" applyFill="1" applyBorder="1"/>
    <xf numFmtId="174" fontId="2" fillId="2" borderId="9" xfId="2" applyNumberFormat="1" applyFont="1" applyFill="1" applyBorder="1" applyAlignment="1">
      <alignment horizontal="center"/>
    </xf>
    <xf numFmtId="0" fontId="2" fillId="2" borderId="4" xfId="2" applyNumberFormat="1" applyFont="1" applyFill="1" applyBorder="1" applyAlignment="1">
      <alignment horizontal="left"/>
    </xf>
    <xf numFmtId="0" fontId="2" fillId="2" borderId="29" xfId="1" applyFont="1" applyFill="1" applyBorder="1" applyAlignment="1">
      <alignment horizontal="center"/>
    </xf>
    <xf numFmtId="0" fontId="2" fillId="2" borderId="9" xfId="1" applyFont="1" applyFill="1" applyBorder="1" applyAlignment="1">
      <alignment horizontal="center"/>
    </xf>
    <xf numFmtId="0" fontId="17" fillId="2" borderId="17" xfId="1" applyFont="1" applyFill="1" applyBorder="1"/>
    <xf numFmtId="173" fontId="1" fillId="0" borderId="0" xfId="1" applyNumberFormat="1"/>
    <xf numFmtId="173" fontId="9" fillId="4" borderId="6" xfId="1" applyNumberFormat="1" applyFont="1" applyFill="1" applyBorder="1" applyAlignment="1" applyProtection="1">
      <alignment horizontal="left"/>
    </xf>
    <xf numFmtId="174" fontId="2" fillId="2" borderId="29" xfId="2" applyNumberFormat="1" applyFont="1" applyFill="1" applyBorder="1" applyAlignment="1">
      <alignment horizontal="center"/>
    </xf>
    <xf numFmtId="0" fontId="3" fillId="2" borderId="4" xfId="1" applyFont="1" applyFill="1" applyBorder="1" applyAlignment="1">
      <alignment horizontal="center"/>
    </xf>
    <xf numFmtId="0" fontId="3" fillId="2" borderId="12" xfId="1" applyFont="1" applyFill="1" applyBorder="1" applyAlignment="1">
      <alignment horizontal="center" vertical="center" wrapText="1"/>
    </xf>
    <xf numFmtId="0" fontId="3"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18"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18" fillId="2" borderId="16" xfId="1" applyFont="1" applyFill="1" applyBorder="1"/>
    <xf numFmtId="0" fontId="10"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9" xfId="1" applyNumberFormat="1" applyFont="1" applyFill="1" applyBorder="1" applyAlignment="1">
      <alignment horizont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4" xfId="1" applyFont="1" applyBorder="1"/>
    <xf numFmtId="0" fontId="5" fillId="0" borderId="33" xfId="1" applyFont="1" applyBorder="1"/>
    <xf numFmtId="0" fontId="2" fillId="8" borderId="9" xfId="1" applyNumberFormat="1" applyFont="1" applyFill="1" applyBorder="1" applyAlignment="1">
      <alignment horizontal="center"/>
    </xf>
    <xf numFmtId="173" fontId="6"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0" fillId="4" borderId="9" xfId="1" applyNumberFormat="1" applyFont="1" applyFill="1" applyBorder="1" applyAlignment="1" applyProtection="1">
      <alignment horizontal="center" vertical="center"/>
    </xf>
    <xf numFmtId="0" fontId="11" fillId="2" borderId="9" xfId="1" applyFont="1" applyFill="1" applyBorder="1" applyAlignment="1">
      <alignment horizontal="left" vertical="center"/>
    </xf>
    <xf numFmtId="0" fontId="18"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2" fillId="2" borderId="33" xfId="1" applyFont="1" applyFill="1" applyBorder="1" applyAlignment="1">
      <alignment horizontal="left"/>
    </xf>
    <xf numFmtId="178" fontId="5" fillId="0" borderId="0" xfId="10" applyNumberFormat="1" applyFont="1"/>
    <xf numFmtId="0" fontId="2" fillId="10" borderId="0" xfId="1" applyFont="1" applyFill="1" applyBorder="1" applyAlignment="1">
      <alignment horizontal="center"/>
    </xf>
    <xf numFmtId="0" fontId="2" fillId="10" borderId="3" xfId="1" applyFont="1" applyFill="1" applyBorder="1" applyAlignment="1">
      <alignment horizontal="center"/>
    </xf>
    <xf numFmtId="0" fontId="1" fillId="0" borderId="0" xfId="1" quotePrefix="1"/>
    <xf numFmtId="0" fontId="2" fillId="11" borderId="0" xfId="3" applyFont="1" applyFill="1"/>
    <xf numFmtId="0" fontId="8" fillId="7" borderId="28" xfId="3" applyFont="1" applyFill="1" applyBorder="1" applyAlignment="1">
      <alignment horizontal="center"/>
    </xf>
    <xf numFmtId="0" fontId="8" fillId="7" borderId="35" xfId="3" applyFont="1" applyFill="1" applyBorder="1" applyAlignment="1">
      <alignment horizontal="center"/>
    </xf>
    <xf numFmtId="0" fontId="8" fillId="0" borderId="27" xfId="1" applyFont="1" applyBorder="1" applyAlignment="1"/>
    <xf numFmtId="0" fontId="8" fillId="7"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0" fontId="2" fillId="12" borderId="33" xfId="3" applyFont="1" applyFill="1" applyBorder="1"/>
    <xf numFmtId="0" fontId="2" fillId="12" borderId="32" xfId="3" applyFont="1" applyFill="1" applyBorder="1"/>
    <xf numFmtId="0" fontId="2" fillId="12" borderId="17" xfId="3" applyFont="1" applyFill="1" applyBorder="1"/>
    <xf numFmtId="0" fontId="2" fillId="12" borderId="16" xfId="3" applyFont="1" applyFill="1" applyBorder="1"/>
    <xf numFmtId="0" fontId="2" fillId="12" borderId="15" xfId="3" applyFont="1" applyFill="1" applyBorder="1"/>
    <xf numFmtId="0" fontId="2" fillId="12" borderId="13" xfId="3" applyFont="1" applyFill="1" applyBorder="1"/>
  </cellXfs>
  <cellStyles count="11">
    <cellStyle name="Comma" xfId="10" builtinId="3"/>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180" customWidth="1"/>
    <col min="3" max="3" width="18" style="180" bestFit="1" customWidth="1"/>
    <col min="4" max="4" width="23.85546875" style="180" bestFit="1" customWidth="1"/>
    <col min="5" max="5" width="22" style="180" bestFit="1" customWidth="1"/>
    <col min="6" max="7" width="2.7109375" style="180" customWidth="1"/>
    <col min="8" max="8" width="4" style="180" bestFit="1" customWidth="1"/>
    <col min="9" max="9" width="3.28515625" style="180" bestFit="1" customWidth="1"/>
    <col min="10" max="11" width="2.7109375" style="180" customWidth="1"/>
    <col min="12" max="12" width="18.5703125" style="180" bestFit="1" customWidth="1"/>
    <col min="13" max="13" width="53.7109375" style="180" bestFit="1" customWidth="1"/>
    <col min="14" max="14" width="2.7109375" style="180" customWidth="1"/>
    <col min="15" max="16384" width="8" style="180"/>
  </cols>
  <sheetData>
    <row r="1" spans="2:14" ht="12" thickBot="1" x14ac:dyDescent="0.25">
      <c r="B1" s="180" t="str">
        <f>_xll.qlxlVersion(TRUE,Trigger)</f>
        <v>QuantLibXL 1.4.0 - MS VC++ 9.0 - Multithreaded Dynamic Runtime library - Release Configuration - Feb  7 2014 15:33:58</v>
      </c>
    </row>
    <row r="2" spans="2:14" ht="18.75" thickBot="1" x14ac:dyDescent="0.3">
      <c r="B2" s="181" t="s">
        <v>108</v>
      </c>
      <c r="C2" s="182"/>
      <c r="D2" s="182"/>
      <c r="E2" s="182"/>
      <c r="F2" s="183"/>
      <c r="K2" s="181" t="s">
        <v>153</v>
      </c>
      <c r="L2" s="182"/>
      <c r="M2" s="182"/>
      <c r="N2" s="184"/>
    </row>
    <row r="3" spans="2:14" ht="12" thickBot="1" x14ac:dyDescent="0.25">
      <c r="B3" s="60"/>
      <c r="C3" s="89"/>
      <c r="D3" s="57"/>
      <c r="E3" s="57"/>
      <c r="F3" s="56"/>
      <c r="K3" s="125"/>
      <c r="L3" s="128"/>
      <c r="M3" s="128"/>
      <c r="N3" s="127"/>
    </row>
    <row r="4" spans="2:14" x14ac:dyDescent="0.2">
      <c r="B4" s="60"/>
      <c r="C4" s="88" t="s">
        <v>107</v>
      </c>
      <c r="D4" s="75" t="s">
        <v>101</v>
      </c>
      <c r="E4" s="57"/>
      <c r="F4" s="56"/>
      <c r="H4" s="190" t="s">
        <v>106</v>
      </c>
      <c r="I4" s="191"/>
      <c r="K4" s="125"/>
      <c r="L4" s="124" t="s">
        <v>152</v>
      </c>
      <c r="M4" s="118" t="b">
        <v>1</v>
      </c>
      <c r="N4" s="123"/>
    </row>
    <row r="5" spans="2:14" x14ac:dyDescent="0.2">
      <c r="B5" s="60"/>
      <c r="C5" s="87" t="s">
        <v>105</v>
      </c>
      <c r="D5" s="61">
        <v>3</v>
      </c>
      <c r="E5" s="57"/>
      <c r="F5" s="56"/>
      <c r="H5" s="192" t="s">
        <v>104</v>
      </c>
      <c r="I5" s="193" t="s">
        <v>103</v>
      </c>
      <c r="K5" s="125"/>
      <c r="L5" s="124" t="s">
        <v>151</v>
      </c>
      <c r="M5" s="126" t="str">
        <f ca="1">SUBSTITUTE(LEFT(CELL("filename",A1),FIND("[",CELL("filename",A1),1)-1),"\XLS\","\XML\")</f>
        <v>C:\Users\erik\Documents\repos\quantlib\QuantLibXL\Data2\XML\</v>
      </c>
      <c r="N5" s="123"/>
    </row>
    <row r="6" spans="2:14" x14ac:dyDescent="0.2">
      <c r="B6" s="60"/>
      <c r="C6" s="87" t="s">
        <v>102</v>
      </c>
      <c r="D6" s="61" t="str">
        <f>_xll.qlPeriodEquivalent(D5&amp;"M")</f>
        <v>3M</v>
      </c>
      <c r="E6" s="57"/>
      <c r="F6" s="56"/>
      <c r="H6" s="192" t="s">
        <v>101</v>
      </c>
      <c r="I6" s="193" t="s">
        <v>100</v>
      </c>
      <c r="K6" s="125"/>
      <c r="L6" s="124" t="s">
        <v>150</v>
      </c>
      <c r="M6" s="115" t="b">
        <v>1</v>
      </c>
      <c r="N6" s="123"/>
    </row>
    <row r="7" spans="2:14" ht="12" thickBot="1" x14ac:dyDescent="0.25">
      <c r="B7" s="60"/>
      <c r="C7" s="87" t="s">
        <v>99</v>
      </c>
      <c r="D7" s="61" t="str">
        <f>Months&amp;IF(UPPER(Currency)="EUR","E","L")</f>
        <v>3L</v>
      </c>
      <c r="E7" s="57"/>
      <c r="F7" s="56"/>
      <c r="H7" s="192" t="s">
        <v>98</v>
      </c>
      <c r="I7" s="193"/>
      <c r="K7" s="122"/>
      <c r="L7" s="121"/>
      <c r="M7" s="121"/>
      <c r="N7" s="120"/>
    </row>
    <row r="8" spans="2:14" ht="12" thickBot="1" x14ac:dyDescent="0.25">
      <c r="B8" s="60"/>
      <c r="C8" s="87" t="s">
        <v>97</v>
      </c>
      <c r="D8" s="61" t="str">
        <f>VLOOKUP(Currency,H4:I8,2)</f>
        <v>SB</v>
      </c>
      <c r="E8" s="57"/>
      <c r="F8" s="56"/>
      <c r="H8" s="194" t="s">
        <v>96</v>
      </c>
      <c r="I8" s="195" t="s">
        <v>95</v>
      </c>
    </row>
    <row r="9" spans="2:14" ht="18.75" thickBot="1" x14ac:dyDescent="0.3">
      <c r="B9" s="60"/>
      <c r="C9" s="87" t="s">
        <v>94</v>
      </c>
      <c r="D9" s="61" t="str">
        <f>Currency&amp;"_YC"&amp;IndexTenor&amp;"RH"</f>
        <v>GBP_YC3MRH</v>
      </c>
      <c r="E9" s="57"/>
      <c r="F9" s="56"/>
      <c r="K9" s="181" t="s">
        <v>149</v>
      </c>
      <c r="L9" s="182"/>
      <c r="M9" s="182"/>
      <c r="N9" s="184"/>
    </row>
    <row r="10" spans="2:14" ht="12.75" x14ac:dyDescent="0.2">
      <c r="B10" s="60"/>
      <c r="C10" s="86" t="s">
        <v>93</v>
      </c>
      <c r="D10" s="61" t="b">
        <v>1</v>
      </c>
      <c r="E10" s="57"/>
      <c r="F10" s="56"/>
      <c r="K10" s="117"/>
      <c r="L10" s="119"/>
      <c r="M10" s="119"/>
      <c r="N10" s="114"/>
    </row>
    <row r="11" spans="2:14" ht="12.75" x14ac:dyDescent="0.2">
      <c r="B11" s="60"/>
      <c r="C11" s="86" t="s">
        <v>92</v>
      </c>
      <c r="D11" s="85">
        <v>41684.586354166669</v>
      </c>
      <c r="E11" s="57"/>
      <c r="F11" s="56"/>
      <c r="K11" s="117"/>
      <c r="L11" s="116" t="s">
        <v>148</v>
      </c>
      <c r="M11" s="118" t="s">
        <v>147</v>
      </c>
      <c r="N11" s="114"/>
    </row>
    <row r="12" spans="2:14" ht="12.75" x14ac:dyDescent="0.2">
      <c r="B12" s="60"/>
      <c r="C12" s="84" t="s">
        <v>91</v>
      </c>
      <c r="D12" s="83" t="b">
        <v>0</v>
      </c>
      <c r="E12" s="57"/>
      <c r="F12" s="56"/>
      <c r="K12" s="117"/>
      <c r="L12" s="116" t="s">
        <v>146</v>
      </c>
      <c r="M12" s="115" t="s">
        <v>145</v>
      </c>
      <c r="N12" s="114"/>
    </row>
    <row r="13" spans="2:14" ht="12.75" x14ac:dyDescent="0.2">
      <c r="B13" s="60"/>
      <c r="C13" s="65"/>
      <c r="D13" s="65"/>
      <c r="E13" s="57"/>
      <c r="F13" s="56"/>
      <c r="K13" s="117"/>
      <c r="L13" s="116" t="s">
        <v>172</v>
      </c>
      <c r="M13" s="118" t="s">
        <v>170</v>
      </c>
      <c r="N13" s="114"/>
    </row>
    <row r="14" spans="2:14" ht="12.75" x14ac:dyDescent="0.2">
      <c r="B14" s="60"/>
      <c r="C14" s="80" t="s">
        <v>90</v>
      </c>
      <c r="D14" s="82" t="str">
        <f>_xll.qlPiecewiseYieldCurve(D16,NDays,Calendar,RateHelpersSelected,DayCounter,IF(ISERROR(D22),NA(),D20:E20),IF(ISERROR(D22),NA(),D21:E21),Accuracy,TraitsID,InterpolatorID,Permanent,,ObjectOverwrite)</f>
        <v>_GBPYC3M#0000</v>
      </c>
      <c r="E14" s="57"/>
      <c r="F14" s="56"/>
      <c r="K14" s="117"/>
      <c r="L14" s="116" t="s">
        <v>171</v>
      </c>
      <c r="M14" s="118" t="s">
        <v>170</v>
      </c>
      <c r="N14" s="114"/>
    </row>
    <row r="15" spans="2:14" ht="12.75" x14ac:dyDescent="0.2">
      <c r="B15" s="60"/>
      <c r="C15" s="67" t="s">
        <v>68</v>
      </c>
      <c r="D15" s="81" t="str">
        <f>_xll.ohRangeRetrieveError(YieldCurve)</f>
        <v/>
      </c>
      <c r="E15" s="57"/>
      <c r="F15" s="56"/>
      <c r="K15" s="117"/>
      <c r="L15" s="116" t="s">
        <v>169</v>
      </c>
      <c r="M15" s="115" t="str">
        <f>PROPER(Currency)&amp;"YC"</f>
        <v>GbpYC</v>
      </c>
      <c r="N15" s="114"/>
    </row>
    <row r="16" spans="2:14" ht="12.75" x14ac:dyDescent="0.2">
      <c r="B16" s="60"/>
      <c r="C16" s="80" t="s">
        <v>89</v>
      </c>
      <c r="D16" s="79" t="str">
        <f>"_"&amp;Currency&amp;"YC"&amp;IndexTenor</f>
        <v>_GBPYC3M</v>
      </c>
      <c r="E16" s="57"/>
      <c r="F16" s="56"/>
      <c r="K16" s="117"/>
      <c r="L16" s="116" t="s">
        <v>168</v>
      </c>
      <c r="M16" s="115" t="str">
        <f>PROPER(Currency)&amp;"YCSTD"</f>
        <v>GbpYCSTD</v>
      </c>
      <c r="N16" s="114"/>
    </row>
    <row r="17" spans="2:14" ht="13.5" thickBot="1" x14ac:dyDescent="0.25">
      <c r="B17" s="60"/>
      <c r="C17" s="69" t="s">
        <v>88</v>
      </c>
      <c r="D17" s="78">
        <v>0</v>
      </c>
      <c r="E17" s="57"/>
      <c r="F17" s="56"/>
      <c r="K17" s="113"/>
      <c r="L17" s="112"/>
      <c r="M17" s="112"/>
      <c r="N17" s="111"/>
    </row>
    <row r="18" spans="2:14" x14ac:dyDescent="0.2">
      <c r="B18" s="60"/>
      <c r="C18" s="69" t="s">
        <v>87</v>
      </c>
      <c r="D18" s="77" t="s">
        <v>86</v>
      </c>
      <c r="E18" s="57"/>
      <c r="F18" s="56"/>
    </row>
    <row r="19" spans="2:14" x14ac:dyDescent="0.2">
      <c r="B19" s="60"/>
      <c r="C19" s="69" t="s">
        <v>85</v>
      </c>
      <c r="D19" s="77"/>
      <c r="E19" s="57"/>
      <c r="F19" s="56"/>
    </row>
    <row r="20" spans="2:14" x14ac:dyDescent="0.2">
      <c r="B20" s="60"/>
      <c r="C20" s="69" t="s">
        <v>84</v>
      </c>
      <c r="D20" s="76" t="str">
        <f>Currency&amp;"TOY_SYNTH"&amp;IndexTenor&amp;"_Quote"</f>
        <v>GBPTOY_SYNTH3M_Quote</v>
      </c>
      <c r="E20" s="75" t="str">
        <f>Currency&amp;"TOY2_SYNTH"&amp;IndexTenor&amp;"_Quote"</f>
        <v>GBPTOY2_SYNTH3M_Quote</v>
      </c>
      <c r="F20" s="56"/>
    </row>
    <row r="21" spans="2:14" x14ac:dyDescent="0.2">
      <c r="B21" s="60"/>
      <c r="C21" s="69" t="s">
        <v>83</v>
      </c>
      <c r="D21" s="74">
        <f>DATE(YEAR(_xll.qlCalendarAdvance(Calendar,_xll.qlSettingsEvaluationDate(Trigger),NDays&amp;"D")),12,31)</f>
        <v>42004</v>
      </c>
      <c r="E21" s="73">
        <f>DATE(YEAR(D21+1),12,31)</f>
        <v>42369</v>
      </c>
      <c r="F21" s="56"/>
    </row>
    <row r="22" spans="2:14" x14ac:dyDescent="0.2">
      <c r="B22" s="60"/>
      <c r="C22" s="69" t="s">
        <v>82</v>
      </c>
      <c r="D22" s="72">
        <f>_xll.qlQuoteValue(D20,Trigger)</f>
        <v>1</v>
      </c>
      <c r="E22" s="71">
        <f>_xll.qlQuoteValue(E20,Trigger)</f>
        <v>1</v>
      </c>
      <c r="F22" s="56"/>
    </row>
    <row r="23" spans="2:14" x14ac:dyDescent="0.2">
      <c r="B23" s="60"/>
      <c r="C23" s="69" t="s">
        <v>81</v>
      </c>
      <c r="D23" s="70" t="e">
        <f>NA()</f>
        <v>#N/A</v>
      </c>
      <c r="E23" s="57"/>
      <c r="F23" s="56"/>
    </row>
    <row r="24" spans="2:14" x14ac:dyDescent="0.2">
      <c r="B24" s="60"/>
      <c r="C24" s="69" t="s">
        <v>80</v>
      </c>
      <c r="D24" s="68" t="s">
        <v>79</v>
      </c>
      <c r="E24" s="57"/>
      <c r="F24" s="56"/>
    </row>
    <row r="25" spans="2:14" x14ac:dyDescent="0.2">
      <c r="B25" s="60"/>
      <c r="C25" s="67" t="s">
        <v>78</v>
      </c>
      <c r="D25" s="66" t="s">
        <v>77</v>
      </c>
      <c r="E25" s="57"/>
      <c r="F25" s="56"/>
    </row>
    <row r="26" spans="2:14" x14ac:dyDescent="0.2">
      <c r="B26" s="60"/>
      <c r="C26" s="65"/>
      <c r="D26" s="65"/>
      <c r="E26" s="57"/>
      <c r="F26" s="56"/>
    </row>
    <row r="27" spans="2:14" x14ac:dyDescent="0.2">
      <c r="B27" s="60"/>
      <c r="C27" s="64">
        <f>_xll.qlTermStructureReferenceDate(YieldCurve)</f>
        <v>41684</v>
      </c>
      <c r="D27" s="63">
        <f>MAX(_xll.ohPack(Selected!I1:I126))</f>
        <v>1</v>
      </c>
      <c r="E27" s="57"/>
      <c r="F27" s="56"/>
    </row>
    <row r="28" spans="2:14" x14ac:dyDescent="0.2">
      <c r="B28" s="60"/>
      <c r="C28" s="62">
        <f>MAX(_xll.ohPack(Selected!H2:H126))</f>
        <v>63599</v>
      </c>
      <c r="D28" s="61">
        <f>MIN(_xll.ohPack(Selected!I1:I126))</f>
        <v>0.14541073415800332</v>
      </c>
      <c r="E28" s="57"/>
      <c r="F28" s="56"/>
    </row>
    <row r="29" spans="2:14" x14ac:dyDescent="0.2">
      <c r="B29" s="60"/>
      <c r="C29" s="59" t="s">
        <v>68</v>
      </c>
      <c r="D29" s="58" t="str">
        <f>_xll.ohRangeRetrieveError(Selected!I1)</f>
        <v/>
      </c>
      <c r="E29" s="57"/>
      <c r="F29" s="56"/>
    </row>
    <row r="30" spans="2:14" ht="14.25" customHeight="1" thickBot="1" x14ac:dyDescent="0.25">
      <c r="B30" s="55"/>
      <c r="C30" s="54"/>
      <c r="D30" s="54"/>
      <c r="E30" s="54"/>
      <c r="F30" s="53"/>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59"/>
  <sheetViews>
    <sheetView workbookViewId="0"/>
  </sheetViews>
  <sheetFormatPr defaultRowHeight="11.25" x14ac:dyDescent="0.2"/>
  <cols>
    <col min="1" max="1" width="5.7109375" style="1" customWidth="1"/>
    <col min="2" max="2" width="5" style="2" customWidth="1"/>
    <col min="3" max="3" width="8.5703125" style="2" customWidth="1"/>
    <col min="4" max="4" width="4.42578125" style="2" customWidth="1"/>
    <col min="5" max="5" width="27.710937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6384" width="9.140625" style="1"/>
  </cols>
  <sheetData>
    <row r="1" spans="2:14" ht="33.75" x14ac:dyDescent="0.2">
      <c r="B1" s="185" t="s">
        <v>67</v>
      </c>
      <c r="C1" s="186"/>
      <c r="D1" s="187"/>
      <c r="E1" s="31" t="s">
        <v>66</v>
      </c>
      <c r="F1" s="31" t="s">
        <v>65</v>
      </c>
      <c r="G1" s="31" t="s">
        <v>64</v>
      </c>
      <c r="H1" s="31" t="s">
        <v>63</v>
      </c>
      <c r="I1" s="31" t="s">
        <v>62</v>
      </c>
      <c r="J1" s="31" t="s">
        <v>61</v>
      </c>
      <c r="K1" s="31" t="s">
        <v>60</v>
      </c>
      <c r="L1" s="31" t="s">
        <v>59</v>
      </c>
    </row>
    <row r="2" spans="2:14" x14ac:dyDescent="0.2">
      <c r="B2" s="30"/>
      <c r="C2" s="12"/>
      <c r="D2" s="8" t="s">
        <v>55</v>
      </c>
      <c r="E2" s="8" t="str">
        <f>'3M_Deposits'!F3</f>
        <v>GBP_YC3MRH_SWD#0000</v>
      </c>
      <c r="F2" s="7">
        <f>_xll.qlRateHelperQuoteValue($E2,Trigger)</f>
        <v>4.5329999999999997E-3</v>
      </c>
      <c r="G2" s="7"/>
      <c r="H2" s="6" t="b">
        <v>0</v>
      </c>
      <c r="I2" s="6">
        <v>10</v>
      </c>
      <c r="J2" s="6">
        <v>1</v>
      </c>
      <c r="K2" s="5">
        <f>_xll.qlRateHelperEarliestDate($E2,Trigger)</f>
        <v>41684</v>
      </c>
      <c r="L2" s="4">
        <f>_xll.qlRateHelperLatestDate($E2,Trigger)</f>
        <v>41691</v>
      </c>
      <c r="M2" s="1">
        <v>10</v>
      </c>
      <c r="N2" s="1" t="s">
        <v>58</v>
      </c>
    </row>
    <row r="3" spans="2:14" x14ac:dyDescent="0.2">
      <c r="B3" s="30"/>
      <c r="C3" s="12"/>
      <c r="D3" s="8" t="s">
        <v>53</v>
      </c>
      <c r="E3" s="8" t="str">
        <f>'3M_Deposits'!F4</f>
        <v>GBP_YC3MRH_2WD#0000</v>
      </c>
      <c r="F3" s="7">
        <f>_xll.qlRateHelperQuoteValue($E3,Trigger)</f>
        <v>4.6080000000000001E-3</v>
      </c>
      <c r="G3" s="7"/>
      <c r="H3" s="6" t="b">
        <v>1</v>
      </c>
      <c r="I3" s="6">
        <v>10</v>
      </c>
      <c r="J3" s="6">
        <v>1</v>
      </c>
      <c r="K3" s="5">
        <f>_xll.qlRateHelperEarliestDate($E3,Trigger)</f>
        <v>41684</v>
      </c>
      <c r="L3" s="4">
        <f>_xll.qlRateHelperLatestDate($E3,Trigger)</f>
        <v>41698</v>
      </c>
      <c r="M3" s="1">
        <v>20</v>
      </c>
      <c r="N3" s="1" t="s">
        <v>57</v>
      </c>
    </row>
    <row r="4" spans="2:14" x14ac:dyDescent="0.2">
      <c r="B4" s="30"/>
      <c r="C4" s="12"/>
      <c r="D4" s="8" t="s">
        <v>51</v>
      </c>
      <c r="E4" s="8" t="str">
        <f>'3M_Deposits'!F5</f>
        <v>GBP_YC3MRH_3WD#0000</v>
      </c>
      <c r="F4" s="7">
        <f>_xll.qlRateHelperQuoteValue($E4,Trigger)</f>
        <v>4.6670000000000001E-3</v>
      </c>
      <c r="G4" s="7"/>
      <c r="H4" s="6" t="b">
        <v>0</v>
      </c>
      <c r="I4" s="6">
        <v>10</v>
      </c>
      <c r="J4" s="6">
        <v>1</v>
      </c>
      <c r="K4" s="5">
        <f>_xll.qlRateHelperEarliestDate($E4,Trigger)</f>
        <v>41684</v>
      </c>
      <c r="L4" s="4">
        <f>_xll.qlRateHelperLatestDate($E4,Trigger)</f>
        <v>41705</v>
      </c>
      <c r="M4" s="1">
        <v>30</v>
      </c>
      <c r="N4" s="1" t="s">
        <v>56</v>
      </c>
    </row>
    <row r="5" spans="2:14" x14ac:dyDescent="0.2">
      <c r="B5" s="30"/>
      <c r="C5" s="12"/>
      <c r="D5" s="8" t="s">
        <v>49</v>
      </c>
      <c r="E5" s="8" t="str">
        <f>'3M_Deposits'!F6</f>
        <v>GBP_YC3MRH_1MD#0000</v>
      </c>
      <c r="F5" s="7">
        <f>_xll.qlRateHelperQuoteValue($E5,Trigger)</f>
        <v>4.7619999999999997E-3</v>
      </c>
      <c r="G5" s="7"/>
      <c r="H5" s="6" t="b">
        <v>1</v>
      </c>
      <c r="I5" s="6">
        <v>10</v>
      </c>
      <c r="J5" s="6">
        <v>1</v>
      </c>
      <c r="K5" s="5">
        <f>_xll.qlRateHelperEarliestDate($E5,Trigger)</f>
        <v>41684</v>
      </c>
      <c r="L5" s="4">
        <f>_xll.qlRateHelperLatestDate($E5,Trigger)</f>
        <v>41712</v>
      </c>
      <c r="M5" s="1">
        <v>40</v>
      </c>
      <c r="N5" s="1" t="s">
        <v>54</v>
      </c>
    </row>
    <row r="6" spans="2:14" x14ac:dyDescent="0.2">
      <c r="B6" s="30"/>
      <c r="C6" s="12"/>
      <c r="D6" s="8" t="s">
        <v>47</v>
      </c>
      <c r="E6" s="8" t="str">
        <f>'3M_Deposits'!F7</f>
        <v>GBP_YC3MRH_2MD#0000</v>
      </c>
      <c r="F6" s="7">
        <f>_xll.qlRateHelperQuoteValue($E6,Trigger)</f>
        <v>4.9690000000000003E-3</v>
      </c>
      <c r="G6" s="7"/>
      <c r="H6" s="6" t="b">
        <v>1</v>
      </c>
      <c r="I6" s="6">
        <v>10</v>
      </c>
      <c r="J6" s="6">
        <v>1</v>
      </c>
      <c r="K6" s="5">
        <f>_xll.qlRateHelperEarliestDate($E6,Trigger)</f>
        <v>41684</v>
      </c>
      <c r="L6" s="4">
        <f>_xll.qlRateHelperLatestDate($E6,Trigger)</f>
        <v>41743</v>
      </c>
      <c r="M6" s="1">
        <v>50</v>
      </c>
      <c r="N6" s="1" t="s">
        <v>52</v>
      </c>
    </row>
    <row r="7" spans="2:14" x14ac:dyDescent="0.2">
      <c r="B7" s="30"/>
      <c r="C7" s="12"/>
      <c r="D7" s="8" t="s">
        <v>46</v>
      </c>
      <c r="E7" s="8" t="str">
        <f>'3M_Deposits'!F8</f>
        <v>GBP_YC3MRH_3MD#0000</v>
      </c>
      <c r="F7" s="7">
        <f>_xll.qlRateHelperQuoteValue($E7,Trigger)</f>
        <v>5.1180000000000002E-3</v>
      </c>
      <c r="G7" s="7"/>
      <c r="H7" s="6" t="b">
        <v>1</v>
      </c>
      <c r="I7" s="6">
        <v>10</v>
      </c>
      <c r="J7" s="6">
        <v>1</v>
      </c>
      <c r="K7" s="5">
        <f>_xll.qlRateHelperEarliestDate($E7,Trigger)</f>
        <v>41684</v>
      </c>
      <c r="L7" s="4">
        <f>_xll.qlRateHelperLatestDate($E7,Trigger)</f>
        <v>41773</v>
      </c>
      <c r="M7" s="1">
        <v>60</v>
      </c>
      <c r="N7" s="1" t="s">
        <v>50</v>
      </c>
    </row>
    <row r="8" spans="2:14" x14ac:dyDescent="0.2">
      <c r="B8" s="25" t="s">
        <v>45</v>
      </c>
      <c r="C8" s="24">
        <f>Months</f>
        <v>3</v>
      </c>
      <c r="D8" s="23" t="s">
        <v>43</v>
      </c>
      <c r="E8" s="23" t="str">
        <f t="shared" ref="E8:E25" si="0">RateHelperPrefix&amp;"_"&amp;$B8&amp;$C8&amp;$D8</f>
        <v>GBP_YC3MRH_T3F1</v>
      </c>
      <c r="F8" s="22" t="e">
        <f>_xll.qlRateHelperQuoteValue($E8,Trigger)</f>
        <v>#NUM!</v>
      </c>
      <c r="G8" s="22"/>
      <c r="H8" s="21" t="b">
        <v>0</v>
      </c>
      <c r="I8" s="21">
        <v>20</v>
      </c>
      <c r="J8" s="21">
        <v>1</v>
      </c>
      <c r="K8" s="20" t="e">
        <f>_xll.qlRateHelperEarliestDate($E8,Trigger)</f>
        <v>#NUM!</v>
      </c>
      <c r="L8" s="19" t="e">
        <f>_xll.qlRateHelperLatestDate($E8,Trigger)</f>
        <v>#NUM!</v>
      </c>
      <c r="M8" s="1">
        <v>70</v>
      </c>
      <c r="N8" s="1" t="s">
        <v>48</v>
      </c>
    </row>
    <row r="9" spans="2:14" x14ac:dyDescent="0.2">
      <c r="B9" s="11" t="s">
        <v>44</v>
      </c>
      <c r="C9" s="10">
        <f>Months</f>
        <v>3</v>
      </c>
      <c r="D9" s="9" t="s">
        <v>43</v>
      </c>
      <c r="E9" s="9" t="str">
        <f t="shared" si="0"/>
        <v>GBP_YC3MRH_TOM3F1</v>
      </c>
      <c r="F9" s="18" t="e">
        <f>_xll.qlRateHelperQuoteValue($E9,Trigger)</f>
        <v>#NUM!</v>
      </c>
      <c r="G9" s="18"/>
      <c r="H9" s="17" t="b">
        <v>0</v>
      </c>
      <c r="I9" s="17">
        <v>20</v>
      </c>
      <c r="J9" s="17">
        <v>1</v>
      </c>
      <c r="K9" s="16" t="e">
        <f>_xll.qlRateHelperEarliestDate($E9,Trigger)</f>
        <v>#NUM!</v>
      </c>
      <c r="L9" s="15" t="e">
        <f>_xll.qlRateHelperLatestDate($E9,Trigger)</f>
        <v>#NUM!</v>
      </c>
    </row>
    <row r="10" spans="2:14" x14ac:dyDescent="0.2">
      <c r="B10" s="13">
        <v>1</v>
      </c>
      <c r="C10" s="12" t="s">
        <v>42</v>
      </c>
      <c r="D10" s="8" t="str">
        <f t="shared" ref="D10:D27" si="1">(B10+Months)&amp;"F"</f>
        <v>4F</v>
      </c>
      <c r="E10" s="8" t="str">
        <f t="shared" si="0"/>
        <v>GBP_YC3MRH_1x4F</v>
      </c>
      <c r="F10" s="7" t="e">
        <f>_xll.qlRateHelperQuoteValue($E10,Trigger)</f>
        <v>#NUM!</v>
      </c>
      <c r="G10" s="7"/>
      <c r="H10" s="6" t="b">
        <v>0</v>
      </c>
      <c r="I10" s="6">
        <v>20</v>
      </c>
      <c r="J10" s="6">
        <v>1</v>
      </c>
      <c r="K10" s="5" t="e">
        <f>_xll.qlRateHelperEarliestDate($E10,Trigger)</f>
        <v>#NUM!</v>
      </c>
      <c r="L10" s="4" t="e">
        <f>_xll.qlRateHelperLatestDate($E10,Trigger)</f>
        <v>#NUM!</v>
      </c>
    </row>
    <row r="11" spans="2:14" x14ac:dyDescent="0.2">
      <c r="B11" s="13">
        <v>2</v>
      </c>
      <c r="C11" s="12" t="s">
        <v>42</v>
      </c>
      <c r="D11" s="8" t="str">
        <f t="shared" si="1"/>
        <v>5F</v>
      </c>
      <c r="E11" s="8" t="str">
        <f t="shared" si="0"/>
        <v>GBP_YC3MRH_2x5F</v>
      </c>
      <c r="F11" s="7" t="e">
        <f>_xll.qlRateHelperQuoteValue($E11,Trigger)</f>
        <v>#NUM!</v>
      </c>
      <c r="G11" s="7"/>
      <c r="H11" s="6" t="b">
        <v>0</v>
      </c>
      <c r="I11" s="6">
        <v>20</v>
      </c>
      <c r="J11" s="6">
        <v>1</v>
      </c>
      <c r="K11" s="5" t="e">
        <f>_xll.qlRateHelperEarliestDate($E11,Trigger)</f>
        <v>#NUM!</v>
      </c>
      <c r="L11" s="4" t="e">
        <f>_xll.qlRateHelperLatestDate($E11,Trigger)</f>
        <v>#NUM!</v>
      </c>
    </row>
    <row r="12" spans="2:14" x14ac:dyDescent="0.2">
      <c r="B12" s="13">
        <v>3</v>
      </c>
      <c r="C12" s="12" t="s">
        <v>42</v>
      </c>
      <c r="D12" s="8" t="str">
        <f t="shared" si="1"/>
        <v>6F</v>
      </c>
      <c r="E12" s="8" t="str">
        <f t="shared" si="0"/>
        <v>GBP_YC3MRH_3x6F</v>
      </c>
      <c r="F12" s="7" t="e">
        <f>_xll.qlRateHelperQuoteValue($E12,Trigger)</f>
        <v>#NUM!</v>
      </c>
      <c r="G12" s="7"/>
      <c r="H12" s="6" t="b">
        <v>0</v>
      </c>
      <c r="I12" s="6">
        <v>20</v>
      </c>
      <c r="J12" s="6">
        <v>1</v>
      </c>
      <c r="K12" s="5" t="e">
        <f>_xll.qlRateHelperEarliestDate($E12,Trigger)</f>
        <v>#NUM!</v>
      </c>
      <c r="L12" s="4" t="e">
        <f>_xll.qlRateHelperLatestDate($E12,Trigger)</f>
        <v>#NUM!</v>
      </c>
    </row>
    <row r="13" spans="2:14" x14ac:dyDescent="0.2">
      <c r="B13" s="13">
        <v>4</v>
      </c>
      <c r="C13" s="12" t="s">
        <v>42</v>
      </c>
      <c r="D13" s="8" t="str">
        <f t="shared" si="1"/>
        <v>7F</v>
      </c>
      <c r="E13" s="8" t="str">
        <f t="shared" si="0"/>
        <v>GBP_YC3MRH_4x7F</v>
      </c>
      <c r="F13" s="7" t="e">
        <f>_xll.qlRateHelperQuoteValue($E13,Trigger)</f>
        <v>#NUM!</v>
      </c>
      <c r="G13" s="7"/>
      <c r="H13" s="6" t="b">
        <v>0</v>
      </c>
      <c r="I13" s="6">
        <v>20</v>
      </c>
      <c r="J13" s="6">
        <v>1</v>
      </c>
      <c r="K13" s="5" t="e">
        <f>_xll.qlRateHelperEarliestDate($E13,Trigger)</f>
        <v>#NUM!</v>
      </c>
      <c r="L13" s="4" t="e">
        <f>_xll.qlRateHelperLatestDate($E13,Trigger)</f>
        <v>#NUM!</v>
      </c>
    </row>
    <row r="14" spans="2:14" x14ac:dyDescent="0.2">
      <c r="B14" s="13">
        <v>5</v>
      </c>
      <c r="C14" s="12" t="s">
        <v>42</v>
      </c>
      <c r="D14" s="8" t="str">
        <f t="shared" si="1"/>
        <v>8F</v>
      </c>
      <c r="E14" s="8" t="str">
        <f t="shared" si="0"/>
        <v>GBP_YC3MRH_5x8F</v>
      </c>
      <c r="F14" s="7" t="e">
        <f>_xll.qlRateHelperQuoteValue($E14,Trigger)</f>
        <v>#NUM!</v>
      </c>
      <c r="G14" s="7"/>
      <c r="H14" s="6" t="b">
        <v>0</v>
      </c>
      <c r="I14" s="6">
        <v>20</v>
      </c>
      <c r="J14" s="6">
        <v>1</v>
      </c>
      <c r="K14" s="5" t="e">
        <f>_xll.qlRateHelperEarliestDate($E14,Trigger)</f>
        <v>#NUM!</v>
      </c>
      <c r="L14" s="4" t="e">
        <f>_xll.qlRateHelperLatestDate($E14,Trigger)</f>
        <v>#NUM!</v>
      </c>
    </row>
    <row r="15" spans="2:14" x14ac:dyDescent="0.2">
      <c r="B15" s="13">
        <v>6</v>
      </c>
      <c r="C15" s="12" t="s">
        <v>42</v>
      </c>
      <c r="D15" s="8" t="str">
        <f t="shared" si="1"/>
        <v>9F</v>
      </c>
      <c r="E15" s="8" t="str">
        <f t="shared" si="0"/>
        <v>GBP_YC3MRH_6x9F</v>
      </c>
      <c r="F15" s="7" t="e">
        <f>_xll.qlRateHelperQuoteValue($E15,Trigger)</f>
        <v>#NUM!</v>
      </c>
      <c r="G15" s="7"/>
      <c r="H15" s="6" t="b">
        <v>0</v>
      </c>
      <c r="I15" s="6">
        <v>20</v>
      </c>
      <c r="J15" s="6">
        <v>1</v>
      </c>
      <c r="K15" s="5" t="e">
        <f>_xll.qlRateHelperEarliestDate($E15,Trigger)</f>
        <v>#NUM!</v>
      </c>
      <c r="L15" s="4" t="e">
        <f>_xll.qlRateHelperLatestDate($E15,Trigger)</f>
        <v>#NUM!</v>
      </c>
    </row>
    <row r="16" spans="2:14" x14ac:dyDescent="0.2">
      <c r="B16" s="13">
        <v>7</v>
      </c>
      <c r="C16" s="12" t="s">
        <v>42</v>
      </c>
      <c r="D16" s="8" t="str">
        <f t="shared" si="1"/>
        <v>10F</v>
      </c>
      <c r="E16" s="8" t="str">
        <f t="shared" si="0"/>
        <v>GBP_YC3MRH_7x10F</v>
      </c>
      <c r="F16" s="7" t="e">
        <f>_xll.qlRateHelperQuoteValue($E16,Trigger)</f>
        <v>#NUM!</v>
      </c>
      <c r="G16" s="7"/>
      <c r="H16" s="6" t="b">
        <v>0</v>
      </c>
      <c r="I16" s="6">
        <v>20</v>
      </c>
      <c r="J16" s="6">
        <v>1</v>
      </c>
      <c r="K16" s="5" t="e">
        <f>_xll.qlRateHelperEarliestDate($E16,Trigger)</f>
        <v>#NUM!</v>
      </c>
      <c r="L16" s="4" t="e">
        <f>_xll.qlRateHelperLatestDate($E16,Trigger)</f>
        <v>#NUM!</v>
      </c>
    </row>
    <row r="17" spans="1:12" x14ac:dyDescent="0.2">
      <c r="B17" s="13">
        <v>8</v>
      </c>
      <c r="C17" s="12" t="s">
        <v>42</v>
      </c>
      <c r="D17" s="8" t="str">
        <f t="shared" si="1"/>
        <v>11F</v>
      </c>
      <c r="E17" s="8" t="str">
        <f t="shared" si="0"/>
        <v>GBP_YC3MRH_8x11F</v>
      </c>
      <c r="F17" s="7" t="e">
        <f>_xll.qlRateHelperQuoteValue($E17,Trigger)</f>
        <v>#NUM!</v>
      </c>
      <c r="G17" s="7"/>
      <c r="H17" s="6" t="b">
        <v>0</v>
      </c>
      <c r="I17" s="6">
        <v>20</v>
      </c>
      <c r="J17" s="6">
        <v>1</v>
      </c>
      <c r="K17" s="5" t="e">
        <f>_xll.qlRateHelperEarliestDate($E17,Trigger)</f>
        <v>#NUM!</v>
      </c>
      <c r="L17" s="4" t="e">
        <f>_xll.qlRateHelperLatestDate($E17,Trigger)</f>
        <v>#NUM!</v>
      </c>
    </row>
    <row r="18" spans="1:12" x14ac:dyDescent="0.2">
      <c r="B18" s="13">
        <v>9</v>
      </c>
      <c r="C18" s="12" t="s">
        <v>42</v>
      </c>
      <c r="D18" s="8" t="str">
        <f t="shared" si="1"/>
        <v>12F</v>
      </c>
      <c r="E18" s="8" t="str">
        <f t="shared" si="0"/>
        <v>GBP_YC3MRH_9x12F</v>
      </c>
      <c r="F18" s="7" t="e">
        <f>_xll.qlRateHelperQuoteValue($E18,Trigger)</f>
        <v>#NUM!</v>
      </c>
      <c r="G18" s="7"/>
      <c r="H18" s="6" t="b">
        <v>0</v>
      </c>
      <c r="I18" s="6">
        <v>20</v>
      </c>
      <c r="J18" s="6">
        <v>1</v>
      </c>
      <c r="K18" s="5" t="e">
        <f>_xll.qlRateHelperEarliestDate($E18,Trigger)</f>
        <v>#NUM!</v>
      </c>
      <c r="L18" s="4" t="e">
        <f>_xll.qlRateHelperLatestDate($E18,Trigger)</f>
        <v>#NUM!</v>
      </c>
    </row>
    <row r="19" spans="1:12" x14ac:dyDescent="0.2">
      <c r="B19" s="13">
        <v>10</v>
      </c>
      <c r="C19" s="12" t="s">
        <v>42</v>
      </c>
      <c r="D19" s="8" t="str">
        <f t="shared" si="1"/>
        <v>13F</v>
      </c>
      <c r="E19" s="8" t="str">
        <f t="shared" si="0"/>
        <v>GBP_YC3MRH_10x13F</v>
      </c>
      <c r="F19" s="7" t="e">
        <f>_xll.qlRateHelperQuoteValue($E19,Trigger)</f>
        <v>#NUM!</v>
      </c>
      <c r="G19" s="7"/>
      <c r="H19" s="6" t="b">
        <v>0</v>
      </c>
      <c r="I19" s="6">
        <v>20</v>
      </c>
      <c r="J19" s="6">
        <v>1</v>
      </c>
      <c r="K19" s="5" t="e">
        <f>_xll.qlRateHelperEarliestDate($E19,Trigger)</f>
        <v>#NUM!</v>
      </c>
      <c r="L19" s="4" t="e">
        <f>_xll.qlRateHelperLatestDate($E19,Trigger)</f>
        <v>#NUM!</v>
      </c>
    </row>
    <row r="20" spans="1:12" x14ac:dyDescent="0.2">
      <c r="B20" s="13">
        <v>11</v>
      </c>
      <c r="C20" s="12" t="s">
        <v>42</v>
      </c>
      <c r="D20" s="8" t="str">
        <f t="shared" si="1"/>
        <v>14F</v>
      </c>
      <c r="E20" s="8" t="str">
        <f t="shared" si="0"/>
        <v>GBP_YC3MRH_11x14F</v>
      </c>
      <c r="F20" s="7" t="e">
        <f>_xll.qlRateHelperQuoteValue($E20,Trigger)</f>
        <v>#NUM!</v>
      </c>
      <c r="G20" s="7"/>
      <c r="H20" s="6" t="b">
        <v>0</v>
      </c>
      <c r="I20" s="6">
        <v>20</v>
      </c>
      <c r="J20" s="6">
        <v>1</v>
      </c>
      <c r="K20" s="5" t="e">
        <f>_xll.qlRateHelperEarliestDate($E20,Trigger)</f>
        <v>#NUM!</v>
      </c>
      <c r="L20" s="4" t="e">
        <f>_xll.qlRateHelperLatestDate($E20,Trigger)</f>
        <v>#NUM!</v>
      </c>
    </row>
    <row r="21" spans="1:12" x14ac:dyDescent="0.2">
      <c r="B21" s="13">
        <v>12</v>
      </c>
      <c r="C21" s="12" t="s">
        <v>42</v>
      </c>
      <c r="D21" s="8" t="str">
        <f t="shared" si="1"/>
        <v>15F</v>
      </c>
      <c r="E21" s="8" t="str">
        <f t="shared" si="0"/>
        <v>GBP_YC3MRH_12x15F</v>
      </c>
      <c r="F21" s="7" t="e">
        <f>_xll.qlRateHelperQuoteValue($E21,Trigger)</f>
        <v>#NUM!</v>
      </c>
      <c r="G21" s="7"/>
      <c r="H21" s="6" t="b">
        <v>0</v>
      </c>
      <c r="I21" s="6">
        <v>20</v>
      </c>
      <c r="J21" s="6">
        <v>1</v>
      </c>
      <c r="K21" s="5" t="e">
        <f>_xll.qlRateHelperEarliestDate($E21,Trigger)</f>
        <v>#NUM!</v>
      </c>
      <c r="L21" s="4" t="e">
        <f>_xll.qlRateHelperLatestDate($E21,Trigger)</f>
        <v>#NUM!</v>
      </c>
    </row>
    <row r="22" spans="1:12" x14ac:dyDescent="0.2">
      <c r="B22" s="13">
        <v>13</v>
      </c>
      <c r="C22" s="12" t="s">
        <v>42</v>
      </c>
      <c r="D22" s="8" t="str">
        <f t="shared" si="1"/>
        <v>16F</v>
      </c>
      <c r="E22" s="8" t="str">
        <f t="shared" si="0"/>
        <v>GBP_YC3MRH_13x16F</v>
      </c>
      <c r="F22" s="7" t="e">
        <f>_xll.qlRateHelperQuoteValue($E22,Trigger)</f>
        <v>#NUM!</v>
      </c>
      <c r="G22" s="7"/>
      <c r="H22" s="6" t="b">
        <v>0</v>
      </c>
      <c r="I22" s="6">
        <v>20</v>
      </c>
      <c r="J22" s="6">
        <v>1</v>
      </c>
      <c r="K22" s="5" t="e">
        <f>_xll.qlRateHelperEarliestDate($E22,Trigger)</f>
        <v>#NUM!</v>
      </c>
      <c r="L22" s="4" t="e">
        <f>_xll.qlRateHelperLatestDate($E22,Trigger)</f>
        <v>#NUM!</v>
      </c>
    </row>
    <row r="23" spans="1:12" x14ac:dyDescent="0.2">
      <c r="B23" s="13">
        <v>14</v>
      </c>
      <c r="C23" s="12" t="s">
        <v>42</v>
      </c>
      <c r="D23" s="8" t="str">
        <f t="shared" si="1"/>
        <v>17F</v>
      </c>
      <c r="E23" s="8" t="str">
        <f t="shared" si="0"/>
        <v>GBP_YC3MRH_14x17F</v>
      </c>
      <c r="F23" s="7" t="e">
        <f>_xll.qlRateHelperQuoteValue($E23,Trigger)</f>
        <v>#NUM!</v>
      </c>
      <c r="G23" s="7"/>
      <c r="H23" s="6" t="b">
        <v>0</v>
      </c>
      <c r="I23" s="6">
        <v>20</v>
      </c>
      <c r="J23" s="6">
        <v>1</v>
      </c>
      <c r="K23" s="5" t="e">
        <f>_xll.qlRateHelperEarliestDate($E23,Trigger)</f>
        <v>#NUM!</v>
      </c>
      <c r="L23" s="4" t="e">
        <f>_xll.qlRateHelperLatestDate($E23,Trigger)</f>
        <v>#NUM!</v>
      </c>
    </row>
    <row r="24" spans="1:12" x14ac:dyDescent="0.2">
      <c r="B24" s="13">
        <v>15</v>
      </c>
      <c r="C24" s="12" t="s">
        <v>42</v>
      </c>
      <c r="D24" s="8" t="str">
        <f t="shared" si="1"/>
        <v>18F</v>
      </c>
      <c r="E24" s="8" t="str">
        <f t="shared" si="0"/>
        <v>GBP_YC3MRH_15x18F</v>
      </c>
      <c r="F24" s="7" t="e">
        <f>_xll.qlRateHelperQuoteValue($E24,Trigger)</f>
        <v>#NUM!</v>
      </c>
      <c r="G24" s="7"/>
      <c r="H24" s="6" t="b">
        <v>0</v>
      </c>
      <c r="I24" s="6">
        <v>20</v>
      </c>
      <c r="J24" s="6">
        <v>1</v>
      </c>
      <c r="K24" s="5" t="e">
        <f>_xll.qlRateHelperEarliestDate($E24,Trigger)</f>
        <v>#NUM!</v>
      </c>
      <c r="L24" s="4" t="e">
        <f>_xll.qlRateHelperLatestDate($E24,Trigger)</f>
        <v>#NUM!</v>
      </c>
    </row>
    <row r="25" spans="1:12" x14ac:dyDescent="0.2">
      <c r="B25" s="13">
        <v>16</v>
      </c>
      <c r="C25" s="12" t="s">
        <v>42</v>
      </c>
      <c r="D25" s="8" t="str">
        <f t="shared" si="1"/>
        <v>19F</v>
      </c>
      <c r="E25" s="8" t="str">
        <f t="shared" si="0"/>
        <v>GBP_YC3MRH_16x19F</v>
      </c>
      <c r="F25" s="7" t="e">
        <f>_xll.qlRateHelperQuoteValue($E25,Trigger)</f>
        <v>#NUM!</v>
      </c>
      <c r="G25" s="7"/>
      <c r="H25" s="6" t="b">
        <v>0</v>
      </c>
      <c r="I25" s="6">
        <v>20</v>
      </c>
      <c r="J25" s="6">
        <v>1</v>
      </c>
      <c r="K25" s="5" t="e">
        <f>_xll.qlRateHelperEarliestDate($E25,Trigger)</f>
        <v>#NUM!</v>
      </c>
      <c r="L25" s="4" t="e">
        <f>_xll.qlRateHelperLatestDate($E25,Trigger)</f>
        <v>#NUM!</v>
      </c>
    </row>
    <row r="26" spans="1:12" x14ac:dyDescent="0.2">
      <c r="B26" s="13">
        <v>17</v>
      </c>
      <c r="C26" s="12" t="s">
        <v>42</v>
      </c>
      <c r="D26" s="8" t="str">
        <f t="shared" si="1"/>
        <v>20F</v>
      </c>
      <c r="E26" s="8" t="str">
        <f t="shared" ref="E26:E27" si="2">RateHelperPrefix&amp;"_"&amp;$B26&amp;$C26&amp;$D26</f>
        <v>GBP_YC3MRH_17x20F</v>
      </c>
      <c r="F26" s="7" t="e">
        <f>_xll.qlRateHelperQuoteValue($E26,Trigger)</f>
        <v>#NUM!</v>
      </c>
      <c r="G26" s="7"/>
      <c r="H26" s="6" t="b">
        <v>0</v>
      </c>
      <c r="I26" s="6">
        <v>20</v>
      </c>
      <c r="J26" s="6">
        <v>1</v>
      </c>
      <c r="K26" s="5" t="e">
        <f>_xll.qlRateHelperEarliestDate($E26,Trigger)</f>
        <v>#NUM!</v>
      </c>
      <c r="L26" s="4" t="e">
        <f>_xll.qlRateHelperLatestDate($E26,Trigger)</f>
        <v>#NUM!</v>
      </c>
    </row>
    <row r="27" spans="1:12" x14ac:dyDescent="0.2">
      <c r="B27" s="11">
        <v>18</v>
      </c>
      <c r="C27" s="10" t="s">
        <v>42</v>
      </c>
      <c r="D27" s="9" t="str">
        <f t="shared" si="1"/>
        <v>21F</v>
      </c>
      <c r="E27" s="9" t="str">
        <f t="shared" si="2"/>
        <v>GBP_YC3MRH_18x21F</v>
      </c>
      <c r="F27" s="18" t="e">
        <f>_xll.qlRateHelperQuoteValue($E27,Trigger)</f>
        <v>#NUM!</v>
      </c>
      <c r="G27" s="18"/>
      <c r="H27" s="17" t="b">
        <v>0</v>
      </c>
      <c r="I27" s="17">
        <v>20</v>
      </c>
      <c r="J27" s="17">
        <v>1</v>
      </c>
      <c r="K27" s="16" t="e">
        <f>_xll.qlRateHelperEarliestDate($E27,Trigger)</f>
        <v>#NUM!</v>
      </c>
      <c r="L27" s="15" t="e">
        <f>_xll.qlRateHelperLatestDate($E27,Trigger)</f>
        <v>#NUM!</v>
      </c>
    </row>
    <row r="28" spans="1:12" ht="11.25" customHeight="1" x14ac:dyDescent="0.2">
      <c r="A28" s="24" t="b">
        <v>0</v>
      </c>
      <c r="B28" s="13"/>
      <c r="C28" s="12" t="str">
        <f t="shared" ref="C28:C69" si="3">IF(IndexTenor="6M","IMMFRA","FUT")&amp;IndexTenor</f>
        <v>FUT3M</v>
      </c>
      <c r="D28" s="8" t="str">
        <f t="array" ref="D28:D69">_xll.qlIMMNextCodes(_xll.qlSettingsEvaluationDate(Trigger)-1,$A28:$A69)</f>
        <v>G4</v>
      </c>
      <c r="E28" s="8" t="str">
        <f>'3M_Futures'!I3</f>
        <v>GBP_YC3MRH_FUT3MG4#0000</v>
      </c>
      <c r="F28" s="29">
        <f>_xll.qlRateHelperQuoteValue($E28,Trigger)</f>
        <v>99.484999999999999</v>
      </c>
      <c r="G28" s="7">
        <f>_xll.qlFuturesRateHelperConvexityAdjustment($E28,Trigger)</f>
        <v>1.1305847262365057E-7</v>
      </c>
      <c r="H28" s="177" t="b">
        <v>0</v>
      </c>
      <c r="I28" s="6">
        <v>60</v>
      </c>
      <c r="J28" s="6">
        <v>7</v>
      </c>
      <c r="K28" s="5">
        <f>_xll.qlRateHelperEarliestDate($E28,Trigger)</f>
        <v>41689</v>
      </c>
      <c r="L28" s="4">
        <f>_xll.qlRateHelperLatestDate($E28,Trigger)</f>
        <v>41778</v>
      </c>
    </row>
    <row r="29" spans="1:12" x14ac:dyDescent="0.2">
      <c r="A29" s="12" t="b">
        <v>0</v>
      </c>
      <c r="B29" s="13"/>
      <c r="C29" s="12" t="str">
        <f t="shared" si="3"/>
        <v>FUT3M</v>
      </c>
      <c r="D29" s="8" t="str">
        <v>H4</v>
      </c>
      <c r="E29" s="8" t="str">
        <f>'3M_Futures'!I4</f>
        <v>GBP_YC3MRH_FUT3MH4#0000</v>
      </c>
      <c r="F29" s="29" t="e">
        <f>_xll.qlRateHelperQuoteValue($E29,Trigger)</f>
        <v>#NUM!</v>
      </c>
      <c r="G29" s="7" t="e">
        <f>_xll.qlFuturesRateHelperConvexityAdjustment($E29,Trigger)</f>
        <v>#NUM!</v>
      </c>
      <c r="H29" s="177" t="b">
        <v>0</v>
      </c>
      <c r="I29" s="6">
        <v>60</v>
      </c>
      <c r="J29" s="6">
        <v>1</v>
      </c>
      <c r="K29" s="5">
        <f>_xll.qlRateHelperEarliestDate($E29,Trigger)</f>
        <v>41717</v>
      </c>
      <c r="L29" s="4">
        <f>_xll.qlRateHelperLatestDate($E29,Trigger)</f>
        <v>41809</v>
      </c>
    </row>
    <row r="30" spans="1:12" x14ac:dyDescent="0.2">
      <c r="A30" s="12" t="b">
        <v>0</v>
      </c>
      <c r="B30" s="13"/>
      <c r="C30" s="12" t="str">
        <f t="shared" si="3"/>
        <v>FUT3M</v>
      </c>
      <c r="D30" s="8" t="str">
        <v>J4</v>
      </c>
      <c r="E30" s="8" t="str">
        <f>'3M_Futures'!I5</f>
        <v>GBP_YC3MRH_FUT3MJ4#0000</v>
      </c>
      <c r="F30" s="29" t="e">
        <f>_xll.qlRateHelperQuoteValue($E30,Trigger)</f>
        <v>#NUM!</v>
      </c>
      <c r="G30" s="7" t="e">
        <f>_xll.qlFuturesRateHelperConvexityAdjustment($E30,Trigger)</f>
        <v>#NUM!</v>
      </c>
      <c r="H30" s="177" t="b">
        <v>0</v>
      </c>
      <c r="I30" s="6">
        <v>60</v>
      </c>
      <c r="J30" s="6">
        <v>1</v>
      </c>
      <c r="K30" s="5">
        <f>_xll.qlRateHelperEarliestDate($E30,Trigger)</f>
        <v>41745</v>
      </c>
      <c r="L30" s="4">
        <f>_xll.qlRateHelperLatestDate($E30,Trigger)</f>
        <v>41836</v>
      </c>
    </row>
    <row r="31" spans="1:12" x14ac:dyDescent="0.2">
      <c r="A31" s="12" t="b">
        <v>0</v>
      </c>
      <c r="B31" s="13"/>
      <c r="C31" s="12" t="str">
        <f t="shared" si="3"/>
        <v>FUT3M</v>
      </c>
      <c r="D31" s="8" t="str">
        <v>K4</v>
      </c>
      <c r="E31" s="8" t="str">
        <f>'3M_Futures'!I6</f>
        <v>GBP_YC3MRH_FUT3MK4#0000</v>
      </c>
      <c r="F31" s="29">
        <f>_xll.qlRateHelperQuoteValue($E31,Trigger)</f>
        <v>99.495000000000005</v>
      </c>
      <c r="G31" s="7">
        <f>_xll.qlFuturesRateHelperConvexityAdjustment($E31,Trigger)</f>
        <v>3.2997943830362651E-6</v>
      </c>
      <c r="H31" s="177" t="b">
        <v>0</v>
      </c>
      <c r="I31" s="6">
        <v>60</v>
      </c>
      <c r="J31" s="6">
        <v>21</v>
      </c>
      <c r="K31" s="5">
        <f>_xll.qlRateHelperEarliestDate($E31,Trigger)</f>
        <v>41780</v>
      </c>
      <c r="L31" s="4">
        <f>_xll.qlRateHelperLatestDate($E31,Trigger)</f>
        <v>41872</v>
      </c>
    </row>
    <row r="32" spans="1:12" x14ac:dyDescent="0.2">
      <c r="A32" s="12" t="b">
        <v>0</v>
      </c>
      <c r="B32" s="13"/>
      <c r="C32" s="12" t="str">
        <f t="shared" si="3"/>
        <v>FUT3M</v>
      </c>
      <c r="D32" s="8" t="str">
        <v>M4</v>
      </c>
      <c r="E32" s="8" t="str">
        <f>'3M_Futures'!I7</f>
        <v>GBP_YC3MRH_FUT3MM4#0000</v>
      </c>
      <c r="F32" s="29" t="e">
        <f>_xll.qlRateHelperQuoteValue($E32,Trigger)</f>
        <v>#NUM!</v>
      </c>
      <c r="G32" s="7" t="e">
        <f>_xll.qlFuturesRateHelperConvexityAdjustment($E32,Trigger)</f>
        <v>#NUM!</v>
      </c>
      <c r="H32" s="177" t="b">
        <v>0</v>
      </c>
      <c r="I32" s="6">
        <v>60</v>
      </c>
      <c r="J32" s="6">
        <v>21</v>
      </c>
      <c r="K32" s="5">
        <f>_xll.qlRateHelperEarliestDate($E32,Trigger)</f>
        <v>41808</v>
      </c>
      <c r="L32" s="4">
        <f>_xll.qlRateHelperLatestDate($E32,Trigger)</f>
        <v>41900</v>
      </c>
    </row>
    <row r="33" spans="1:12" x14ac:dyDescent="0.2">
      <c r="A33" s="12" t="b">
        <v>0</v>
      </c>
      <c r="B33" s="13"/>
      <c r="C33" s="12" t="str">
        <f t="shared" si="3"/>
        <v>FUT3M</v>
      </c>
      <c r="D33" s="8" t="str">
        <v>N4</v>
      </c>
      <c r="E33" s="8" t="str">
        <f>'3M_Futures'!I8</f>
        <v>GBP_YC3MRH_FUT3MN4#0000</v>
      </c>
      <c r="F33" s="29" t="e">
        <f>_xll.qlRateHelperQuoteValue($E33,Trigger)</f>
        <v>#NUM!</v>
      </c>
      <c r="G33" s="7" t="e">
        <f>_xll.qlFuturesRateHelperConvexityAdjustment($E33,Trigger)</f>
        <v>#NUM!</v>
      </c>
      <c r="H33" s="177" t="b">
        <v>0</v>
      </c>
      <c r="I33" s="6">
        <v>60</v>
      </c>
      <c r="J33" s="6">
        <v>21</v>
      </c>
      <c r="K33" s="5">
        <f>_xll.qlRateHelperEarliestDate($E33,Trigger)</f>
        <v>41836</v>
      </c>
      <c r="L33" s="4">
        <f>_xll.qlRateHelperLatestDate($E33,Trigger)</f>
        <v>41928</v>
      </c>
    </row>
    <row r="34" spans="1:12" x14ac:dyDescent="0.2">
      <c r="A34" s="12" t="b">
        <v>0</v>
      </c>
      <c r="B34" s="13"/>
      <c r="C34" s="12" t="str">
        <f t="shared" si="3"/>
        <v>FUT3M</v>
      </c>
      <c r="D34" s="8" t="str">
        <v>Q4</v>
      </c>
      <c r="E34" s="8" t="str">
        <f>'3M_Futures'!I9</f>
        <v>GBP_YC3MRH_FUT3MQ4#0000</v>
      </c>
      <c r="F34" s="29">
        <f>_xll.qlRateHelperQuoteValue($E34,Trigger)</f>
        <v>99.495000000000005</v>
      </c>
      <c r="G34" s="7">
        <f>_xll.qlFuturesRateHelperConvexityAdjustment($E34,Trigger)</f>
        <v>8.4585941728767149E-6</v>
      </c>
      <c r="H34" s="177" t="b">
        <v>0</v>
      </c>
      <c r="I34" s="6">
        <v>60</v>
      </c>
      <c r="J34" s="6">
        <v>21</v>
      </c>
      <c r="K34" s="5">
        <f>_xll.qlRateHelperEarliestDate($E34,Trigger)</f>
        <v>41871</v>
      </c>
      <c r="L34" s="4">
        <f>_xll.qlRateHelperLatestDate($E34,Trigger)</f>
        <v>41963</v>
      </c>
    </row>
    <row r="35" spans="1:12" x14ac:dyDescent="0.2">
      <c r="A35" s="12" t="b">
        <v>0</v>
      </c>
      <c r="B35" s="13"/>
      <c r="C35" s="12" t="str">
        <f t="shared" si="3"/>
        <v>FUT3M</v>
      </c>
      <c r="D35" s="8" t="str">
        <v>U4</v>
      </c>
      <c r="E35" s="8" t="str">
        <f>'3M_Futures'!I10</f>
        <v>GBP_YC3MRH_FUT3MU4#0000</v>
      </c>
      <c r="F35" s="29" t="e">
        <f>_xll.qlRateHelperQuoteValue($E35,Trigger)</f>
        <v>#NUM!</v>
      </c>
      <c r="G35" s="7" t="e">
        <f>_xll.qlFuturesRateHelperConvexityAdjustment($E35,Trigger)</f>
        <v>#NUM!</v>
      </c>
      <c r="H35" s="177" t="b">
        <v>0</v>
      </c>
      <c r="I35" s="6">
        <v>60</v>
      </c>
      <c r="J35" s="6">
        <v>21</v>
      </c>
      <c r="K35" s="5">
        <f>_xll.qlRateHelperEarliestDate($E35,Trigger)</f>
        <v>41899</v>
      </c>
      <c r="L35" s="4">
        <f>_xll.qlRateHelperLatestDate($E35,Trigger)</f>
        <v>41990</v>
      </c>
    </row>
    <row r="36" spans="1:12" x14ac:dyDescent="0.2">
      <c r="A36" s="12" t="b">
        <v>0</v>
      </c>
      <c r="B36" s="13"/>
      <c r="C36" s="12" t="str">
        <f t="shared" si="3"/>
        <v>FUT3M</v>
      </c>
      <c r="D36" s="8" t="str">
        <v>V4</v>
      </c>
      <c r="E36" s="8" t="str">
        <f>'3M_Futures'!I11</f>
        <v>GBP_YC3MRH_FUT3MV4#0000</v>
      </c>
      <c r="F36" s="29" t="e">
        <f>_xll.qlRateHelperQuoteValue($E36,Trigger)</f>
        <v>#NUM!</v>
      </c>
      <c r="G36" s="7" t="e">
        <f>_xll.qlFuturesRateHelperConvexityAdjustment($E36,Trigger)</f>
        <v>#NUM!</v>
      </c>
      <c r="H36" s="177" t="b">
        <v>0</v>
      </c>
      <c r="I36" s="6">
        <v>60</v>
      </c>
      <c r="J36" s="6">
        <v>21</v>
      </c>
      <c r="K36" s="5">
        <f>_xll.qlRateHelperEarliestDate($E36,Trigger)</f>
        <v>41927</v>
      </c>
      <c r="L36" s="4">
        <f>_xll.qlRateHelperLatestDate($E36,Trigger)</f>
        <v>42019</v>
      </c>
    </row>
    <row r="37" spans="1:12" x14ac:dyDescent="0.2">
      <c r="A37" s="12" t="b">
        <v>0</v>
      </c>
      <c r="B37" s="13"/>
      <c r="C37" s="12" t="str">
        <f t="shared" si="3"/>
        <v>FUT3M</v>
      </c>
      <c r="D37" s="8" t="str">
        <v>X4</v>
      </c>
      <c r="E37" s="8" t="str">
        <f>'3M_Futures'!I12</f>
        <v>GBP_YC3MRH_FUT3MX4#0000</v>
      </c>
      <c r="F37" s="29">
        <f>_xll.qlRateHelperQuoteValue($E37,Trigger)</f>
        <v>99.484999999999999</v>
      </c>
      <c r="G37" s="7">
        <f>_xll.qlFuturesRateHelperConvexityAdjustment($E37,Trigger)</f>
        <v>1.554911215463698E-5</v>
      </c>
      <c r="H37" s="177" t="b">
        <v>0</v>
      </c>
      <c r="I37" s="6">
        <v>60</v>
      </c>
      <c r="J37" s="6">
        <v>21</v>
      </c>
      <c r="K37" s="5">
        <f>_xll.qlRateHelperEarliestDate($E37,Trigger)</f>
        <v>41962</v>
      </c>
      <c r="L37" s="4">
        <f>_xll.qlRateHelperLatestDate($E37,Trigger)</f>
        <v>42054</v>
      </c>
    </row>
    <row r="38" spans="1:12" x14ac:dyDescent="0.2">
      <c r="A38" s="12" t="b">
        <v>0</v>
      </c>
      <c r="B38" s="13"/>
      <c r="C38" s="12" t="str">
        <f t="shared" si="3"/>
        <v>FUT3M</v>
      </c>
      <c r="D38" s="8" t="str">
        <v>Z4</v>
      </c>
      <c r="E38" s="8" t="str">
        <f>'3M_Futures'!I13</f>
        <v>GBP_YC3MRH_FUT3MZ4#0000</v>
      </c>
      <c r="F38" s="29" t="e">
        <f>_xll.qlRateHelperQuoteValue($E38,Trigger)</f>
        <v>#NUM!</v>
      </c>
      <c r="G38" s="7" t="e">
        <f>_xll.qlFuturesRateHelperConvexityAdjustment($E38,Trigger)</f>
        <v>#NUM!</v>
      </c>
      <c r="H38" s="177" t="b">
        <v>0</v>
      </c>
      <c r="I38" s="6">
        <v>60</v>
      </c>
      <c r="J38" s="6">
        <v>21</v>
      </c>
      <c r="K38" s="5">
        <f>_xll.qlRateHelperEarliestDate($E38,Trigger)</f>
        <v>41990</v>
      </c>
      <c r="L38" s="4">
        <f>_xll.qlRateHelperLatestDate($E38,Trigger)</f>
        <v>42080</v>
      </c>
    </row>
    <row r="39" spans="1:12" x14ac:dyDescent="0.2">
      <c r="A39" s="12" t="b">
        <v>0</v>
      </c>
      <c r="B39" s="13"/>
      <c r="C39" s="12" t="str">
        <f t="shared" si="3"/>
        <v>FUT3M</v>
      </c>
      <c r="D39" s="8" t="str">
        <v>F5</v>
      </c>
      <c r="E39" s="8" t="str">
        <f>'3M_Futures'!I14</f>
        <v>GBP_YC3MRH_FUT3MF5#0000</v>
      </c>
      <c r="F39" s="29" t="e">
        <f>_xll.qlRateHelperQuoteValue($E39,Trigger)</f>
        <v>#NUM!</v>
      </c>
      <c r="G39" s="7" t="e">
        <f>_xll.qlFuturesRateHelperConvexityAdjustment($E39,Trigger)</f>
        <v>#NUM!</v>
      </c>
      <c r="H39" s="177" t="b">
        <v>0</v>
      </c>
      <c r="I39" s="6">
        <v>60</v>
      </c>
      <c r="J39" s="6">
        <v>21</v>
      </c>
      <c r="K39" s="5">
        <f>_xll.qlRateHelperEarliestDate($E39,Trigger)</f>
        <v>42025</v>
      </c>
      <c r="L39" s="4">
        <f>_xll.qlRateHelperLatestDate($E39,Trigger)</f>
        <v>42115</v>
      </c>
    </row>
    <row r="40" spans="1:12" x14ac:dyDescent="0.2">
      <c r="A40" s="12" t="b">
        <v>1</v>
      </c>
      <c r="B40" s="13"/>
      <c r="C40" s="12" t="str">
        <f t="shared" si="3"/>
        <v>FUT3M</v>
      </c>
      <c r="D40" s="8" t="str">
        <v>H5</v>
      </c>
      <c r="E40" s="8" t="str">
        <f>'3M_Futures'!I15</f>
        <v>GBP_YC3MRH_FUT3MH5#0000</v>
      </c>
      <c r="F40" s="29">
        <f>_xll.qlRateHelperQuoteValue($E40,Trigger)</f>
        <v>99.474999999999994</v>
      </c>
      <c r="G40" s="7">
        <f>_xll.qlFuturesRateHelperConvexityAdjustment($E40,Trigger)</f>
        <v>2.7663432344633574E-5</v>
      </c>
      <c r="H40" s="177" t="b">
        <v>0</v>
      </c>
      <c r="I40" s="6">
        <v>60</v>
      </c>
      <c r="J40" s="6">
        <v>21</v>
      </c>
      <c r="K40" s="5">
        <f>_xll.qlRateHelperEarliestDate($E40,Trigger)</f>
        <v>42081</v>
      </c>
      <c r="L40" s="4">
        <f>_xll.qlRateHelperLatestDate($E40,Trigger)</f>
        <v>42173</v>
      </c>
    </row>
    <row r="41" spans="1:12" x14ac:dyDescent="0.2">
      <c r="A41" s="12" t="b">
        <v>1</v>
      </c>
      <c r="B41" s="13"/>
      <c r="C41" s="12" t="str">
        <f t="shared" si="3"/>
        <v>FUT3M</v>
      </c>
      <c r="D41" s="8" t="str">
        <v>M5</v>
      </c>
      <c r="E41" s="8" t="str">
        <f>'3M_Futures'!I16</f>
        <v>GBP_YC3MRH_FUT3MM5#0000</v>
      </c>
      <c r="F41" s="29">
        <f>_xll.qlRateHelperQuoteValue($E41,Trigger)</f>
        <v>99.454999999999998</v>
      </c>
      <c r="G41" s="7">
        <f>_xll.qlFuturesRateHelperConvexityAdjustment($E41,Trigger)</f>
        <v>3.9047677872889325E-5</v>
      </c>
      <c r="H41" s="177" t="b">
        <v>0</v>
      </c>
      <c r="I41" s="6">
        <v>60</v>
      </c>
      <c r="J41" s="6">
        <v>21</v>
      </c>
      <c r="K41" s="5">
        <f>_xll.qlRateHelperEarliestDate($E41,Trigger)</f>
        <v>42172</v>
      </c>
      <c r="L41" s="4">
        <f>_xll.qlRateHelperLatestDate($E41,Trigger)</f>
        <v>42264</v>
      </c>
    </row>
    <row r="42" spans="1:12" x14ac:dyDescent="0.2">
      <c r="A42" s="12" t="b">
        <v>1</v>
      </c>
      <c r="B42" s="13"/>
      <c r="C42" s="12" t="str">
        <f t="shared" si="3"/>
        <v>FUT3M</v>
      </c>
      <c r="D42" s="8" t="str">
        <v>U5</v>
      </c>
      <c r="E42" s="8" t="str">
        <f>'3M_Futures'!I17</f>
        <v>GBP_YC3MRH_FUT3MU5#0000</v>
      </c>
      <c r="F42" s="29">
        <f>_xll.qlRateHelperQuoteValue($E42,Trigger)</f>
        <v>99.415000000000006</v>
      </c>
      <c r="G42" s="7">
        <f>_xll.qlFuturesRateHelperConvexityAdjustment($E42,Trigger)</f>
        <v>5.2091086317702287E-5</v>
      </c>
      <c r="H42" s="177" t="b">
        <v>0</v>
      </c>
      <c r="I42" s="6">
        <v>60</v>
      </c>
      <c r="J42" s="6">
        <v>21</v>
      </c>
      <c r="K42" s="5">
        <f>_xll.qlRateHelperEarliestDate($E42,Trigger)</f>
        <v>42263</v>
      </c>
      <c r="L42" s="4">
        <f>_xll.qlRateHelperLatestDate($E42,Trigger)</f>
        <v>42354</v>
      </c>
    </row>
    <row r="43" spans="1:12" x14ac:dyDescent="0.2">
      <c r="A43" s="12" t="b">
        <v>1</v>
      </c>
      <c r="B43" s="13"/>
      <c r="C43" s="12" t="str">
        <f t="shared" si="3"/>
        <v>FUT3M</v>
      </c>
      <c r="D43" s="8" t="str">
        <v>Z5</v>
      </c>
      <c r="E43" s="8" t="str">
        <f>'3M_Futures'!I18</f>
        <v>GBP_YC3MRH_FUT3MZ5#0000</v>
      </c>
      <c r="F43" s="29">
        <f>_xll.qlRateHelperQuoteValue($E43,Trigger)</f>
        <v>99.375</v>
      </c>
      <c r="G43" s="7">
        <f>_xll.qlFuturesRateHelperConvexityAdjustment($E43,Trigger)</f>
        <v>6.700107653191937E-5</v>
      </c>
      <c r="H43" s="177" t="b">
        <v>0</v>
      </c>
      <c r="I43" s="6">
        <v>60</v>
      </c>
      <c r="J43" s="6">
        <v>21</v>
      </c>
      <c r="K43" s="5">
        <f>_xll.qlRateHelperEarliestDate($E43,Trigger)</f>
        <v>42354</v>
      </c>
      <c r="L43" s="4">
        <f>_xll.qlRateHelperLatestDate($E43,Trigger)</f>
        <v>42445</v>
      </c>
    </row>
    <row r="44" spans="1:12" x14ac:dyDescent="0.2">
      <c r="A44" s="12" t="b">
        <v>1</v>
      </c>
      <c r="B44" s="13"/>
      <c r="C44" s="12" t="str">
        <f t="shared" si="3"/>
        <v>FUT3M</v>
      </c>
      <c r="D44" s="8" t="str">
        <v>H6</v>
      </c>
      <c r="E44" s="8" t="str">
        <f>'3M_Futures'!I19</f>
        <v>GBP_YC3MRH_FUT3MH6#0000</v>
      </c>
      <c r="F44" s="29">
        <f>_xll.qlRateHelperQuoteValue($E44,Trigger)</f>
        <v>99.325000000000003</v>
      </c>
      <c r="G44" s="7">
        <f>_xll.qlFuturesRateHelperConvexityAdjustment($E44,Trigger)</f>
        <v>8.379960789348612E-5</v>
      </c>
      <c r="H44" s="177" t="b">
        <v>0</v>
      </c>
      <c r="I44" s="6">
        <v>60</v>
      </c>
      <c r="J44" s="6">
        <v>21</v>
      </c>
      <c r="K44" s="5">
        <f>_xll.qlRateHelperEarliestDate($E44,Trigger)</f>
        <v>42445</v>
      </c>
      <c r="L44" s="4">
        <f>_xll.qlRateHelperLatestDate($E44,Trigger)</f>
        <v>42537</v>
      </c>
    </row>
    <row r="45" spans="1:12" x14ac:dyDescent="0.2">
      <c r="A45" s="12" t="b">
        <v>1</v>
      </c>
      <c r="B45" s="13"/>
      <c r="C45" s="12" t="str">
        <f t="shared" si="3"/>
        <v>FUT3M</v>
      </c>
      <c r="D45" s="8" t="str">
        <v>M6</v>
      </c>
      <c r="E45" s="8" t="str">
        <f>'3M_Futures'!I20</f>
        <v>GBP_YC3MRH_FUT3MM6#0000</v>
      </c>
      <c r="F45" s="29">
        <f>_xll.qlRateHelperQuoteValue($E45,Trigger)</f>
        <v>99.275000000000006</v>
      </c>
      <c r="G45" s="7">
        <f>_xll.qlFuturesRateHelperConvexityAdjustment($E45,Trigger)</f>
        <v>1.0211700670251034E-4</v>
      </c>
      <c r="H45" s="177" t="b">
        <v>0</v>
      </c>
      <c r="I45" s="6">
        <v>30</v>
      </c>
      <c r="J45" s="6">
        <v>21</v>
      </c>
      <c r="K45" s="5">
        <f>_xll.qlRateHelperEarliestDate($E45,Trigger)</f>
        <v>42536</v>
      </c>
      <c r="L45" s="4">
        <f>_xll.qlRateHelperLatestDate($E45,Trigger)</f>
        <v>42628</v>
      </c>
    </row>
    <row r="46" spans="1:12" x14ac:dyDescent="0.2">
      <c r="A46" s="12" t="b">
        <v>1</v>
      </c>
      <c r="B46" s="13"/>
      <c r="C46" s="12" t="str">
        <f t="shared" si="3"/>
        <v>FUT3M</v>
      </c>
      <c r="D46" s="8" t="str">
        <v>U6</v>
      </c>
      <c r="E46" s="8" t="str">
        <f>'3M_Futures'!I21</f>
        <v>GBP_YC3MRH_FUT3MU6#0000</v>
      </c>
      <c r="F46" s="29">
        <f>_xll.qlRateHelperQuoteValue($E46,Trigger)</f>
        <v>99.204999999999998</v>
      </c>
      <c r="G46" s="7">
        <f>_xll.qlFuturesRateHelperConvexityAdjustment($E46,Trigger)</f>
        <v>1.2346160768210142E-4</v>
      </c>
      <c r="H46" s="177" t="b">
        <v>0</v>
      </c>
      <c r="I46" s="6">
        <v>30</v>
      </c>
      <c r="J46" s="6">
        <v>21</v>
      </c>
      <c r="K46" s="5">
        <f>_xll.qlRateHelperEarliestDate($E46,Trigger)</f>
        <v>42634</v>
      </c>
      <c r="L46" s="4">
        <f>_xll.qlRateHelperLatestDate($E46,Trigger)</f>
        <v>42725</v>
      </c>
    </row>
    <row r="47" spans="1:12" x14ac:dyDescent="0.2">
      <c r="A47" s="12" t="b">
        <v>1</v>
      </c>
      <c r="B47" s="13"/>
      <c r="C47" s="12" t="str">
        <f t="shared" si="3"/>
        <v>FUT3M</v>
      </c>
      <c r="D47" s="8" t="str">
        <v>Z6</v>
      </c>
      <c r="E47" s="8" t="str">
        <f>'3M_Futures'!I22</f>
        <v>GBP_YC3MRH_FUT3MZ6#0000</v>
      </c>
      <c r="F47" s="29">
        <f>_xll.qlRateHelperQuoteValue($E47,Trigger)</f>
        <v>99.135000000000005</v>
      </c>
      <c r="G47" s="7">
        <f>_xll.qlFuturesRateHelperConvexityAdjustment($E47,Trigger)</f>
        <v>1.4488861458733464E-4</v>
      </c>
      <c r="H47" s="177" t="b">
        <v>0</v>
      </c>
      <c r="I47" s="6">
        <v>30</v>
      </c>
      <c r="J47" s="6">
        <v>21</v>
      </c>
      <c r="K47" s="5">
        <f>_xll.qlRateHelperEarliestDate($E47,Trigger)</f>
        <v>42725</v>
      </c>
      <c r="L47" s="4">
        <f>_xll.qlRateHelperLatestDate($E47,Trigger)</f>
        <v>42815</v>
      </c>
    </row>
    <row r="48" spans="1:12" x14ac:dyDescent="0.2">
      <c r="A48" s="12" t="b">
        <v>1</v>
      </c>
      <c r="B48" s="13"/>
      <c r="C48" s="12" t="str">
        <f t="shared" si="3"/>
        <v>FUT3M</v>
      </c>
      <c r="D48" s="8" t="str">
        <v>H7</v>
      </c>
      <c r="E48" s="8" t="str">
        <f>'3M_Futures'!I23</f>
        <v>GBP_YC3MRH_FUT3MH7#0000</v>
      </c>
      <c r="F48" s="29">
        <f>_xll.qlRateHelperQuoteValue($E48,Trigger)</f>
        <v>99.04</v>
      </c>
      <c r="G48" s="7">
        <f>_xll.qlFuturesRateHelperConvexityAdjustment($E48,Trigger)</f>
        <v>1.6676456928142548E-4</v>
      </c>
      <c r="H48" s="177" t="b">
        <v>0</v>
      </c>
      <c r="I48" s="6">
        <v>30</v>
      </c>
      <c r="J48" s="6">
        <v>21</v>
      </c>
      <c r="K48" s="5">
        <f>_xll.qlRateHelperEarliestDate($E48,Trigger)</f>
        <v>42809</v>
      </c>
      <c r="L48" s="4">
        <f>_xll.qlRateHelperLatestDate($E48,Trigger)</f>
        <v>42901</v>
      </c>
    </row>
    <row r="49" spans="1:12" x14ac:dyDescent="0.2">
      <c r="A49" s="12" t="b">
        <v>1</v>
      </c>
      <c r="B49" s="13"/>
      <c r="C49" s="12" t="str">
        <f t="shared" si="3"/>
        <v>FUT3M</v>
      </c>
      <c r="D49" s="8" t="str">
        <v>M7</v>
      </c>
      <c r="E49" s="8" t="str">
        <f>'3M_Futures'!I24</f>
        <v>GBP_YC3MRH_FUT3MM7#0000</v>
      </c>
      <c r="F49" s="29">
        <f>_xll.qlRateHelperQuoteValue($E49,Trigger)</f>
        <v>98.95</v>
      </c>
      <c r="G49" s="7">
        <f>_xll.qlFuturesRateHelperConvexityAdjustment($E49,Trigger)</f>
        <v>1.9337816776571689E-4</v>
      </c>
      <c r="H49" s="177" t="b">
        <v>0</v>
      </c>
      <c r="I49" s="6">
        <v>30</v>
      </c>
      <c r="J49" s="6">
        <v>21</v>
      </c>
      <c r="K49" s="5">
        <f>_xll.qlRateHelperEarliestDate($E49,Trigger)</f>
        <v>42907</v>
      </c>
      <c r="L49" s="4">
        <f>_xll.qlRateHelperLatestDate($E49,Trigger)</f>
        <v>42999</v>
      </c>
    </row>
    <row r="50" spans="1:12" x14ac:dyDescent="0.2">
      <c r="A50" s="12" t="b">
        <v>1</v>
      </c>
      <c r="B50" s="13"/>
      <c r="C50" s="12" t="str">
        <f t="shared" si="3"/>
        <v>FUT3M</v>
      </c>
      <c r="D50" s="8" t="str">
        <v>U7</v>
      </c>
      <c r="E50" s="8" t="str">
        <f>'3M_Futures'!I25</f>
        <v>GBP_YC3MRH_FUT3MU7#0000</v>
      </c>
      <c r="F50" s="29">
        <f>_xll.qlRateHelperQuoteValue($E50,Trigger)</f>
        <v>98.84</v>
      </c>
      <c r="G50" s="7">
        <f>_xll.qlFuturesRateHelperConvexityAdjustment($E50,Trigger)</f>
        <v>2.1936405751329062E-4</v>
      </c>
      <c r="H50" s="177" t="b">
        <v>0</v>
      </c>
      <c r="I50" s="6">
        <v>30</v>
      </c>
      <c r="J50" s="6">
        <v>21</v>
      </c>
      <c r="K50" s="5">
        <f>_xll.qlRateHelperEarliestDate($E50,Trigger)</f>
        <v>42998</v>
      </c>
      <c r="L50" s="4">
        <f>_xll.qlRateHelperLatestDate($E50,Trigger)</f>
        <v>43089</v>
      </c>
    </row>
    <row r="51" spans="1:12" x14ac:dyDescent="0.2">
      <c r="A51" s="12" t="b">
        <v>1</v>
      </c>
      <c r="B51" s="13"/>
      <c r="C51" s="12" t="str">
        <f t="shared" si="3"/>
        <v>FUT3M</v>
      </c>
      <c r="D51" s="8" t="str">
        <v>Z7</v>
      </c>
      <c r="E51" s="8" t="str">
        <f>'3M_Futures'!I26</f>
        <v>GBP_YC3MRH_FUT3MZ7#0000</v>
      </c>
      <c r="F51" s="29">
        <f>_xll.qlRateHelperQuoteValue($E51,Trigger)</f>
        <v>98.724999999999994</v>
      </c>
      <c r="G51" s="7">
        <f>_xll.qlFuturesRateHelperConvexityAdjustment($E51,Trigger)</f>
        <v>2.467745607713469E-4</v>
      </c>
      <c r="H51" s="177" t="b">
        <v>0</v>
      </c>
      <c r="I51" s="6">
        <v>30</v>
      </c>
      <c r="J51" s="6">
        <v>21</v>
      </c>
      <c r="K51" s="5">
        <f>_xll.qlRateHelperEarliestDate($E51,Trigger)</f>
        <v>43089</v>
      </c>
      <c r="L51" s="4">
        <f>_xll.qlRateHelperLatestDate($E51,Trigger)</f>
        <v>43179</v>
      </c>
    </row>
    <row r="52" spans="1:12" x14ac:dyDescent="0.2">
      <c r="A52" s="12" t="b">
        <v>1</v>
      </c>
      <c r="B52" s="13"/>
      <c r="C52" s="12" t="str">
        <f t="shared" si="3"/>
        <v>FUT3M</v>
      </c>
      <c r="D52" s="8" t="str">
        <v>H8</v>
      </c>
      <c r="E52" s="8" t="str">
        <f>'3M_Futures'!I27</f>
        <v>GBP_YC3MRH_FUT3MH8#0000</v>
      </c>
      <c r="F52" s="29">
        <f>_xll.qlRateHelperQuoteValue($E52,Trigger)</f>
        <v>98.59</v>
      </c>
      <c r="G52" s="7">
        <f>_xll.qlFuturesRateHelperConvexityAdjustment($E52,Trigger)</f>
        <v>2.7656648916420535E-4</v>
      </c>
      <c r="H52" s="177" t="b">
        <v>0</v>
      </c>
      <c r="I52" s="6">
        <v>30</v>
      </c>
      <c r="J52" s="6">
        <v>21</v>
      </c>
      <c r="K52" s="5">
        <f>_xll.qlRateHelperEarliestDate($E52,Trigger)</f>
        <v>43180</v>
      </c>
      <c r="L52" s="4">
        <f>_xll.qlRateHelperLatestDate($E52,Trigger)</f>
        <v>43272</v>
      </c>
    </row>
    <row r="53" spans="1:12" x14ac:dyDescent="0.2">
      <c r="A53" s="12" t="b">
        <v>1</v>
      </c>
      <c r="B53" s="13"/>
      <c r="C53" s="12" t="str">
        <f t="shared" si="3"/>
        <v>FUT3M</v>
      </c>
      <c r="D53" s="8" t="str">
        <v>M8</v>
      </c>
      <c r="E53" s="8" t="str">
        <f>'3M_Futures'!I28</f>
        <v>GBP_YC3MRH_FUT3MM8#0000</v>
      </c>
      <c r="F53" s="29">
        <f>_xll.qlRateHelperQuoteValue($E53,Trigger)</f>
        <v>98.474999999999994</v>
      </c>
      <c r="G53" s="7">
        <f>_xll.qlFuturesRateHelperConvexityAdjustment($E53,Trigger)</f>
        <v>3.0712238262756186E-4</v>
      </c>
      <c r="H53" s="177" t="b">
        <v>0</v>
      </c>
      <c r="I53" s="6">
        <v>30</v>
      </c>
      <c r="J53" s="6">
        <v>21</v>
      </c>
      <c r="K53" s="5">
        <f>_xll.qlRateHelperEarliestDate($E53,Trigger)</f>
        <v>43271</v>
      </c>
      <c r="L53" s="4">
        <f>_xll.qlRateHelperLatestDate($E53,Trigger)</f>
        <v>43363</v>
      </c>
    </row>
    <row r="54" spans="1:12" x14ac:dyDescent="0.2">
      <c r="A54" s="12" t="b">
        <v>1</v>
      </c>
      <c r="B54" s="13"/>
      <c r="C54" s="12" t="str">
        <f t="shared" si="3"/>
        <v>FUT3M</v>
      </c>
      <c r="D54" s="8" t="str">
        <v>U8</v>
      </c>
      <c r="E54" s="8" t="str">
        <f>'3M_Futures'!I29</f>
        <v>GBP_YC3MRH_FUT3MU8#0000</v>
      </c>
      <c r="F54" s="29" t="e">
        <f>_xll.qlRateHelperQuoteValue($E54,Trigger)</f>
        <v>#NUM!</v>
      </c>
      <c r="G54" s="7" t="e">
        <f>_xll.qlFuturesRateHelperConvexityAdjustment($E54,Trigger)</f>
        <v>#NUM!</v>
      </c>
      <c r="H54" s="177" t="b">
        <v>0</v>
      </c>
      <c r="I54" s="6">
        <v>30</v>
      </c>
      <c r="J54" s="6">
        <v>21</v>
      </c>
      <c r="K54" s="5">
        <f>_xll.qlRateHelperEarliestDate($E54,Trigger)</f>
        <v>43362</v>
      </c>
      <c r="L54" s="4">
        <f>_xll.qlRateHelperLatestDate($E54,Trigger)</f>
        <v>43453</v>
      </c>
    </row>
    <row r="55" spans="1:12" x14ac:dyDescent="0.2">
      <c r="A55" s="12" t="b">
        <v>1</v>
      </c>
      <c r="B55" s="13"/>
      <c r="C55" s="12" t="str">
        <f t="shared" si="3"/>
        <v>FUT3M</v>
      </c>
      <c r="D55" s="8" t="str">
        <v>Z8</v>
      </c>
      <c r="E55" s="8" t="str">
        <f>'3M_Futures'!I30</f>
        <v>GBP_YC3MRH_FUT3MZ8#0000</v>
      </c>
      <c r="F55" s="29" t="e">
        <f>_xll.qlRateHelperQuoteValue($E55,Trigger)</f>
        <v>#NUM!</v>
      </c>
      <c r="G55" s="7" t="e">
        <f>_xll.qlFuturesRateHelperConvexityAdjustment($E55,Trigger)</f>
        <v>#NUM!</v>
      </c>
      <c r="H55" s="177" t="b">
        <v>0</v>
      </c>
      <c r="I55" s="6">
        <v>30</v>
      </c>
      <c r="J55" s="6">
        <v>21</v>
      </c>
      <c r="K55" s="5">
        <f>_xll.qlRateHelperEarliestDate($E55,Trigger)</f>
        <v>43453</v>
      </c>
      <c r="L55" s="4">
        <f>_xll.qlRateHelperLatestDate($E55,Trigger)</f>
        <v>43543</v>
      </c>
    </row>
    <row r="56" spans="1:12" x14ac:dyDescent="0.2">
      <c r="A56" s="12" t="b">
        <v>1</v>
      </c>
      <c r="B56" s="13"/>
      <c r="C56" s="12" t="str">
        <f t="shared" si="3"/>
        <v>FUT3M</v>
      </c>
      <c r="D56" s="8" t="str">
        <v>H9</v>
      </c>
      <c r="E56" s="8" t="str">
        <f>'3M_Futures'!I31</f>
        <v>GBP_YC3MRH_FUT3MH9#0000</v>
      </c>
      <c r="F56" s="29" t="e">
        <f>_xll.qlRateHelperQuoteValue($E56,Trigger)</f>
        <v>#NUM!</v>
      </c>
      <c r="G56" s="7" t="e">
        <f>_xll.qlFuturesRateHelperConvexityAdjustment($E56,Trigger)</f>
        <v>#NUM!</v>
      </c>
      <c r="H56" s="177" t="b">
        <v>0</v>
      </c>
      <c r="I56" s="6">
        <v>30</v>
      </c>
      <c r="J56" s="6">
        <v>21</v>
      </c>
      <c r="K56" s="5">
        <f>_xll.qlRateHelperEarliestDate($E56,Trigger)</f>
        <v>43544</v>
      </c>
      <c r="L56" s="4">
        <f>_xll.qlRateHelperLatestDate($E56,Trigger)</f>
        <v>43636</v>
      </c>
    </row>
    <row r="57" spans="1:12" x14ac:dyDescent="0.2">
      <c r="A57" s="12" t="b">
        <v>1</v>
      </c>
      <c r="B57" s="13"/>
      <c r="C57" s="12" t="str">
        <f t="shared" si="3"/>
        <v>FUT3M</v>
      </c>
      <c r="D57" s="8" t="str">
        <v>M9</v>
      </c>
      <c r="E57" s="8" t="str">
        <f>'3M_Futures'!I32</f>
        <v>GBP_YC3MRH_FUT3MM9#0000</v>
      </c>
      <c r="F57" s="29" t="e">
        <f>_xll.qlRateHelperQuoteValue($E57,Trigger)</f>
        <v>#NUM!</v>
      </c>
      <c r="G57" s="7" t="e">
        <f>_xll.qlFuturesRateHelperConvexityAdjustment($E57,Trigger)</f>
        <v>#NUM!</v>
      </c>
      <c r="H57" s="177" t="b">
        <v>0</v>
      </c>
      <c r="I57" s="6">
        <v>30</v>
      </c>
      <c r="J57" s="6">
        <v>21</v>
      </c>
      <c r="K57" s="5">
        <f>_xll.qlRateHelperEarliestDate($E57,Trigger)</f>
        <v>43635</v>
      </c>
      <c r="L57" s="4">
        <f>_xll.qlRateHelperLatestDate($E57,Trigger)</f>
        <v>43727</v>
      </c>
    </row>
    <row r="58" spans="1:12" x14ac:dyDescent="0.2">
      <c r="A58" s="12" t="b">
        <v>1</v>
      </c>
      <c r="B58" s="13"/>
      <c r="C58" s="12" t="str">
        <f t="shared" si="3"/>
        <v>FUT3M</v>
      </c>
      <c r="D58" s="8" t="str">
        <v>U9</v>
      </c>
      <c r="E58" s="8" t="str">
        <f>'3M_Futures'!I33</f>
        <v>GBP_YC3MRH_FUT3MU9#0000</v>
      </c>
      <c r="F58" s="29" t="e">
        <f>_xll.qlRateHelperQuoteValue($E58,Trigger)</f>
        <v>#NUM!</v>
      </c>
      <c r="G58" s="7" t="e">
        <f>_xll.qlFuturesRateHelperConvexityAdjustment($E58,Trigger)</f>
        <v>#NUM!</v>
      </c>
      <c r="H58" s="177" t="b">
        <v>0</v>
      </c>
      <c r="I58" s="6">
        <v>30</v>
      </c>
      <c r="J58" s="6">
        <v>21</v>
      </c>
      <c r="K58" s="5">
        <f>_xll.qlRateHelperEarliestDate($E58,Trigger)</f>
        <v>43726</v>
      </c>
      <c r="L58" s="4">
        <f>_xll.qlRateHelperLatestDate($E58,Trigger)</f>
        <v>43817</v>
      </c>
    </row>
    <row r="59" spans="1:12" x14ac:dyDescent="0.2">
      <c r="A59" s="12" t="b">
        <v>1</v>
      </c>
      <c r="B59" s="13"/>
      <c r="C59" s="12" t="str">
        <f t="shared" si="3"/>
        <v>FUT3M</v>
      </c>
      <c r="D59" s="8" t="str">
        <v>Z9</v>
      </c>
      <c r="E59" s="8" t="str">
        <f>'3M_Futures'!I34</f>
        <v>GBP_YC3MRH_FUT3MZ9#0000</v>
      </c>
      <c r="F59" s="29" t="e">
        <f>_xll.qlRateHelperQuoteValue($E59,Trigger)</f>
        <v>#NUM!</v>
      </c>
      <c r="G59" s="7" t="e">
        <f>_xll.qlFuturesRateHelperConvexityAdjustment($E59,Trigger)</f>
        <v>#NUM!</v>
      </c>
      <c r="H59" s="177" t="b">
        <v>0</v>
      </c>
      <c r="I59" s="6">
        <v>30</v>
      </c>
      <c r="J59" s="6">
        <v>21</v>
      </c>
      <c r="K59" s="5">
        <f>_xll.qlRateHelperEarliestDate($E59,Trigger)</f>
        <v>43817</v>
      </c>
      <c r="L59" s="4">
        <f>_xll.qlRateHelperLatestDate($E59,Trigger)</f>
        <v>43908</v>
      </c>
    </row>
    <row r="60" spans="1:12" x14ac:dyDescent="0.2">
      <c r="A60" s="12" t="b">
        <v>1</v>
      </c>
      <c r="B60" s="13"/>
      <c r="C60" s="12" t="str">
        <f t="shared" si="3"/>
        <v>FUT3M</v>
      </c>
      <c r="D60" s="8" t="str">
        <v>H0</v>
      </c>
      <c r="E60" s="8" t="str">
        <f>'3M_Futures'!I35</f>
        <v>GBP_YC3MRH_FUT3MH0#0000</v>
      </c>
      <c r="F60" s="29" t="e">
        <f>_xll.qlRateHelperQuoteValue($E60,Trigger)</f>
        <v>#NUM!</v>
      </c>
      <c r="G60" s="7" t="e">
        <f>_xll.qlFuturesRateHelperConvexityAdjustment($E60,Trigger)</f>
        <v>#NUM!</v>
      </c>
      <c r="H60" s="177" t="b">
        <v>0</v>
      </c>
      <c r="I60" s="6">
        <v>30</v>
      </c>
      <c r="J60" s="6">
        <v>21</v>
      </c>
      <c r="K60" s="5">
        <f>_xll.qlRateHelperEarliestDate($E60,Trigger)</f>
        <v>43908</v>
      </c>
      <c r="L60" s="4">
        <f>_xll.qlRateHelperLatestDate($E60,Trigger)</f>
        <v>44000</v>
      </c>
    </row>
    <row r="61" spans="1:12" x14ac:dyDescent="0.2">
      <c r="A61" s="12" t="b">
        <v>1</v>
      </c>
      <c r="B61" s="13"/>
      <c r="C61" s="12" t="str">
        <f t="shared" si="3"/>
        <v>FUT3M</v>
      </c>
      <c r="D61" s="8" t="str">
        <v>M0</v>
      </c>
      <c r="E61" s="8" t="str">
        <f>'3M_Futures'!I36</f>
        <v>GBP_YC3MRH_FUT3MM0#0000</v>
      </c>
      <c r="F61" s="29" t="e">
        <f>_xll.qlRateHelperQuoteValue($E61,Trigger)</f>
        <v>#NUM!</v>
      </c>
      <c r="G61" s="7" t="e">
        <f>_xll.qlFuturesRateHelperConvexityAdjustment($E61,Trigger)</f>
        <v>#NUM!</v>
      </c>
      <c r="H61" s="177" t="b">
        <v>0</v>
      </c>
      <c r="I61" s="6">
        <v>30</v>
      </c>
      <c r="J61" s="6">
        <v>21</v>
      </c>
      <c r="K61" s="5">
        <f>_xll.qlRateHelperEarliestDate($E61,Trigger)</f>
        <v>43999</v>
      </c>
      <c r="L61" s="4">
        <f>_xll.qlRateHelperLatestDate($E61,Trigger)</f>
        <v>44091</v>
      </c>
    </row>
    <row r="62" spans="1:12" x14ac:dyDescent="0.2">
      <c r="A62" s="12" t="b">
        <v>1</v>
      </c>
      <c r="B62" s="13"/>
      <c r="C62" s="12" t="str">
        <f t="shared" si="3"/>
        <v>FUT3M</v>
      </c>
      <c r="D62" s="8" t="str">
        <v>U0</v>
      </c>
      <c r="E62" s="8" t="str">
        <f>'3M_Futures'!I37</f>
        <v>GBP_YC3MRH_FUT3MU0#0000</v>
      </c>
      <c r="F62" s="29" t="e">
        <f>_xll.qlRateHelperQuoteValue($E62,Trigger)</f>
        <v>#NUM!</v>
      </c>
      <c r="G62" s="7" t="e">
        <f>_xll.qlFuturesRateHelperConvexityAdjustment($E62,Trigger)</f>
        <v>#NUM!</v>
      </c>
      <c r="H62" s="177" t="b">
        <v>0</v>
      </c>
      <c r="I62" s="6">
        <v>30</v>
      </c>
      <c r="J62" s="6">
        <v>21</v>
      </c>
      <c r="K62" s="5">
        <f>_xll.qlRateHelperEarliestDate($E62,Trigger)</f>
        <v>44090</v>
      </c>
      <c r="L62" s="4">
        <f>_xll.qlRateHelperLatestDate($E62,Trigger)</f>
        <v>44181</v>
      </c>
    </row>
    <row r="63" spans="1:12" x14ac:dyDescent="0.2">
      <c r="A63" s="12" t="b">
        <v>1</v>
      </c>
      <c r="B63" s="13"/>
      <c r="C63" s="12" t="str">
        <f t="shared" si="3"/>
        <v>FUT3M</v>
      </c>
      <c r="D63" s="8" t="str">
        <v>Z0</v>
      </c>
      <c r="E63" s="8" t="str">
        <f>'3M_Futures'!I38</f>
        <v>GBP_YC3MRH_FUT3MZ0#0000</v>
      </c>
      <c r="F63" s="29" t="e">
        <f>_xll.qlRateHelperQuoteValue($E63,Trigger)</f>
        <v>#NUM!</v>
      </c>
      <c r="G63" s="7" t="e">
        <f>_xll.qlFuturesRateHelperConvexityAdjustment($E63,Trigger)</f>
        <v>#NUM!</v>
      </c>
      <c r="H63" s="177" t="b">
        <v>0</v>
      </c>
      <c r="I63" s="6">
        <v>30</v>
      </c>
      <c r="J63" s="6">
        <v>21</v>
      </c>
      <c r="K63" s="5">
        <f>_xll.qlRateHelperEarliestDate($E63,Trigger)</f>
        <v>44181</v>
      </c>
      <c r="L63" s="4">
        <f>_xll.qlRateHelperLatestDate($E63,Trigger)</f>
        <v>44271</v>
      </c>
    </row>
    <row r="64" spans="1:12" x14ac:dyDescent="0.2">
      <c r="A64" s="12" t="b">
        <v>1</v>
      </c>
      <c r="B64" s="13"/>
      <c r="C64" s="12" t="str">
        <f t="shared" si="3"/>
        <v>FUT3M</v>
      </c>
      <c r="D64" s="8" t="str">
        <v>H1</v>
      </c>
      <c r="E64" s="8" t="str">
        <f>'3M_Futures'!I39</f>
        <v>GBP_YC3MRH_FUT3MH1#0000</v>
      </c>
      <c r="F64" s="29" t="e">
        <f>_xll.qlRateHelperQuoteValue($E64,Trigger)</f>
        <v>#NUM!</v>
      </c>
      <c r="G64" s="7" t="e">
        <f>_xll.qlFuturesRateHelperConvexityAdjustment($E64,Trigger)</f>
        <v>#NUM!</v>
      </c>
      <c r="H64" s="177" t="b">
        <v>0</v>
      </c>
      <c r="I64" s="6">
        <v>30</v>
      </c>
      <c r="J64" s="6">
        <v>21</v>
      </c>
      <c r="K64" s="5">
        <f>_xll.qlRateHelperEarliestDate($E64,Trigger)</f>
        <v>44272</v>
      </c>
      <c r="L64" s="4">
        <f>_xll.qlRateHelperLatestDate($E64,Trigger)</f>
        <v>44364</v>
      </c>
    </row>
    <row r="65" spans="1:13" x14ac:dyDescent="0.2">
      <c r="A65" s="12" t="b">
        <v>1</v>
      </c>
      <c r="B65" s="13"/>
      <c r="C65" s="12" t="str">
        <f t="shared" si="3"/>
        <v>FUT3M</v>
      </c>
      <c r="D65" s="8" t="str">
        <v>M1</v>
      </c>
      <c r="E65" s="8" t="str">
        <f>'3M_Futures'!I40</f>
        <v>GBP_YC3MRH_FUT3MM1#0000</v>
      </c>
      <c r="F65" s="29" t="e">
        <f>_xll.qlRateHelperQuoteValue($E65,Trigger)</f>
        <v>#NUM!</v>
      </c>
      <c r="G65" s="7" t="e">
        <f>_xll.qlFuturesRateHelperConvexityAdjustment($E65,Trigger)</f>
        <v>#NUM!</v>
      </c>
      <c r="H65" s="177" t="b">
        <v>0</v>
      </c>
      <c r="I65" s="6">
        <v>30</v>
      </c>
      <c r="J65" s="6">
        <v>21</v>
      </c>
      <c r="K65" s="5">
        <f>_xll.qlRateHelperEarliestDate($E65,Trigger)</f>
        <v>44363</v>
      </c>
      <c r="L65" s="4">
        <f>_xll.qlRateHelperLatestDate($E65,Trigger)</f>
        <v>44455</v>
      </c>
    </row>
    <row r="66" spans="1:13" x14ac:dyDescent="0.2">
      <c r="A66" s="12" t="b">
        <v>1</v>
      </c>
      <c r="B66" s="13"/>
      <c r="C66" s="12" t="str">
        <f t="shared" si="3"/>
        <v>FUT3M</v>
      </c>
      <c r="D66" s="8" t="str">
        <v>U1</v>
      </c>
      <c r="E66" s="8" t="str">
        <f>'3M_Futures'!I41</f>
        <v>GBP_YC3MRH_FUT3MU1#0000</v>
      </c>
      <c r="F66" s="29" t="e">
        <f>_xll.qlRateHelperQuoteValue($E66,Trigger)</f>
        <v>#NUM!</v>
      </c>
      <c r="G66" s="7" t="e">
        <f>_xll.qlFuturesRateHelperConvexityAdjustment($E66,Trigger)</f>
        <v>#NUM!</v>
      </c>
      <c r="H66" s="177" t="b">
        <v>0</v>
      </c>
      <c r="I66" s="6">
        <v>30</v>
      </c>
      <c r="J66" s="6">
        <v>21</v>
      </c>
      <c r="K66" s="5">
        <f>_xll.qlRateHelperEarliestDate($E66,Trigger)</f>
        <v>44454</v>
      </c>
      <c r="L66" s="4">
        <f>_xll.qlRateHelperLatestDate($E66,Trigger)</f>
        <v>44545</v>
      </c>
    </row>
    <row r="67" spans="1:13" x14ac:dyDescent="0.2">
      <c r="A67" s="12" t="b">
        <v>1</v>
      </c>
      <c r="B67" s="13"/>
      <c r="C67" s="12" t="str">
        <f t="shared" si="3"/>
        <v>FUT3M</v>
      </c>
      <c r="D67" s="8" t="str">
        <v>Z1</v>
      </c>
      <c r="E67" s="8" t="str">
        <f>'3M_Futures'!I42</f>
        <v>GBP_YC3MRH_FUT3MZ1#0000</v>
      </c>
      <c r="F67" s="29" t="e">
        <f>_xll.qlRateHelperQuoteValue($E67,Trigger)</f>
        <v>#NUM!</v>
      </c>
      <c r="G67" s="7" t="e">
        <f>_xll.qlFuturesRateHelperConvexityAdjustment($E67,Trigger)</f>
        <v>#NUM!</v>
      </c>
      <c r="H67" s="177" t="b">
        <v>0</v>
      </c>
      <c r="I67" s="6">
        <v>30</v>
      </c>
      <c r="J67" s="6">
        <v>21</v>
      </c>
      <c r="K67" s="5">
        <f>_xll.qlRateHelperEarliestDate($E67,Trigger)</f>
        <v>44545</v>
      </c>
      <c r="L67" s="4">
        <f>_xll.qlRateHelperLatestDate($E67,Trigger)</f>
        <v>44635</v>
      </c>
    </row>
    <row r="68" spans="1:13" x14ac:dyDescent="0.2">
      <c r="A68" s="12" t="b">
        <v>1</v>
      </c>
      <c r="B68" s="13"/>
      <c r="C68" s="12" t="str">
        <f t="shared" si="3"/>
        <v>FUT3M</v>
      </c>
      <c r="D68" s="8" t="str">
        <v>H2</v>
      </c>
      <c r="E68" s="8" t="str">
        <f>'3M_Futures'!I43</f>
        <v>GBP_YC3MRH_FUT3MH2#0000</v>
      </c>
      <c r="F68" s="29" t="e">
        <f>_xll.qlRateHelperQuoteValue($E68,Trigger)</f>
        <v>#NUM!</v>
      </c>
      <c r="G68" s="7" t="e">
        <f>_xll.qlFuturesRateHelperConvexityAdjustment($E68,Trigger)</f>
        <v>#NUM!</v>
      </c>
      <c r="H68" s="177" t="b">
        <v>0</v>
      </c>
      <c r="I68" s="6">
        <v>30</v>
      </c>
      <c r="J68" s="6">
        <v>21</v>
      </c>
      <c r="K68" s="5">
        <f>_xll.qlRateHelperEarliestDate($E68,Trigger)</f>
        <v>44636</v>
      </c>
      <c r="L68" s="4">
        <f>_xll.qlRateHelperLatestDate($E68,Trigger)</f>
        <v>44728</v>
      </c>
    </row>
    <row r="69" spans="1:13" x14ac:dyDescent="0.2">
      <c r="A69" s="10" t="b">
        <v>1</v>
      </c>
      <c r="B69" s="11"/>
      <c r="C69" s="10" t="str">
        <f t="shared" si="3"/>
        <v>FUT3M</v>
      </c>
      <c r="D69" s="9" t="str">
        <v>M2</v>
      </c>
      <c r="E69" s="9" t="str">
        <f>'3M_Futures'!I44</f>
        <v>GBP_YC3MRH_FUT3MM2#0000</v>
      </c>
      <c r="F69" s="28" t="e">
        <f>_xll.qlRateHelperQuoteValue($E69,Trigger)</f>
        <v>#NUM!</v>
      </c>
      <c r="G69" s="18" t="e">
        <f>_xll.qlFuturesRateHelperConvexityAdjustment($E69,Trigger)</f>
        <v>#NUM!</v>
      </c>
      <c r="H69" s="178" t="b">
        <v>0</v>
      </c>
      <c r="I69" s="17">
        <v>30</v>
      </c>
      <c r="J69" s="6">
        <v>21</v>
      </c>
      <c r="K69" s="16">
        <f>_xll.qlRateHelperEarliestDate($E69,Trigger)</f>
        <v>44727</v>
      </c>
      <c r="L69" s="15">
        <f>_xll.qlRateHelperLatestDate($E69,Trigger)</f>
        <v>44819</v>
      </c>
      <c r="M69" s="27"/>
    </row>
    <row r="70" spans="1:13" ht="11.25" customHeight="1" x14ac:dyDescent="0.2">
      <c r="B70" s="25">
        <v>2</v>
      </c>
      <c r="C70" s="24"/>
      <c r="D70" s="23" t="s">
        <v>41</v>
      </c>
      <c r="E70" s="23" t="str">
        <f t="shared" ref="E70:E89" si="4">RateHelperPrefix&amp;"_"&amp;$B70&amp;$C70&amp;$D70</f>
        <v>GBP_YC3MRH_2X1S</v>
      </c>
      <c r="F70" s="22" t="e">
        <f>_xll.qlRateHelperQuoteValue($E70,Trigger)</f>
        <v>#NUM!</v>
      </c>
      <c r="G70" s="22" t="e">
        <f>_xll.qlSwapRateHelperSpread($E70,Trigger)</f>
        <v>#NUM!</v>
      </c>
      <c r="H70" s="21" t="b">
        <v>0</v>
      </c>
      <c r="I70" s="21">
        <v>40</v>
      </c>
      <c r="J70" s="21">
        <v>1</v>
      </c>
      <c r="K70" s="20" t="e">
        <f>_xll.qlRateHelperEarliestDate($E70,Trigger)</f>
        <v>#NUM!</v>
      </c>
      <c r="L70" s="19" t="e">
        <f>_xll.qlRateHelperLatestDate($E70,Trigger)</f>
        <v>#NUM!</v>
      </c>
      <c r="M70" s="14"/>
    </row>
    <row r="71" spans="1:13" x14ac:dyDescent="0.2">
      <c r="B71" s="13">
        <v>3</v>
      </c>
      <c r="C71" s="12"/>
      <c r="D71" s="8" t="s">
        <v>41</v>
      </c>
      <c r="E71" s="8" t="str">
        <f t="shared" si="4"/>
        <v>GBP_YC3MRH_3X1S</v>
      </c>
      <c r="F71" s="7" t="e">
        <f>_xll.qlRateHelperQuoteValue($E71,Trigger)</f>
        <v>#NUM!</v>
      </c>
      <c r="G71" s="7" t="e">
        <f>_xll.qlSwapRateHelperSpread($E71,Trigger)</f>
        <v>#NUM!</v>
      </c>
      <c r="H71" s="6" t="b">
        <v>0</v>
      </c>
      <c r="I71" s="6">
        <v>40</v>
      </c>
      <c r="J71" s="6">
        <v>1</v>
      </c>
      <c r="K71" s="5" t="e">
        <f>_xll.qlRateHelperEarliestDate($E71,Trigger)</f>
        <v>#NUM!</v>
      </c>
      <c r="L71" s="4" t="e">
        <f>_xll.qlRateHelperLatestDate($E71,Trigger)</f>
        <v>#NUM!</v>
      </c>
      <c r="M71" s="26"/>
    </row>
    <row r="72" spans="1:13" x14ac:dyDescent="0.2">
      <c r="B72" s="13">
        <v>4</v>
      </c>
      <c r="C72" s="12"/>
      <c r="D72" s="8" t="s">
        <v>41</v>
      </c>
      <c r="E72" s="8" t="str">
        <f t="shared" si="4"/>
        <v>GBP_YC3MRH_4X1S</v>
      </c>
      <c r="F72" s="7" t="e">
        <f>_xll.qlRateHelperQuoteValue($E72,Trigger)</f>
        <v>#NUM!</v>
      </c>
      <c r="G72" s="7" t="e">
        <f>_xll.qlSwapRateHelperSpread($E72,Trigger)</f>
        <v>#NUM!</v>
      </c>
      <c r="H72" s="6" t="b">
        <v>0</v>
      </c>
      <c r="I72" s="6">
        <v>40</v>
      </c>
      <c r="J72" s="6">
        <v>1</v>
      </c>
      <c r="K72" s="5" t="e">
        <f>_xll.qlRateHelperEarliestDate($E72,Trigger)</f>
        <v>#NUM!</v>
      </c>
      <c r="L72" s="4" t="e">
        <f>_xll.qlRateHelperLatestDate($E72,Trigger)</f>
        <v>#NUM!</v>
      </c>
    </row>
    <row r="73" spans="1:13" x14ac:dyDescent="0.2">
      <c r="B73" s="13">
        <v>5</v>
      </c>
      <c r="C73" s="12"/>
      <c r="D73" s="8" t="s">
        <v>41</v>
      </c>
      <c r="E73" s="8" t="str">
        <f t="shared" si="4"/>
        <v>GBP_YC3MRH_5X1S</v>
      </c>
      <c r="F73" s="7" t="e">
        <f>_xll.qlRateHelperQuoteValue($E73,Trigger)</f>
        <v>#NUM!</v>
      </c>
      <c r="G73" s="7" t="e">
        <f>_xll.qlSwapRateHelperSpread($E73,Trigger)</f>
        <v>#NUM!</v>
      </c>
      <c r="H73" s="6" t="b">
        <v>0</v>
      </c>
      <c r="I73" s="6">
        <v>40</v>
      </c>
      <c r="J73" s="6">
        <v>1</v>
      </c>
      <c r="K73" s="5" t="e">
        <f>_xll.qlRateHelperEarliestDate($E73,Trigger)</f>
        <v>#NUM!</v>
      </c>
      <c r="L73" s="4" t="e">
        <f>_xll.qlRateHelperLatestDate($E73,Trigger)</f>
        <v>#NUM!</v>
      </c>
    </row>
    <row r="74" spans="1:13" ht="11.25" customHeight="1" x14ac:dyDescent="0.2">
      <c r="B74" s="13">
        <v>6</v>
      </c>
      <c r="C74" s="12"/>
      <c r="D74" s="8" t="s">
        <v>41</v>
      </c>
      <c r="E74" s="8" t="str">
        <f t="shared" si="4"/>
        <v>GBP_YC3MRH_6X1S</v>
      </c>
      <c r="F74" s="7" t="e">
        <f>_xll.qlRateHelperQuoteValue($E74,Trigger)</f>
        <v>#NUM!</v>
      </c>
      <c r="G74" s="7" t="e">
        <f>_xll.qlSwapRateHelperSpread($E74,Trigger)</f>
        <v>#NUM!</v>
      </c>
      <c r="H74" s="6" t="b">
        <v>0</v>
      </c>
      <c r="I74" s="6">
        <v>40</v>
      </c>
      <c r="J74" s="6">
        <v>1</v>
      </c>
      <c r="K74" s="5" t="e">
        <f>_xll.qlRateHelperEarliestDate($E74,Trigger)</f>
        <v>#NUM!</v>
      </c>
      <c r="L74" s="4" t="e">
        <f>_xll.qlRateHelperLatestDate($E74,Trigger)</f>
        <v>#NUM!</v>
      </c>
    </row>
    <row r="75" spans="1:13" x14ac:dyDescent="0.2">
      <c r="B75" s="13">
        <v>7</v>
      </c>
      <c r="C75" s="12"/>
      <c r="D75" s="8" t="s">
        <v>41</v>
      </c>
      <c r="E75" s="8" t="str">
        <f t="shared" si="4"/>
        <v>GBP_YC3MRH_7X1S</v>
      </c>
      <c r="F75" s="7" t="e">
        <f>_xll.qlRateHelperQuoteValue($E75,Trigger)</f>
        <v>#NUM!</v>
      </c>
      <c r="G75" s="7" t="e">
        <f>_xll.qlSwapRateHelperSpread($E75,Trigger)</f>
        <v>#NUM!</v>
      </c>
      <c r="H75" s="6" t="b">
        <v>0</v>
      </c>
      <c r="I75" s="6">
        <v>40</v>
      </c>
      <c r="J75" s="6">
        <v>1</v>
      </c>
      <c r="K75" s="5" t="e">
        <f>_xll.qlRateHelperEarliestDate($E75,Trigger)</f>
        <v>#NUM!</v>
      </c>
      <c r="L75" s="4" t="e">
        <f>_xll.qlRateHelperLatestDate($E75,Trigger)</f>
        <v>#NUM!</v>
      </c>
    </row>
    <row r="76" spans="1:13" x14ac:dyDescent="0.2">
      <c r="B76" s="13">
        <v>8</v>
      </c>
      <c r="C76" s="12"/>
      <c r="D76" s="8" t="s">
        <v>41</v>
      </c>
      <c r="E76" s="8" t="str">
        <f t="shared" si="4"/>
        <v>GBP_YC3MRH_8X1S</v>
      </c>
      <c r="F76" s="7" t="e">
        <f>_xll.qlRateHelperQuoteValue($E76,Trigger)</f>
        <v>#NUM!</v>
      </c>
      <c r="G76" s="7" t="e">
        <f>_xll.qlSwapRateHelperSpread($E76,Trigger)</f>
        <v>#NUM!</v>
      </c>
      <c r="H76" s="6" t="b">
        <v>0</v>
      </c>
      <c r="I76" s="6">
        <v>40</v>
      </c>
      <c r="J76" s="6">
        <v>1</v>
      </c>
      <c r="K76" s="5" t="e">
        <f>_xll.qlRateHelperEarliestDate($E76,Trigger)</f>
        <v>#NUM!</v>
      </c>
      <c r="L76" s="4" t="e">
        <f>_xll.qlRateHelperLatestDate($E76,Trigger)</f>
        <v>#NUM!</v>
      </c>
    </row>
    <row r="77" spans="1:13" ht="11.25" customHeight="1" x14ac:dyDescent="0.2">
      <c r="B77" s="13">
        <v>9</v>
      </c>
      <c r="C77" s="12"/>
      <c r="D77" s="8" t="s">
        <v>41</v>
      </c>
      <c r="E77" s="8" t="str">
        <f t="shared" si="4"/>
        <v>GBP_YC3MRH_9X1S</v>
      </c>
      <c r="F77" s="7" t="e">
        <f>_xll.qlRateHelperQuoteValue($E77,Trigger)</f>
        <v>#NUM!</v>
      </c>
      <c r="G77" s="7" t="e">
        <f>_xll.qlSwapRateHelperSpread($E77,Trigger)</f>
        <v>#NUM!</v>
      </c>
      <c r="H77" s="6" t="b">
        <v>0</v>
      </c>
      <c r="I77" s="6">
        <v>40</v>
      </c>
      <c r="J77" s="6">
        <v>1</v>
      </c>
      <c r="K77" s="5" t="e">
        <f>_xll.qlRateHelperEarliestDate($E77,Trigger)</f>
        <v>#NUM!</v>
      </c>
      <c r="L77" s="4" t="e">
        <f>_xll.qlRateHelperLatestDate($E77,Trigger)</f>
        <v>#NUM!</v>
      </c>
    </row>
    <row r="78" spans="1:13" x14ac:dyDescent="0.2">
      <c r="B78" s="13">
        <v>10</v>
      </c>
      <c r="C78" s="12"/>
      <c r="D78" s="8" t="s">
        <v>41</v>
      </c>
      <c r="E78" s="8" t="str">
        <f t="shared" si="4"/>
        <v>GBP_YC3MRH_10X1S</v>
      </c>
      <c r="F78" s="7" t="e">
        <f>_xll.qlRateHelperQuoteValue($E78,Trigger)</f>
        <v>#NUM!</v>
      </c>
      <c r="G78" s="7" t="e">
        <f>_xll.qlSwapRateHelperSpread($E78,Trigger)</f>
        <v>#NUM!</v>
      </c>
      <c r="H78" s="6" t="b">
        <v>0</v>
      </c>
      <c r="I78" s="6">
        <v>40</v>
      </c>
      <c r="J78" s="6">
        <v>1</v>
      </c>
      <c r="K78" s="5" t="e">
        <f>_xll.qlRateHelperEarliestDate($E78,Trigger)</f>
        <v>#NUM!</v>
      </c>
      <c r="L78" s="4" t="e">
        <f>_xll.qlRateHelperLatestDate($E78,Trigger)</f>
        <v>#NUM!</v>
      </c>
    </row>
    <row r="79" spans="1:13" x14ac:dyDescent="0.2">
      <c r="B79" s="13">
        <v>11</v>
      </c>
      <c r="C79" s="12"/>
      <c r="D79" s="8" t="s">
        <v>41</v>
      </c>
      <c r="E79" s="8" t="str">
        <f t="shared" si="4"/>
        <v>GBP_YC3MRH_11X1S</v>
      </c>
      <c r="F79" s="7" t="e">
        <f>_xll.qlRateHelperQuoteValue($E79,Trigger)</f>
        <v>#NUM!</v>
      </c>
      <c r="G79" s="7" t="e">
        <f>_xll.qlSwapRateHelperSpread($E79,Trigger)</f>
        <v>#NUM!</v>
      </c>
      <c r="H79" s="6" t="b">
        <v>0</v>
      </c>
      <c r="I79" s="6">
        <v>40</v>
      </c>
      <c r="J79" s="6">
        <v>1</v>
      </c>
      <c r="K79" s="5" t="e">
        <f>_xll.qlRateHelperEarliestDate($E79,Trigger)</f>
        <v>#NUM!</v>
      </c>
      <c r="L79" s="4" t="e">
        <f>_xll.qlRateHelperLatestDate($E79,Trigger)</f>
        <v>#NUM!</v>
      </c>
    </row>
    <row r="80" spans="1:13" x14ac:dyDescent="0.2">
      <c r="B80" s="11">
        <v>12</v>
      </c>
      <c r="C80" s="10"/>
      <c r="D80" s="9" t="s">
        <v>41</v>
      </c>
      <c r="E80" s="9" t="str">
        <f t="shared" si="4"/>
        <v>GBP_YC3MRH_12X1S</v>
      </c>
      <c r="F80" s="18" t="e">
        <f>_xll.qlRateHelperQuoteValue($E80,Trigger)</f>
        <v>#NUM!</v>
      </c>
      <c r="G80" s="18" t="e">
        <f>_xll.qlSwapRateHelperSpread($E80,Trigger)</f>
        <v>#NUM!</v>
      </c>
      <c r="H80" s="17" t="b">
        <v>0</v>
      </c>
      <c r="I80" s="17">
        <v>40</v>
      </c>
      <c r="J80" s="6">
        <v>1</v>
      </c>
      <c r="K80" s="16" t="e">
        <f>_xll.qlRateHelperEarliestDate($E80,Trigger)</f>
        <v>#NUM!</v>
      </c>
      <c r="L80" s="15" t="e">
        <f>_xll.qlRateHelperLatestDate($E80,Trigger)</f>
        <v>#NUM!</v>
      </c>
    </row>
    <row r="81" spans="2:14" x14ac:dyDescent="0.2">
      <c r="B81" s="25" t="s">
        <v>37</v>
      </c>
      <c r="C81" s="24">
        <v>12</v>
      </c>
      <c r="D81" s="23"/>
      <c r="E81" s="23" t="str">
        <f t="shared" si="4"/>
        <v>GBP_YC3MRH_1S12</v>
      </c>
      <c r="F81" s="22" t="e">
        <f>_xll.qlRateHelperQuoteValue($E81,Trigger)</f>
        <v>#NUM!</v>
      </c>
      <c r="G81" s="22" t="e">
        <f>_xll.qlSwapRateHelperSpread($E81,Trigger)</f>
        <v>#NUM!</v>
      </c>
      <c r="H81" s="21" t="b">
        <v>0</v>
      </c>
      <c r="I81" s="21">
        <v>40</v>
      </c>
      <c r="J81" s="21">
        <v>1</v>
      </c>
      <c r="K81" s="20" t="e">
        <f>_xll.qlRateHelperEarliestDate($E81,Trigger)</f>
        <v>#NUM!</v>
      </c>
      <c r="L81" s="19" t="e">
        <f>_xll.qlRateHelperLatestDate($E81,Trigger)</f>
        <v>#NUM!</v>
      </c>
    </row>
    <row r="82" spans="2:14" x14ac:dyDescent="0.2">
      <c r="B82" s="13" t="s">
        <v>38</v>
      </c>
      <c r="C82" s="12">
        <v>12</v>
      </c>
      <c r="D82" s="8"/>
      <c r="E82" s="8" t="str">
        <f t="shared" si="4"/>
        <v>GBP_YC3MRH_2S12</v>
      </c>
      <c r="F82" s="7" t="e">
        <f>_xll.qlRateHelperQuoteValue($E82,Trigger)</f>
        <v>#NUM!</v>
      </c>
      <c r="G82" s="7" t="e">
        <f>_xll.qlSwapRateHelperSpread($E82,Trigger)</f>
        <v>#NUM!</v>
      </c>
      <c r="H82" s="6" t="b">
        <v>0</v>
      </c>
      <c r="I82" s="6">
        <v>40</v>
      </c>
      <c r="J82" s="6">
        <v>1</v>
      </c>
      <c r="K82" s="5" t="e">
        <f>_xll.qlRateHelperEarliestDate($E82,Trigger)</f>
        <v>#NUM!</v>
      </c>
      <c r="L82" s="4" t="e">
        <f>_xll.qlRateHelperLatestDate($E82,Trigger)</f>
        <v>#NUM!</v>
      </c>
    </row>
    <row r="83" spans="2:14" x14ac:dyDescent="0.2">
      <c r="B83" s="13" t="s">
        <v>40</v>
      </c>
      <c r="C83" s="12">
        <v>12</v>
      </c>
      <c r="D83" s="8"/>
      <c r="E83" s="8" t="str">
        <f t="shared" si="4"/>
        <v>GBP_YC3MRH_3S12</v>
      </c>
      <c r="F83" s="7" t="e">
        <f>_xll.qlRateHelperQuoteValue($E83,Trigger)</f>
        <v>#NUM!</v>
      </c>
      <c r="G83" s="7" t="e">
        <f>_xll.qlSwapRateHelperSpread($E83,Trigger)</f>
        <v>#NUM!</v>
      </c>
      <c r="H83" s="6" t="b">
        <v>0</v>
      </c>
      <c r="I83" s="6">
        <v>40</v>
      </c>
      <c r="J83" s="6">
        <v>1</v>
      </c>
      <c r="K83" s="5" t="e">
        <f>_xll.qlRateHelperEarliestDate($E83,Trigger)</f>
        <v>#NUM!</v>
      </c>
      <c r="L83" s="4" t="e">
        <f>_xll.qlRateHelperLatestDate($E83,Trigger)</f>
        <v>#NUM!</v>
      </c>
    </row>
    <row r="84" spans="2:14" x14ac:dyDescent="0.2">
      <c r="B84" s="13" t="s">
        <v>39</v>
      </c>
      <c r="C84" s="12">
        <v>12</v>
      </c>
      <c r="D84" s="8"/>
      <c r="E84" s="8" t="str">
        <f t="shared" si="4"/>
        <v>GBP_YC3MRH_4S12</v>
      </c>
      <c r="F84" s="7" t="e">
        <f>_xll.qlRateHelperQuoteValue($E84,Trigger)</f>
        <v>#NUM!</v>
      </c>
      <c r="G84" s="7" t="e">
        <f>_xll.qlSwapRateHelperSpread($E84,Trigger)</f>
        <v>#NUM!</v>
      </c>
      <c r="H84" s="6" t="b">
        <v>0</v>
      </c>
      <c r="I84" s="6">
        <v>40</v>
      </c>
      <c r="J84" s="6">
        <v>1</v>
      </c>
      <c r="K84" s="5" t="e">
        <f>_xll.qlRateHelperEarliestDate($E84,Trigger)</f>
        <v>#NUM!</v>
      </c>
      <c r="L84" s="4" t="e">
        <f>_xll.qlRateHelperLatestDate($E84,Trigger)</f>
        <v>#NUM!</v>
      </c>
    </row>
    <row r="85" spans="2:14" x14ac:dyDescent="0.2">
      <c r="B85" s="13" t="s">
        <v>37</v>
      </c>
      <c r="C85" s="12">
        <v>24</v>
      </c>
      <c r="D85" s="8"/>
      <c r="E85" s="8" t="str">
        <f t="shared" si="4"/>
        <v>GBP_YC3MRH_1S24</v>
      </c>
      <c r="F85" s="7" t="e">
        <f>_xll.qlRateHelperQuoteValue($E85,Trigger)</f>
        <v>#NUM!</v>
      </c>
      <c r="G85" s="7" t="e">
        <f>_xll.qlSwapRateHelperSpread($E85,Trigger)</f>
        <v>#NUM!</v>
      </c>
      <c r="H85" s="6" t="b">
        <v>0</v>
      </c>
      <c r="I85" s="6">
        <v>40</v>
      </c>
      <c r="J85" s="6">
        <v>1</v>
      </c>
      <c r="K85" s="5" t="e">
        <f>_xll.qlRateHelperEarliestDate($E85,Trigger)</f>
        <v>#NUM!</v>
      </c>
      <c r="L85" s="4" t="e">
        <f>_xll.qlRateHelperLatestDate($E85,Trigger)</f>
        <v>#NUM!</v>
      </c>
    </row>
    <row r="86" spans="2:14" x14ac:dyDescent="0.2">
      <c r="B86" s="13" t="s">
        <v>38</v>
      </c>
      <c r="C86" s="12">
        <v>24</v>
      </c>
      <c r="D86" s="8"/>
      <c r="E86" s="8" t="str">
        <f t="shared" si="4"/>
        <v>GBP_YC3MRH_2S24</v>
      </c>
      <c r="F86" s="7" t="e">
        <f>_xll.qlRateHelperQuoteValue($E86,Trigger)</f>
        <v>#NUM!</v>
      </c>
      <c r="G86" s="7" t="e">
        <f>_xll.qlSwapRateHelperSpread($E86,Trigger)</f>
        <v>#NUM!</v>
      </c>
      <c r="H86" s="6" t="b">
        <v>0</v>
      </c>
      <c r="I86" s="6">
        <v>40</v>
      </c>
      <c r="J86" s="6">
        <v>1</v>
      </c>
      <c r="K86" s="5" t="e">
        <f>_xll.qlRateHelperEarliestDate($E86,Trigger)</f>
        <v>#NUM!</v>
      </c>
      <c r="L86" s="4" t="e">
        <f>_xll.qlRateHelperLatestDate($E86,Trigger)</f>
        <v>#NUM!</v>
      </c>
    </row>
    <row r="87" spans="2:14" x14ac:dyDescent="0.2">
      <c r="B87" s="11" t="s">
        <v>37</v>
      </c>
      <c r="C87" s="10">
        <v>36</v>
      </c>
      <c r="D87" s="9"/>
      <c r="E87" s="9" t="str">
        <f t="shared" si="4"/>
        <v>GBP_YC3MRH_1S36</v>
      </c>
      <c r="F87" s="18" t="e">
        <f>_xll.qlRateHelperQuoteValue($E87,Trigger)</f>
        <v>#NUM!</v>
      </c>
      <c r="G87" s="18" t="e">
        <f>_xll.qlSwapRateHelperSpread($E87,Trigger)</f>
        <v>#NUM!</v>
      </c>
      <c r="H87" s="17" t="b">
        <v>0</v>
      </c>
      <c r="I87" s="17">
        <v>40</v>
      </c>
      <c r="J87" s="17">
        <v>1</v>
      </c>
      <c r="K87" s="16" t="e">
        <f>_xll.qlRateHelperEarliestDate($E87,Trigger)</f>
        <v>#NUM!</v>
      </c>
      <c r="L87" s="15" t="e">
        <f>_xll.qlRateHelperLatestDate($E87,Trigger)</f>
        <v>#NUM!</v>
      </c>
    </row>
    <row r="88" spans="2:14" x14ac:dyDescent="0.2">
      <c r="B88" s="13" t="str">
        <f t="shared" ref="B88:B119" si="5">SwapFixedFreq</f>
        <v>SB</v>
      </c>
      <c r="C88" s="12" t="str">
        <f t="shared" ref="C88:C124" si="6">IborType</f>
        <v>3L</v>
      </c>
      <c r="D88" s="8" t="s">
        <v>36</v>
      </c>
      <c r="E88" s="8" t="str">
        <f t="shared" si="4"/>
        <v>GBP_YC3MRH_SB3L1Y</v>
      </c>
      <c r="F88" s="7" t="e">
        <f>_xll.qlRateHelperQuoteValue($E88,Trigger)</f>
        <v>#NUM!</v>
      </c>
      <c r="G88" s="7" t="e">
        <f>_xll.qlSwapRateHelperSpread($E88,Trigger)</f>
        <v>#NUM!</v>
      </c>
      <c r="H88" s="6" t="b">
        <v>0</v>
      </c>
      <c r="I88" s="6">
        <v>50</v>
      </c>
      <c r="J88" s="6">
        <v>1</v>
      </c>
      <c r="K88" s="5" t="e">
        <f>_xll.qlRateHelperEarliestDate($E88,Trigger)</f>
        <v>#NUM!</v>
      </c>
      <c r="L88" s="4" t="e">
        <f>_xll.qlRateHelperLatestDate($E88,Trigger)</f>
        <v>#NUM!</v>
      </c>
      <c r="N88" s="14" t="e">
        <f t="shared" ref="N88" si="7">IF(G88=G125,F88-F125,"--")</f>
        <v>#NUM!</v>
      </c>
    </row>
    <row r="89" spans="2:14" x14ac:dyDescent="0.2">
      <c r="B89" s="13" t="str">
        <f t="shared" si="5"/>
        <v>SB</v>
      </c>
      <c r="C89" s="12" t="str">
        <f t="shared" si="6"/>
        <v>3L</v>
      </c>
      <c r="D89" s="8" t="s">
        <v>35</v>
      </c>
      <c r="E89" s="8" t="str">
        <f t="shared" si="4"/>
        <v>GBP_YC3MRH_SB3L15M</v>
      </c>
      <c r="F89" s="7" t="e">
        <f>_xll.qlRateHelperQuoteValue($E89,Trigger)</f>
        <v>#NUM!</v>
      </c>
      <c r="G89" s="7" t="e">
        <f>_xll.qlSwapRateHelperSpread($E89,Trigger)</f>
        <v>#NUM!</v>
      </c>
      <c r="H89" s="6" t="b">
        <v>0</v>
      </c>
      <c r="I89" s="6">
        <v>50</v>
      </c>
      <c r="J89" s="6">
        <v>1</v>
      </c>
      <c r="K89" s="5" t="e">
        <f>_xll.qlRateHelperEarliestDate($E89,Trigger)</f>
        <v>#NUM!</v>
      </c>
      <c r="L89" s="4" t="e">
        <f>_xll.qlRateHelperLatestDate($E89,Trigger)</f>
        <v>#NUM!</v>
      </c>
      <c r="N89" s="14" t="e">
        <f>IF(G89=#REF!,F89-#REF!,"--")</f>
        <v>#NUM!</v>
      </c>
    </row>
    <row r="90" spans="2:14" x14ac:dyDescent="0.2">
      <c r="B90" s="13" t="str">
        <f t="shared" si="5"/>
        <v>SB</v>
      </c>
      <c r="C90" s="12" t="str">
        <f t="shared" si="6"/>
        <v>3L</v>
      </c>
      <c r="D90" s="8" t="s">
        <v>34</v>
      </c>
      <c r="E90" s="8" t="str">
        <f t="shared" ref="E90:E121" si="8">RateHelperPrefix&amp;"_"&amp;$B90&amp;$C90&amp;$D90</f>
        <v>GBP_YC3MRH_SB3L18M</v>
      </c>
      <c r="F90" s="7" t="e">
        <f>_xll.qlRateHelperQuoteValue($E90,Trigger)</f>
        <v>#NUM!</v>
      </c>
      <c r="G90" s="7" t="e">
        <f>_xll.qlSwapRateHelperSpread($E90,Trigger)</f>
        <v>#NUM!</v>
      </c>
      <c r="H90" s="6" t="b">
        <v>0</v>
      </c>
      <c r="I90" s="6">
        <v>50</v>
      </c>
      <c r="J90" s="6">
        <v>1</v>
      </c>
      <c r="K90" s="5" t="e">
        <f>_xll.qlRateHelperEarliestDate($E90,Trigger)</f>
        <v>#NUM!</v>
      </c>
      <c r="L90" s="4" t="e">
        <f>_xll.qlRateHelperLatestDate($E90,Trigger)</f>
        <v>#NUM!</v>
      </c>
      <c r="N90" s="14" t="e">
        <f>IF(G90=#REF!,F90-#REF!,"--")</f>
        <v>#NUM!</v>
      </c>
    </row>
    <row r="91" spans="2:14" x14ac:dyDescent="0.2">
      <c r="B91" s="13" t="str">
        <f t="shared" si="5"/>
        <v>SB</v>
      </c>
      <c r="C91" s="12" t="str">
        <f t="shared" si="6"/>
        <v>3L</v>
      </c>
      <c r="D91" s="8" t="s">
        <v>33</v>
      </c>
      <c r="E91" s="8" t="str">
        <f t="shared" si="8"/>
        <v>GBP_YC3MRH_SB3L21M</v>
      </c>
      <c r="F91" s="7" t="e">
        <f>_xll.qlRateHelperQuoteValue($E91,Trigger)</f>
        <v>#NUM!</v>
      </c>
      <c r="G91" s="7" t="e">
        <f>_xll.qlSwapRateHelperSpread($E91,Trigger)</f>
        <v>#NUM!</v>
      </c>
      <c r="H91" s="6" t="b">
        <v>0</v>
      </c>
      <c r="I91" s="6">
        <v>50</v>
      </c>
      <c r="J91" s="6">
        <v>1</v>
      </c>
      <c r="K91" s="5" t="e">
        <f>_xll.qlRateHelperEarliestDate($E91,Trigger)</f>
        <v>#NUM!</v>
      </c>
      <c r="L91" s="4" t="e">
        <f>_xll.qlRateHelperLatestDate($E91,Trigger)</f>
        <v>#NUM!</v>
      </c>
      <c r="N91" s="14" t="e">
        <f>IF(G91=#REF!,F91-#REF!,"--")</f>
        <v>#NUM!</v>
      </c>
    </row>
    <row r="92" spans="2:14" x14ac:dyDescent="0.2">
      <c r="B92" s="13" t="str">
        <f t="shared" si="5"/>
        <v>SB</v>
      </c>
      <c r="C92" s="12" t="str">
        <f t="shared" si="6"/>
        <v>3L</v>
      </c>
      <c r="D92" s="8" t="s">
        <v>32</v>
      </c>
      <c r="E92" s="8" t="str">
        <f t="shared" si="8"/>
        <v>GBP_YC3MRH_SB3L2Y</v>
      </c>
      <c r="F92" s="7" t="e">
        <f>_xll.qlRateHelperQuoteValue($E92,Trigger)</f>
        <v>#NUM!</v>
      </c>
      <c r="G92" s="7" t="e">
        <f>_xll.qlSwapRateHelperSpread($E92,Trigger)</f>
        <v>#NUM!</v>
      </c>
      <c r="H92" s="6" t="b">
        <v>0</v>
      </c>
      <c r="I92" s="6">
        <v>50</v>
      </c>
      <c r="J92" s="6">
        <v>1</v>
      </c>
      <c r="K92" s="5" t="e">
        <f>_xll.qlRateHelperEarliestDate($E92,Trigger)</f>
        <v>#NUM!</v>
      </c>
      <c r="L92" s="4" t="e">
        <f>_xll.qlRateHelperLatestDate($E92,Trigger)</f>
        <v>#NUM!</v>
      </c>
      <c r="N92" s="14" t="e">
        <f t="shared" ref="N92:N124" si="9">IF(G92=G126,F92-F126,"--")</f>
        <v>#NUM!</v>
      </c>
    </row>
    <row r="93" spans="2:14" x14ac:dyDescent="0.2">
      <c r="B93" s="13" t="str">
        <f t="shared" si="5"/>
        <v>SB</v>
      </c>
      <c r="C93" s="12" t="str">
        <f t="shared" si="6"/>
        <v>3L</v>
      </c>
      <c r="D93" s="8" t="s">
        <v>31</v>
      </c>
      <c r="E93" s="8" t="str">
        <f t="shared" si="8"/>
        <v>GBP_YC3MRH_SB3L3Y</v>
      </c>
      <c r="F93" s="7" t="e">
        <f>_xll.qlRateHelperQuoteValue($E93,Trigger)</f>
        <v>#NUM!</v>
      </c>
      <c r="G93" s="7" t="e">
        <f>_xll.qlSwapRateHelperSpread($E93,Trigger)</f>
        <v>#NUM!</v>
      </c>
      <c r="H93" s="6" t="b">
        <v>0</v>
      </c>
      <c r="I93" s="6">
        <v>50</v>
      </c>
      <c r="J93" s="6">
        <v>1</v>
      </c>
      <c r="K93" s="5" t="e">
        <f>_xll.qlRateHelperEarliestDate($E93,Trigger)</f>
        <v>#NUM!</v>
      </c>
      <c r="L93" s="4" t="e">
        <f>_xll.qlRateHelperLatestDate($E93,Trigger)</f>
        <v>#NUM!</v>
      </c>
      <c r="N93" s="14" t="e">
        <f t="shared" si="9"/>
        <v>#NUM!</v>
      </c>
    </row>
    <row r="94" spans="2:14" x14ac:dyDescent="0.2">
      <c r="B94" s="13" t="str">
        <f t="shared" si="5"/>
        <v>SB</v>
      </c>
      <c r="C94" s="12" t="str">
        <f t="shared" si="6"/>
        <v>3L</v>
      </c>
      <c r="D94" s="8" t="s">
        <v>30</v>
      </c>
      <c r="E94" s="8" t="str">
        <f t="shared" si="8"/>
        <v>GBP_YC3MRH_SB3L4Y</v>
      </c>
      <c r="F94" s="7" t="e">
        <f>_xll.qlRateHelperQuoteValue($E94,Trigger)</f>
        <v>#NUM!</v>
      </c>
      <c r="G94" s="7" t="e">
        <f>_xll.qlSwapRateHelperSpread($E94,Trigger)</f>
        <v>#NUM!</v>
      </c>
      <c r="H94" s="6" t="b">
        <v>0</v>
      </c>
      <c r="I94" s="6">
        <v>50</v>
      </c>
      <c r="J94" s="6">
        <v>1</v>
      </c>
      <c r="K94" s="5" t="e">
        <f>_xll.qlRateHelperEarliestDate($E94,Trigger)</f>
        <v>#NUM!</v>
      </c>
      <c r="L94" s="4" t="e">
        <f>_xll.qlRateHelperLatestDate($E94,Trigger)</f>
        <v>#NUM!</v>
      </c>
      <c r="N94" s="14" t="e">
        <f t="shared" si="9"/>
        <v>#NUM!</v>
      </c>
    </row>
    <row r="95" spans="2:14" x14ac:dyDescent="0.2">
      <c r="B95" s="13" t="str">
        <f t="shared" si="5"/>
        <v>SB</v>
      </c>
      <c r="C95" s="12" t="str">
        <f t="shared" si="6"/>
        <v>3L</v>
      </c>
      <c r="D95" s="8" t="s">
        <v>29</v>
      </c>
      <c r="E95" s="8" t="str">
        <f t="shared" si="8"/>
        <v>GBP_YC3MRH_SB3L5Y</v>
      </c>
      <c r="F95" s="7" t="e">
        <f>_xll.qlRateHelperQuoteValue($E95,Trigger)</f>
        <v>#NUM!</v>
      </c>
      <c r="G95" s="7" t="e">
        <f>_xll.qlSwapRateHelperSpread($E95,Trigger)</f>
        <v>#NUM!</v>
      </c>
      <c r="H95" s="6" t="b">
        <v>0</v>
      </c>
      <c r="I95" s="6">
        <v>50</v>
      </c>
      <c r="J95" s="6">
        <v>1</v>
      </c>
      <c r="K95" s="5" t="e">
        <f>_xll.qlRateHelperEarliestDate($E95,Trigger)</f>
        <v>#NUM!</v>
      </c>
      <c r="L95" s="4" t="e">
        <f>_xll.qlRateHelperLatestDate($E95,Trigger)</f>
        <v>#NUM!</v>
      </c>
      <c r="N95" s="14" t="e">
        <f t="shared" si="9"/>
        <v>#NUM!</v>
      </c>
    </row>
    <row r="96" spans="2:14" x14ac:dyDescent="0.2">
      <c r="B96" s="13" t="str">
        <f t="shared" si="5"/>
        <v>SB</v>
      </c>
      <c r="C96" s="12" t="str">
        <f t="shared" si="6"/>
        <v>3L</v>
      </c>
      <c r="D96" s="8" t="s">
        <v>28</v>
      </c>
      <c r="E96" s="8" t="str">
        <f t="shared" si="8"/>
        <v>GBP_YC3MRH_SB3L6Y</v>
      </c>
      <c r="F96" s="7" t="e">
        <f>_xll.qlRateHelperQuoteValue($E96,Trigger)</f>
        <v>#NUM!</v>
      </c>
      <c r="G96" s="7" t="e">
        <f>_xll.qlSwapRateHelperSpread($E96,Trigger)</f>
        <v>#NUM!</v>
      </c>
      <c r="H96" s="6" t="b">
        <v>0</v>
      </c>
      <c r="I96" s="6">
        <v>50</v>
      </c>
      <c r="J96" s="6">
        <v>1</v>
      </c>
      <c r="K96" s="5" t="e">
        <f>_xll.qlRateHelperEarliestDate($E96,Trigger)</f>
        <v>#NUM!</v>
      </c>
      <c r="L96" s="4" t="e">
        <f>_xll.qlRateHelperLatestDate($E96,Trigger)</f>
        <v>#NUM!</v>
      </c>
      <c r="N96" s="14" t="e">
        <f t="shared" si="9"/>
        <v>#NUM!</v>
      </c>
    </row>
    <row r="97" spans="2:14" x14ac:dyDescent="0.2">
      <c r="B97" s="13" t="str">
        <f t="shared" si="5"/>
        <v>SB</v>
      </c>
      <c r="C97" s="12" t="str">
        <f t="shared" si="6"/>
        <v>3L</v>
      </c>
      <c r="D97" s="8" t="s">
        <v>27</v>
      </c>
      <c r="E97" s="8" t="str">
        <f t="shared" si="8"/>
        <v>GBP_YC3MRH_SB3L7Y</v>
      </c>
      <c r="F97" s="7" t="e">
        <f>_xll.qlRateHelperQuoteValue($E97,Trigger)</f>
        <v>#NUM!</v>
      </c>
      <c r="G97" s="7" t="e">
        <f>_xll.qlSwapRateHelperSpread($E97,Trigger)</f>
        <v>#NUM!</v>
      </c>
      <c r="H97" s="6" t="b">
        <v>0</v>
      </c>
      <c r="I97" s="6">
        <v>50</v>
      </c>
      <c r="J97" s="6">
        <v>1</v>
      </c>
      <c r="K97" s="5" t="e">
        <f>_xll.qlRateHelperEarliestDate($E97,Trigger)</f>
        <v>#NUM!</v>
      </c>
      <c r="L97" s="4" t="e">
        <f>_xll.qlRateHelperLatestDate($E97,Trigger)</f>
        <v>#NUM!</v>
      </c>
      <c r="N97" s="14" t="e">
        <f t="shared" si="9"/>
        <v>#NUM!</v>
      </c>
    </row>
    <row r="98" spans="2:14" x14ac:dyDescent="0.2">
      <c r="B98" s="13" t="str">
        <f t="shared" si="5"/>
        <v>SB</v>
      </c>
      <c r="C98" s="12" t="str">
        <f t="shared" si="6"/>
        <v>3L</v>
      </c>
      <c r="D98" s="8" t="s">
        <v>26</v>
      </c>
      <c r="E98" s="8" t="str">
        <f t="shared" si="8"/>
        <v>GBP_YC3MRH_SB3L8Y</v>
      </c>
      <c r="F98" s="7" t="e">
        <f>_xll.qlRateHelperQuoteValue($E98,Trigger)</f>
        <v>#NUM!</v>
      </c>
      <c r="G98" s="7" t="e">
        <f>_xll.qlSwapRateHelperSpread($E98,Trigger)</f>
        <v>#NUM!</v>
      </c>
      <c r="H98" s="6" t="b">
        <v>0</v>
      </c>
      <c r="I98" s="6">
        <v>50</v>
      </c>
      <c r="J98" s="6">
        <v>1</v>
      </c>
      <c r="K98" s="5" t="e">
        <f>_xll.qlRateHelperEarliestDate($E98,Trigger)</f>
        <v>#NUM!</v>
      </c>
      <c r="L98" s="4" t="e">
        <f>_xll.qlRateHelperLatestDate($E98,Trigger)</f>
        <v>#NUM!</v>
      </c>
      <c r="N98" s="14" t="e">
        <f t="shared" si="9"/>
        <v>#NUM!</v>
      </c>
    </row>
    <row r="99" spans="2:14" x14ac:dyDescent="0.2">
      <c r="B99" s="13" t="str">
        <f t="shared" si="5"/>
        <v>SB</v>
      </c>
      <c r="C99" s="12" t="str">
        <f t="shared" si="6"/>
        <v>3L</v>
      </c>
      <c r="D99" s="8" t="s">
        <v>25</v>
      </c>
      <c r="E99" s="8" t="str">
        <f t="shared" si="8"/>
        <v>GBP_YC3MRH_SB3L9Y</v>
      </c>
      <c r="F99" s="7" t="e">
        <f>_xll.qlRateHelperQuoteValue($E99,Trigger)</f>
        <v>#NUM!</v>
      </c>
      <c r="G99" s="7" t="e">
        <f>_xll.qlSwapRateHelperSpread($E99,Trigger)</f>
        <v>#NUM!</v>
      </c>
      <c r="H99" s="6" t="b">
        <v>0</v>
      </c>
      <c r="I99" s="6">
        <v>50</v>
      </c>
      <c r="J99" s="6">
        <v>1</v>
      </c>
      <c r="K99" s="5" t="e">
        <f>_xll.qlRateHelperEarliestDate($E99,Trigger)</f>
        <v>#NUM!</v>
      </c>
      <c r="L99" s="4" t="e">
        <f>_xll.qlRateHelperLatestDate($E99,Trigger)</f>
        <v>#NUM!</v>
      </c>
      <c r="N99" s="14" t="e">
        <f t="shared" si="9"/>
        <v>#NUM!</v>
      </c>
    </row>
    <row r="100" spans="2:14" x14ac:dyDescent="0.2">
      <c r="B100" s="13" t="str">
        <f t="shared" si="5"/>
        <v>SB</v>
      </c>
      <c r="C100" s="12" t="str">
        <f t="shared" si="6"/>
        <v>3L</v>
      </c>
      <c r="D100" s="8" t="s">
        <v>24</v>
      </c>
      <c r="E100" s="8" t="str">
        <f t="shared" si="8"/>
        <v>GBP_YC3MRH_SB3L10Y</v>
      </c>
      <c r="F100" s="7" t="e">
        <f>_xll.qlRateHelperQuoteValue($E100,Trigger)</f>
        <v>#NUM!</v>
      </c>
      <c r="G100" s="7" t="e">
        <f>_xll.qlSwapRateHelperSpread($E100,Trigger)</f>
        <v>#NUM!</v>
      </c>
      <c r="H100" s="6" t="b">
        <v>0</v>
      </c>
      <c r="I100" s="6">
        <v>50</v>
      </c>
      <c r="J100" s="6">
        <v>1</v>
      </c>
      <c r="K100" s="5" t="e">
        <f>_xll.qlRateHelperEarliestDate($E100,Trigger)</f>
        <v>#NUM!</v>
      </c>
      <c r="L100" s="4" t="e">
        <f>_xll.qlRateHelperLatestDate($E100,Trigger)</f>
        <v>#NUM!</v>
      </c>
      <c r="N100" s="14" t="e">
        <f t="shared" si="9"/>
        <v>#NUM!</v>
      </c>
    </row>
    <row r="101" spans="2:14" x14ac:dyDescent="0.2">
      <c r="B101" s="13" t="str">
        <f t="shared" si="5"/>
        <v>SB</v>
      </c>
      <c r="C101" s="12" t="str">
        <f t="shared" si="6"/>
        <v>3L</v>
      </c>
      <c r="D101" s="8" t="s">
        <v>23</v>
      </c>
      <c r="E101" s="8" t="str">
        <f t="shared" si="8"/>
        <v>GBP_YC3MRH_SB3L11Y</v>
      </c>
      <c r="F101" s="7" t="e">
        <f>_xll.qlRateHelperQuoteValue($E101,Trigger)</f>
        <v>#NUM!</v>
      </c>
      <c r="G101" s="7" t="e">
        <f>_xll.qlSwapRateHelperSpread($E101,Trigger)</f>
        <v>#NUM!</v>
      </c>
      <c r="H101" s="6" t="b">
        <v>0</v>
      </c>
      <c r="I101" s="6">
        <v>50</v>
      </c>
      <c r="J101" s="6">
        <v>1</v>
      </c>
      <c r="K101" s="5" t="e">
        <f>_xll.qlRateHelperEarliestDate($E101,Trigger)</f>
        <v>#NUM!</v>
      </c>
      <c r="L101" s="4" t="e">
        <f>_xll.qlRateHelperLatestDate($E101,Trigger)</f>
        <v>#NUM!</v>
      </c>
      <c r="N101" s="14" t="e">
        <f t="shared" si="9"/>
        <v>#NUM!</v>
      </c>
    </row>
    <row r="102" spans="2:14" x14ac:dyDescent="0.2">
      <c r="B102" s="13" t="str">
        <f t="shared" si="5"/>
        <v>SB</v>
      </c>
      <c r="C102" s="12" t="str">
        <f t="shared" si="6"/>
        <v>3L</v>
      </c>
      <c r="D102" s="8" t="s">
        <v>22</v>
      </c>
      <c r="E102" s="8" t="str">
        <f t="shared" si="8"/>
        <v>GBP_YC3MRH_SB3L12Y</v>
      </c>
      <c r="F102" s="7" t="e">
        <f>_xll.qlRateHelperQuoteValue($E102,Trigger)</f>
        <v>#NUM!</v>
      </c>
      <c r="G102" s="7" t="e">
        <f>_xll.qlSwapRateHelperSpread($E102,Trigger)</f>
        <v>#NUM!</v>
      </c>
      <c r="H102" s="6" t="b">
        <v>0</v>
      </c>
      <c r="I102" s="6">
        <v>50</v>
      </c>
      <c r="J102" s="6">
        <v>1</v>
      </c>
      <c r="K102" s="5" t="e">
        <f>_xll.qlRateHelperEarliestDate($E102,Trigger)</f>
        <v>#NUM!</v>
      </c>
      <c r="L102" s="4" t="e">
        <f>_xll.qlRateHelperLatestDate($E102,Trigger)</f>
        <v>#NUM!</v>
      </c>
      <c r="N102" s="14" t="e">
        <f t="shared" si="9"/>
        <v>#NUM!</v>
      </c>
    </row>
    <row r="103" spans="2:14" x14ac:dyDescent="0.2">
      <c r="B103" s="13" t="str">
        <f t="shared" si="5"/>
        <v>SB</v>
      </c>
      <c r="C103" s="12" t="str">
        <f t="shared" si="6"/>
        <v>3L</v>
      </c>
      <c r="D103" s="8" t="s">
        <v>21</v>
      </c>
      <c r="E103" s="8" t="str">
        <f t="shared" si="8"/>
        <v>GBP_YC3MRH_SB3L13Y</v>
      </c>
      <c r="F103" s="7" t="e">
        <f>_xll.qlRateHelperQuoteValue($E103,Trigger)</f>
        <v>#NUM!</v>
      </c>
      <c r="G103" s="7" t="e">
        <f>_xll.qlSwapRateHelperSpread($E103,Trigger)</f>
        <v>#NUM!</v>
      </c>
      <c r="H103" s="6" t="b">
        <v>0</v>
      </c>
      <c r="I103" s="6">
        <v>50</v>
      </c>
      <c r="J103" s="6">
        <v>1</v>
      </c>
      <c r="K103" s="5" t="e">
        <f>_xll.qlRateHelperEarliestDate($E103,Trigger)</f>
        <v>#NUM!</v>
      </c>
      <c r="L103" s="4" t="e">
        <f>_xll.qlRateHelperLatestDate($E103,Trigger)</f>
        <v>#NUM!</v>
      </c>
      <c r="N103" s="14" t="e">
        <f t="shared" si="9"/>
        <v>#NUM!</v>
      </c>
    </row>
    <row r="104" spans="2:14" x14ac:dyDescent="0.2">
      <c r="B104" s="13" t="str">
        <f t="shared" si="5"/>
        <v>SB</v>
      </c>
      <c r="C104" s="12" t="str">
        <f t="shared" si="6"/>
        <v>3L</v>
      </c>
      <c r="D104" s="8" t="s">
        <v>20</v>
      </c>
      <c r="E104" s="8" t="str">
        <f t="shared" si="8"/>
        <v>GBP_YC3MRH_SB3L14Y</v>
      </c>
      <c r="F104" s="7" t="e">
        <f>_xll.qlRateHelperQuoteValue($E104,Trigger)</f>
        <v>#NUM!</v>
      </c>
      <c r="G104" s="7" t="e">
        <f>_xll.qlSwapRateHelperSpread($E104,Trigger)</f>
        <v>#NUM!</v>
      </c>
      <c r="H104" s="6" t="b">
        <v>0</v>
      </c>
      <c r="I104" s="6">
        <v>50</v>
      </c>
      <c r="J104" s="6">
        <v>1</v>
      </c>
      <c r="K104" s="5" t="e">
        <f>_xll.qlRateHelperEarliestDate($E104,Trigger)</f>
        <v>#NUM!</v>
      </c>
      <c r="L104" s="4" t="e">
        <f>_xll.qlRateHelperLatestDate($E104,Trigger)</f>
        <v>#NUM!</v>
      </c>
      <c r="N104" s="14" t="e">
        <f t="shared" si="9"/>
        <v>#NUM!</v>
      </c>
    </row>
    <row r="105" spans="2:14" x14ac:dyDescent="0.2">
      <c r="B105" s="13" t="str">
        <f t="shared" si="5"/>
        <v>SB</v>
      </c>
      <c r="C105" s="12" t="str">
        <f t="shared" si="6"/>
        <v>3L</v>
      </c>
      <c r="D105" s="8" t="s">
        <v>19</v>
      </c>
      <c r="E105" s="8" t="str">
        <f t="shared" si="8"/>
        <v>GBP_YC3MRH_SB3L15Y</v>
      </c>
      <c r="F105" s="7" t="e">
        <f>_xll.qlRateHelperQuoteValue($E105,Trigger)</f>
        <v>#NUM!</v>
      </c>
      <c r="G105" s="7" t="e">
        <f>_xll.qlSwapRateHelperSpread($E105,Trigger)</f>
        <v>#NUM!</v>
      </c>
      <c r="H105" s="6" t="b">
        <v>0</v>
      </c>
      <c r="I105" s="6">
        <v>50</v>
      </c>
      <c r="J105" s="6">
        <v>1</v>
      </c>
      <c r="K105" s="5" t="e">
        <f>_xll.qlRateHelperEarliestDate($E105,Trigger)</f>
        <v>#NUM!</v>
      </c>
      <c r="L105" s="4" t="e">
        <f>_xll.qlRateHelperLatestDate($E105,Trigger)</f>
        <v>#NUM!</v>
      </c>
      <c r="N105" s="14" t="e">
        <f t="shared" si="9"/>
        <v>#NUM!</v>
      </c>
    </row>
    <row r="106" spans="2:14" x14ac:dyDescent="0.2">
      <c r="B106" s="13" t="str">
        <f t="shared" si="5"/>
        <v>SB</v>
      </c>
      <c r="C106" s="12" t="str">
        <f t="shared" si="6"/>
        <v>3L</v>
      </c>
      <c r="D106" s="8" t="s">
        <v>18</v>
      </c>
      <c r="E106" s="8" t="str">
        <f t="shared" si="8"/>
        <v>GBP_YC3MRH_SB3L16Y</v>
      </c>
      <c r="F106" s="7" t="e">
        <f>_xll.qlRateHelperQuoteValue($E106,Trigger)</f>
        <v>#NUM!</v>
      </c>
      <c r="G106" s="7" t="e">
        <f>_xll.qlSwapRateHelperSpread($E106,Trigger)</f>
        <v>#NUM!</v>
      </c>
      <c r="H106" s="6" t="b">
        <v>0</v>
      </c>
      <c r="I106" s="6">
        <v>50</v>
      </c>
      <c r="J106" s="6">
        <v>1</v>
      </c>
      <c r="K106" s="5" t="e">
        <f>_xll.qlRateHelperEarliestDate($E106,Trigger)</f>
        <v>#NUM!</v>
      </c>
      <c r="L106" s="4" t="e">
        <f>_xll.qlRateHelperLatestDate($E106,Trigger)</f>
        <v>#NUM!</v>
      </c>
      <c r="N106" s="14" t="e">
        <f t="shared" si="9"/>
        <v>#NUM!</v>
      </c>
    </row>
    <row r="107" spans="2:14" x14ac:dyDescent="0.2">
      <c r="B107" s="13" t="str">
        <f t="shared" si="5"/>
        <v>SB</v>
      </c>
      <c r="C107" s="12" t="str">
        <f t="shared" si="6"/>
        <v>3L</v>
      </c>
      <c r="D107" s="8" t="s">
        <v>17</v>
      </c>
      <c r="E107" s="8" t="str">
        <f t="shared" si="8"/>
        <v>GBP_YC3MRH_SB3L17Y</v>
      </c>
      <c r="F107" s="7" t="e">
        <f>_xll.qlRateHelperQuoteValue($E107,Trigger)</f>
        <v>#NUM!</v>
      </c>
      <c r="G107" s="7" t="e">
        <f>_xll.qlSwapRateHelperSpread($E107,Trigger)</f>
        <v>#NUM!</v>
      </c>
      <c r="H107" s="6" t="b">
        <v>0</v>
      </c>
      <c r="I107" s="6">
        <v>50</v>
      </c>
      <c r="J107" s="6">
        <v>1</v>
      </c>
      <c r="K107" s="5" t="e">
        <f>_xll.qlRateHelperEarliestDate($E107,Trigger)</f>
        <v>#NUM!</v>
      </c>
      <c r="L107" s="4" t="e">
        <f>_xll.qlRateHelperLatestDate($E107,Trigger)</f>
        <v>#NUM!</v>
      </c>
      <c r="N107" s="14" t="e">
        <f t="shared" si="9"/>
        <v>#NUM!</v>
      </c>
    </row>
    <row r="108" spans="2:14" x14ac:dyDescent="0.2">
      <c r="B108" s="13" t="str">
        <f t="shared" si="5"/>
        <v>SB</v>
      </c>
      <c r="C108" s="12" t="str">
        <f t="shared" si="6"/>
        <v>3L</v>
      </c>
      <c r="D108" s="8" t="s">
        <v>16</v>
      </c>
      <c r="E108" s="8" t="str">
        <f t="shared" si="8"/>
        <v>GBP_YC3MRH_SB3L18Y</v>
      </c>
      <c r="F108" s="7" t="e">
        <f>_xll.qlRateHelperQuoteValue($E108,Trigger)</f>
        <v>#NUM!</v>
      </c>
      <c r="G108" s="7" t="e">
        <f>_xll.qlSwapRateHelperSpread($E108,Trigger)</f>
        <v>#NUM!</v>
      </c>
      <c r="H108" s="6" t="b">
        <v>0</v>
      </c>
      <c r="I108" s="6">
        <v>50</v>
      </c>
      <c r="J108" s="6">
        <v>1</v>
      </c>
      <c r="K108" s="5" t="e">
        <f>_xll.qlRateHelperEarliestDate($E108,Trigger)</f>
        <v>#NUM!</v>
      </c>
      <c r="L108" s="4" t="e">
        <f>_xll.qlRateHelperLatestDate($E108,Trigger)</f>
        <v>#NUM!</v>
      </c>
      <c r="N108" s="14" t="e">
        <f t="shared" si="9"/>
        <v>#NUM!</v>
      </c>
    </row>
    <row r="109" spans="2:14" x14ac:dyDescent="0.2">
      <c r="B109" s="13" t="str">
        <f t="shared" si="5"/>
        <v>SB</v>
      </c>
      <c r="C109" s="12" t="str">
        <f t="shared" si="6"/>
        <v>3L</v>
      </c>
      <c r="D109" s="8" t="s">
        <v>15</v>
      </c>
      <c r="E109" s="8" t="str">
        <f t="shared" si="8"/>
        <v>GBP_YC3MRH_SB3L19Y</v>
      </c>
      <c r="F109" s="7" t="e">
        <f>_xll.qlRateHelperQuoteValue($E109,Trigger)</f>
        <v>#NUM!</v>
      </c>
      <c r="G109" s="7" t="e">
        <f>_xll.qlSwapRateHelperSpread($E109,Trigger)</f>
        <v>#NUM!</v>
      </c>
      <c r="H109" s="6" t="b">
        <v>0</v>
      </c>
      <c r="I109" s="6">
        <v>50</v>
      </c>
      <c r="J109" s="6">
        <v>1</v>
      </c>
      <c r="K109" s="5" t="e">
        <f>_xll.qlRateHelperEarliestDate($E109,Trigger)</f>
        <v>#NUM!</v>
      </c>
      <c r="L109" s="4" t="e">
        <f>_xll.qlRateHelperLatestDate($E109,Trigger)</f>
        <v>#NUM!</v>
      </c>
      <c r="N109" s="14" t="e">
        <f t="shared" si="9"/>
        <v>#NUM!</v>
      </c>
    </row>
    <row r="110" spans="2:14" x14ac:dyDescent="0.2">
      <c r="B110" s="13" t="str">
        <f t="shared" si="5"/>
        <v>SB</v>
      </c>
      <c r="C110" s="12" t="str">
        <f t="shared" si="6"/>
        <v>3L</v>
      </c>
      <c r="D110" s="8" t="s">
        <v>14</v>
      </c>
      <c r="E110" s="8" t="str">
        <f t="shared" si="8"/>
        <v>GBP_YC3MRH_SB3L20Y</v>
      </c>
      <c r="F110" s="7" t="e">
        <f>_xll.qlRateHelperQuoteValue($E110,Trigger)</f>
        <v>#NUM!</v>
      </c>
      <c r="G110" s="7" t="e">
        <f>_xll.qlSwapRateHelperSpread($E110,Trigger)</f>
        <v>#NUM!</v>
      </c>
      <c r="H110" s="6" t="b">
        <v>0</v>
      </c>
      <c r="I110" s="6">
        <v>50</v>
      </c>
      <c r="J110" s="6">
        <v>1</v>
      </c>
      <c r="K110" s="5" t="e">
        <f>_xll.qlRateHelperEarliestDate($E110,Trigger)</f>
        <v>#NUM!</v>
      </c>
      <c r="L110" s="4" t="e">
        <f>_xll.qlRateHelperLatestDate($E110,Trigger)</f>
        <v>#NUM!</v>
      </c>
      <c r="N110" s="14" t="e">
        <f t="shared" si="9"/>
        <v>#NUM!</v>
      </c>
    </row>
    <row r="111" spans="2:14" x14ac:dyDescent="0.2">
      <c r="B111" s="13" t="str">
        <f t="shared" si="5"/>
        <v>SB</v>
      </c>
      <c r="C111" s="12" t="str">
        <f t="shared" si="6"/>
        <v>3L</v>
      </c>
      <c r="D111" s="8" t="s">
        <v>13</v>
      </c>
      <c r="E111" s="8" t="str">
        <f t="shared" si="8"/>
        <v>GBP_YC3MRH_SB3L21Y</v>
      </c>
      <c r="F111" s="7" t="e">
        <f>_xll.qlRateHelperQuoteValue($E111,Trigger)</f>
        <v>#NUM!</v>
      </c>
      <c r="G111" s="7" t="e">
        <f>_xll.qlSwapRateHelperSpread($E111,Trigger)</f>
        <v>#NUM!</v>
      </c>
      <c r="H111" s="6" t="b">
        <v>0</v>
      </c>
      <c r="I111" s="6">
        <v>50</v>
      </c>
      <c r="J111" s="6">
        <v>1</v>
      </c>
      <c r="K111" s="5" t="e">
        <f>_xll.qlRateHelperEarliestDate($E111,Trigger)</f>
        <v>#NUM!</v>
      </c>
      <c r="L111" s="4" t="e">
        <f>_xll.qlRateHelperLatestDate($E111,Trigger)</f>
        <v>#NUM!</v>
      </c>
      <c r="N111" s="14" t="e">
        <f t="shared" si="9"/>
        <v>#NUM!</v>
      </c>
    </row>
    <row r="112" spans="2:14" x14ac:dyDescent="0.2">
      <c r="B112" s="13" t="str">
        <f t="shared" si="5"/>
        <v>SB</v>
      </c>
      <c r="C112" s="12" t="str">
        <f t="shared" si="6"/>
        <v>3L</v>
      </c>
      <c r="D112" s="8" t="s">
        <v>12</v>
      </c>
      <c r="E112" s="8" t="str">
        <f t="shared" si="8"/>
        <v>GBP_YC3MRH_SB3L22Y</v>
      </c>
      <c r="F112" s="7" t="e">
        <f>_xll.qlRateHelperQuoteValue($E112,Trigger)</f>
        <v>#NUM!</v>
      </c>
      <c r="G112" s="7" t="e">
        <f>_xll.qlSwapRateHelperSpread($E112,Trigger)</f>
        <v>#NUM!</v>
      </c>
      <c r="H112" s="6" t="b">
        <v>0</v>
      </c>
      <c r="I112" s="6">
        <v>50</v>
      </c>
      <c r="J112" s="6">
        <v>1</v>
      </c>
      <c r="K112" s="5" t="e">
        <f>_xll.qlRateHelperEarliestDate($E112,Trigger)</f>
        <v>#NUM!</v>
      </c>
      <c r="L112" s="4" t="e">
        <f>_xll.qlRateHelperLatestDate($E112,Trigger)</f>
        <v>#NUM!</v>
      </c>
      <c r="N112" s="14" t="e">
        <f t="shared" si="9"/>
        <v>#NUM!</v>
      </c>
    </row>
    <row r="113" spans="2:14" x14ac:dyDescent="0.2">
      <c r="B113" s="13" t="str">
        <f t="shared" si="5"/>
        <v>SB</v>
      </c>
      <c r="C113" s="12" t="str">
        <f t="shared" si="6"/>
        <v>3L</v>
      </c>
      <c r="D113" s="8" t="s">
        <v>11</v>
      </c>
      <c r="E113" s="8" t="str">
        <f t="shared" si="8"/>
        <v>GBP_YC3MRH_SB3L23Y</v>
      </c>
      <c r="F113" s="7" t="e">
        <f>_xll.qlRateHelperQuoteValue($E113,Trigger)</f>
        <v>#NUM!</v>
      </c>
      <c r="G113" s="7" t="e">
        <f>_xll.qlSwapRateHelperSpread($E113,Trigger)</f>
        <v>#NUM!</v>
      </c>
      <c r="H113" s="6" t="b">
        <v>0</v>
      </c>
      <c r="I113" s="6">
        <v>50</v>
      </c>
      <c r="J113" s="6">
        <v>1</v>
      </c>
      <c r="K113" s="5" t="e">
        <f>_xll.qlRateHelperEarliestDate($E113,Trigger)</f>
        <v>#NUM!</v>
      </c>
      <c r="L113" s="4" t="e">
        <f>_xll.qlRateHelperLatestDate($E113,Trigger)</f>
        <v>#NUM!</v>
      </c>
      <c r="N113" s="14" t="e">
        <f t="shared" si="9"/>
        <v>#NUM!</v>
      </c>
    </row>
    <row r="114" spans="2:14" x14ac:dyDescent="0.2">
      <c r="B114" s="13" t="str">
        <f t="shared" si="5"/>
        <v>SB</v>
      </c>
      <c r="C114" s="12" t="str">
        <f t="shared" si="6"/>
        <v>3L</v>
      </c>
      <c r="D114" s="8" t="s">
        <v>10</v>
      </c>
      <c r="E114" s="8" t="str">
        <f t="shared" si="8"/>
        <v>GBP_YC3MRH_SB3L24Y</v>
      </c>
      <c r="F114" s="7" t="e">
        <f>_xll.qlRateHelperQuoteValue($E114,Trigger)</f>
        <v>#NUM!</v>
      </c>
      <c r="G114" s="7" t="e">
        <f>_xll.qlSwapRateHelperSpread($E114,Trigger)</f>
        <v>#NUM!</v>
      </c>
      <c r="H114" s="6" t="b">
        <v>0</v>
      </c>
      <c r="I114" s="6">
        <v>50</v>
      </c>
      <c r="J114" s="6">
        <v>1</v>
      </c>
      <c r="K114" s="5" t="e">
        <f>_xll.qlRateHelperEarliestDate($E114,Trigger)</f>
        <v>#NUM!</v>
      </c>
      <c r="L114" s="4" t="e">
        <f>_xll.qlRateHelperLatestDate($E114,Trigger)</f>
        <v>#NUM!</v>
      </c>
      <c r="N114" s="14" t="e">
        <f t="shared" si="9"/>
        <v>#NUM!</v>
      </c>
    </row>
    <row r="115" spans="2:14" x14ac:dyDescent="0.2">
      <c r="B115" s="13" t="str">
        <f t="shared" si="5"/>
        <v>SB</v>
      </c>
      <c r="C115" s="12" t="str">
        <f t="shared" si="6"/>
        <v>3L</v>
      </c>
      <c r="D115" s="8" t="s">
        <v>9</v>
      </c>
      <c r="E115" s="8" t="str">
        <f t="shared" si="8"/>
        <v>GBP_YC3MRH_SB3L25Y</v>
      </c>
      <c r="F115" s="7" t="e">
        <f>_xll.qlRateHelperQuoteValue($E115,Trigger)</f>
        <v>#NUM!</v>
      </c>
      <c r="G115" s="7" t="e">
        <f>_xll.qlSwapRateHelperSpread($E115,Trigger)</f>
        <v>#NUM!</v>
      </c>
      <c r="H115" s="6" t="b">
        <v>0</v>
      </c>
      <c r="I115" s="6">
        <v>50</v>
      </c>
      <c r="J115" s="6">
        <v>1</v>
      </c>
      <c r="K115" s="5" t="e">
        <f>_xll.qlRateHelperEarliestDate($E115,Trigger)</f>
        <v>#NUM!</v>
      </c>
      <c r="L115" s="4" t="e">
        <f>_xll.qlRateHelperLatestDate($E115,Trigger)</f>
        <v>#NUM!</v>
      </c>
      <c r="N115" s="14" t="e">
        <f t="shared" si="9"/>
        <v>#NUM!</v>
      </c>
    </row>
    <row r="116" spans="2:14" x14ac:dyDescent="0.2">
      <c r="B116" s="13" t="str">
        <f t="shared" si="5"/>
        <v>SB</v>
      </c>
      <c r="C116" s="12" t="str">
        <f t="shared" si="6"/>
        <v>3L</v>
      </c>
      <c r="D116" s="8" t="s">
        <v>8</v>
      </c>
      <c r="E116" s="8" t="str">
        <f t="shared" si="8"/>
        <v>GBP_YC3MRH_SB3L26Y</v>
      </c>
      <c r="F116" s="7" t="e">
        <f>_xll.qlRateHelperQuoteValue($E116,Trigger)</f>
        <v>#NUM!</v>
      </c>
      <c r="G116" s="7" t="e">
        <f>_xll.qlSwapRateHelperSpread($E116,Trigger)</f>
        <v>#NUM!</v>
      </c>
      <c r="H116" s="6" t="b">
        <v>0</v>
      </c>
      <c r="I116" s="6">
        <v>50</v>
      </c>
      <c r="J116" s="6">
        <v>1</v>
      </c>
      <c r="K116" s="5" t="e">
        <f>_xll.qlRateHelperEarliestDate($E116,Trigger)</f>
        <v>#NUM!</v>
      </c>
      <c r="L116" s="4" t="e">
        <f>_xll.qlRateHelperLatestDate($E116,Trigger)</f>
        <v>#NUM!</v>
      </c>
      <c r="N116" s="14" t="e">
        <f t="shared" si="9"/>
        <v>#NUM!</v>
      </c>
    </row>
    <row r="117" spans="2:14" x14ac:dyDescent="0.2">
      <c r="B117" s="13" t="str">
        <f t="shared" si="5"/>
        <v>SB</v>
      </c>
      <c r="C117" s="12" t="str">
        <f t="shared" si="6"/>
        <v>3L</v>
      </c>
      <c r="D117" s="8" t="s">
        <v>7</v>
      </c>
      <c r="E117" s="8" t="str">
        <f t="shared" si="8"/>
        <v>GBP_YC3MRH_SB3L27Y</v>
      </c>
      <c r="F117" s="7" t="e">
        <f>_xll.qlRateHelperQuoteValue($E117,Trigger)</f>
        <v>#NUM!</v>
      </c>
      <c r="G117" s="7" t="e">
        <f>_xll.qlSwapRateHelperSpread($E117,Trigger)</f>
        <v>#NUM!</v>
      </c>
      <c r="H117" s="6" t="b">
        <v>0</v>
      </c>
      <c r="I117" s="6">
        <v>50</v>
      </c>
      <c r="J117" s="6">
        <v>1</v>
      </c>
      <c r="K117" s="5" t="e">
        <f>_xll.qlRateHelperEarliestDate($E117,Trigger)</f>
        <v>#NUM!</v>
      </c>
      <c r="L117" s="4" t="e">
        <f>_xll.qlRateHelperLatestDate($E117,Trigger)</f>
        <v>#NUM!</v>
      </c>
      <c r="N117" s="14" t="e">
        <f t="shared" si="9"/>
        <v>#NUM!</v>
      </c>
    </row>
    <row r="118" spans="2:14" x14ac:dyDescent="0.2">
      <c r="B118" s="13" t="str">
        <f t="shared" si="5"/>
        <v>SB</v>
      </c>
      <c r="C118" s="12" t="str">
        <f t="shared" si="6"/>
        <v>3L</v>
      </c>
      <c r="D118" s="8" t="s">
        <v>6</v>
      </c>
      <c r="E118" s="8" t="str">
        <f t="shared" si="8"/>
        <v>GBP_YC3MRH_SB3L28Y</v>
      </c>
      <c r="F118" s="7" t="e">
        <f>_xll.qlRateHelperQuoteValue($E118,Trigger)</f>
        <v>#NUM!</v>
      </c>
      <c r="G118" s="7" t="e">
        <f>_xll.qlSwapRateHelperSpread($E118,Trigger)</f>
        <v>#NUM!</v>
      </c>
      <c r="H118" s="6" t="b">
        <v>0</v>
      </c>
      <c r="I118" s="6">
        <v>50</v>
      </c>
      <c r="J118" s="6">
        <v>1</v>
      </c>
      <c r="K118" s="5" t="e">
        <f>_xll.qlRateHelperEarliestDate($E118,Trigger)</f>
        <v>#NUM!</v>
      </c>
      <c r="L118" s="4" t="e">
        <f>_xll.qlRateHelperLatestDate($E118,Trigger)</f>
        <v>#NUM!</v>
      </c>
      <c r="N118" s="14" t="e">
        <f t="shared" si="9"/>
        <v>#NUM!</v>
      </c>
    </row>
    <row r="119" spans="2:14" x14ac:dyDescent="0.2">
      <c r="B119" s="13" t="str">
        <f t="shared" si="5"/>
        <v>SB</v>
      </c>
      <c r="C119" s="12" t="str">
        <f t="shared" si="6"/>
        <v>3L</v>
      </c>
      <c r="D119" s="8" t="s">
        <v>5</v>
      </c>
      <c r="E119" s="8" t="str">
        <f t="shared" si="8"/>
        <v>GBP_YC3MRH_SB3L29Y</v>
      </c>
      <c r="F119" s="7" t="e">
        <f>_xll.qlRateHelperQuoteValue($E119,Trigger)</f>
        <v>#NUM!</v>
      </c>
      <c r="G119" s="7" t="e">
        <f>_xll.qlSwapRateHelperSpread($E119,Trigger)</f>
        <v>#NUM!</v>
      </c>
      <c r="H119" s="6" t="b">
        <v>0</v>
      </c>
      <c r="I119" s="6">
        <v>50</v>
      </c>
      <c r="J119" s="6">
        <v>1</v>
      </c>
      <c r="K119" s="5" t="e">
        <f>_xll.qlRateHelperEarliestDate($E119,Trigger)</f>
        <v>#NUM!</v>
      </c>
      <c r="L119" s="4" t="e">
        <f>_xll.qlRateHelperLatestDate($E119,Trigger)</f>
        <v>#NUM!</v>
      </c>
      <c r="N119" s="14" t="e">
        <f t="shared" si="9"/>
        <v>#NUM!</v>
      </c>
    </row>
    <row r="120" spans="2:14" x14ac:dyDescent="0.2">
      <c r="B120" s="13" t="str">
        <f t="shared" ref="B120:B148" si="10">SwapFixedFreq</f>
        <v>SB</v>
      </c>
      <c r="C120" s="12" t="str">
        <f t="shared" si="6"/>
        <v>3L</v>
      </c>
      <c r="D120" s="8" t="s">
        <v>4</v>
      </c>
      <c r="E120" s="8" t="str">
        <f t="shared" si="8"/>
        <v>GBP_YC3MRH_SB3L30Y</v>
      </c>
      <c r="F120" s="7" t="e">
        <f>_xll.qlRateHelperQuoteValue($E120,Trigger)</f>
        <v>#NUM!</v>
      </c>
      <c r="G120" s="7" t="e">
        <f>_xll.qlSwapRateHelperSpread($E120,Trigger)</f>
        <v>#NUM!</v>
      </c>
      <c r="H120" s="6" t="b">
        <v>0</v>
      </c>
      <c r="I120" s="6">
        <v>50</v>
      </c>
      <c r="J120" s="6">
        <v>1</v>
      </c>
      <c r="K120" s="5" t="e">
        <f>_xll.qlRateHelperEarliestDate($E120,Trigger)</f>
        <v>#NUM!</v>
      </c>
      <c r="L120" s="4" t="e">
        <f>_xll.qlRateHelperLatestDate($E120,Trigger)</f>
        <v>#NUM!</v>
      </c>
      <c r="N120" s="14" t="e">
        <f t="shared" si="9"/>
        <v>#NUM!</v>
      </c>
    </row>
    <row r="121" spans="2:14" x14ac:dyDescent="0.2">
      <c r="B121" s="13" t="str">
        <f t="shared" si="10"/>
        <v>SB</v>
      </c>
      <c r="C121" s="12" t="str">
        <f t="shared" si="6"/>
        <v>3L</v>
      </c>
      <c r="D121" s="8" t="s">
        <v>3</v>
      </c>
      <c r="E121" s="8" t="str">
        <f t="shared" si="8"/>
        <v>GBP_YC3MRH_SB3L35Y</v>
      </c>
      <c r="F121" s="7" t="e">
        <f>_xll.qlRateHelperQuoteValue($E121,Trigger)</f>
        <v>#NUM!</v>
      </c>
      <c r="G121" s="7" t="e">
        <f>_xll.qlSwapRateHelperSpread($E121,Trigger)</f>
        <v>#NUM!</v>
      </c>
      <c r="H121" s="6" t="b">
        <v>0</v>
      </c>
      <c r="I121" s="6">
        <v>50</v>
      </c>
      <c r="J121" s="6">
        <v>1</v>
      </c>
      <c r="K121" s="5" t="e">
        <f>_xll.qlRateHelperEarliestDate($E121,Trigger)</f>
        <v>#NUM!</v>
      </c>
      <c r="L121" s="4" t="e">
        <f>_xll.qlRateHelperLatestDate($E121,Trigger)</f>
        <v>#NUM!</v>
      </c>
      <c r="N121" s="14" t="e">
        <f t="shared" si="9"/>
        <v>#NUM!</v>
      </c>
    </row>
    <row r="122" spans="2:14" x14ac:dyDescent="0.2">
      <c r="B122" s="13" t="str">
        <f t="shared" si="10"/>
        <v>SB</v>
      </c>
      <c r="C122" s="12" t="str">
        <f t="shared" si="6"/>
        <v>3L</v>
      </c>
      <c r="D122" s="8" t="s">
        <v>2</v>
      </c>
      <c r="E122" s="8" t="str">
        <f t="shared" ref="E122:E124" si="11">RateHelperPrefix&amp;"_"&amp;$B122&amp;$C122&amp;$D122</f>
        <v>GBP_YC3MRH_SB3L40Y</v>
      </c>
      <c r="F122" s="7" t="e">
        <f>_xll.qlRateHelperQuoteValue($E122,Trigger)</f>
        <v>#NUM!</v>
      </c>
      <c r="G122" s="7" t="e">
        <f>_xll.qlSwapRateHelperSpread($E122,Trigger)</f>
        <v>#NUM!</v>
      </c>
      <c r="H122" s="6" t="b">
        <v>0</v>
      </c>
      <c r="I122" s="6">
        <v>50</v>
      </c>
      <c r="J122" s="6">
        <v>1</v>
      </c>
      <c r="K122" s="5" t="e">
        <f>_xll.qlRateHelperEarliestDate($E122,Trigger)</f>
        <v>#NUM!</v>
      </c>
      <c r="L122" s="4" t="e">
        <f>_xll.qlRateHelperLatestDate($E122,Trigger)</f>
        <v>#NUM!</v>
      </c>
      <c r="N122" s="14" t="e">
        <f t="shared" si="9"/>
        <v>#NUM!</v>
      </c>
    </row>
    <row r="123" spans="2:14" x14ac:dyDescent="0.2">
      <c r="B123" s="13" t="str">
        <f t="shared" si="10"/>
        <v>SB</v>
      </c>
      <c r="C123" s="12" t="str">
        <f t="shared" si="6"/>
        <v>3L</v>
      </c>
      <c r="D123" s="8" t="s">
        <v>1</v>
      </c>
      <c r="E123" s="8" t="str">
        <f t="shared" si="11"/>
        <v>GBP_YC3MRH_SB3L50Y</v>
      </c>
      <c r="F123" s="7" t="e">
        <f>_xll.qlRateHelperQuoteValue($E123,Trigger)</f>
        <v>#NUM!</v>
      </c>
      <c r="G123" s="7" t="e">
        <f>_xll.qlSwapRateHelperSpread($E123,Trigger)</f>
        <v>#NUM!</v>
      </c>
      <c r="H123" s="6" t="b">
        <v>0</v>
      </c>
      <c r="I123" s="6">
        <v>50</v>
      </c>
      <c r="J123" s="6">
        <v>1</v>
      </c>
      <c r="K123" s="5" t="e">
        <f>_xll.qlRateHelperEarliestDate($E123,Trigger)</f>
        <v>#NUM!</v>
      </c>
      <c r="L123" s="4" t="e">
        <f>_xll.qlRateHelperLatestDate($E123,Trigger)</f>
        <v>#NUM!</v>
      </c>
      <c r="N123" s="14" t="e">
        <f t="shared" si="9"/>
        <v>#NUM!</v>
      </c>
    </row>
    <row r="124" spans="2:14" x14ac:dyDescent="0.2">
      <c r="B124" s="11" t="str">
        <f t="shared" si="10"/>
        <v>SB</v>
      </c>
      <c r="C124" s="10" t="str">
        <f t="shared" si="6"/>
        <v>3L</v>
      </c>
      <c r="D124" s="9" t="s">
        <v>0</v>
      </c>
      <c r="E124" s="9" t="str">
        <f t="shared" si="11"/>
        <v>GBP_YC3MRH_SB3L60Y</v>
      </c>
      <c r="F124" s="18" t="e">
        <f>_xll.qlRateHelperQuoteValue($E124,Trigger)</f>
        <v>#NUM!</v>
      </c>
      <c r="G124" s="18" t="e">
        <f>_xll.qlSwapRateHelperSpread($E124,Trigger)</f>
        <v>#NUM!</v>
      </c>
      <c r="H124" s="17" t="b">
        <v>0</v>
      </c>
      <c r="I124" s="17">
        <v>50</v>
      </c>
      <c r="J124" s="17">
        <v>1</v>
      </c>
      <c r="K124" s="16" t="e">
        <f>_xll.qlRateHelperEarliestDate($E124,Trigger)</f>
        <v>#NUM!</v>
      </c>
      <c r="L124" s="15" t="e">
        <f>_xll.qlRateHelperLatestDate($E124,Trigger)</f>
        <v>#NUM!</v>
      </c>
      <c r="N124" s="14" t="e">
        <f t="shared" si="9"/>
        <v>#NUM!</v>
      </c>
    </row>
    <row r="125" spans="2:14" x14ac:dyDescent="0.2">
      <c r="B125" s="13" t="str">
        <f t="shared" si="10"/>
        <v>SB</v>
      </c>
      <c r="C125" s="12" t="str">
        <f t="shared" ref="C125:C158" si="12">IborType&amp;"BASIS"</f>
        <v>3LBASIS</v>
      </c>
      <c r="D125" s="8" t="s">
        <v>36</v>
      </c>
      <c r="E125" s="8" t="str">
        <f>'3M_SwapsFromBasis'!L6</f>
        <v>GBP_YC3MRH_SB3LBASIS1Y#0000</v>
      </c>
      <c r="F125" s="7" t="e">
        <f>_xll.qlRateHelperQuoteValue($E125,Trigger)</f>
        <v>#NUM!</v>
      </c>
      <c r="G125" s="7">
        <f>_xll.qlSwapRateHelperSpread($E125,Trigger)</f>
        <v>1.4250000000000001E-3</v>
      </c>
      <c r="H125" s="6" t="b">
        <v>0</v>
      </c>
      <c r="I125" s="6">
        <v>40</v>
      </c>
      <c r="J125" s="6">
        <v>1</v>
      </c>
      <c r="K125" s="5">
        <f>_xll.qlRateHelperEarliestDate($E125,Trigger)</f>
        <v>41684</v>
      </c>
      <c r="L125" s="4">
        <f>_xll.qlRateHelperLatestDate($E125,Trigger)</f>
        <v>42051</v>
      </c>
    </row>
    <row r="126" spans="2:14" x14ac:dyDescent="0.2">
      <c r="B126" s="13" t="str">
        <f t="shared" si="10"/>
        <v>SB</v>
      </c>
      <c r="C126" s="12" t="str">
        <f t="shared" si="12"/>
        <v>3LBASIS</v>
      </c>
      <c r="D126" s="8" t="s">
        <v>32</v>
      </c>
      <c r="E126" s="8" t="str">
        <f>'3M_SwapsFromBasis'!L7</f>
        <v>GBP_YC3MRH_SB3LBASIS2Y#0000</v>
      </c>
      <c r="F126" s="7">
        <f>_xll.qlRateHelperQuoteValue($E126,Trigger)</f>
        <v>6.6749999999999995E-3</v>
      </c>
      <c r="G126" s="7">
        <f>_xll.qlSwapRateHelperSpread($E126,Trigger)</f>
        <v>1.325E-3</v>
      </c>
      <c r="H126" s="6" t="b">
        <v>0</v>
      </c>
      <c r="I126" s="6">
        <v>40</v>
      </c>
      <c r="J126" s="6">
        <v>1</v>
      </c>
      <c r="K126" s="5">
        <f>_xll.qlRateHelperEarliestDate($E126,Trigger)</f>
        <v>41684</v>
      </c>
      <c r="L126" s="4">
        <f>_xll.qlRateHelperLatestDate($E126,Trigger)</f>
        <v>42415</v>
      </c>
    </row>
    <row r="127" spans="2:14" x14ac:dyDescent="0.2">
      <c r="B127" s="13" t="str">
        <f t="shared" si="10"/>
        <v>SB</v>
      </c>
      <c r="C127" s="12" t="str">
        <f t="shared" si="12"/>
        <v>3LBASIS</v>
      </c>
      <c r="D127" s="8" t="s">
        <v>31</v>
      </c>
      <c r="E127" s="8" t="str">
        <f>'3M_SwapsFromBasis'!L8</f>
        <v>GBP_YC3MRH_SB3LBASIS3Y#0000</v>
      </c>
      <c r="F127" s="7">
        <f>_xll.qlRateHelperQuoteValue($E127,Trigger)</f>
        <v>7.3250000000000008E-3</v>
      </c>
      <c r="G127" s="7">
        <f>_xll.qlSwapRateHelperSpread($E127,Trigger)</f>
        <v>1.2750000000000001E-3</v>
      </c>
      <c r="H127" s="6" t="b">
        <v>1</v>
      </c>
      <c r="I127" s="6">
        <v>40</v>
      </c>
      <c r="J127" s="6">
        <v>1</v>
      </c>
      <c r="K127" s="5">
        <f>_xll.qlRateHelperEarliestDate($E127,Trigger)</f>
        <v>41684</v>
      </c>
      <c r="L127" s="4">
        <f>_xll.qlRateHelperLatestDate($E127,Trigger)</f>
        <v>42780</v>
      </c>
    </row>
    <row r="128" spans="2:14" x14ac:dyDescent="0.2">
      <c r="B128" s="13" t="str">
        <f t="shared" si="10"/>
        <v>SB</v>
      </c>
      <c r="C128" s="12" t="str">
        <f t="shared" si="12"/>
        <v>3LBASIS</v>
      </c>
      <c r="D128" s="8" t="s">
        <v>30</v>
      </c>
      <c r="E128" s="8" t="str">
        <f>'3M_SwapsFromBasis'!L9</f>
        <v>GBP_YC3MRH_SB3LBASIS4Y#0000</v>
      </c>
      <c r="F128" s="7">
        <f>_xll.qlRateHelperQuoteValue($E128,Trigger)</f>
        <v>8.4499999999999992E-3</v>
      </c>
      <c r="G128" s="7">
        <f>_xll.qlSwapRateHelperSpread($E128,Trigger)</f>
        <v>1.225E-3</v>
      </c>
      <c r="H128" s="6" t="b">
        <v>1</v>
      </c>
      <c r="I128" s="6">
        <v>40</v>
      </c>
      <c r="J128" s="6">
        <v>1</v>
      </c>
      <c r="K128" s="5">
        <f>_xll.qlRateHelperEarliestDate($E128,Trigger)</f>
        <v>41684</v>
      </c>
      <c r="L128" s="4">
        <f>_xll.qlRateHelperLatestDate($E128,Trigger)</f>
        <v>43145</v>
      </c>
    </row>
    <row r="129" spans="2:12" x14ac:dyDescent="0.2">
      <c r="B129" s="13" t="str">
        <f t="shared" si="10"/>
        <v>SB</v>
      </c>
      <c r="C129" s="12" t="str">
        <f t="shared" si="12"/>
        <v>3LBASIS</v>
      </c>
      <c r="D129" s="8" t="s">
        <v>29</v>
      </c>
      <c r="E129" s="8" t="str">
        <f>'3M_SwapsFromBasis'!L10</f>
        <v>GBP_YC3MRH_SB3LBASIS5Y#0000</v>
      </c>
      <c r="F129" s="7">
        <f>_xll.qlRateHelperQuoteValue($E129,Trigger)</f>
        <v>9.9500000000000005E-3</v>
      </c>
      <c r="G129" s="7">
        <f>_xll.qlSwapRateHelperSpread($E129,Trigger)</f>
        <v>1.1999999999999999E-3</v>
      </c>
      <c r="H129" s="6" t="b">
        <v>1</v>
      </c>
      <c r="I129" s="6">
        <v>40</v>
      </c>
      <c r="J129" s="6">
        <v>1</v>
      </c>
      <c r="K129" s="5">
        <f>_xll.qlRateHelperEarliestDate($E129,Trigger)</f>
        <v>41684</v>
      </c>
      <c r="L129" s="4">
        <f>_xll.qlRateHelperLatestDate($E129,Trigger)</f>
        <v>43510</v>
      </c>
    </row>
    <row r="130" spans="2:12" x14ac:dyDescent="0.2">
      <c r="B130" s="13" t="str">
        <f t="shared" si="10"/>
        <v>SB</v>
      </c>
      <c r="C130" s="12" t="str">
        <f t="shared" si="12"/>
        <v>3LBASIS</v>
      </c>
      <c r="D130" s="8" t="s">
        <v>28</v>
      </c>
      <c r="E130" s="8" t="str">
        <f>'3M_SwapsFromBasis'!L11</f>
        <v>GBP_YC3MRH_SB3LBASIS6Y#0000</v>
      </c>
      <c r="F130" s="7">
        <f>_xll.qlRateHelperQuoteValue($E130,Trigger)</f>
        <v>1.1650000000000001E-2</v>
      </c>
      <c r="G130" s="7">
        <f>_xll.qlSwapRateHelperSpread($E130,Trigger)</f>
        <v>1.175E-3</v>
      </c>
      <c r="H130" s="6" t="b">
        <v>1</v>
      </c>
      <c r="I130" s="6">
        <v>40</v>
      </c>
      <c r="J130" s="6">
        <v>1</v>
      </c>
      <c r="K130" s="5">
        <f>_xll.qlRateHelperEarliestDate($E130,Trigger)</f>
        <v>41684</v>
      </c>
      <c r="L130" s="4">
        <f>_xll.qlRateHelperLatestDate($E130,Trigger)</f>
        <v>43875</v>
      </c>
    </row>
    <row r="131" spans="2:12" x14ac:dyDescent="0.2">
      <c r="B131" s="13" t="str">
        <f t="shared" si="10"/>
        <v>SB</v>
      </c>
      <c r="C131" s="12" t="str">
        <f t="shared" si="12"/>
        <v>3LBASIS</v>
      </c>
      <c r="D131" s="8" t="s">
        <v>27</v>
      </c>
      <c r="E131" s="8" t="str">
        <f>'3M_SwapsFromBasis'!L12</f>
        <v>GBP_YC3MRH_SB3LBASIS7Y#0000</v>
      </c>
      <c r="F131" s="7">
        <f>_xll.qlRateHelperQuoteValue($E131,Trigger)</f>
        <v>1.3474999999999999E-2</v>
      </c>
      <c r="G131" s="7">
        <f>_xll.qlSwapRateHelperSpread($E131,Trigger)</f>
        <v>1.1249999999999999E-3</v>
      </c>
      <c r="H131" s="6" t="b">
        <v>1</v>
      </c>
      <c r="I131" s="6">
        <v>40</v>
      </c>
      <c r="J131" s="6">
        <v>1</v>
      </c>
      <c r="K131" s="5">
        <f>_xll.qlRateHelperEarliestDate($E131,Trigger)</f>
        <v>41684</v>
      </c>
      <c r="L131" s="4">
        <f>_xll.qlRateHelperLatestDate($E131,Trigger)</f>
        <v>44242</v>
      </c>
    </row>
    <row r="132" spans="2:12" x14ac:dyDescent="0.2">
      <c r="B132" s="13" t="str">
        <f t="shared" si="10"/>
        <v>SB</v>
      </c>
      <c r="C132" s="12" t="str">
        <f t="shared" si="12"/>
        <v>3LBASIS</v>
      </c>
      <c r="D132" s="8" t="s">
        <v>26</v>
      </c>
      <c r="E132" s="8" t="str">
        <f>'3M_SwapsFromBasis'!L13</f>
        <v>GBP_YC3MRH_SB3LBASIS8Y#0000</v>
      </c>
      <c r="F132" s="7">
        <f>_xll.qlRateHelperQuoteValue($E132,Trigger)</f>
        <v>1.5300000000000001E-2</v>
      </c>
      <c r="G132" s="7">
        <f>_xll.qlSwapRateHelperSpread($E132,Trigger)</f>
        <v>1.075E-3</v>
      </c>
      <c r="H132" s="6" t="b">
        <v>1</v>
      </c>
      <c r="I132" s="6">
        <v>40</v>
      </c>
      <c r="J132" s="6">
        <v>1</v>
      </c>
      <c r="K132" s="5">
        <f>_xll.qlRateHelperEarliestDate($E132,Trigger)</f>
        <v>41684</v>
      </c>
      <c r="L132" s="4">
        <f>_xll.qlRateHelperLatestDate($E132,Trigger)</f>
        <v>44606</v>
      </c>
    </row>
    <row r="133" spans="2:12" x14ac:dyDescent="0.2">
      <c r="B133" s="13" t="str">
        <f t="shared" si="10"/>
        <v>SB</v>
      </c>
      <c r="C133" s="12" t="str">
        <f t="shared" si="12"/>
        <v>3LBASIS</v>
      </c>
      <c r="D133" s="8" t="s">
        <v>25</v>
      </c>
      <c r="E133" s="8" t="str">
        <f>'3M_SwapsFromBasis'!L14</f>
        <v>GBP_YC3MRH_SB3LBASIS9Y#0000</v>
      </c>
      <c r="F133" s="7">
        <f>_xll.qlRateHelperQuoteValue($E133,Trigger)</f>
        <v>1.7075E-2</v>
      </c>
      <c r="G133" s="7">
        <f>_xll.qlSwapRateHelperSpread($E133,Trigger)</f>
        <v>1.0250000000000001E-3</v>
      </c>
      <c r="H133" s="6" t="b">
        <v>1</v>
      </c>
      <c r="I133" s="6">
        <v>40</v>
      </c>
      <c r="J133" s="6">
        <v>1</v>
      </c>
      <c r="K133" s="5">
        <f>_xll.qlRateHelperEarliestDate($E133,Trigger)</f>
        <v>41684</v>
      </c>
      <c r="L133" s="4">
        <f>_xll.qlRateHelperLatestDate($E133,Trigger)</f>
        <v>44971</v>
      </c>
    </row>
    <row r="134" spans="2:12" x14ac:dyDescent="0.2">
      <c r="B134" s="13" t="str">
        <f t="shared" si="10"/>
        <v>SB</v>
      </c>
      <c r="C134" s="12" t="str">
        <f t="shared" si="12"/>
        <v>3LBASIS</v>
      </c>
      <c r="D134" s="8" t="s">
        <v>24</v>
      </c>
      <c r="E134" s="8" t="str">
        <f>'3M_SwapsFromBasis'!L15</f>
        <v>GBP_YC3MRH_SB3LBASIS10Y#0000</v>
      </c>
      <c r="F134" s="7">
        <f>_xll.qlRateHelperQuoteValue($E134,Trigger)</f>
        <v>1.8725000000000002E-2</v>
      </c>
      <c r="G134" s="7">
        <f>_xll.qlSwapRateHelperSpread($E134,Trigger)</f>
        <v>1E-3</v>
      </c>
      <c r="H134" s="6" t="b">
        <v>1</v>
      </c>
      <c r="I134" s="6">
        <v>40</v>
      </c>
      <c r="J134" s="6">
        <v>1</v>
      </c>
      <c r="K134" s="5">
        <f>_xll.qlRateHelperEarliestDate($E134,Trigger)</f>
        <v>41684</v>
      </c>
      <c r="L134" s="4">
        <f>_xll.qlRateHelperLatestDate($E134,Trigger)</f>
        <v>45336</v>
      </c>
    </row>
    <row r="135" spans="2:12" x14ac:dyDescent="0.2">
      <c r="B135" s="13" t="str">
        <f t="shared" si="10"/>
        <v>SB</v>
      </c>
      <c r="C135" s="12" t="str">
        <f t="shared" si="12"/>
        <v>3LBASIS</v>
      </c>
      <c r="D135" s="8" t="s">
        <v>23</v>
      </c>
      <c r="E135" s="8" t="str">
        <f>'3M_SwapsFromBasis'!L16</f>
        <v>GBP_YC3MRH_SB3LBASIS11Y#0000</v>
      </c>
      <c r="F135" s="7" t="e">
        <f>_xll.qlRateHelperQuoteValue($E135,Trigger)</f>
        <v>#NUM!</v>
      </c>
      <c r="G135" s="7">
        <f>_xll.qlSwapRateHelperSpread($E135,Trigger)</f>
        <v>9.7547990014653719E-4</v>
      </c>
      <c r="H135" s="6" t="b">
        <v>0</v>
      </c>
      <c r="I135" s="6">
        <v>40</v>
      </c>
      <c r="J135" s="6">
        <v>1</v>
      </c>
      <c r="K135" s="5">
        <f>_xll.qlRateHelperEarliestDate($E135,Trigger)</f>
        <v>41684</v>
      </c>
      <c r="L135" s="4">
        <f>_xll.qlRateHelperLatestDate($E135,Trigger)</f>
        <v>45702</v>
      </c>
    </row>
    <row r="136" spans="2:12" x14ac:dyDescent="0.2">
      <c r="B136" s="13" t="str">
        <f t="shared" si="10"/>
        <v>SB</v>
      </c>
      <c r="C136" s="12" t="str">
        <f t="shared" si="12"/>
        <v>3LBASIS</v>
      </c>
      <c r="D136" s="8" t="s">
        <v>22</v>
      </c>
      <c r="E136" s="8" t="str">
        <f>'3M_SwapsFromBasis'!L17</f>
        <v>GBP_YC3MRH_SB3LBASIS12Y#0000</v>
      </c>
      <c r="F136" s="7">
        <f>_xll.qlRateHelperQuoteValue($E136,Trigger)</f>
        <v>2.1425E-2</v>
      </c>
      <c r="G136" s="7">
        <f>_xll.qlSwapRateHelperSpread($E136,Trigger)</f>
        <v>9.5E-4</v>
      </c>
      <c r="H136" s="6" t="b">
        <v>1</v>
      </c>
      <c r="I136" s="6">
        <v>40</v>
      </c>
      <c r="J136" s="6">
        <v>1</v>
      </c>
      <c r="K136" s="5">
        <f>_xll.qlRateHelperEarliestDate($E136,Trigger)</f>
        <v>41684</v>
      </c>
      <c r="L136" s="4">
        <f>_xll.qlRateHelperLatestDate($E136,Trigger)</f>
        <v>46069</v>
      </c>
    </row>
    <row r="137" spans="2:12" x14ac:dyDescent="0.2">
      <c r="B137" s="13" t="str">
        <f t="shared" si="10"/>
        <v>SB</v>
      </c>
      <c r="C137" s="12" t="str">
        <f t="shared" si="12"/>
        <v>3LBASIS</v>
      </c>
      <c r="D137" s="8" t="s">
        <v>21</v>
      </c>
      <c r="E137" s="8" t="str">
        <f>'3M_SwapsFromBasis'!L18</f>
        <v>GBP_YC3MRH_SB3LBASIS13Y#0000</v>
      </c>
      <c r="F137" s="7" t="e">
        <f>_xll.qlRateHelperQuoteValue($E137,Trigger)</f>
        <v>#NUM!</v>
      </c>
      <c r="G137" s="7">
        <f>_xll.qlSwapRateHelperSpread($E137,Trigger)</f>
        <v>9.3040145468121019E-4</v>
      </c>
      <c r="H137" s="6" t="b">
        <v>0</v>
      </c>
      <c r="I137" s="6">
        <v>40</v>
      </c>
      <c r="J137" s="6">
        <v>1</v>
      </c>
      <c r="K137" s="5">
        <f>_xll.qlRateHelperEarliestDate($E137,Trigger)</f>
        <v>41684</v>
      </c>
      <c r="L137" s="4">
        <f>_xll.qlRateHelperLatestDate($E137,Trigger)</f>
        <v>46433</v>
      </c>
    </row>
    <row r="138" spans="2:12" x14ac:dyDescent="0.2">
      <c r="B138" s="13" t="str">
        <f t="shared" si="10"/>
        <v>SB</v>
      </c>
      <c r="C138" s="12" t="str">
        <f t="shared" si="12"/>
        <v>3LBASIS</v>
      </c>
      <c r="D138" s="8" t="s">
        <v>20</v>
      </c>
      <c r="E138" s="8" t="str">
        <f>'3M_SwapsFromBasis'!L19</f>
        <v>GBP_YC3MRH_SB3LBASIS14Y#0000</v>
      </c>
      <c r="F138" s="7" t="e">
        <f>_xll.qlRateHelperQuoteValue($E138,Trigger)</f>
        <v>#NUM!</v>
      </c>
      <c r="G138" s="7">
        <f>_xll.qlSwapRateHelperSpread($E138,Trigger)</f>
        <v>9.1500470189683424E-4</v>
      </c>
      <c r="H138" s="6" t="b">
        <v>0</v>
      </c>
      <c r="I138" s="6">
        <v>40</v>
      </c>
      <c r="J138" s="6">
        <v>1</v>
      </c>
      <c r="K138" s="5">
        <f>_xll.qlRateHelperEarliestDate($E138,Trigger)</f>
        <v>41684</v>
      </c>
      <c r="L138" s="4">
        <f>_xll.qlRateHelperLatestDate($E138,Trigger)</f>
        <v>46797</v>
      </c>
    </row>
    <row r="139" spans="2:12" x14ac:dyDescent="0.2">
      <c r="B139" s="13" t="str">
        <f t="shared" si="10"/>
        <v>SB</v>
      </c>
      <c r="C139" s="12" t="str">
        <f t="shared" si="12"/>
        <v>3LBASIS</v>
      </c>
      <c r="D139" s="8" t="s">
        <v>19</v>
      </c>
      <c r="E139" s="8" t="str">
        <f>'3M_SwapsFromBasis'!L20</f>
        <v>GBP_YC3MRH_SB3LBASIS15Y#0000</v>
      </c>
      <c r="F139" s="7">
        <f>_xll.qlRateHelperQuoteValue($E139,Trigger)</f>
        <v>2.4324999999999999E-2</v>
      </c>
      <c r="G139" s="7">
        <f>_xll.qlSwapRateHelperSpread($E139,Trigger)</f>
        <v>8.9999999999999998E-4</v>
      </c>
      <c r="H139" s="6" t="b">
        <v>1</v>
      </c>
      <c r="I139" s="6">
        <v>40</v>
      </c>
      <c r="J139" s="6">
        <v>1</v>
      </c>
      <c r="K139" s="5">
        <f>_xll.qlRateHelperEarliestDate($E139,Trigger)</f>
        <v>41684</v>
      </c>
      <c r="L139" s="4">
        <f>_xll.qlRateHelperLatestDate($E139,Trigger)</f>
        <v>47163</v>
      </c>
    </row>
    <row r="140" spans="2:12" x14ac:dyDescent="0.2">
      <c r="B140" s="13" t="str">
        <f t="shared" si="10"/>
        <v>SB</v>
      </c>
      <c r="C140" s="12" t="str">
        <f t="shared" si="12"/>
        <v>3LBASIS</v>
      </c>
      <c r="D140" s="8" t="s">
        <v>18</v>
      </c>
      <c r="E140" s="8" t="str">
        <f>'3M_SwapsFromBasis'!L21</f>
        <v>GBP_YC3MRH_SB3LBASIS16Y#0000</v>
      </c>
      <c r="F140" s="7" t="e">
        <f>_xll.qlRateHelperQuoteValue($E140,Trigger)</f>
        <v>#NUM!</v>
      </c>
      <c r="G140" s="7">
        <f>_xll.qlSwapRateHelperSpread($E140,Trigger)</f>
        <v>8.8239747697432792E-4</v>
      </c>
      <c r="H140" s="6" t="b">
        <v>0</v>
      </c>
      <c r="I140" s="6">
        <v>40</v>
      </c>
      <c r="J140" s="6">
        <v>1</v>
      </c>
      <c r="K140" s="5">
        <f>_xll.qlRateHelperEarliestDate($E140,Trigger)</f>
        <v>41684</v>
      </c>
      <c r="L140" s="4">
        <f>_xll.qlRateHelperLatestDate($E140,Trigger)</f>
        <v>47528</v>
      </c>
    </row>
    <row r="141" spans="2:12" x14ac:dyDescent="0.2">
      <c r="B141" s="13" t="str">
        <f t="shared" si="10"/>
        <v>SB</v>
      </c>
      <c r="C141" s="12" t="str">
        <f t="shared" si="12"/>
        <v>3LBASIS</v>
      </c>
      <c r="D141" s="8" t="s">
        <v>17</v>
      </c>
      <c r="E141" s="8" t="str">
        <f>'3M_SwapsFromBasis'!L22</f>
        <v>GBP_YC3MRH_SB3LBASIS17Y#0000</v>
      </c>
      <c r="F141" s="7" t="e">
        <f>_xll.qlRateHelperQuoteValue($E141,Trigger)</f>
        <v>#NUM!</v>
      </c>
      <c r="G141" s="7">
        <f>_xll.qlSwapRateHelperSpread($E141,Trigger)</f>
        <v>8.6248673932540849E-4</v>
      </c>
      <c r="H141" s="6" t="b">
        <v>0</v>
      </c>
      <c r="I141" s="6">
        <v>40</v>
      </c>
      <c r="J141" s="6">
        <v>1</v>
      </c>
      <c r="K141" s="5">
        <f>_xll.qlRateHelperEarliestDate($E141,Trigger)</f>
        <v>41684</v>
      </c>
      <c r="L141" s="4">
        <f>_xll.qlRateHelperLatestDate($E141,Trigger)</f>
        <v>47893</v>
      </c>
    </row>
    <row r="142" spans="2:12" x14ac:dyDescent="0.2">
      <c r="B142" s="13" t="str">
        <f t="shared" si="10"/>
        <v>SB</v>
      </c>
      <c r="C142" s="12" t="str">
        <f t="shared" si="12"/>
        <v>3LBASIS</v>
      </c>
      <c r="D142" s="8" t="s">
        <v>16</v>
      </c>
      <c r="E142" s="8" t="str">
        <f>'3M_SwapsFromBasis'!L23</f>
        <v>GBP_YC3MRH_SB3LBASIS18Y#0000</v>
      </c>
      <c r="F142" s="7" t="e">
        <f>_xll.qlRateHelperQuoteValue($E142,Trigger)</f>
        <v>#NUM!</v>
      </c>
      <c r="G142" s="7">
        <f>_xll.qlSwapRateHelperSpread($E142,Trigger)</f>
        <v>8.4137726318932518E-4</v>
      </c>
      <c r="H142" s="6" t="b">
        <v>0</v>
      </c>
      <c r="I142" s="6">
        <v>40</v>
      </c>
      <c r="J142" s="6">
        <v>1</v>
      </c>
      <c r="K142" s="5">
        <f>_xll.qlRateHelperEarliestDate($E142,Trigger)</f>
        <v>41684</v>
      </c>
      <c r="L142" s="4">
        <f>_xll.qlRateHelperLatestDate($E142,Trigger)</f>
        <v>48260</v>
      </c>
    </row>
    <row r="143" spans="2:12" x14ac:dyDescent="0.2">
      <c r="B143" s="13" t="str">
        <f t="shared" si="10"/>
        <v>SB</v>
      </c>
      <c r="C143" s="12" t="str">
        <f t="shared" si="12"/>
        <v>3LBASIS</v>
      </c>
      <c r="D143" s="8" t="s">
        <v>15</v>
      </c>
      <c r="E143" s="8" t="str">
        <f>'3M_SwapsFromBasis'!L24</f>
        <v>GBP_YC3MRH_SB3LBASIS19Y#0000</v>
      </c>
      <c r="F143" s="7" t="e">
        <f>_xll.qlRateHelperQuoteValue($E143,Trigger)</f>
        <v>#NUM!</v>
      </c>
      <c r="G143" s="7">
        <f>_xll.qlSwapRateHelperSpread($E143,Trigger)</f>
        <v>8.2017852470216135E-4</v>
      </c>
      <c r="H143" s="6" t="b">
        <v>0</v>
      </c>
      <c r="I143" s="6">
        <v>40</v>
      </c>
      <c r="J143" s="6">
        <v>1</v>
      </c>
      <c r="K143" s="5">
        <f>_xll.qlRateHelperEarliestDate($E143,Trigger)</f>
        <v>41684</v>
      </c>
      <c r="L143" s="4">
        <f>_xll.qlRateHelperLatestDate($E143,Trigger)</f>
        <v>48624</v>
      </c>
    </row>
    <row r="144" spans="2:12" x14ac:dyDescent="0.2">
      <c r="B144" s="13" t="str">
        <f t="shared" si="10"/>
        <v>SB</v>
      </c>
      <c r="C144" s="12" t="str">
        <f t="shared" si="12"/>
        <v>3LBASIS</v>
      </c>
      <c r="D144" s="8" t="s">
        <v>14</v>
      </c>
      <c r="E144" s="8" t="str">
        <f>'3M_SwapsFromBasis'!L25</f>
        <v>GBP_YC3MRH_SB3LBASIS20Y#0000</v>
      </c>
      <c r="F144" s="7">
        <f>_xll.qlRateHelperQuoteValue($E144,Trigger)</f>
        <v>2.7300000000000001E-2</v>
      </c>
      <c r="G144" s="7">
        <f>_xll.qlSwapRateHelperSpread($E144,Trigger)</f>
        <v>8.0000000000000004E-4</v>
      </c>
      <c r="H144" s="6" t="b">
        <v>1</v>
      </c>
      <c r="I144" s="6">
        <v>40</v>
      </c>
      <c r="J144" s="6">
        <v>1</v>
      </c>
      <c r="K144" s="5">
        <f>_xll.qlRateHelperEarliestDate($E144,Trigger)</f>
        <v>41684</v>
      </c>
      <c r="L144" s="4">
        <f>_xll.qlRateHelperLatestDate($E144,Trigger)</f>
        <v>48989</v>
      </c>
    </row>
    <row r="145" spans="2:12" x14ac:dyDescent="0.2">
      <c r="B145" s="13" t="str">
        <f t="shared" si="10"/>
        <v>SB</v>
      </c>
      <c r="C145" s="12" t="str">
        <f t="shared" si="12"/>
        <v>3LBASIS</v>
      </c>
      <c r="D145" s="8" t="s">
        <v>13</v>
      </c>
      <c r="E145" s="8" t="str">
        <f>'3M_SwapsFromBasis'!L26</f>
        <v>GBP_YC3MRH_SB3LBASIS21Y#0000</v>
      </c>
      <c r="F145" s="7" t="e">
        <f>_xll.qlRateHelperQuoteValue($E145,Trigger)</f>
        <v>#NUM!</v>
      </c>
      <c r="G145" s="7">
        <f>_xll.qlSwapRateHelperSpread($E145,Trigger)</f>
        <v>7.8172522723470733E-4</v>
      </c>
      <c r="H145" s="6" t="b">
        <v>0</v>
      </c>
      <c r="I145" s="6">
        <v>40</v>
      </c>
      <c r="J145" s="6">
        <v>1</v>
      </c>
      <c r="K145" s="5">
        <f>_xll.qlRateHelperEarliestDate($E145,Trigger)</f>
        <v>41684</v>
      </c>
      <c r="L145" s="4">
        <f>_xll.qlRateHelperLatestDate($E145,Trigger)</f>
        <v>49354</v>
      </c>
    </row>
    <row r="146" spans="2:12" x14ac:dyDescent="0.2">
      <c r="B146" s="13" t="str">
        <f t="shared" si="10"/>
        <v>SB</v>
      </c>
      <c r="C146" s="12" t="str">
        <f t="shared" si="12"/>
        <v>3LBASIS</v>
      </c>
      <c r="D146" s="8" t="s">
        <v>12</v>
      </c>
      <c r="E146" s="8" t="str">
        <f>'3M_SwapsFromBasis'!L27</f>
        <v>GBP_YC3MRH_SB3LBASIS22Y#0000</v>
      </c>
      <c r="F146" s="7" t="e">
        <f>_xll.qlRateHelperQuoteValue($E146,Trigger)</f>
        <v>#NUM!</v>
      </c>
      <c r="G146" s="7">
        <f>_xll.qlSwapRateHelperSpread($E146,Trigger)</f>
        <v>7.6533399262128073E-4</v>
      </c>
      <c r="H146" s="6" t="b">
        <v>0</v>
      </c>
      <c r="I146" s="6">
        <v>40</v>
      </c>
      <c r="J146" s="6">
        <v>1</v>
      </c>
      <c r="K146" s="5">
        <f>_xll.qlRateHelperEarliestDate($E146,Trigger)</f>
        <v>41684</v>
      </c>
      <c r="L146" s="4">
        <f>_xll.qlRateHelperLatestDate($E146,Trigger)</f>
        <v>49719</v>
      </c>
    </row>
    <row r="147" spans="2:12" x14ac:dyDescent="0.2">
      <c r="B147" s="13" t="str">
        <f t="shared" si="10"/>
        <v>SB</v>
      </c>
      <c r="C147" s="12" t="str">
        <f t="shared" si="12"/>
        <v>3LBASIS</v>
      </c>
      <c r="D147" s="8" t="s">
        <v>11</v>
      </c>
      <c r="E147" s="8" t="str">
        <f>'3M_SwapsFromBasis'!L28</f>
        <v>GBP_YC3MRH_SB3LBASIS23Y#0000</v>
      </c>
      <c r="F147" s="7" t="e">
        <f>_xll.qlRateHelperQuoteValue($E147,Trigger)</f>
        <v>#NUM!</v>
      </c>
      <c r="G147" s="7">
        <f>_xll.qlSwapRateHelperSpread($E147,Trigger)</f>
        <v>7.5058014439050046E-4</v>
      </c>
      <c r="H147" s="6" t="b">
        <v>0</v>
      </c>
      <c r="I147" s="6">
        <v>40</v>
      </c>
      <c r="J147" s="6">
        <v>1</v>
      </c>
      <c r="K147" s="5">
        <f>_xll.qlRateHelperEarliestDate($E147,Trigger)</f>
        <v>41684</v>
      </c>
      <c r="L147" s="4">
        <f>_xll.qlRateHelperLatestDate($E147,Trigger)</f>
        <v>50087</v>
      </c>
    </row>
    <row r="148" spans="2:12" x14ac:dyDescent="0.2">
      <c r="B148" s="13" t="str">
        <f t="shared" si="10"/>
        <v>SB</v>
      </c>
      <c r="C148" s="12" t="str">
        <f t="shared" si="12"/>
        <v>3LBASIS</v>
      </c>
      <c r="D148" s="8" t="s">
        <v>10</v>
      </c>
      <c r="E148" s="8" t="str">
        <f>'3M_SwapsFromBasis'!L29</f>
        <v>GBP_YC3MRH_SB3LBASIS24Y#0000</v>
      </c>
      <c r="F148" s="7" t="e">
        <f>_xll.qlRateHelperQuoteValue($E148,Trigger)</f>
        <v>#NUM!</v>
      </c>
      <c r="G148" s="7">
        <f>_xll.qlSwapRateHelperSpread($E148,Trigger)</f>
        <v>7.3721753077314687E-4</v>
      </c>
      <c r="H148" s="6" t="b">
        <v>0</v>
      </c>
      <c r="I148" s="6">
        <v>40</v>
      </c>
      <c r="J148" s="6">
        <v>1</v>
      </c>
      <c r="K148" s="5">
        <f>_xll.qlRateHelperEarliestDate($E148,Trigger)</f>
        <v>41684</v>
      </c>
      <c r="L148" s="4">
        <f>_xll.qlRateHelperLatestDate($E148,Trigger)</f>
        <v>50451</v>
      </c>
    </row>
    <row r="149" spans="2:12" x14ac:dyDescent="0.2">
      <c r="B149" s="13" t="str">
        <f t="shared" ref="B149:B158" si="13">SwapFixedFreq</f>
        <v>SB</v>
      </c>
      <c r="C149" s="12" t="str">
        <f t="shared" si="12"/>
        <v>3LBASIS</v>
      </c>
      <c r="D149" s="8" t="s">
        <v>9</v>
      </c>
      <c r="E149" s="8" t="str">
        <f>'3M_SwapsFromBasis'!L30</f>
        <v>GBP_YC3MRH_SB3LBASIS25Y#0000</v>
      </c>
      <c r="F149" s="7">
        <f>_xll.qlRateHelperQuoteValue($E149,Trigger)</f>
        <v>2.8875000000000001E-2</v>
      </c>
      <c r="G149" s="7">
        <f>_xll.qlSwapRateHelperSpread($E149,Trigger)</f>
        <v>7.2499999999999995E-4</v>
      </c>
      <c r="H149" s="6" t="b">
        <v>1</v>
      </c>
      <c r="I149" s="6">
        <v>40</v>
      </c>
      <c r="J149" s="6">
        <v>1</v>
      </c>
      <c r="K149" s="5">
        <f>_xll.qlRateHelperEarliestDate($E149,Trigger)</f>
        <v>41684</v>
      </c>
      <c r="L149" s="4">
        <f>_xll.qlRateHelperLatestDate($E149,Trigger)</f>
        <v>50815</v>
      </c>
    </row>
    <row r="150" spans="2:12" x14ac:dyDescent="0.2">
      <c r="B150" s="13" t="str">
        <f t="shared" si="13"/>
        <v>SB</v>
      </c>
      <c r="C150" s="12" t="str">
        <f t="shared" si="12"/>
        <v>3LBASIS</v>
      </c>
      <c r="D150" s="8" t="s">
        <v>8</v>
      </c>
      <c r="E150" s="8" t="str">
        <f>'3M_SwapsFromBasis'!L31</f>
        <v>GBP_YC3MRH_SB3LBASIS26Y#0000</v>
      </c>
      <c r="F150" s="7" t="e">
        <f>_xll.qlRateHelperQuoteValue($E150,Trigger)</f>
        <v>#NUM!</v>
      </c>
      <c r="G150" s="7">
        <f>_xll.qlSwapRateHelperSpread($E150,Trigger)</f>
        <v>7.1370161408684286E-4</v>
      </c>
      <c r="H150" s="6" t="b">
        <v>0</v>
      </c>
      <c r="I150" s="6">
        <v>40</v>
      </c>
      <c r="J150" s="6">
        <v>1</v>
      </c>
      <c r="K150" s="5">
        <f>_xll.qlRateHelperEarliestDate($E150,Trigger)</f>
        <v>41684</v>
      </c>
      <c r="L150" s="4">
        <f>_xll.qlRateHelperLatestDate($E150,Trigger)</f>
        <v>51180</v>
      </c>
    </row>
    <row r="151" spans="2:12" x14ac:dyDescent="0.2">
      <c r="B151" s="13" t="str">
        <f t="shared" si="13"/>
        <v>SB</v>
      </c>
      <c r="C151" s="12" t="str">
        <f t="shared" si="12"/>
        <v>3LBASIS</v>
      </c>
      <c r="D151" s="8" t="s">
        <v>7</v>
      </c>
      <c r="E151" s="8" t="str">
        <f>'3M_SwapsFromBasis'!L32</f>
        <v>GBP_YC3MRH_SB3LBASIS27Y#0000</v>
      </c>
      <c r="F151" s="7" t="e">
        <f>_xll.qlRateHelperQuoteValue($E151,Trigger)</f>
        <v>#NUM!</v>
      </c>
      <c r="G151" s="7">
        <f>_xll.qlSwapRateHelperSpread($E151,Trigger)</f>
        <v>7.0317729018946852E-4</v>
      </c>
      <c r="H151" s="6" t="b">
        <v>0</v>
      </c>
      <c r="I151" s="6">
        <v>40</v>
      </c>
      <c r="J151" s="6">
        <v>1</v>
      </c>
      <c r="K151" s="5">
        <f>_xll.qlRateHelperEarliestDate($E151,Trigger)</f>
        <v>41684</v>
      </c>
      <c r="L151" s="4">
        <f>_xll.qlRateHelperLatestDate($E151,Trigger)</f>
        <v>51546</v>
      </c>
    </row>
    <row r="152" spans="2:12" x14ac:dyDescent="0.2">
      <c r="B152" s="13" t="str">
        <f t="shared" si="13"/>
        <v>SB</v>
      </c>
      <c r="C152" s="12" t="str">
        <f t="shared" si="12"/>
        <v>3LBASIS</v>
      </c>
      <c r="D152" s="8" t="s">
        <v>6</v>
      </c>
      <c r="E152" s="8" t="str">
        <f>'3M_SwapsFromBasis'!L33</f>
        <v>GBP_YC3MRH_SB3LBASIS28Y#0000</v>
      </c>
      <c r="F152" s="7" t="e">
        <f>_xll.qlRateHelperQuoteValue($E152,Trigger)</f>
        <v>#NUM!</v>
      </c>
      <c r="G152" s="7">
        <f>_xll.qlSwapRateHelperSpread($E152,Trigger)</f>
        <v>6.9330215924867287E-4</v>
      </c>
      <c r="H152" s="6" t="b">
        <v>0</v>
      </c>
      <c r="I152" s="6">
        <v>40</v>
      </c>
      <c r="J152" s="6">
        <v>1</v>
      </c>
      <c r="K152" s="5">
        <f>_xll.qlRateHelperEarliestDate($E152,Trigger)</f>
        <v>41684</v>
      </c>
      <c r="L152" s="4">
        <f>_xll.qlRateHelperLatestDate($E152,Trigger)</f>
        <v>51911</v>
      </c>
    </row>
    <row r="153" spans="2:12" x14ac:dyDescent="0.2">
      <c r="B153" s="13" t="str">
        <f t="shared" si="13"/>
        <v>SB</v>
      </c>
      <c r="C153" s="12" t="str">
        <f t="shared" si="12"/>
        <v>3LBASIS</v>
      </c>
      <c r="D153" s="8" t="s">
        <v>5</v>
      </c>
      <c r="E153" s="8" t="str">
        <f>'3M_SwapsFromBasis'!L34</f>
        <v>GBP_YC3MRH_SB3LBASIS29Y#0000</v>
      </c>
      <c r="F153" s="7" t="e">
        <f>_xll.qlRateHelperQuoteValue($E153,Trigger)</f>
        <v>#NUM!</v>
      </c>
      <c r="G153" s="7">
        <f>_xll.qlSwapRateHelperSpread($E153,Trigger)</f>
        <v>6.8395135220525132E-4</v>
      </c>
      <c r="H153" s="6" t="b">
        <v>0</v>
      </c>
      <c r="I153" s="6">
        <v>40</v>
      </c>
      <c r="J153" s="6">
        <v>1</v>
      </c>
      <c r="K153" s="5">
        <f>_xll.qlRateHelperEarliestDate($E153,Trigger)</f>
        <v>41684</v>
      </c>
      <c r="L153" s="4">
        <f>_xll.qlRateHelperLatestDate($E153,Trigger)</f>
        <v>52278</v>
      </c>
    </row>
    <row r="154" spans="2:12" x14ac:dyDescent="0.2">
      <c r="B154" s="13" t="str">
        <f t="shared" si="13"/>
        <v>SB</v>
      </c>
      <c r="C154" s="12" t="str">
        <f t="shared" si="12"/>
        <v>3LBASIS</v>
      </c>
      <c r="D154" s="8" t="s">
        <v>4</v>
      </c>
      <c r="E154" s="8" t="str">
        <f>'3M_SwapsFromBasis'!L35</f>
        <v>GBP_YC3MRH_SB3LBASIS30Y#0000</v>
      </c>
      <c r="F154" s="7">
        <f>_xll.qlRateHelperQuoteValue($E154,Trigger)</f>
        <v>2.9575000000000001E-2</v>
      </c>
      <c r="G154" s="7">
        <f>_xll.qlSwapRateHelperSpread($E154,Trigger)</f>
        <v>6.7500000000000004E-4</v>
      </c>
      <c r="H154" s="6" t="b">
        <v>1</v>
      </c>
      <c r="I154" s="6">
        <v>40</v>
      </c>
      <c r="J154" s="6">
        <v>1</v>
      </c>
      <c r="K154" s="5">
        <f>_xll.qlRateHelperEarliestDate($E154,Trigger)</f>
        <v>41684</v>
      </c>
      <c r="L154" s="4">
        <f>_xll.qlRateHelperLatestDate($E154,Trigger)</f>
        <v>52642</v>
      </c>
    </row>
    <row r="155" spans="2:12" x14ac:dyDescent="0.2">
      <c r="B155" s="13" t="str">
        <f t="shared" si="13"/>
        <v>SB</v>
      </c>
      <c r="C155" s="12" t="str">
        <f t="shared" si="12"/>
        <v>3LBASIS</v>
      </c>
      <c r="D155" s="8" t="s">
        <v>3</v>
      </c>
      <c r="E155" s="8" t="str">
        <f>'3M_SwapsFromBasis'!L36</f>
        <v>GBP_YC3MRH_SB3LBASIS35Y#0000</v>
      </c>
      <c r="F155" s="7" t="e">
        <f>_xll.qlRateHelperQuoteValue($E155,Trigger)</f>
        <v>#NUM!</v>
      </c>
      <c r="G155" s="7">
        <f>_xll.qlSwapRateHelperSpread($E155,Trigger)</f>
        <v>6.7500000000000004E-4</v>
      </c>
      <c r="H155" s="6" t="b">
        <v>0</v>
      </c>
      <c r="I155" s="6">
        <v>40</v>
      </c>
      <c r="J155" s="6">
        <v>1</v>
      </c>
      <c r="K155" s="5">
        <f>_xll.qlRateHelperEarliestDate($E155,Trigger)</f>
        <v>41684</v>
      </c>
      <c r="L155" s="4">
        <f>_xll.qlRateHelperLatestDate($E155,Trigger)</f>
        <v>54469</v>
      </c>
    </row>
    <row r="156" spans="2:12" x14ac:dyDescent="0.2">
      <c r="B156" s="13" t="str">
        <f t="shared" si="13"/>
        <v>SB</v>
      </c>
      <c r="C156" s="12" t="str">
        <f t="shared" si="12"/>
        <v>3LBASIS</v>
      </c>
      <c r="D156" s="8" t="s">
        <v>2</v>
      </c>
      <c r="E156" s="8" t="str">
        <f>'3M_SwapsFromBasis'!L37</f>
        <v>GBP_YC3MRH_SB3LBASIS40Y#0000</v>
      </c>
      <c r="F156" s="7">
        <f>_xll.qlRateHelperQuoteValue($E156,Trigger)</f>
        <v>3.0374999999999999E-2</v>
      </c>
      <c r="G156" s="7">
        <f>_xll.qlSwapRateHelperSpread($E156,Trigger)</f>
        <v>6.7500000000000004E-4</v>
      </c>
      <c r="H156" s="6" t="b">
        <v>1</v>
      </c>
      <c r="I156" s="6">
        <v>40</v>
      </c>
      <c r="J156" s="6">
        <v>1</v>
      </c>
      <c r="K156" s="5">
        <f>_xll.qlRateHelperEarliestDate($E156,Trigger)</f>
        <v>41684</v>
      </c>
      <c r="L156" s="4">
        <f>_xll.qlRateHelperLatestDate($E156,Trigger)</f>
        <v>56296</v>
      </c>
    </row>
    <row r="157" spans="2:12" x14ac:dyDescent="0.2">
      <c r="B157" s="13" t="str">
        <f t="shared" si="13"/>
        <v>SB</v>
      </c>
      <c r="C157" s="12" t="str">
        <f t="shared" si="12"/>
        <v>3LBASIS</v>
      </c>
      <c r="D157" s="8" t="s">
        <v>1</v>
      </c>
      <c r="E157" s="8" t="str">
        <f>'3M_SwapsFromBasis'!L38</f>
        <v>GBP_YC3MRH_SB3LBASIS50Y#0000</v>
      </c>
      <c r="F157" s="7">
        <f>_xll.qlRateHelperQuoteValue($E157,Trigger)</f>
        <v>3.0550000000000001E-2</v>
      </c>
      <c r="G157" s="7">
        <f>_xll.qlSwapRateHelperSpread($E157,Trigger)</f>
        <v>6.7500000000000004E-4</v>
      </c>
      <c r="H157" s="6" t="b">
        <v>1</v>
      </c>
      <c r="I157" s="6">
        <v>40</v>
      </c>
      <c r="J157" s="6">
        <v>1</v>
      </c>
      <c r="K157" s="5">
        <f>_xll.qlRateHelperEarliestDate($E157,Trigger)</f>
        <v>41684</v>
      </c>
      <c r="L157" s="4">
        <f>_xll.qlRateHelperLatestDate($E157,Trigger)</f>
        <v>59946</v>
      </c>
    </row>
    <row r="158" spans="2:12" x14ac:dyDescent="0.2">
      <c r="B158" s="11" t="str">
        <f t="shared" si="13"/>
        <v>SB</v>
      </c>
      <c r="C158" s="10" t="str">
        <f t="shared" si="12"/>
        <v>3LBASIS</v>
      </c>
      <c r="D158" s="9" t="s">
        <v>0</v>
      </c>
      <c r="E158" s="8" t="str">
        <f>'3M_SwapsFromBasis'!L39</f>
        <v>GBP_YC3MRH_SB3LBASIS60Y#0000</v>
      </c>
      <c r="F158" s="7">
        <f>_xll.qlRateHelperQuoteValue($E158,Trigger)</f>
        <v>3.0800000000000001E-2</v>
      </c>
      <c r="G158" s="7">
        <f>_xll.qlSwapRateHelperSpread($E158,Trigger)</f>
        <v>6.7500000000000004E-4</v>
      </c>
      <c r="H158" s="6" t="b">
        <v>1</v>
      </c>
      <c r="I158" s="6">
        <v>40</v>
      </c>
      <c r="J158" s="6">
        <v>1</v>
      </c>
      <c r="K158" s="5">
        <f>_xll.qlRateHelperEarliestDate($E158,Trigger)</f>
        <v>41684</v>
      </c>
      <c r="L158" s="4">
        <f>_xll.qlRateHelperLatestDate($E158,Trigger)</f>
        <v>63599</v>
      </c>
    </row>
    <row r="159" spans="2:12" x14ac:dyDescent="0.2">
      <c r="E159" s="3"/>
      <c r="F159" s="3"/>
      <c r="G159" s="3"/>
      <c r="H159" s="3"/>
      <c r="I159" s="3"/>
      <c r="J159" s="3"/>
      <c r="K159" s="3"/>
      <c r="L159" s="3"/>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activeCell="I14" sqref="I14"/>
    </sheetView>
  </sheetViews>
  <sheetFormatPr defaultRowHeight="11.25" x14ac:dyDescent="0.2"/>
  <cols>
    <col min="1" max="1" width="31.140625" style="1" bestFit="1" customWidth="1"/>
    <col min="2" max="2" width="7.140625" style="1" bestFit="1" customWidth="1"/>
    <col min="3" max="3" width="5.28515625" style="1" customWidth="1"/>
    <col min="4" max="4" width="23.28515625" style="2" bestFit="1" customWidth="1"/>
    <col min="5" max="6" width="7.140625" style="2" bestFit="1" customWidth="1"/>
    <col min="7" max="7" width="14" style="2" bestFit="1" customWidth="1"/>
    <col min="8" max="8" width="14.140625" style="2" bestFit="1" customWidth="1"/>
    <col min="9" max="9" width="10" style="1" bestFit="1" customWidth="1"/>
    <col min="10" max="10" width="9.140625" style="1"/>
    <col min="11" max="11" width="23.28515625" style="1" bestFit="1" customWidth="1"/>
    <col min="12" max="16384" width="9.140625" style="1"/>
  </cols>
  <sheetData>
    <row r="1" spans="1:12" ht="12" thickBot="1" x14ac:dyDescent="0.25">
      <c r="A1" s="188" t="s">
        <v>76</v>
      </c>
      <c r="B1" s="189"/>
      <c r="D1" s="52" t="s">
        <v>75</v>
      </c>
      <c r="E1" s="51" t="s">
        <v>74</v>
      </c>
      <c r="F1" s="51"/>
      <c r="G1" s="51" t="s">
        <v>60</v>
      </c>
      <c r="H1" s="50" t="s">
        <v>59</v>
      </c>
      <c r="I1" s="32">
        <f t="array" ref="I1:I126">_xll.qlPiecewiseYieldCurveData(YieldCurve)</f>
        <v>1</v>
      </c>
    </row>
    <row r="2" spans="1:12" x14ac:dyDescent="0.2">
      <c r="A2" s="49" t="s">
        <v>73</v>
      </c>
      <c r="B2" s="48">
        <v>8</v>
      </c>
      <c r="D2" s="40" t="str">
        <f t="array" ref="D2:D126">_xll.qlRateHelperSelection(_xll.ohFilter(RateHelpers,RateHelpersIncluded),_xll.ohFilter(RateHelpersPriority,RateHelpersIncluded),nIMMFutures,nSerialFutures,FrontFuturesRollingDays,DepoInclusionCriteria,_xll.ohFilter(MinDistance,RateHelpersIncluded),Trigger)</f>
        <v>GBP_YC3MRH_2WD</v>
      </c>
      <c r="E2" s="39">
        <f>_xll.qlRateHelperRate($D2)</f>
        <v>4.6080000000000001E-3</v>
      </c>
      <c r="F2" s="39" t="str">
        <f>IF(ISERROR(_xll.qlSwapRateHelperSpread($D2)),IF(ISERROR(_xll.qlFuturesRateHelperConvexityAdjustment($D2)),"--",_xll.qlFuturesRateHelperConvexityAdjustment($D2)),_xll.qlSwapRateHelperSpread($D2))</f>
        <v>--</v>
      </c>
      <c r="G2" s="38">
        <f>_xll.qlRateHelperEarliestDate($D2)</f>
        <v>41684</v>
      </c>
      <c r="H2" s="37">
        <f>_xll.qlRateHelperLatestDate($D2)</f>
        <v>41698</v>
      </c>
      <c r="I2" s="32">
        <v>0.99982328602785375</v>
      </c>
      <c r="K2" s="1" t="s">
        <v>109</v>
      </c>
      <c r="L2" s="27">
        <v>4.6080000000000001E-3</v>
      </c>
    </row>
    <row r="3" spans="1:12" x14ac:dyDescent="0.2">
      <c r="A3" s="45" t="s">
        <v>72</v>
      </c>
      <c r="B3" s="47">
        <v>0</v>
      </c>
      <c r="D3" s="40" t="str">
        <v>GBP_YC3MRH_1MD</v>
      </c>
      <c r="E3" s="39">
        <f>_xll.qlRateHelperRate($D3)</f>
        <v>4.7619999999999997E-3</v>
      </c>
      <c r="F3" s="39" t="str">
        <f>IF(ISERROR(_xll.qlSwapRateHelperSpread($D3)),IF(ISERROR(_xll.qlFuturesRateHelperConvexityAdjustment($D3)),"--",_xll.qlFuturesRateHelperConvexityAdjustment($D3)),_xll.qlSwapRateHelperSpread($D3))</f>
        <v>--</v>
      </c>
      <c r="G3" s="38">
        <f>_xll.qlRateHelperEarliestDate($D3)</f>
        <v>41684</v>
      </c>
      <c r="H3" s="37">
        <f>_xll.qlRateHelperLatestDate($D3)</f>
        <v>41712</v>
      </c>
      <c r="I3" s="32">
        <v>0.99963482928857794</v>
      </c>
      <c r="K3" s="1" t="s">
        <v>110</v>
      </c>
      <c r="L3" s="27">
        <v>4.7619999999999997E-3</v>
      </c>
    </row>
    <row r="4" spans="1:12" x14ac:dyDescent="0.2">
      <c r="A4" s="45" t="s">
        <v>71</v>
      </c>
      <c r="B4" s="47">
        <v>1</v>
      </c>
      <c r="D4" s="40" t="str">
        <v>GBP_YC3MRH_2MD</v>
      </c>
      <c r="E4" s="39">
        <f>_xll.qlRateHelperRate($D4)</f>
        <v>4.9690000000000003E-3</v>
      </c>
      <c r="F4" s="39" t="str">
        <f>IF(ISERROR(_xll.qlSwapRateHelperSpread($D4)),IF(ISERROR(_xll.qlFuturesRateHelperConvexityAdjustment($D4)),"--",_xll.qlFuturesRateHelperConvexityAdjustment($D4)),_xll.qlSwapRateHelperSpread($D4))</f>
        <v>--</v>
      </c>
      <c r="G4" s="38">
        <f>_xll.qlRateHelperEarliestDate($D4)</f>
        <v>41684</v>
      </c>
      <c r="H4" s="37">
        <f>_xll.qlRateHelperLatestDate($D4)</f>
        <v>41743</v>
      </c>
      <c r="I4" s="32">
        <v>0.99919743640649672</v>
      </c>
      <c r="K4" s="1" t="s">
        <v>111</v>
      </c>
      <c r="L4" s="27">
        <v>4.9690000000000003E-3</v>
      </c>
    </row>
    <row r="5" spans="1:12" x14ac:dyDescent="0.2">
      <c r="A5" s="45" t="s">
        <v>70</v>
      </c>
      <c r="B5" s="46" t="s">
        <v>69</v>
      </c>
      <c r="D5" s="40" t="str">
        <v>GBP_YC3MRH_3MD</v>
      </c>
      <c r="E5" s="39">
        <f>_xll.qlRateHelperRate($D5)</f>
        <v>5.1180000000000002E-3</v>
      </c>
      <c r="F5" s="39" t="str">
        <f>IF(ISERROR(_xll.qlSwapRateHelperSpread($D5)),IF(ISERROR(_xll.qlFuturesRateHelperConvexityAdjustment($D5)),"--",_xll.qlFuturesRateHelperConvexityAdjustment($D5)),_xll.qlSwapRateHelperSpread($D5))</f>
        <v>--</v>
      </c>
      <c r="G5" s="38">
        <f>_xll.qlRateHelperEarliestDate($D5)</f>
        <v>41684</v>
      </c>
      <c r="H5" s="37">
        <f>_xll.qlRateHelperLatestDate($D5)</f>
        <v>41773</v>
      </c>
      <c r="I5" s="32">
        <v>0.9987536047548683</v>
      </c>
      <c r="K5" s="1" t="s">
        <v>112</v>
      </c>
      <c r="L5" s="27">
        <v>5.1180000000000002E-3</v>
      </c>
    </row>
    <row r="6" spans="1:12" x14ac:dyDescent="0.2">
      <c r="A6" s="45" t="s">
        <v>68</v>
      </c>
      <c r="B6" s="44" t="str">
        <f>_xll.ohRangeRetrieveError(Selected!D2)</f>
        <v/>
      </c>
      <c r="D6" s="40" t="str">
        <v>GBP_YC3MRH_SB3LBASIS3Y</v>
      </c>
      <c r="E6" s="39">
        <f>_xll.qlRateHelperRate($D6)</f>
        <v>7.3250000000000008E-3</v>
      </c>
      <c r="F6" s="39">
        <f>IF(ISERROR(_xll.qlSwapRateHelperSpread($D6)),IF(ISERROR(_xll.qlFuturesRateHelperConvexityAdjustment($D6)),"--",_xll.qlFuturesRateHelperConvexityAdjustment($D6)),_xll.qlSwapRateHelperSpread($D6))</f>
        <v>1.2750000000000001E-3</v>
      </c>
      <c r="G6" s="38">
        <f>_xll.qlRateHelperEarliestDate($D6)</f>
        <v>41684</v>
      </c>
      <c r="H6" s="37">
        <f>_xll.qlRateHelperLatestDate($D6)</f>
        <v>42780</v>
      </c>
      <c r="I6" s="32">
        <v>0.98201277637884787</v>
      </c>
      <c r="K6" s="1" t="s">
        <v>113</v>
      </c>
      <c r="L6" s="1" t="e">
        <v>#NUM!</v>
      </c>
    </row>
    <row r="7" spans="1:12" ht="12" thickBot="1" x14ac:dyDescent="0.25">
      <c r="A7" s="43" t="str">
        <f>_xll.ohGroup(RateHelperPrefix&amp;"_RateHelpersSelected",_xll.ohPack(Selected!D2:D126),TRUE,,ObjectOverwrite)</f>
        <v>GBP_YC3MRH_RateHelpersSelected#0000</v>
      </c>
      <c r="B7" s="42" t="str">
        <f>_xll.ohRangeRetrieveError(RateHelpersSelected)</f>
        <v/>
      </c>
      <c r="D7" s="40" t="str">
        <v>GBP_YC3MRH_SB3LBASIS4Y</v>
      </c>
      <c r="E7" s="39">
        <f>_xll.qlRateHelperRate($D7)</f>
        <v>8.4499999999999992E-3</v>
      </c>
      <c r="F7" s="39">
        <f>IF(ISERROR(_xll.qlSwapRateHelperSpread($D7)),IF(ISERROR(_xll.qlFuturesRateHelperConvexityAdjustment($D7)),"--",_xll.qlFuturesRateHelperConvexityAdjustment($D7)),_xll.qlSwapRateHelperSpread($D7))</f>
        <v>1.225E-3</v>
      </c>
      <c r="G7" s="38">
        <f>_xll.qlRateHelperEarliestDate($D7)</f>
        <v>41684</v>
      </c>
      <c r="H7" s="37">
        <f>_xll.qlRateHelperLatestDate($D7)</f>
        <v>43145</v>
      </c>
      <c r="I7" s="32">
        <v>0.9714807551536303</v>
      </c>
      <c r="K7" s="1" t="s">
        <v>114</v>
      </c>
      <c r="L7" s="1" t="e">
        <v>#NUM!</v>
      </c>
    </row>
    <row r="8" spans="1:12" x14ac:dyDescent="0.2">
      <c r="D8" s="40" t="str">
        <v>GBP_YC3MRH_SB3LBASIS5Y</v>
      </c>
      <c r="E8" s="39">
        <f>_xll.qlRateHelperRate($D8)</f>
        <v>9.9500000000000005E-3</v>
      </c>
      <c r="F8" s="39">
        <f>IF(ISERROR(_xll.qlSwapRateHelperSpread($D8)),IF(ISERROR(_xll.qlFuturesRateHelperConvexityAdjustment($D8)),"--",_xll.qlFuturesRateHelperConvexityAdjustment($D8)),_xll.qlSwapRateHelperSpread($D8))</f>
        <v>1.1999999999999999E-3</v>
      </c>
      <c r="G8" s="38">
        <f>_xll.qlRateHelperEarliestDate($D8)</f>
        <v>41684</v>
      </c>
      <c r="H8" s="37">
        <f>_xll.qlRateHelperLatestDate($D8)</f>
        <v>43510</v>
      </c>
      <c r="I8" s="32">
        <v>0.9570543994193218</v>
      </c>
      <c r="K8" s="1" t="s">
        <v>115</v>
      </c>
      <c r="L8" s="1" t="e">
        <v>#NUM!</v>
      </c>
    </row>
    <row r="9" spans="1:12" x14ac:dyDescent="0.2">
      <c r="D9" s="40" t="str">
        <v>GBP_YC3MRH_SB3LBASIS6Y</v>
      </c>
      <c r="E9" s="39">
        <f>_xll.qlRateHelperRate($D9)</f>
        <v>1.1650000000000001E-2</v>
      </c>
      <c r="F9" s="39">
        <f>IF(ISERROR(_xll.qlSwapRateHelperSpread($D9)),IF(ISERROR(_xll.qlFuturesRateHelperConvexityAdjustment($D9)),"--",_xll.qlFuturesRateHelperConvexityAdjustment($D9)),_xll.qlSwapRateHelperSpread($D9))</f>
        <v>1.175E-3</v>
      </c>
      <c r="G9" s="38">
        <f>_xll.qlRateHelperEarliestDate($D9)</f>
        <v>41684</v>
      </c>
      <c r="H9" s="37">
        <f>_xll.qlRateHelperLatestDate($D9)</f>
        <v>43875</v>
      </c>
      <c r="I9" s="32">
        <v>0.93870570680125498</v>
      </c>
      <c r="K9" s="1" t="s">
        <v>116</v>
      </c>
      <c r="L9" s="1" t="e">
        <v>#NUM!</v>
      </c>
    </row>
    <row r="10" spans="1:12" x14ac:dyDescent="0.2">
      <c r="D10" s="40" t="str">
        <v>GBP_YC3MRH_SB3LBASIS7Y</v>
      </c>
      <c r="E10" s="39">
        <f>_xll.qlRateHelperRate($D10)</f>
        <v>1.3474999999999999E-2</v>
      </c>
      <c r="F10" s="39">
        <f>IF(ISERROR(_xll.qlSwapRateHelperSpread($D10)),IF(ISERROR(_xll.qlFuturesRateHelperConvexityAdjustment($D10)),"--",_xll.qlFuturesRateHelperConvexityAdjustment($D10)),_xll.qlSwapRateHelperSpread($D10))</f>
        <v>1.1249999999999999E-3</v>
      </c>
      <c r="G10" s="38">
        <f>_xll.qlRateHelperEarliestDate($D10)</f>
        <v>41684</v>
      </c>
      <c r="H10" s="37">
        <f>_xll.qlRateHelperLatestDate($D10)</f>
        <v>44242</v>
      </c>
      <c r="I10" s="32">
        <v>0.91628479599058454</v>
      </c>
      <c r="K10" s="1" t="s">
        <v>117</v>
      </c>
      <c r="L10" s="27">
        <v>5.2189999999999997E-3</v>
      </c>
    </row>
    <row r="11" spans="1:12" x14ac:dyDescent="0.2">
      <c r="D11" s="40" t="str">
        <v>GBP_YC3MRH_SB3LBASIS8Y</v>
      </c>
      <c r="E11" s="39">
        <f>_xll.qlRateHelperRate($D11)</f>
        <v>1.5300000000000001E-2</v>
      </c>
      <c r="F11" s="39">
        <f>IF(ISERROR(_xll.qlSwapRateHelperSpread($D11)),IF(ISERROR(_xll.qlFuturesRateHelperConvexityAdjustment($D11)),"--",_xll.qlFuturesRateHelperConvexityAdjustment($D11)),_xll.qlSwapRateHelperSpread($D11))</f>
        <v>1.075E-3</v>
      </c>
      <c r="G11" s="38">
        <f>_xll.qlRateHelperEarliestDate($D11)</f>
        <v>41684</v>
      </c>
      <c r="H11" s="37">
        <f>_xll.qlRateHelperLatestDate($D11)</f>
        <v>44606</v>
      </c>
      <c r="I11" s="32">
        <v>0.89084576548521799</v>
      </c>
      <c r="K11" s="1" t="s">
        <v>118</v>
      </c>
      <c r="L11" s="27">
        <v>5.4070000000000003E-3</v>
      </c>
    </row>
    <row r="12" spans="1:12" x14ac:dyDescent="0.2">
      <c r="A12" s="41"/>
      <c r="D12" s="40" t="str">
        <v>GBP_YC3MRH_SB3LBASIS9Y</v>
      </c>
      <c r="E12" s="39">
        <f>_xll.qlRateHelperRate($D12)</f>
        <v>1.7075E-2</v>
      </c>
      <c r="F12" s="39">
        <f>IF(ISERROR(_xll.qlSwapRateHelperSpread($D12)),IF(ISERROR(_xll.qlFuturesRateHelperConvexityAdjustment($D12)),"--",_xll.qlFuturesRateHelperConvexityAdjustment($D12)),_xll.qlSwapRateHelperSpread($D12))</f>
        <v>1.0250000000000001E-3</v>
      </c>
      <c r="G12" s="38">
        <f>_xll.qlRateHelperEarliestDate($D12)</f>
        <v>41684</v>
      </c>
      <c r="H12" s="37">
        <f>_xll.qlRateHelperLatestDate($D12)</f>
        <v>44971</v>
      </c>
      <c r="I12" s="32">
        <v>0.86287943079091045</v>
      </c>
      <c r="K12" s="1" t="s">
        <v>119</v>
      </c>
      <c r="L12" s="27">
        <v>5.7930000000000004E-3</v>
      </c>
    </row>
    <row r="13" spans="1:12" x14ac:dyDescent="0.2">
      <c r="A13" s="41"/>
      <c r="D13" s="40" t="str">
        <v>GBP_YC3MRH_SB3LBASIS10Y</v>
      </c>
      <c r="E13" s="39">
        <f>_xll.qlRateHelperRate($D13)</f>
        <v>1.8725000000000002E-2</v>
      </c>
      <c r="F13" s="39">
        <f>IF(ISERROR(_xll.qlSwapRateHelperSpread($D13)),IF(ISERROR(_xll.qlFuturesRateHelperConvexityAdjustment($D13)),"--",_xll.qlFuturesRateHelperConvexityAdjustment($D13)),_xll.qlSwapRateHelperSpread($D13))</f>
        <v>1E-3</v>
      </c>
      <c r="G13" s="38">
        <f>_xll.qlRateHelperEarliestDate($D13)</f>
        <v>41684</v>
      </c>
      <c r="H13" s="37">
        <f>_xll.qlRateHelperLatestDate($D13)</f>
        <v>45336</v>
      </c>
      <c r="I13" s="32">
        <v>0.83366390284298786</v>
      </c>
      <c r="K13" s="1" t="s">
        <v>120</v>
      </c>
      <c r="L13" s="27">
        <v>6.1780000000000003E-3</v>
      </c>
    </row>
    <row r="14" spans="1:12" x14ac:dyDescent="0.2">
      <c r="D14" s="40" t="str">
        <v>GBP_YC3MRH_SB3LBASIS12Y</v>
      </c>
      <c r="E14" s="39">
        <f>_xll.qlRateHelperRate($D14)</f>
        <v>2.1425E-2</v>
      </c>
      <c r="F14" s="39">
        <f>IF(ISERROR(_xll.qlSwapRateHelperSpread($D14)),IF(ISERROR(_xll.qlFuturesRateHelperConvexityAdjustment($D14)),"--",_xll.qlFuturesRateHelperConvexityAdjustment($D14)),_xll.qlSwapRateHelperSpread($D14))</f>
        <v>9.5E-4</v>
      </c>
      <c r="G14" s="38">
        <f>_xll.qlRateHelperEarliestDate($D14)</f>
        <v>41684</v>
      </c>
      <c r="H14" s="37">
        <f>_xll.qlRateHelperLatestDate($D14)</f>
        <v>46069</v>
      </c>
      <c r="I14" s="32">
        <v>0.7750903386298662</v>
      </c>
      <c r="K14" s="1" t="s">
        <v>121</v>
      </c>
      <c r="L14" s="27">
        <v>7.3249999999999999E-3</v>
      </c>
    </row>
    <row r="15" spans="1:12" x14ac:dyDescent="0.2">
      <c r="D15" s="40" t="str">
        <v>GBP_YC3MRH_SB3LBASIS15Y</v>
      </c>
      <c r="E15" s="39">
        <f>_xll.qlRateHelperRate($D15)</f>
        <v>2.4324999999999999E-2</v>
      </c>
      <c r="F15" s="39">
        <f>IF(ISERROR(_xll.qlSwapRateHelperSpread($D15)),IF(ISERROR(_xll.qlFuturesRateHelperConvexityAdjustment($D15)),"--",_xll.qlFuturesRateHelperConvexityAdjustment($D15)),_xll.qlSwapRateHelperSpread($D15))</f>
        <v>8.9999999999999998E-4</v>
      </c>
      <c r="G15" s="38">
        <f>_xll.qlRateHelperEarliestDate($D15)</f>
        <v>41684</v>
      </c>
      <c r="H15" s="37">
        <f>_xll.qlRateHelperLatestDate($D15)</f>
        <v>47163</v>
      </c>
      <c r="I15" s="32">
        <v>0.69171946439047172</v>
      </c>
      <c r="K15" s="1" t="s">
        <v>122</v>
      </c>
      <c r="L15" s="27">
        <v>8.4499999999999992E-3</v>
      </c>
    </row>
    <row r="16" spans="1:12" x14ac:dyDescent="0.2">
      <c r="D16" s="40" t="str">
        <v>GBP_YC3MRH_SB3LBASIS20Y</v>
      </c>
      <c r="E16" s="39">
        <f>_xll.qlRateHelperRate($D16)</f>
        <v>2.7300000000000001E-2</v>
      </c>
      <c r="F16" s="39">
        <f>IF(ISERROR(_xll.qlSwapRateHelperSpread($D16)),IF(ISERROR(_xll.qlFuturesRateHelperConvexityAdjustment($D16)),"--",_xll.qlFuturesRateHelperConvexityAdjustment($D16)),_xll.qlSwapRateHelperSpread($D16))</f>
        <v>8.0000000000000004E-4</v>
      </c>
      <c r="G16" s="38">
        <f>_xll.qlRateHelperEarliestDate($D16)</f>
        <v>41684</v>
      </c>
      <c r="H16" s="37">
        <f>_xll.qlRateHelperLatestDate($D16)</f>
        <v>48989</v>
      </c>
      <c r="I16" s="32">
        <v>0.56876143500991283</v>
      </c>
      <c r="K16" s="1" t="s">
        <v>123</v>
      </c>
      <c r="L16" s="27">
        <v>9.9500000000000005E-3</v>
      </c>
    </row>
    <row r="17" spans="4:12" x14ac:dyDescent="0.2">
      <c r="D17" s="40" t="str">
        <v>GBP_YC3MRH_SB3LBASIS25Y</v>
      </c>
      <c r="E17" s="39">
        <f>_xll.qlRateHelperRate($D17)</f>
        <v>2.8875000000000001E-2</v>
      </c>
      <c r="F17" s="39">
        <f>IF(ISERROR(_xll.qlSwapRateHelperSpread($D17)),IF(ISERROR(_xll.qlFuturesRateHelperConvexityAdjustment($D17)),"--",_xll.qlFuturesRateHelperConvexityAdjustment($D17)),_xll.qlSwapRateHelperSpread($D17))</f>
        <v>7.2499999999999995E-4</v>
      </c>
      <c r="G17" s="38">
        <f>_xll.qlRateHelperEarliestDate($D17)</f>
        <v>41684</v>
      </c>
      <c r="H17" s="37">
        <f>_xll.qlRateHelperLatestDate($D17)</f>
        <v>50815</v>
      </c>
      <c r="I17" s="32">
        <v>0.46978136711924573</v>
      </c>
      <c r="K17" s="1" t="s">
        <v>124</v>
      </c>
      <c r="L17" s="27">
        <v>1.1650000000000001E-2</v>
      </c>
    </row>
    <row r="18" spans="4:12" x14ac:dyDescent="0.2">
      <c r="D18" s="40" t="str">
        <v>GBP_YC3MRH_SB3LBASIS30Y</v>
      </c>
      <c r="E18" s="39">
        <f>_xll.qlRateHelperRate($D18)</f>
        <v>2.9575000000000001E-2</v>
      </c>
      <c r="F18" s="39">
        <f>IF(ISERROR(_xll.qlSwapRateHelperSpread($D18)),IF(ISERROR(_xll.qlFuturesRateHelperConvexityAdjustment($D18)),"--",_xll.qlFuturesRateHelperConvexityAdjustment($D18)),_xll.qlSwapRateHelperSpread($D18))</f>
        <v>6.7500000000000004E-4</v>
      </c>
      <c r="G18" s="38">
        <f>_xll.qlRateHelperEarliestDate($D18)</f>
        <v>41684</v>
      </c>
      <c r="H18" s="37">
        <f>_xll.qlRateHelperLatestDate($D18)</f>
        <v>52642</v>
      </c>
      <c r="I18" s="32">
        <v>0.393938815982878</v>
      </c>
      <c r="K18" s="1" t="s">
        <v>125</v>
      </c>
      <c r="L18" s="27">
        <v>1.3475000000000001E-2</v>
      </c>
    </row>
    <row r="19" spans="4:12" x14ac:dyDescent="0.2">
      <c r="D19" s="40" t="str">
        <v>GBP_YC3MRH_SB3LBASIS40Y</v>
      </c>
      <c r="E19" s="39">
        <f>_xll.qlRateHelperRate($D19)</f>
        <v>3.0374999999999999E-2</v>
      </c>
      <c r="F19" s="39">
        <f>IF(ISERROR(_xll.qlSwapRateHelperSpread($D19)),IF(ISERROR(_xll.qlFuturesRateHelperConvexityAdjustment($D19)),"--",_xll.qlFuturesRateHelperConvexityAdjustment($D19)),_xll.qlSwapRateHelperSpread($D19))</f>
        <v>6.7500000000000004E-4</v>
      </c>
      <c r="G19" s="38">
        <f>_xll.qlRateHelperEarliestDate($D19)</f>
        <v>41684</v>
      </c>
      <c r="H19" s="37">
        <f>_xll.qlRateHelperLatestDate($D19)</f>
        <v>56296</v>
      </c>
      <c r="I19" s="32">
        <v>0.27911093294251699</v>
      </c>
      <c r="K19" s="1" t="s">
        <v>126</v>
      </c>
      <c r="L19" s="27">
        <v>1.5299999999999999E-2</v>
      </c>
    </row>
    <row r="20" spans="4:12" x14ac:dyDescent="0.2">
      <c r="D20" s="40" t="str">
        <v>GBP_YC3MRH_SB3LBASIS50Y</v>
      </c>
      <c r="E20" s="39">
        <f>_xll.qlRateHelperRate($D20)</f>
        <v>3.0550000000000001E-2</v>
      </c>
      <c r="F20" s="39">
        <f>IF(ISERROR(_xll.qlSwapRateHelperSpread($D20)),IF(ISERROR(_xll.qlFuturesRateHelperConvexityAdjustment($D20)),"--",_xll.qlFuturesRateHelperConvexityAdjustment($D20)),_xll.qlSwapRateHelperSpread($D20))</f>
        <v>6.7500000000000004E-4</v>
      </c>
      <c r="G20" s="38">
        <f>_xll.qlRateHelperEarliestDate($D20)</f>
        <v>41684</v>
      </c>
      <c r="H20" s="37">
        <f>_xll.qlRateHelperLatestDate($D20)</f>
        <v>59946</v>
      </c>
      <c r="I20" s="32">
        <v>0.20390498767066467</v>
      </c>
      <c r="K20" s="1" t="s">
        <v>127</v>
      </c>
      <c r="L20" s="27">
        <v>1.7075E-2</v>
      </c>
    </row>
    <row r="21" spans="4:12" x14ac:dyDescent="0.2">
      <c r="D21" s="40" t="str">
        <v>GBP_YC3MRH_SB3LBASIS60Y</v>
      </c>
      <c r="E21" s="39">
        <f>_xll.qlRateHelperRate($D21)</f>
        <v>3.0800000000000001E-2</v>
      </c>
      <c r="F21" s="39">
        <f>IF(ISERROR(_xll.qlSwapRateHelperSpread($D21)),IF(ISERROR(_xll.qlFuturesRateHelperConvexityAdjustment($D21)),"--",_xll.qlFuturesRateHelperConvexityAdjustment($D21)),_xll.qlSwapRateHelperSpread($D21))</f>
        <v>6.7500000000000004E-4</v>
      </c>
      <c r="G21" s="38">
        <f>_xll.qlRateHelperEarliestDate($D21)</f>
        <v>41684</v>
      </c>
      <c r="H21" s="37">
        <f>_xll.qlRateHelperLatestDate($D21)</f>
        <v>63599</v>
      </c>
      <c r="I21" s="32">
        <v>0.14541073415800332</v>
      </c>
      <c r="K21" s="1" t="s">
        <v>128</v>
      </c>
      <c r="L21" s="27">
        <v>1.8724999999999999E-2</v>
      </c>
    </row>
    <row r="22" spans="4:12" x14ac:dyDescent="0.2">
      <c r="D22" s="40" t="e">
        <v>#N/A</v>
      </c>
      <c r="E22" s="39" t="e">
        <f>_xll.qlRateHelperRate($D22)</f>
        <v>#VALUE!</v>
      </c>
      <c r="F22" s="39" t="str">
        <f>IF(ISERROR(_xll.qlSwapRateHelperSpread($D22)),IF(ISERROR(_xll.qlFuturesRateHelperConvexityAdjustment($D22)),"--",_xll.qlFuturesRateHelperConvexityAdjustment($D22)),_xll.qlSwapRateHelperSpread($D22))</f>
        <v>--</v>
      </c>
      <c r="G22" s="38" t="e">
        <f>_xll.qlRateHelperEarliestDate($D22)</f>
        <v>#VALUE!</v>
      </c>
      <c r="H22" s="37" t="e">
        <f>_xll.qlRateHelperLatestDate($D22)</f>
        <v>#VALUE!</v>
      </c>
      <c r="I22" s="32" t="e">
        <v>#N/A</v>
      </c>
      <c r="K22" s="1" t="s">
        <v>129</v>
      </c>
      <c r="L22" s="27">
        <v>2.1425E-2</v>
      </c>
    </row>
    <row r="23" spans="4:12" x14ac:dyDescent="0.2">
      <c r="D23" s="40" t="e">
        <v>#N/A</v>
      </c>
      <c r="E23" s="39" t="e">
        <f>_xll.qlRateHelperRate($D23)</f>
        <v>#VALUE!</v>
      </c>
      <c r="F23" s="39" t="str">
        <f>IF(ISERROR(_xll.qlSwapRateHelperSpread($D23)),IF(ISERROR(_xll.qlFuturesRateHelperConvexityAdjustment($D23)),"--",_xll.qlFuturesRateHelperConvexityAdjustment($D23)),_xll.qlSwapRateHelperSpread($D23))</f>
        <v>--</v>
      </c>
      <c r="G23" s="38" t="e">
        <f>_xll.qlRateHelperEarliestDate($D23)</f>
        <v>#VALUE!</v>
      </c>
      <c r="H23" s="37" t="e">
        <f>_xll.qlRateHelperLatestDate($D23)</f>
        <v>#VALUE!</v>
      </c>
      <c r="I23" s="32" t="e">
        <v>#N/A</v>
      </c>
      <c r="K23" s="1" t="s">
        <v>130</v>
      </c>
      <c r="L23" s="27">
        <v>2.4324999999999999E-2</v>
      </c>
    </row>
    <row r="24" spans="4:12" x14ac:dyDescent="0.2">
      <c r="D24" s="40" t="e">
        <v>#N/A</v>
      </c>
      <c r="E24" s="39" t="e">
        <f>_xll.qlRateHelperRate($D24)</f>
        <v>#VALUE!</v>
      </c>
      <c r="F24" s="39" t="str">
        <f>IF(ISERROR(_xll.qlSwapRateHelperSpread($D24)),IF(ISERROR(_xll.qlFuturesRateHelperConvexityAdjustment($D24)),"--",_xll.qlFuturesRateHelperConvexityAdjustment($D24)),_xll.qlSwapRateHelperSpread($D24))</f>
        <v>--</v>
      </c>
      <c r="G24" s="38" t="e">
        <f>_xll.qlRateHelperEarliestDate($D24)</f>
        <v>#VALUE!</v>
      </c>
      <c r="H24" s="37" t="e">
        <f>_xll.qlRateHelperLatestDate($D24)</f>
        <v>#VALUE!</v>
      </c>
      <c r="I24" s="32" t="e">
        <v>#N/A</v>
      </c>
      <c r="K24" s="1" t="s">
        <v>131</v>
      </c>
      <c r="L24" s="27">
        <v>2.7300000000000001E-2</v>
      </c>
    </row>
    <row r="25" spans="4:12" x14ac:dyDescent="0.2">
      <c r="D25" s="40" t="e">
        <v>#N/A</v>
      </c>
      <c r="E25" s="39" t="e">
        <f>_xll.qlRateHelperRate($D25)</f>
        <v>#VALUE!</v>
      </c>
      <c r="F25" s="39" t="str">
        <f>IF(ISERROR(_xll.qlSwapRateHelperSpread($D25)),IF(ISERROR(_xll.qlFuturesRateHelperConvexityAdjustment($D25)),"--",_xll.qlFuturesRateHelperConvexityAdjustment($D25)),_xll.qlSwapRateHelperSpread($D25))</f>
        <v>--</v>
      </c>
      <c r="G25" s="38" t="e">
        <f>_xll.qlRateHelperEarliestDate($D25)</f>
        <v>#VALUE!</v>
      </c>
      <c r="H25" s="37" t="e">
        <f>_xll.qlRateHelperLatestDate($D25)</f>
        <v>#VALUE!</v>
      </c>
      <c r="I25" s="32" t="e">
        <v>#N/A</v>
      </c>
      <c r="K25" s="1" t="s">
        <v>132</v>
      </c>
      <c r="L25" s="27">
        <v>2.8875000000000001E-2</v>
      </c>
    </row>
    <row r="26" spans="4:12" x14ac:dyDescent="0.2">
      <c r="D26" s="40" t="e">
        <v>#N/A</v>
      </c>
      <c r="E26" s="39" t="e">
        <f>_xll.qlRateHelperRate($D26)</f>
        <v>#VALUE!</v>
      </c>
      <c r="F26" s="39" t="str">
        <f>IF(ISERROR(_xll.qlSwapRateHelperSpread($D26)),IF(ISERROR(_xll.qlFuturesRateHelperConvexityAdjustment($D26)),"--",_xll.qlFuturesRateHelperConvexityAdjustment($D26)),_xll.qlSwapRateHelperSpread($D26))</f>
        <v>--</v>
      </c>
      <c r="G26" s="38" t="e">
        <f>_xll.qlRateHelperEarliestDate($D26)</f>
        <v>#VALUE!</v>
      </c>
      <c r="H26" s="37" t="e">
        <f>_xll.qlRateHelperLatestDate($D26)</f>
        <v>#VALUE!</v>
      </c>
      <c r="I26" s="32" t="e">
        <v>#N/A</v>
      </c>
      <c r="K26" s="1" t="s">
        <v>133</v>
      </c>
      <c r="L26" s="27">
        <v>2.9575000000000001E-2</v>
      </c>
    </row>
    <row r="27" spans="4:12" x14ac:dyDescent="0.2">
      <c r="D27" s="40" t="e">
        <v>#N/A</v>
      </c>
      <c r="E27" s="39" t="e">
        <f>_xll.qlRateHelperRate($D27)</f>
        <v>#VALUE!</v>
      </c>
      <c r="F27" s="39" t="str">
        <f>IF(ISERROR(_xll.qlSwapRateHelperSpread($D27)),IF(ISERROR(_xll.qlFuturesRateHelperConvexityAdjustment($D27)),"--",_xll.qlFuturesRateHelperConvexityAdjustment($D27)),_xll.qlSwapRateHelperSpread($D27))</f>
        <v>--</v>
      </c>
      <c r="G27" s="38" t="e">
        <f>_xll.qlRateHelperEarliestDate($D27)</f>
        <v>#VALUE!</v>
      </c>
      <c r="H27" s="37" t="e">
        <f>_xll.qlRateHelperLatestDate($D27)</f>
        <v>#VALUE!</v>
      </c>
      <c r="I27" s="32" t="e">
        <v>#N/A</v>
      </c>
      <c r="K27" s="1" t="s">
        <v>134</v>
      </c>
      <c r="L27" s="27">
        <v>3.0374999999999999E-2</v>
      </c>
    </row>
    <row r="28" spans="4:12" x14ac:dyDescent="0.2">
      <c r="D28" s="40" t="e">
        <v>#N/A</v>
      </c>
      <c r="E28" s="39" t="e">
        <f>_xll.qlRateHelperRate($D28)</f>
        <v>#VALUE!</v>
      </c>
      <c r="F28" s="39" t="str">
        <f>IF(ISERROR(_xll.qlSwapRateHelperSpread($D28)),IF(ISERROR(_xll.qlFuturesRateHelperConvexityAdjustment($D28)),"--",_xll.qlFuturesRateHelperConvexityAdjustment($D28)),_xll.qlSwapRateHelperSpread($D28))</f>
        <v>--</v>
      </c>
      <c r="G28" s="38" t="e">
        <f>_xll.qlRateHelperEarliestDate($D28)</f>
        <v>#VALUE!</v>
      </c>
      <c r="H28" s="37" t="e">
        <f>_xll.qlRateHelperLatestDate($D28)</f>
        <v>#VALUE!</v>
      </c>
      <c r="I28" s="32" t="e">
        <v>#N/A</v>
      </c>
      <c r="K28" s="1" t="s">
        <v>135</v>
      </c>
      <c r="L28" s="27">
        <v>3.0550000000000001E-2</v>
      </c>
    </row>
    <row r="29" spans="4:12" x14ac:dyDescent="0.2">
      <c r="D29" s="40" t="e">
        <v>#N/A</v>
      </c>
      <c r="E29" s="39" t="e">
        <f>_xll.qlRateHelperRate($D29)</f>
        <v>#VALUE!</v>
      </c>
      <c r="F29" s="39" t="str">
        <f>IF(ISERROR(_xll.qlSwapRateHelperSpread($D29)),IF(ISERROR(_xll.qlFuturesRateHelperConvexityAdjustment($D29)),"--",_xll.qlFuturesRateHelperConvexityAdjustment($D29)),_xll.qlSwapRateHelperSpread($D29))</f>
        <v>--</v>
      </c>
      <c r="G29" s="38" t="e">
        <f>_xll.qlRateHelperEarliestDate($D29)</f>
        <v>#VALUE!</v>
      </c>
      <c r="H29" s="37" t="e">
        <f>_xll.qlRateHelperLatestDate($D29)</f>
        <v>#VALUE!</v>
      </c>
      <c r="I29" s="32" t="e">
        <v>#N/A</v>
      </c>
      <c r="K29" s="1" t="s">
        <v>136</v>
      </c>
      <c r="L29" s="27">
        <v>3.0800000000000001E-2</v>
      </c>
    </row>
    <row r="30" spans="4:12" x14ac:dyDescent="0.2">
      <c r="D30" s="40" t="e">
        <v>#N/A</v>
      </c>
      <c r="E30" s="39" t="e">
        <f>_xll.qlRateHelperRate($D30)</f>
        <v>#VALUE!</v>
      </c>
      <c r="F30" s="39" t="str">
        <f>IF(ISERROR(_xll.qlSwapRateHelperSpread($D30)),IF(ISERROR(_xll.qlFuturesRateHelperConvexityAdjustment($D30)),"--",_xll.qlFuturesRateHelperConvexityAdjustment($D30)),_xll.qlSwapRateHelperSpread($D30))</f>
        <v>--</v>
      </c>
      <c r="G30" s="38" t="e">
        <f>_xll.qlRateHelperEarliestDate($D30)</f>
        <v>#VALUE!</v>
      </c>
      <c r="H30" s="37" t="e">
        <f>_xll.qlRateHelperLatestDate($D30)</f>
        <v>#VALUE!</v>
      </c>
      <c r="I30" s="32" t="e">
        <v>#N/A</v>
      </c>
    </row>
    <row r="31" spans="4:12" x14ac:dyDescent="0.2">
      <c r="D31" s="40" t="e">
        <v>#N/A</v>
      </c>
      <c r="E31" s="39" t="e">
        <f>_xll.qlRateHelperRate($D31)</f>
        <v>#VALUE!</v>
      </c>
      <c r="F31" s="39" t="str">
        <f>IF(ISERROR(_xll.qlSwapRateHelperSpread($D31)),IF(ISERROR(_xll.qlFuturesRateHelperConvexityAdjustment($D31)),"--",_xll.qlFuturesRateHelperConvexityAdjustment($D31)),_xll.qlSwapRateHelperSpread($D31))</f>
        <v>--</v>
      </c>
      <c r="G31" s="38" t="e">
        <f>_xll.qlRateHelperEarliestDate($D31)</f>
        <v>#VALUE!</v>
      </c>
      <c r="H31" s="37" t="e">
        <f>_xll.qlRateHelperLatestDate($D31)</f>
        <v>#VALUE!</v>
      </c>
      <c r="I31" s="32" t="e">
        <v>#N/A</v>
      </c>
    </row>
    <row r="32" spans="4:12" x14ac:dyDescent="0.2">
      <c r="D32" s="40" t="e">
        <v>#N/A</v>
      </c>
      <c r="E32" s="39" t="e">
        <f>_xll.qlRateHelperRate($D32)</f>
        <v>#VALUE!</v>
      </c>
      <c r="F32" s="39" t="str">
        <f>IF(ISERROR(_xll.qlSwapRateHelperSpread($D32)),IF(ISERROR(_xll.qlFuturesRateHelperConvexityAdjustment($D32)),"--",_xll.qlFuturesRateHelperConvexityAdjustment($D32)),_xll.qlSwapRateHelperSpread($D32))</f>
        <v>--</v>
      </c>
      <c r="G32" s="38" t="e">
        <f>_xll.qlRateHelperEarliestDate($D32)</f>
        <v>#VALUE!</v>
      </c>
      <c r="H32" s="37" t="e">
        <f>_xll.qlRateHelperLatestDate($D32)</f>
        <v>#VALUE!</v>
      </c>
      <c r="I32" s="32" t="e">
        <v>#N/A</v>
      </c>
    </row>
    <row r="33" spans="4:9" x14ac:dyDescent="0.2">
      <c r="D33" s="40" t="e">
        <v>#N/A</v>
      </c>
      <c r="E33" s="39" t="e">
        <f>_xll.qlRateHelperRate($D33)</f>
        <v>#VALUE!</v>
      </c>
      <c r="F33" s="39" t="str">
        <f>IF(ISERROR(_xll.qlSwapRateHelperSpread($D33)),IF(ISERROR(_xll.qlFuturesRateHelperConvexityAdjustment($D33)),"--",_xll.qlFuturesRateHelperConvexityAdjustment($D33)),_xll.qlSwapRateHelperSpread($D33))</f>
        <v>--</v>
      </c>
      <c r="G33" s="38" t="e">
        <f>_xll.qlRateHelperEarliestDate($D33)</f>
        <v>#VALUE!</v>
      </c>
      <c r="H33" s="37" t="e">
        <f>_xll.qlRateHelperLatestDate($D33)</f>
        <v>#VALUE!</v>
      </c>
      <c r="I33" s="32" t="e">
        <v>#N/A</v>
      </c>
    </row>
    <row r="34" spans="4:9" x14ac:dyDescent="0.2">
      <c r="D34" s="40" t="e">
        <v>#N/A</v>
      </c>
      <c r="E34" s="39" t="e">
        <f>_xll.qlRateHelperRate($D34)</f>
        <v>#VALUE!</v>
      </c>
      <c r="F34" s="39" t="str">
        <f>IF(ISERROR(_xll.qlSwapRateHelperSpread($D34)),IF(ISERROR(_xll.qlFuturesRateHelperConvexityAdjustment($D34)),"--",_xll.qlFuturesRateHelperConvexityAdjustment($D34)),_xll.qlSwapRateHelperSpread($D34))</f>
        <v>--</v>
      </c>
      <c r="G34" s="38" t="e">
        <f>_xll.qlRateHelperEarliestDate($D34)</f>
        <v>#VALUE!</v>
      </c>
      <c r="H34" s="37" t="e">
        <f>_xll.qlRateHelperLatestDate($D34)</f>
        <v>#VALUE!</v>
      </c>
      <c r="I34" s="32" t="e">
        <v>#N/A</v>
      </c>
    </row>
    <row r="35" spans="4:9" x14ac:dyDescent="0.2">
      <c r="D35" s="40" t="e">
        <v>#N/A</v>
      </c>
      <c r="E35" s="39" t="e">
        <f>_xll.qlRateHelperRate($D35)</f>
        <v>#VALUE!</v>
      </c>
      <c r="F35" s="39" t="str">
        <f>IF(ISERROR(_xll.qlSwapRateHelperSpread($D35)),IF(ISERROR(_xll.qlFuturesRateHelperConvexityAdjustment($D35)),"--",_xll.qlFuturesRateHelperConvexityAdjustment($D35)),_xll.qlSwapRateHelperSpread($D35))</f>
        <v>--</v>
      </c>
      <c r="G35" s="38" t="e">
        <f>_xll.qlRateHelperEarliestDate($D35)</f>
        <v>#VALUE!</v>
      </c>
      <c r="H35" s="37" t="e">
        <f>_xll.qlRateHelperLatestDate($D35)</f>
        <v>#VALUE!</v>
      </c>
      <c r="I35" s="32" t="e">
        <v>#N/A</v>
      </c>
    </row>
    <row r="36" spans="4:9" x14ac:dyDescent="0.2">
      <c r="D36" s="40" t="e">
        <v>#N/A</v>
      </c>
      <c r="E36" s="39" t="e">
        <f>_xll.qlRateHelperRate($D36)</f>
        <v>#VALUE!</v>
      </c>
      <c r="F36" s="39" t="str">
        <f>IF(ISERROR(_xll.qlSwapRateHelperSpread($D36)),IF(ISERROR(_xll.qlFuturesRateHelperConvexityAdjustment($D36)),"--",_xll.qlFuturesRateHelperConvexityAdjustment($D36)),_xll.qlSwapRateHelperSpread($D36))</f>
        <v>--</v>
      </c>
      <c r="G36" s="38" t="e">
        <f>_xll.qlRateHelperEarliestDate($D36)</f>
        <v>#VALUE!</v>
      </c>
      <c r="H36" s="37" t="e">
        <f>_xll.qlRateHelperLatestDate($D36)</f>
        <v>#VALUE!</v>
      </c>
      <c r="I36" s="32" t="e">
        <v>#N/A</v>
      </c>
    </row>
    <row r="37" spans="4:9" x14ac:dyDescent="0.2">
      <c r="D37" s="40" t="e">
        <v>#N/A</v>
      </c>
      <c r="E37" s="39" t="e">
        <f>_xll.qlRateHelperRate($D37)</f>
        <v>#VALUE!</v>
      </c>
      <c r="F37" s="39" t="str">
        <f>IF(ISERROR(_xll.qlSwapRateHelperSpread($D37)),IF(ISERROR(_xll.qlFuturesRateHelperConvexityAdjustment($D37)),"--",_xll.qlFuturesRateHelperConvexityAdjustment($D37)),_xll.qlSwapRateHelperSpread($D37))</f>
        <v>--</v>
      </c>
      <c r="G37" s="38" t="e">
        <f>_xll.qlRateHelperEarliestDate($D37)</f>
        <v>#VALUE!</v>
      </c>
      <c r="H37" s="37" t="e">
        <f>_xll.qlRateHelperLatestDate($D37)</f>
        <v>#VALUE!</v>
      </c>
      <c r="I37" s="32" t="e">
        <v>#N/A</v>
      </c>
    </row>
    <row r="38" spans="4:9" x14ac:dyDescent="0.2">
      <c r="D38" s="40" t="e">
        <v>#N/A</v>
      </c>
      <c r="E38" s="39" t="e">
        <f>_xll.qlRateHelperRate($D38)</f>
        <v>#VALUE!</v>
      </c>
      <c r="F38" s="39" t="str">
        <f>IF(ISERROR(_xll.qlSwapRateHelperSpread($D38)),IF(ISERROR(_xll.qlFuturesRateHelperConvexityAdjustment($D38)),"--",_xll.qlFuturesRateHelperConvexityAdjustment($D38)),_xll.qlSwapRateHelperSpread($D38))</f>
        <v>--</v>
      </c>
      <c r="G38" s="38" t="e">
        <f>_xll.qlRateHelperEarliestDate($D38)</f>
        <v>#VALUE!</v>
      </c>
      <c r="H38" s="37" t="e">
        <f>_xll.qlRateHelperLatestDate($D38)</f>
        <v>#VALUE!</v>
      </c>
      <c r="I38" s="32" t="e">
        <v>#N/A</v>
      </c>
    </row>
    <row r="39" spans="4:9" x14ac:dyDescent="0.2">
      <c r="D39" s="40" t="e">
        <v>#N/A</v>
      </c>
      <c r="E39" s="39" t="e">
        <f>_xll.qlRateHelperRate($D39)</f>
        <v>#VALUE!</v>
      </c>
      <c r="F39" s="39" t="str">
        <f>IF(ISERROR(_xll.qlSwapRateHelperSpread($D39)),IF(ISERROR(_xll.qlFuturesRateHelperConvexityAdjustment($D39)),"--",_xll.qlFuturesRateHelperConvexityAdjustment($D39)),_xll.qlSwapRateHelperSpread($D39))</f>
        <v>--</v>
      </c>
      <c r="G39" s="38" t="e">
        <f>_xll.qlRateHelperEarliestDate($D39)</f>
        <v>#VALUE!</v>
      </c>
      <c r="H39" s="37" t="e">
        <f>_xll.qlRateHelperLatestDate($D39)</f>
        <v>#VALUE!</v>
      </c>
      <c r="I39" s="32" t="e">
        <v>#N/A</v>
      </c>
    </row>
    <row r="40" spans="4:9" x14ac:dyDescent="0.2">
      <c r="D40" s="40" t="e">
        <v>#N/A</v>
      </c>
      <c r="E40" s="39" t="e">
        <f>_xll.qlRateHelperRate($D40)</f>
        <v>#VALUE!</v>
      </c>
      <c r="F40" s="39" t="str">
        <f>IF(ISERROR(_xll.qlSwapRateHelperSpread($D40)),IF(ISERROR(_xll.qlFuturesRateHelperConvexityAdjustment($D40)),"--",_xll.qlFuturesRateHelperConvexityAdjustment($D40)),_xll.qlSwapRateHelperSpread($D40))</f>
        <v>--</v>
      </c>
      <c r="G40" s="38" t="e">
        <f>_xll.qlRateHelperEarliestDate($D40)</f>
        <v>#VALUE!</v>
      </c>
      <c r="H40" s="37" t="e">
        <f>_xll.qlRateHelperLatestDate($D40)</f>
        <v>#VALUE!</v>
      </c>
      <c r="I40" s="32" t="e">
        <v>#N/A</v>
      </c>
    </row>
    <row r="41" spans="4:9" x14ac:dyDescent="0.2">
      <c r="D41" s="40" t="e">
        <v>#N/A</v>
      </c>
      <c r="E41" s="39" t="e">
        <f>_xll.qlRateHelperRate($D41)</f>
        <v>#VALUE!</v>
      </c>
      <c r="F41" s="39" t="str">
        <f>IF(ISERROR(_xll.qlSwapRateHelperSpread($D41)),IF(ISERROR(_xll.qlFuturesRateHelperConvexityAdjustment($D41)),"--",_xll.qlFuturesRateHelperConvexityAdjustment($D41)),_xll.qlSwapRateHelperSpread($D41))</f>
        <v>--</v>
      </c>
      <c r="G41" s="38" t="e">
        <f>_xll.qlRateHelperEarliestDate($D41)</f>
        <v>#VALUE!</v>
      </c>
      <c r="H41" s="37" t="e">
        <f>_xll.qlRateHelperLatestDate($D41)</f>
        <v>#VALUE!</v>
      </c>
      <c r="I41" s="32" t="e">
        <v>#N/A</v>
      </c>
    </row>
    <row r="42" spans="4:9" x14ac:dyDescent="0.2">
      <c r="D42" s="40" t="e">
        <v>#N/A</v>
      </c>
      <c r="E42" s="39" t="e">
        <f>_xll.qlRateHelperRate($D42)</f>
        <v>#VALUE!</v>
      </c>
      <c r="F42" s="39" t="str">
        <f>IF(ISERROR(_xll.qlSwapRateHelperSpread($D42)),IF(ISERROR(_xll.qlFuturesRateHelperConvexityAdjustment($D42)),"--",_xll.qlFuturesRateHelperConvexityAdjustment($D42)),_xll.qlSwapRateHelperSpread($D42))</f>
        <v>--</v>
      </c>
      <c r="G42" s="38" t="e">
        <f>_xll.qlRateHelperEarliestDate($D42)</f>
        <v>#VALUE!</v>
      </c>
      <c r="H42" s="37" t="e">
        <f>_xll.qlRateHelperLatestDate($D42)</f>
        <v>#VALUE!</v>
      </c>
      <c r="I42" s="32" t="e">
        <v>#N/A</v>
      </c>
    </row>
    <row r="43" spans="4:9" x14ac:dyDescent="0.2">
      <c r="D43" s="40" t="e">
        <v>#N/A</v>
      </c>
      <c r="E43" s="39" t="e">
        <f>_xll.qlRateHelperRate($D43)</f>
        <v>#VALUE!</v>
      </c>
      <c r="F43" s="39" t="str">
        <f>IF(ISERROR(_xll.qlSwapRateHelperSpread($D43)),IF(ISERROR(_xll.qlFuturesRateHelperConvexityAdjustment($D43)),"--",_xll.qlFuturesRateHelperConvexityAdjustment($D43)),_xll.qlSwapRateHelperSpread($D43))</f>
        <v>--</v>
      </c>
      <c r="G43" s="38" t="e">
        <f>_xll.qlRateHelperEarliestDate($D43)</f>
        <v>#VALUE!</v>
      </c>
      <c r="H43" s="37" t="e">
        <f>_xll.qlRateHelperLatestDate($D43)</f>
        <v>#VALUE!</v>
      </c>
      <c r="I43" s="32" t="e">
        <v>#N/A</v>
      </c>
    </row>
    <row r="44" spans="4:9" x14ac:dyDescent="0.2">
      <c r="D44" s="40" t="e">
        <v>#N/A</v>
      </c>
      <c r="E44" s="39" t="e">
        <f>_xll.qlRateHelperRate($D44)</f>
        <v>#VALUE!</v>
      </c>
      <c r="F44" s="39" t="str">
        <f>IF(ISERROR(_xll.qlSwapRateHelperSpread($D44)),IF(ISERROR(_xll.qlFuturesRateHelperConvexityAdjustment($D44)),"--",_xll.qlFuturesRateHelperConvexityAdjustment($D44)),_xll.qlSwapRateHelperSpread($D44))</f>
        <v>--</v>
      </c>
      <c r="G44" s="38" t="e">
        <f>_xll.qlRateHelperEarliestDate($D44)</f>
        <v>#VALUE!</v>
      </c>
      <c r="H44" s="37" t="e">
        <f>_xll.qlRateHelperLatestDate($D44)</f>
        <v>#VALUE!</v>
      </c>
      <c r="I44" s="32" t="e">
        <v>#N/A</v>
      </c>
    </row>
    <row r="45" spans="4:9" x14ac:dyDescent="0.2">
      <c r="D45" s="40" t="e">
        <v>#N/A</v>
      </c>
      <c r="E45" s="39" t="e">
        <f>_xll.qlRateHelperRate($D45)</f>
        <v>#VALUE!</v>
      </c>
      <c r="F45" s="39" t="str">
        <f>IF(ISERROR(_xll.qlSwapRateHelperSpread($D45)),IF(ISERROR(_xll.qlFuturesRateHelperConvexityAdjustment($D45)),"--",_xll.qlFuturesRateHelperConvexityAdjustment($D45)),_xll.qlSwapRateHelperSpread($D45))</f>
        <v>--</v>
      </c>
      <c r="G45" s="38" t="e">
        <f>_xll.qlRateHelperEarliestDate($D45)</f>
        <v>#VALUE!</v>
      </c>
      <c r="H45" s="37" t="e">
        <f>_xll.qlRateHelperLatestDate($D45)</f>
        <v>#VALUE!</v>
      </c>
      <c r="I45" s="32" t="e">
        <v>#N/A</v>
      </c>
    </row>
    <row r="46" spans="4:9" x14ac:dyDescent="0.2">
      <c r="D46" s="40" t="e">
        <v>#N/A</v>
      </c>
      <c r="E46" s="39" t="e">
        <f>_xll.qlRateHelperRate($D46)</f>
        <v>#VALUE!</v>
      </c>
      <c r="F46" s="39" t="str">
        <f>IF(ISERROR(_xll.qlSwapRateHelperSpread($D46)),IF(ISERROR(_xll.qlFuturesRateHelperConvexityAdjustment($D46)),"--",_xll.qlFuturesRateHelperConvexityAdjustment($D46)),_xll.qlSwapRateHelperSpread($D46))</f>
        <v>--</v>
      </c>
      <c r="G46" s="38" t="e">
        <f>_xll.qlRateHelperEarliestDate($D46)</f>
        <v>#VALUE!</v>
      </c>
      <c r="H46" s="37" t="e">
        <f>_xll.qlRateHelperLatestDate($D46)</f>
        <v>#VALUE!</v>
      </c>
      <c r="I46" s="32" t="e">
        <v>#N/A</v>
      </c>
    </row>
    <row r="47" spans="4:9" x14ac:dyDescent="0.2">
      <c r="D47" s="40" t="e">
        <v>#N/A</v>
      </c>
      <c r="E47" s="39" t="e">
        <f>_xll.qlRateHelperRate($D47)</f>
        <v>#VALUE!</v>
      </c>
      <c r="F47" s="39" t="str">
        <f>IF(ISERROR(_xll.qlSwapRateHelperSpread($D47)),IF(ISERROR(_xll.qlFuturesRateHelperConvexityAdjustment($D47)),"--",_xll.qlFuturesRateHelperConvexityAdjustment($D47)),_xll.qlSwapRateHelperSpread($D47))</f>
        <v>--</v>
      </c>
      <c r="G47" s="38" t="e">
        <f>_xll.qlRateHelperEarliestDate($D47)</f>
        <v>#VALUE!</v>
      </c>
      <c r="H47" s="37" t="e">
        <f>_xll.qlRateHelperLatestDate($D47)</f>
        <v>#VALUE!</v>
      </c>
      <c r="I47" s="32" t="e">
        <v>#N/A</v>
      </c>
    </row>
    <row r="48" spans="4:9" x14ac:dyDescent="0.2">
      <c r="D48" s="40" t="e">
        <v>#N/A</v>
      </c>
      <c r="E48" s="39" t="e">
        <f>_xll.qlRateHelperRate($D48)</f>
        <v>#VALUE!</v>
      </c>
      <c r="F48" s="39" t="str">
        <f>IF(ISERROR(_xll.qlSwapRateHelperSpread($D48)),IF(ISERROR(_xll.qlFuturesRateHelperConvexityAdjustment($D48)),"--",_xll.qlFuturesRateHelperConvexityAdjustment($D48)),_xll.qlSwapRateHelperSpread($D48))</f>
        <v>--</v>
      </c>
      <c r="G48" s="38" t="e">
        <f>_xll.qlRateHelperEarliestDate($D48)</f>
        <v>#VALUE!</v>
      </c>
      <c r="H48" s="37" t="e">
        <f>_xll.qlRateHelperLatestDate($D48)</f>
        <v>#VALUE!</v>
      </c>
      <c r="I48" s="32" t="e">
        <v>#N/A</v>
      </c>
    </row>
    <row r="49" spans="4:9" x14ac:dyDescent="0.2">
      <c r="D49" s="40" t="e">
        <v>#N/A</v>
      </c>
      <c r="E49" s="39" t="e">
        <f>_xll.qlRateHelperRate($D49)</f>
        <v>#VALUE!</v>
      </c>
      <c r="F49" s="39" t="str">
        <f>IF(ISERROR(_xll.qlSwapRateHelperSpread($D49)),IF(ISERROR(_xll.qlFuturesRateHelperConvexityAdjustment($D49)),"--",_xll.qlFuturesRateHelperConvexityAdjustment($D49)),_xll.qlSwapRateHelperSpread($D49))</f>
        <v>--</v>
      </c>
      <c r="G49" s="38" t="e">
        <f>_xll.qlRateHelperEarliestDate($D49)</f>
        <v>#VALUE!</v>
      </c>
      <c r="H49" s="37" t="e">
        <f>_xll.qlRateHelperLatestDate($D49)</f>
        <v>#VALUE!</v>
      </c>
      <c r="I49" s="32" t="e">
        <v>#N/A</v>
      </c>
    </row>
    <row r="50" spans="4:9" x14ac:dyDescent="0.2">
      <c r="D50" s="40" t="e">
        <v>#N/A</v>
      </c>
      <c r="E50" s="39" t="e">
        <f>_xll.qlRateHelperRate($D50)</f>
        <v>#VALUE!</v>
      </c>
      <c r="F50" s="39" t="str">
        <f>IF(ISERROR(_xll.qlSwapRateHelperSpread($D50)),IF(ISERROR(_xll.qlFuturesRateHelperConvexityAdjustment($D50)),"--",_xll.qlFuturesRateHelperConvexityAdjustment($D50)),_xll.qlSwapRateHelperSpread($D50))</f>
        <v>--</v>
      </c>
      <c r="G50" s="38" t="e">
        <f>_xll.qlRateHelperEarliestDate($D50)</f>
        <v>#VALUE!</v>
      </c>
      <c r="H50" s="37" t="e">
        <f>_xll.qlRateHelperLatestDate($D50)</f>
        <v>#VALUE!</v>
      </c>
      <c r="I50" s="32" t="e">
        <v>#N/A</v>
      </c>
    </row>
    <row r="51" spans="4:9" x14ac:dyDescent="0.2">
      <c r="D51" s="40" t="e">
        <v>#N/A</v>
      </c>
      <c r="E51" s="39" t="e">
        <f>_xll.qlRateHelperRate($D51)</f>
        <v>#VALUE!</v>
      </c>
      <c r="F51" s="39" t="str">
        <f>IF(ISERROR(_xll.qlSwapRateHelperSpread($D51)),IF(ISERROR(_xll.qlFuturesRateHelperConvexityAdjustment($D51)),"--",_xll.qlFuturesRateHelperConvexityAdjustment($D51)),_xll.qlSwapRateHelperSpread($D51))</f>
        <v>--</v>
      </c>
      <c r="G51" s="38" t="e">
        <f>_xll.qlRateHelperEarliestDate($D51)</f>
        <v>#VALUE!</v>
      </c>
      <c r="H51" s="37" t="e">
        <f>_xll.qlRateHelperLatestDate($D51)</f>
        <v>#VALUE!</v>
      </c>
      <c r="I51" s="32" t="e">
        <v>#N/A</v>
      </c>
    </row>
    <row r="52" spans="4:9" x14ac:dyDescent="0.2">
      <c r="D52" s="40" t="e">
        <v>#N/A</v>
      </c>
      <c r="E52" s="39" t="e">
        <f>_xll.qlRateHelperRate($D52)</f>
        <v>#VALUE!</v>
      </c>
      <c r="F52" s="39" t="str">
        <f>IF(ISERROR(_xll.qlSwapRateHelperSpread($D52)),IF(ISERROR(_xll.qlFuturesRateHelperConvexityAdjustment($D52)),"--",_xll.qlFuturesRateHelperConvexityAdjustment($D52)),_xll.qlSwapRateHelperSpread($D52))</f>
        <v>--</v>
      </c>
      <c r="G52" s="38" t="e">
        <f>_xll.qlRateHelperEarliestDate($D52)</f>
        <v>#VALUE!</v>
      </c>
      <c r="H52" s="37" t="e">
        <f>_xll.qlRateHelperLatestDate($D52)</f>
        <v>#VALUE!</v>
      </c>
      <c r="I52" s="32" t="e">
        <v>#N/A</v>
      </c>
    </row>
    <row r="53" spans="4:9" x14ac:dyDescent="0.2">
      <c r="D53" s="40" t="e">
        <v>#N/A</v>
      </c>
      <c r="E53" s="39" t="e">
        <f>_xll.qlRateHelperRate($D53)</f>
        <v>#VALUE!</v>
      </c>
      <c r="F53" s="39" t="str">
        <f>IF(ISERROR(_xll.qlSwapRateHelperSpread($D53)),IF(ISERROR(_xll.qlFuturesRateHelperConvexityAdjustment($D53)),"--",_xll.qlFuturesRateHelperConvexityAdjustment($D53)),_xll.qlSwapRateHelperSpread($D53))</f>
        <v>--</v>
      </c>
      <c r="G53" s="38" t="e">
        <f>_xll.qlRateHelperEarliestDate($D53)</f>
        <v>#VALUE!</v>
      </c>
      <c r="H53" s="37" t="e">
        <f>_xll.qlRateHelperLatestDate($D53)</f>
        <v>#VALUE!</v>
      </c>
      <c r="I53" s="32" t="e">
        <v>#N/A</v>
      </c>
    </row>
    <row r="54" spans="4:9" x14ac:dyDescent="0.2">
      <c r="D54" s="40" t="e">
        <v>#N/A</v>
      </c>
      <c r="E54" s="39" t="e">
        <f>_xll.qlRateHelperRate($D54)</f>
        <v>#VALUE!</v>
      </c>
      <c r="F54" s="39" t="str">
        <f>IF(ISERROR(_xll.qlSwapRateHelperSpread($D54)),IF(ISERROR(_xll.qlFuturesRateHelperConvexityAdjustment($D54)),"--",_xll.qlFuturesRateHelperConvexityAdjustment($D54)),_xll.qlSwapRateHelperSpread($D54))</f>
        <v>--</v>
      </c>
      <c r="G54" s="38" t="e">
        <f>_xll.qlRateHelperEarliestDate($D54)</f>
        <v>#VALUE!</v>
      </c>
      <c r="H54" s="37" t="e">
        <f>_xll.qlRateHelperLatestDate($D54)</f>
        <v>#VALUE!</v>
      </c>
      <c r="I54" s="32" t="e">
        <v>#N/A</v>
      </c>
    </row>
    <row r="55" spans="4:9" x14ac:dyDescent="0.2">
      <c r="D55" s="40" t="e">
        <v>#N/A</v>
      </c>
      <c r="E55" s="39" t="e">
        <f>_xll.qlRateHelperRate($D55)</f>
        <v>#VALUE!</v>
      </c>
      <c r="F55" s="39" t="str">
        <f>IF(ISERROR(_xll.qlSwapRateHelperSpread($D55)),IF(ISERROR(_xll.qlFuturesRateHelperConvexityAdjustment($D55)),"--",_xll.qlFuturesRateHelperConvexityAdjustment($D55)),_xll.qlSwapRateHelperSpread($D55))</f>
        <v>--</v>
      </c>
      <c r="G55" s="38" t="e">
        <f>_xll.qlRateHelperEarliestDate($D55)</f>
        <v>#VALUE!</v>
      </c>
      <c r="H55" s="37" t="e">
        <f>_xll.qlRateHelperLatestDate($D55)</f>
        <v>#VALUE!</v>
      </c>
      <c r="I55" s="32" t="e">
        <v>#N/A</v>
      </c>
    </row>
    <row r="56" spans="4:9" x14ac:dyDescent="0.2">
      <c r="D56" s="40" t="e">
        <v>#N/A</v>
      </c>
      <c r="E56" s="39" t="e">
        <f>_xll.qlRateHelperRate($D56)</f>
        <v>#VALUE!</v>
      </c>
      <c r="F56" s="39" t="str">
        <f>IF(ISERROR(_xll.qlSwapRateHelperSpread($D56)),IF(ISERROR(_xll.qlFuturesRateHelperConvexityAdjustment($D56)),"--",_xll.qlFuturesRateHelperConvexityAdjustment($D56)),_xll.qlSwapRateHelperSpread($D56))</f>
        <v>--</v>
      </c>
      <c r="G56" s="38" t="e">
        <f>_xll.qlRateHelperEarliestDate($D56)</f>
        <v>#VALUE!</v>
      </c>
      <c r="H56" s="37" t="e">
        <f>_xll.qlRateHelperLatestDate($D56)</f>
        <v>#VALUE!</v>
      </c>
      <c r="I56" s="32" t="e">
        <v>#N/A</v>
      </c>
    </row>
    <row r="57" spans="4:9" x14ac:dyDescent="0.2">
      <c r="D57" s="40" t="e">
        <v>#N/A</v>
      </c>
      <c r="E57" s="39" t="e">
        <f>_xll.qlRateHelperRate($D57)</f>
        <v>#VALUE!</v>
      </c>
      <c r="F57" s="39" t="str">
        <f>IF(ISERROR(_xll.qlSwapRateHelperSpread($D57)),IF(ISERROR(_xll.qlFuturesRateHelperConvexityAdjustment($D57)),"--",_xll.qlFuturesRateHelperConvexityAdjustment($D57)),_xll.qlSwapRateHelperSpread($D57))</f>
        <v>--</v>
      </c>
      <c r="G57" s="38" t="e">
        <f>_xll.qlRateHelperEarliestDate($D57)</f>
        <v>#VALUE!</v>
      </c>
      <c r="H57" s="37" t="e">
        <f>_xll.qlRateHelperLatestDate($D57)</f>
        <v>#VALUE!</v>
      </c>
      <c r="I57" s="32" t="e">
        <v>#N/A</v>
      </c>
    </row>
    <row r="58" spans="4:9" x14ac:dyDescent="0.2">
      <c r="D58" s="40" t="e">
        <v>#N/A</v>
      </c>
      <c r="E58" s="39" t="e">
        <f>_xll.qlRateHelperRate($D58)</f>
        <v>#VALUE!</v>
      </c>
      <c r="F58" s="39" t="str">
        <f>IF(ISERROR(_xll.qlSwapRateHelperSpread($D58)),IF(ISERROR(_xll.qlFuturesRateHelperConvexityAdjustment($D58)),"--",_xll.qlFuturesRateHelperConvexityAdjustment($D58)),_xll.qlSwapRateHelperSpread($D58))</f>
        <v>--</v>
      </c>
      <c r="G58" s="38" t="e">
        <f>_xll.qlRateHelperEarliestDate($D58)</f>
        <v>#VALUE!</v>
      </c>
      <c r="H58" s="37" t="e">
        <f>_xll.qlRateHelperLatestDate($D58)</f>
        <v>#VALUE!</v>
      </c>
      <c r="I58" s="32" t="e">
        <v>#N/A</v>
      </c>
    </row>
    <row r="59" spans="4:9" x14ac:dyDescent="0.2">
      <c r="D59" s="40" t="e">
        <v>#N/A</v>
      </c>
      <c r="E59" s="39" t="e">
        <f>_xll.qlRateHelperRate($D59)</f>
        <v>#VALUE!</v>
      </c>
      <c r="F59" s="39" t="str">
        <f>IF(ISERROR(_xll.qlSwapRateHelperSpread($D59)),IF(ISERROR(_xll.qlFuturesRateHelperConvexityAdjustment($D59)),"--",_xll.qlFuturesRateHelperConvexityAdjustment($D59)),_xll.qlSwapRateHelperSpread($D59))</f>
        <v>--</v>
      </c>
      <c r="G59" s="38" t="e">
        <f>_xll.qlRateHelperEarliestDate($D59)</f>
        <v>#VALUE!</v>
      </c>
      <c r="H59" s="37" t="e">
        <f>_xll.qlRateHelperLatestDate($D59)</f>
        <v>#VALUE!</v>
      </c>
      <c r="I59" s="32" t="e">
        <v>#N/A</v>
      </c>
    </row>
    <row r="60" spans="4:9" x14ac:dyDescent="0.2">
      <c r="D60" s="40" t="e">
        <v>#N/A</v>
      </c>
      <c r="E60" s="39" t="e">
        <f>_xll.qlRateHelperRate($D60)</f>
        <v>#VALUE!</v>
      </c>
      <c r="F60" s="39" t="str">
        <f>IF(ISERROR(_xll.qlSwapRateHelperSpread($D60)),IF(ISERROR(_xll.qlFuturesRateHelperConvexityAdjustment($D60)),"--",_xll.qlFuturesRateHelperConvexityAdjustment($D60)),_xll.qlSwapRateHelperSpread($D60))</f>
        <v>--</v>
      </c>
      <c r="G60" s="38" t="e">
        <f>_xll.qlRateHelperEarliestDate($D60)</f>
        <v>#VALUE!</v>
      </c>
      <c r="H60" s="37" t="e">
        <f>_xll.qlRateHelperLatestDate($D60)</f>
        <v>#VALUE!</v>
      </c>
      <c r="I60" s="32" t="e">
        <v>#N/A</v>
      </c>
    </row>
    <row r="61" spans="4:9" x14ac:dyDescent="0.2">
      <c r="D61" s="40" t="e">
        <v>#N/A</v>
      </c>
      <c r="E61" s="39" t="e">
        <f>_xll.qlRateHelperRate($D61)</f>
        <v>#VALUE!</v>
      </c>
      <c r="F61" s="39" t="str">
        <f>IF(ISERROR(_xll.qlSwapRateHelperSpread($D61)),IF(ISERROR(_xll.qlFuturesRateHelperConvexityAdjustment($D61)),"--",_xll.qlFuturesRateHelperConvexityAdjustment($D61)),_xll.qlSwapRateHelperSpread($D61))</f>
        <v>--</v>
      </c>
      <c r="G61" s="38" t="e">
        <f>_xll.qlRateHelperEarliestDate($D61)</f>
        <v>#VALUE!</v>
      </c>
      <c r="H61" s="37" t="e">
        <f>_xll.qlRateHelperLatestDate($D61)</f>
        <v>#VALUE!</v>
      </c>
      <c r="I61" s="32" t="e">
        <v>#N/A</v>
      </c>
    </row>
    <row r="62" spans="4:9" x14ac:dyDescent="0.2">
      <c r="D62" s="40" t="e">
        <v>#N/A</v>
      </c>
      <c r="E62" s="39" t="e">
        <f>_xll.qlRateHelperRate($D62)</f>
        <v>#VALUE!</v>
      </c>
      <c r="F62" s="39" t="str">
        <f>IF(ISERROR(_xll.qlSwapRateHelperSpread($D62)),IF(ISERROR(_xll.qlFuturesRateHelperConvexityAdjustment($D62)),"--",_xll.qlFuturesRateHelperConvexityAdjustment($D62)),_xll.qlSwapRateHelperSpread($D62))</f>
        <v>--</v>
      </c>
      <c r="G62" s="38" t="e">
        <f>_xll.qlRateHelperEarliestDate($D62)</f>
        <v>#VALUE!</v>
      </c>
      <c r="H62" s="37" t="e">
        <f>_xll.qlRateHelperLatestDate($D62)</f>
        <v>#VALUE!</v>
      </c>
      <c r="I62" s="32" t="e">
        <v>#N/A</v>
      </c>
    </row>
    <row r="63" spans="4:9" x14ac:dyDescent="0.2">
      <c r="D63" s="40" t="e">
        <v>#N/A</v>
      </c>
      <c r="E63" s="39" t="e">
        <f>_xll.qlRateHelperRate($D63)</f>
        <v>#VALUE!</v>
      </c>
      <c r="F63" s="39" t="str">
        <f>IF(ISERROR(_xll.qlSwapRateHelperSpread($D63)),IF(ISERROR(_xll.qlFuturesRateHelperConvexityAdjustment($D63)),"--",_xll.qlFuturesRateHelperConvexityAdjustment($D63)),_xll.qlSwapRateHelperSpread($D63))</f>
        <v>--</v>
      </c>
      <c r="G63" s="38" t="e">
        <f>_xll.qlRateHelperEarliestDate($D63)</f>
        <v>#VALUE!</v>
      </c>
      <c r="H63" s="37" t="e">
        <f>_xll.qlRateHelperLatestDate($D63)</f>
        <v>#VALUE!</v>
      </c>
      <c r="I63" s="32" t="e">
        <v>#N/A</v>
      </c>
    </row>
    <row r="64" spans="4:9" x14ac:dyDescent="0.2">
      <c r="D64" s="40" t="e">
        <v>#N/A</v>
      </c>
      <c r="E64" s="39" t="e">
        <f>_xll.qlRateHelperRate($D64)</f>
        <v>#VALUE!</v>
      </c>
      <c r="F64" s="39" t="str">
        <f>IF(ISERROR(_xll.qlSwapRateHelperSpread($D64)),IF(ISERROR(_xll.qlFuturesRateHelperConvexityAdjustment($D64)),"--",_xll.qlFuturesRateHelperConvexityAdjustment($D64)),_xll.qlSwapRateHelperSpread($D64))</f>
        <v>--</v>
      </c>
      <c r="G64" s="38" t="e">
        <f>_xll.qlRateHelperEarliestDate($D64)</f>
        <v>#VALUE!</v>
      </c>
      <c r="H64" s="37" t="e">
        <f>_xll.qlRateHelperLatestDate($D64)</f>
        <v>#VALUE!</v>
      </c>
      <c r="I64" s="32" t="e">
        <v>#N/A</v>
      </c>
    </row>
    <row r="65" spans="4:9" x14ac:dyDescent="0.2">
      <c r="D65" s="40" t="e">
        <v>#N/A</v>
      </c>
      <c r="E65" s="39" t="e">
        <f>_xll.qlRateHelperRate($D65)</f>
        <v>#VALUE!</v>
      </c>
      <c r="F65" s="39" t="str">
        <f>IF(ISERROR(_xll.qlSwapRateHelperSpread($D65)),IF(ISERROR(_xll.qlFuturesRateHelperConvexityAdjustment($D65)),"--",_xll.qlFuturesRateHelperConvexityAdjustment($D65)),_xll.qlSwapRateHelperSpread($D65))</f>
        <v>--</v>
      </c>
      <c r="G65" s="38" t="e">
        <f>_xll.qlRateHelperEarliestDate($D65)</f>
        <v>#VALUE!</v>
      </c>
      <c r="H65" s="37" t="e">
        <f>_xll.qlRateHelperLatestDate($D65)</f>
        <v>#VALUE!</v>
      </c>
      <c r="I65" s="32" t="e">
        <v>#N/A</v>
      </c>
    </row>
    <row r="66" spans="4:9" x14ac:dyDescent="0.2">
      <c r="D66" s="40" t="e">
        <v>#N/A</v>
      </c>
      <c r="E66" s="39" t="e">
        <f>_xll.qlRateHelperRate($D66)</f>
        <v>#VALUE!</v>
      </c>
      <c r="F66" s="39" t="str">
        <f>IF(ISERROR(_xll.qlSwapRateHelperSpread($D66)),IF(ISERROR(_xll.qlFuturesRateHelperConvexityAdjustment($D66)),"--",_xll.qlFuturesRateHelperConvexityAdjustment($D66)),_xll.qlSwapRateHelperSpread($D66))</f>
        <v>--</v>
      </c>
      <c r="G66" s="38" t="e">
        <f>_xll.qlRateHelperEarliestDate($D66)</f>
        <v>#VALUE!</v>
      </c>
      <c r="H66" s="37" t="e">
        <f>_xll.qlRateHelperLatestDate($D66)</f>
        <v>#VALUE!</v>
      </c>
      <c r="I66" s="32" t="e">
        <v>#N/A</v>
      </c>
    </row>
    <row r="67" spans="4:9" x14ac:dyDescent="0.2">
      <c r="D67" s="40" t="e">
        <v>#N/A</v>
      </c>
      <c r="E67" s="39" t="e">
        <f>_xll.qlRateHelperRate($D67)</f>
        <v>#VALUE!</v>
      </c>
      <c r="F67" s="39" t="str">
        <f>IF(ISERROR(_xll.qlSwapRateHelperSpread($D67)),IF(ISERROR(_xll.qlFuturesRateHelperConvexityAdjustment($D67)),"--",_xll.qlFuturesRateHelperConvexityAdjustment($D67)),_xll.qlSwapRateHelperSpread($D67))</f>
        <v>--</v>
      </c>
      <c r="G67" s="38" t="e">
        <f>_xll.qlRateHelperEarliestDate($D67)</f>
        <v>#VALUE!</v>
      </c>
      <c r="H67" s="37" t="e">
        <f>_xll.qlRateHelperLatestDate($D67)</f>
        <v>#VALUE!</v>
      </c>
      <c r="I67" s="32" t="e">
        <v>#N/A</v>
      </c>
    </row>
    <row r="68" spans="4:9" x14ac:dyDescent="0.2">
      <c r="D68" s="40" t="e">
        <v>#N/A</v>
      </c>
      <c r="E68" s="39" t="e">
        <f>_xll.qlRateHelperRate($D68)</f>
        <v>#VALUE!</v>
      </c>
      <c r="F68" s="39" t="str">
        <f>IF(ISERROR(_xll.qlSwapRateHelperSpread($D68)),IF(ISERROR(_xll.qlFuturesRateHelperConvexityAdjustment($D68)),"--",_xll.qlFuturesRateHelperConvexityAdjustment($D68)),_xll.qlSwapRateHelperSpread($D68))</f>
        <v>--</v>
      </c>
      <c r="G68" s="38" t="e">
        <f>_xll.qlRateHelperEarliestDate($D68)</f>
        <v>#VALUE!</v>
      </c>
      <c r="H68" s="37" t="e">
        <f>_xll.qlRateHelperLatestDate($D68)</f>
        <v>#VALUE!</v>
      </c>
      <c r="I68" s="32" t="e">
        <v>#N/A</v>
      </c>
    </row>
    <row r="69" spans="4:9" x14ac:dyDescent="0.2">
      <c r="D69" s="40" t="e">
        <v>#N/A</v>
      </c>
      <c r="E69" s="39" t="e">
        <f>_xll.qlRateHelperRate($D69)</f>
        <v>#VALUE!</v>
      </c>
      <c r="F69" s="39" t="str">
        <f>IF(ISERROR(_xll.qlSwapRateHelperSpread($D69)),IF(ISERROR(_xll.qlFuturesRateHelperConvexityAdjustment($D69)),"--",_xll.qlFuturesRateHelperConvexityAdjustment($D69)),_xll.qlSwapRateHelperSpread($D69))</f>
        <v>--</v>
      </c>
      <c r="G69" s="38" t="e">
        <f>_xll.qlRateHelperEarliestDate($D69)</f>
        <v>#VALUE!</v>
      </c>
      <c r="H69" s="37" t="e">
        <f>_xll.qlRateHelperLatestDate($D69)</f>
        <v>#VALUE!</v>
      </c>
      <c r="I69" s="32" t="e">
        <v>#N/A</v>
      </c>
    </row>
    <row r="70" spans="4:9" x14ac:dyDescent="0.2">
      <c r="D70" s="40" t="e">
        <v>#N/A</v>
      </c>
      <c r="E70" s="39" t="e">
        <f>_xll.qlRateHelperRate($D70)</f>
        <v>#VALUE!</v>
      </c>
      <c r="F70" s="39" t="str">
        <f>IF(ISERROR(_xll.qlSwapRateHelperSpread($D70)),IF(ISERROR(_xll.qlFuturesRateHelperConvexityAdjustment($D70)),"--",_xll.qlFuturesRateHelperConvexityAdjustment($D70)),_xll.qlSwapRateHelperSpread($D70))</f>
        <v>--</v>
      </c>
      <c r="G70" s="38" t="e">
        <f>_xll.qlRateHelperEarliestDate($D70)</f>
        <v>#VALUE!</v>
      </c>
      <c r="H70" s="37" t="e">
        <f>_xll.qlRateHelperLatestDate($D70)</f>
        <v>#VALUE!</v>
      </c>
      <c r="I70" s="32" t="e">
        <v>#N/A</v>
      </c>
    </row>
    <row r="71" spans="4:9" x14ac:dyDescent="0.2">
      <c r="D71" s="40" t="e">
        <v>#N/A</v>
      </c>
      <c r="E71" s="39" t="e">
        <f>_xll.qlRateHelperRate($D71)</f>
        <v>#VALUE!</v>
      </c>
      <c r="F71" s="39" t="str">
        <f>IF(ISERROR(_xll.qlSwapRateHelperSpread($D71)),IF(ISERROR(_xll.qlFuturesRateHelperConvexityAdjustment($D71)),"--",_xll.qlFuturesRateHelperConvexityAdjustment($D71)),_xll.qlSwapRateHelperSpread($D71))</f>
        <v>--</v>
      </c>
      <c r="G71" s="38" t="e">
        <f>_xll.qlRateHelperEarliestDate($D71)</f>
        <v>#VALUE!</v>
      </c>
      <c r="H71" s="37" t="e">
        <f>_xll.qlRateHelperLatestDate($D71)</f>
        <v>#VALUE!</v>
      </c>
      <c r="I71" s="32" t="e">
        <v>#N/A</v>
      </c>
    </row>
    <row r="72" spans="4:9" x14ac:dyDescent="0.2">
      <c r="D72" s="40" t="e">
        <v>#N/A</v>
      </c>
      <c r="E72" s="39" t="e">
        <f>_xll.qlRateHelperRate($D72)</f>
        <v>#VALUE!</v>
      </c>
      <c r="F72" s="39" t="str">
        <f>IF(ISERROR(_xll.qlSwapRateHelperSpread($D72)),IF(ISERROR(_xll.qlFuturesRateHelperConvexityAdjustment($D72)),"--",_xll.qlFuturesRateHelperConvexityAdjustment($D72)),_xll.qlSwapRateHelperSpread($D72))</f>
        <v>--</v>
      </c>
      <c r="G72" s="38" t="e">
        <f>_xll.qlRateHelperEarliestDate($D72)</f>
        <v>#VALUE!</v>
      </c>
      <c r="H72" s="37" t="e">
        <f>_xll.qlRateHelperLatestDate($D72)</f>
        <v>#VALUE!</v>
      </c>
      <c r="I72" s="32" t="e">
        <v>#N/A</v>
      </c>
    </row>
    <row r="73" spans="4:9" x14ac:dyDescent="0.2">
      <c r="D73" s="40" t="e">
        <v>#N/A</v>
      </c>
      <c r="E73" s="39" t="e">
        <f>_xll.qlRateHelperRate($D73)</f>
        <v>#VALUE!</v>
      </c>
      <c r="F73" s="39" t="str">
        <f>IF(ISERROR(_xll.qlSwapRateHelperSpread($D73)),IF(ISERROR(_xll.qlFuturesRateHelperConvexityAdjustment($D73)),"--",_xll.qlFuturesRateHelperConvexityAdjustment($D73)),_xll.qlSwapRateHelperSpread($D73))</f>
        <v>--</v>
      </c>
      <c r="G73" s="38" t="e">
        <f>_xll.qlRateHelperEarliestDate($D73)</f>
        <v>#VALUE!</v>
      </c>
      <c r="H73" s="37" t="e">
        <f>_xll.qlRateHelperLatestDate($D73)</f>
        <v>#VALUE!</v>
      </c>
      <c r="I73" s="32" t="e">
        <v>#N/A</v>
      </c>
    </row>
    <row r="74" spans="4:9" x14ac:dyDescent="0.2">
      <c r="D74" s="40" t="e">
        <v>#N/A</v>
      </c>
      <c r="E74" s="39" t="e">
        <f>_xll.qlRateHelperRate($D74)</f>
        <v>#VALUE!</v>
      </c>
      <c r="F74" s="39" t="str">
        <f>IF(ISERROR(_xll.qlSwapRateHelperSpread($D74)),IF(ISERROR(_xll.qlFuturesRateHelperConvexityAdjustment($D74)),"--",_xll.qlFuturesRateHelperConvexityAdjustment($D74)),_xll.qlSwapRateHelperSpread($D74))</f>
        <v>--</v>
      </c>
      <c r="G74" s="38" t="e">
        <f>_xll.qlRateHelperEarliestDate($D74)</f>
        <v>#VALUE!</v>
      </c>
      <c r="H74" s="37" t="e">
        <f>_xll.qlRateHelperLatestDate($D74)</f>
        <v>#VALUE!</v>
      </c>
      <c r="I74" s="32" t="e">
        <v>#N/A</v>
      </c>
    </row>
    <row r="75" spans="4:9" x14ac:dyDescent="0.2">
      <c r="D75" s="40" t="e">
        <v>#N/A</v>
      </c>
      <c r="E75" s="39" t="e">
        <f>_xll.qlRateHelperRate($D75)</f>
        <v>#VALUE!</v>
      </c>
      <c r="F75" s="39" t="str">
        <f>IF(ISERROR(_xll.qlSwapRateHelperSpread($D75)),IF(ISERROR(_xll.qlFuturesRateHelperConvexityAdjustment($D75)),"--",_xll.qlFuturesRateHelperConvexityAdjustment($D75)),_xll.qlSwapRateHelperSpread($D75))</f>
        <v>--</v>
      </c>
      <c r="G75" s="38" t="e">
        <f>_xll.qlRateHelperEarliestDate($D75)</f>
        <v>#VALUE!</v>
      </c>
      <c r="H75" s="37" t="e">
        <f>_xll.qlRateHelperLatestDate($D75)</f>
        <v>#VALUE!</v>
      </c>
      <c r="I75" s="32" t="e">
        <v>#N/A</v>
      </c>
    </row>
    <row r="76" spans="4:9" x14ac:dyDescent="0.2">
      <c r="D76" s="40" t="e">
        <v>#N/A</v>
      </c>
      <c r="E76" s="39" t="e">
        <f>_xll.qlRateHelperRate($D76)</f>
        <v>#VALUE!</v>
      </c>
      <c r="F76" s="39" t="str">
        <f>IF(ISERROR(_xll.qlSwapRateHelperSpread($D76)),IF(ISERROR(_xll.qlFuturesRateHelperConvexityAdjustment($D76)),"--",_xll.qlFuturesRateHelperConvexityAdjustment($D76)),_xll.qlSwapRateHelperSpread($D76))</f>
        <v>--</v>
      </c>
      <c r="G76" s="38" t="e">
        <f>_xll.qlRateHelperEarliestDate($D76)</f>
        <v>#VALUE!</v>
      </c>
      <c r="H76" s="37" t="e">
        <f>_xll.qlRateHelperLatestDate($D76)</f>
        <v>#VALUE!</v>
      </c>
      <c r="I76" s="32" t="e">
        <v>#N/A</v>
      </c>
    </row>
    <row r="77" spans="4:9" x14ac:dyDescent="0.2">
      <c r="D77" s="40" t="e">
        <v>#N/A</v>
      </c>
      <c r="E77" s="39" t="e">
        <f>_xll.qlRateHelperRate($D77)</f>
        <v>#VALUE!</v>
      </c>
      <c r="F77" s="39" t="str">
        <f>IF(ISERROR(_xll.qlSwapRateHelperSpread($D77)),IF(ISERROR(_xll.qlFuturesRateHelperConvexityAdjustment($D77)),"--",_xll.qlFuturesRateHelperConvexityAdjustment($D77)),_xll.qlSwapRateHelperSpread($D77))</f>
        <v>--</v>
      </c>
      <c r="G77" s="38" t="e">
        <f>_xll.qlRateHelperEarliestDate($D77)</f>
        <v>#VALUE!</v>
      </c>
      <c r="H77" s="37" t="e">
        <f>_xll.qlRateHelperLatestDate($D77)</f>
        <v>#VALUE!</v>
      </c>
      <c r="I77" s="32" t="e">
        <v>#N/A</v>
      </c>
    </row>
    <row r="78" spans="4:9" x14ac:dyDescent="0.2">
      <c r="D78" s="40" t="e">
        <v>#N/A</v>
      </c>
      <c r="E78" s="39" t="e">
        <f>_xll.qlRateHelperRate($D78)</f>
        <v>#VALUE!</v>
      </c>
      <c r="F78" s="39" t="str">
        <f>IF(ISERROR(_xll.qlSwapRateHelperSpread($D78)),IF(ISERROR(_xll.qlFuturesRateHelperConvexityAdjustment($D78)),"--",_xll.qlFuturesRateHelperConvexityAdjustment($D78)),_xll.qlSwapRateHelperSpread($D78))</f>
        <v>--</v>
      </c>
      <c r="G78" s="38" t="e">
        <f>_xll.qlRateHelperEarliestDate($D78)</f>
        <v>#VALUE!</v>
      </c>
      <c r="H78" s="37" t="e">
        <f>_xll.qlRateHelperLatestDate($D78)</f>
        <v>#VALUE!</v>
      </c>
      <c r="I78" s="32" t="e">
        <v>#N/A</v>
      </c>
    </row>
    <row r="79" spans="4:9" x14ac:dyDescent="0.2">
      <c r="D79" s="40" t="e">
        <v>#N/A</v>
      </c>
      <c r="E79" s="39" t="e">
        <f>_xll.qlRateHelperRate($D79)</f>
        <v>#VALUE!</v>
      </c>
      <c r="F79" s="39" t="str">
        <f>IF(ISERROR(_xll.qlSwapRateHelperSpread($D79)),IF(ISERROR(_xll.qlFuturesRateHelperConvexityAdjustment($D79)),"--",_xll.qlFuturesRateHelperConvexityAdjustment($D79)),_xll.qlSwapRateHelperSpread($D79))</f>
        <v>--</v>
      </c>
      <c r="G79" s="38" t="e">
        <f>_xll.qlRateHelperEarliestDate($D79)</f>
        <v>#VALUE!</v>
      </c>
      <c r="H79" s="37" t="e">
        <f>_xll.qlRateHelperLatestDate($D79)</f>
        <v>#VALUE!</v>
      </c>
      <c r="I79" s="32" t="e">
        <v>#N/A</v>
      </c>
    </row>
    <row r="80" spans="4:9" x14ac:dyDescent="0.2">
      <c r="D80" s="40" t="e">
        <v>#N/A</v>
      </c>
      <c r="E80" s="39" t="e">
        <f>_xll.qlRateHelperRate($D80)</f>
        <v>#VALUE!</v>
      </c>
      <c r="F80" s="39" t="str">
        <f>IF(ISERROR(_xll.qlSwapRateHelperSpread($D80)),IF(ISERROR(_xll.qlFuturesRateHelperConvexityAdjustment($D80)),"--",_xll.qlFuturesRateHelperConvexityAdjustment($D80)),_xll.qlSwapRateHelperSpread($D80))</f>
        <v>--</v>
      </c>
      <c r="G80" s="38" t="e">
        <f>_xll.qlRateHelperEarliestDate($D80)</f>
        <v>#VALUE!</v>
      </c>
      <c r="H80" s="37" t="e">
        <f>_xll.qlRateHelperLatestDate($D80)</f>
        <v>#VALUE!</v>
      </c>
      <c r="I80" s="32" t="e">
        <v>#N/A</v>
      </c>
    </row>
    <row r="81" spans="4:9" x14ac:dyDescent="0.2">
      <c r="D81" s="40" t="e">
        <v>#N/A</v>
      </c>
      <c r="E81" s="39" t="e">
        <f>_xll.qlRateHelperRate($D81)</f>
        <v>#VALUE!</v>
      </c>
      <c r="F81" s="39" t="str">
        <f>IF(ISERROR(_xll.qlSwapRateHelperSpread($D81)),IF(ISERROR(_xll.qlFuturesRateHelperConvexityAdjustment($D81)),"--",_xll.qlFuturesRateHelperConvexityAdjustment($D81)),_xll.qlSwapRateHelperSpread($D81))</f>
        <v>--</v>
      </c>
      <c r="G81" s="38" t="e">
        <f>_xll.qlRateHelperEarliestDate($D81)</f>
        <v>#VALUE!</v>
      </c>
      <c r="H81" s="37" t="e">
        <f>_xll.qlRateHelperLatestDate($D81)</f>
        <v>#VALUE!</v>
      </c>
      <c r="I81" s="32" t="e">
        <v>#N/A</v>
      </c>
    </row>
    <row r="82" spans="4:9" x14ac:dyDescent="0.2">
      <c r="D82" s="40" t="e">
        <v>#N/A</v>
      </c>
      <c r="E82" s="39" t="e">
        <f>_xll.qlRateHelperRate($D82)</f>
        <v>#VALUE!</v>
      </c>
      <c r="F82" s="39" t="str">
        <f>IF(ISERROR(_xll.qlSwapRateHelperSpread($D82)),IF(ISERROR(_xll.qlFuturesRateHelperConvexityAdjustment($D82)),"--",_xll.qlFuturesRateHelperConvexityAdjustment($D82)),_xll.qlSwapRateHelperSpread($D82))</f>
        <v>--</v>
      </c>
      <c r="G82" s="38" t="e">
        <f>_xll.qlRateHelperEarliestDate($D82)</f>
        <v>#VALUE!</v>
      </c>
      <c r="H82" s="37" t="e">
        <f>_xll.qlRateHelperLatestDate($D82)</f>
        <v>#VALUE!</v>
      </c>
      <c r="I82" s="32" t="e">
        <v>#N/A</v>
      </c>
    </row>
    <row r="83" spans="4:9" x14ac:dyDescent="0.2">
      <c r="D83" s="40" t="e">
        <v>#N/A</v>
      </c>
      <c r="E83" s="39" t="e">
        <f>_xll.qlRateHelperRate($D83)</f>
        <v>#VALUE!</v>
      </c>
      <c r="F83" s="39" t="str">
        <f>IF(ISERROR(_xll.qlSwapRateHelperSpread($D83)),IF(ISERROR(_xll.qlFuturesRateHelperConvexityAdjustment($D83)),"--",_xll.qlFuturesRateHelperConvexityAdjustment($D83)),_xll.qlSwapRateHelperSpread($D83))</f>
        <v>--</v>
      </c>
      <c r="G83" s="38" t="e">
        <f>_xll.qlRateHelperEarliestDate($D83)</f>
        <v>#VALUE!</v>
      </c>
      <c r="H83" s="37" t="e">
        <f>_xll.qlRateHelperLatestDate($D83)</f>
        <v>#VALUE!</v>
      </c>
      <c r="I83" s="32" t="e">
        <v>#N/A</v>
      </c>
    </row>
    <row r="84" spans="4:9" x14ac:dyDescent="0.2">
      <c r="D84" s="40" t="e">
        <v>#N/A</v>
      </c>
      <c r="E84" s="39" t="e">
        <f>_xll.qlRateHelperRate($D84)</f>
        <v>#VALUE!</v>
      </c>
      <c r="F84" s="39" t="str">
        <f>IF(ISERROR(_xll.qlSwapRateHelperSpread($D84)),IF(ISERROR(_xll.qlFuturesRateHelperConvexityAdjustment($D84)),"--",_xll.qlFuturesRateHelperConvexityAdjustment($D84)),_xll.qlSwapRateHelperSpread($D84))</f>
        <v>--</v>
      </c>
      <c r="G84" s="38" t="e">
        <f>_xll.qlRateHelperEarliestDate($D84)</f>
        <v>#VALUE!</v>
      </c>
      <c r="H84" s="37" t="e">
        <f>_xll.qlRateHelperLatestDate($D84)</f>
        <v>#VALUE!</v>
      </c>
      <c r="I84" s="32" t="e">
        <v>#N/A</v>
      </c>
    </row>
    <row r="85" spans="4:9" x14ac:dyDescent="0.2">
      <c r="D85" s="40" t="e">
        <v>#N/A</v>
      </c>
      <c r="E85" s="39" t="e">
        <f>_xll.qlRateHelperRate($D85)</f>
        <v>#VALUE!</v>
      </c>
      <c r="F85" s="39" t="str">
        <f>IF(ISERROR(_xll.qlSwapRateHelperSpread($D85)),IF(ISERROR(_xll.qlFuturesRateHelperConvexityAdjustment($D85)),"--",_xll.qlFuturesRateHelperConvexityAdjustment($D85)),_xll.qlSwapRateHelperSpread($D85))</f>
        <v>--</v>
      </c>
      <c r="G85" s="38" t="e">
        <f>_xll.qlRateHelperEarliestDate($D85)</f>
        <v>#VALUE!</v>
      </c>
      <c r="H85" s="37" t="e">
        <f>_xll.qlRateHelperLatestDate($D85)</f>
        <v>#VALUE!</v>
      </c>
      <c r="I85" s="32" t="e">
        <v>#N/A</v>
      </c>
    </row>
    <row r="86" spans="4:9" x14ac:dyDescent="0.2">
      <c r="D86" s="40" t="e">
        <v>#N/A</v>
      </c>
      <c r="E86" s="39" t="e">
        <f>_xll.qlRateHelperRate($D86)</f>
        <v>#VALUE!</v>
      </c>
      <c r="F86" s="39" t="str">
        <f>IF(ISERROR(_xll.qlSwapRateHelperSpread($D86)),IF(ISERROR(_xll.qlFuturesRateHelperConvexityAdjustment($D86)),"--",_xll.qlFuturesRateHelperConvexityAdjustment($D86)),_xll.qlSwapRateHelperSpread($D86))</f>
        <v>--</v>
      </c>
      <c r="G86" s="38" t="e">
        <f>_xll.qlRateHelperEarliestDate($D86)</f>
        <v>#VALUE!</v>
      </c>
      <c r="H86" s="37" t="e">
        <f>_xll.qlRateHelperLatestDate($D86)</f>
        <v>#VALUE!</v>
      </c>
      <c r="I86" s="32" t="e">
        <v>#N/A</v>
      </c>
    </row>
    <row r="87" spans="4:9" x14ac:dyDescent="0.2">
      <c r="D87" s="40" t="e">
        <v>#N/A</v>
      </c>
      <c r="E87" s="39" t="e">
        <f>_xll.qlRateHelperRate($D87)</f>
        <v>#VALUE!</v>
      </c>
      <c r="F87" s="39" t="str">
        <f>IF(ISERROR(_xll.qlSwapRateHelperSpread($D87)),IF(ISERROR(_xll.qlFuturesRateHelperConvexityAdjustment($D87)),"--",_xll.qlFuturesRateHelperConvexityAdjustment($D87)),_xll.qlSwapRateHelperSpread($D87))</f>
        <v>--</v>
      </c>
      <c r="G87" s="38" t="e">
        <f>_xll.qlRateHelperEarliestDate($D87)</f>
        <v>#VALUE!</v>
      </c>
      <c r="H87" s="37" t="e">
        <f>_xll.qlRateHelperLatestDate($D87)</f>
        <v>#VALUE!</v>
      </c>
      <c r="I87" s="32" t="e">
        <v>#N/A</v>
      </c>
    </row>
    <row r="88" spans="4:9" x14ac:dyDescent="0.2">
      <c r="D88" s="40" t="e">
        <v>#N/A</v>
      </c>
      <c r="E88" s="39" t="e">
        <f>_xll.qlRateHelperRate($D88)</f>
        <v>#VALUE!</v>
      </c>
      <c r="F88" s="39" t="str">
        <f>IF(ISERROR(_xll.qlSwapRateHelperSpread($D88)),IF(ISERROR(_xll.qlFuturesRateHelperConvexityAdjustment($D88)),"--",_xll.qlFuturesRateHelperConvexityAdjustment($D88)),_xll.qlSwapRateHelperSpread($D88))</f>
        <v>--</v>
      </c>
      <c r="G88" s="38" t="e">
        <f>_xll.qlRateHelperEarliestDate($D88)</f>
        <v>#VALUE!</v>
      </c>
      <c r="H88" s="37" t="e">
        <f>_xll.qlRateHelperLatestDate($D88)</f>
        <v>#VALUE!</v>
      </c>
      <c r="I88" s="32" t="e">
        <v>#N/A</v>
      </c>
    </row>
    <row r="89" spans="4:9" x14ac:dyDescent="0.2">
      <c r="D89" s="40" t="e">
        <v>#N/A</v>
      </c>
      <c r="E89" s="39" t="e">
        <f>_xll.qlRateHelperRate($D89)</f>
        <v>#VALUE!</v>
      </c>
      <c r="F89" s="39" t="str">
        <f>IF(ISERROR(_xll.qlSwapRateHelperSpread($D89)),IF(ISERROR(_xll.qlFuturesRateHelperConvexityAdjustment($D89)),"--",_xll.qlFuturesRateHelperConvexityAdjustment($D89)),_xll.qlSwapRateHelperSpread($D89))</f>
        <v>--</v>
      </c>
      <c r="G89" s="38" t="e">
        <f>_xll.qlRateHelperEarliestDate($D89)</f>
        <v>#VALUE!</v>
      </c>
      <c r="H89" s="37" t="e">
        <f>_xll.qlRateHelperLatestDate($D89)</f>
        <v>#VALUE!</v>
      </c>
      <c r="I89" s="32" t="e">
        <v>#N/A</v>
      </c>
    </row>
    <row r="90" spans="4:9" x14ac:dyDescent="0.2">
      <c r="D90" s="40" t="e">
        <v>#N/A</v>
      </c>
      <c r="E90" s="39" t="e">
        <f>_xll.qlRateHelperRate($D90)</f>
        <v>#VALUE!</v>
      </c>
      <c r="F90" s="39" t="str">
        <f>IF(ISERROR(_xll.qlSwapRateHelperSpread($D90)),IF(ISERROR(_xll.qlFuturesRateHelperConvexityAdjustment($D90)),"--",_xll.qlFuturesRateHelperConvexityAdjustment($D90)),_xll.qlSwapRateHelperSpread($D90))</f>
        <v>--</v>
      </c>
      <c r="G90" s="38" t="e">
        <f>_xll.qlRateHelperEarliestDate($D90)</f>
        <v>#VALUE!</v>
      </c>
      <c r="H90" s="37" t="e">
        <f>_xll.qlRateHelperLatestDate($D90)</f>
        <v>#VALUE!</v>
      </c>
      <c r="I90" s="32" t="e">
        <v>#N/A</v>
      </c>
    </row>
    <row r="91" spans="4:9" x14ac:dyDescent="0.2">
      <c r="D91" s="40" t="e">
        <v>#N/A</v>
      </c>
      <c r="E91" s="39" t="e">
        <f>_xll.qlRateHelperRate($D91)</f>
        <v>#VALUE!</v>
      </c>
      <c r="F91" s="39" t="str">
        <f>IF(ISERROR(_xll.qlSwapRateHelperSpread($D91)),IF(ISERROR(_xll.qlFuturesRateHelperConvexityAdjustment($D91)),"--",_xll.qlFuturesRateHelperConvexityAdjustment($D91)),_xll.qlSwapRateHelperSpread($D91))</f>
        <v>--</v>
      </c>
      <c r="G91" s="38" t="e">
        <f>_xll.qlRateHelperEarliestDate($D91)</f>
        <v>#VALUE!</v>
      </c>
      <c r="H91" s="37" t="e">
        <f>_xll.qlRateHelperLatestDate($D91)</f>
        <v>#VALUE!</v>
      </c>
      <c r="I91" s="32" t="e">
        <v>#N/A</v>
      </c>
    </row>
    <row r="92" spans="4:9" x14ac:dyDescent="0.2">
      <c r="D92" s="40" t="e">
        <v>#N/A</v>
      </c>
      <c r="E92" s="39" t="e">
        <f>_xll.qlRateHelperRate($D92)</f>
        <v>#VALUE!</v>
      </c>
      <c r="F92" s="39" t="str">
        <f>IF(ISERROR(_xll.qlSwapRateHelperSpread($D92)),IF(ISERROR(_xll.qlFuturesRateHelperConvexityAdjustment($D92)),"--",_xll.qlFuturesRateHelperConvexityAdjustment($D92)),_xll.qlSwapRateHelperSpread($D92))</f>
        <v>--</v>
      </c>
      <c r="G92" s="38" t="e">
        <f>_xll.qlRateHelperEarliestDate($D92)</f>
        <v>#VALUE!</v>
      </c>
      <c r="H92" s="37" t="e">
        <f>_xll.qlRateHelperLatestDate($D92)</f>
        <v>#VALUE!</v>
      </c>
      <c r="I92" s="32" t="e">
        <v>#N/A</v>
      </c>
    </row>
    <row r="93" spans="4:9" x14ac:dyDescent="0.2">
      <c r="D93" s="40" t="e">
        <v>#N/A</v>
      </c>
      <c r="E93" s="39" t="e">
        <f>_xll.qlRateHelperRate($D93)</f>
        <v>#VALUE!</v>
      </c>
      <c r="F93" s="39" t="str">
        <f>IF(ISERROR(_xll.qlSwapRateHelperSpread($D93)),IF(ISERROR(_xll.qlFuturesRateHelperConvexityAdjustment($D93)),"--",_xll.qlFuturesRateHelperConvexityAdjustment($D93)),_xll.qlSwapRateHelperSpread($D93))</f>
        <v>--</v>
      </c>
      <c r="G93" s="38" t="e">
        <f>_xll.qlRateHelperEarliestDate($D93)</f>
        <v>#VALUE!</v>
      </c>
      <c r="H93" s="37" t="e">
        <f>_xll.qlRateHelperLatestDate($D93)</f>
        <v>#VALUE!</v>
      </c>
      <c r="I93" s="32" t="e">
        <v>#N/A</v>
      </c>
    </row>
    <row r="94" spans="4:9" x14ac:dyDescent="0.2">
      <c r="D94" s="40" t="e">
        <v>#N/A</v>
      </c>
      <c r="E94" s="39" t="e">
        <f>_xll.qlRateHelperRate($D94)</f>
        <v>#VALUE!</v>
      </c>
      <c r="F94" s="39" t="str">
        <f>IF(ISERROR(_xll.qlSwapRateHelperSpread($D94)),IF(ISERROR(_xll.qlFuturesRateHelperConvexityAdjustment($D94)),"--",_xll.qlFuturesRateHelperConvexityAdjustment($D94)),_xll.qlSwapRateHelperSpread($D94))</f>
        <v>--</v>
      </c>
      <c r="G94" s="38" t="e">
        <f>_xll.qlRateHelperEarliestDate($D94)</f>
        <v>#VALUE!</v>
      </c>
      <c r="H94" s="37" t="e">
        <f>_xll.qlRateHelperLatestDate($D94)</f>
        <v>#VALUE!</v>
      </c>
      <c r="I94" s="32" t="e">
        <v>#N/A</v>
      </c>
    </row>
    <row r="95" spans="4:9" x14ac:dyDescent="0.2">
      <c r="D95" s="40" t="e">
        <v>#N/A</v>
      </c>
      <c r="E95" s="39" t="e">
        <f>_xll.qlRateHelperRate($D95)</f>
        <v>#VALUE!</v>
      </c>
      <c r="F95" s="39" t="str">
        <f>IF(ISERROR(_xll.qlSwapRateHelperSpread($D95)),IF(ISERROR(_xll.qlFuturesRateHelperConvexityAdjustment($D95)),"--",_xll.qlFuturesRateHelperConvexityAdjustment($D95)),_xll.qlSwapRateHelperSpread($D95))</f>
        <v>--</v>
      </c>
      <c r="G95" s="38" t="e">
        <f>_xll.qlRateHelperEarliestDate($D95)</f>
        <v>#VALUE!</v>
      </c>
      <c r="H95" s="37" t="e">
        <f>_xll.qlRateHelperLatestDate($D95)</f>
        <v>#VALUE!</v>
      </c>
      <c r="I95" s="32" t="e">
        <v>#N/A</v>
      </c>
    </row>
    <row r="96" spans="4:9" x14ac:dyDescent="0.2">
      <c r="D96" s="40" t="e">
        <v>#N/A</v>
      </c>
      <c r="E96" s="39" t="e">
        <f>_xll.qlRateHelperRate($D96)</f>
        <v>#VALUE!</v>
      </c>
      <c r="F96" s="39" t="str">
        <f>IF(ISERROR(_xll.qlSwapRateHelperSpread($D96)),IF(ISERROR(_xll.qlFuturesRateHelperConvexityAdjustment($D96)),"--",_xll.qlFuturesRateHelperConvexityAdjustment($D96)),_xll.qlSwapRateHelperSpread($D96))</f>
        <v>--</v>
      </c>
      <c r="G96" s="38" t="e">
        <f>_xll.qlRateHelperEarliestDate($D96)</f>
        <v>#VALUE!</v>
      </c>
      <c r="H96" s="37" t="e">
        <f>_xll.qlRateHelperLatestDate($D96)</f>
        <v>#VALUE!</v>
      </c>
      <c r="I96" s="32" t="e">
        <v>#N/A</v>
      </c>
    </row>
    <row r="97" spans="4:9" x14ac:dyDescent="0.2">
      <c r="D97" s="40" t="e">
        <v>#N/A</v>
      </c>
      <c r="E97" s="39" t="e">
        <f>_xll.qlRateHelperRate($D97)</f>
        <v>#VALUE!</v>
      </c>
      <c r="F97" s="39" t="str">
        <f>IF(ISERROR(_xll.qlSwapRateHelperSpread($D97)),IF(ISERROR(_xll.qlFuturesRateHelperConvexityAdjustment($D97)),"--",_xll.qlFuturesRateHelperConvexityAdjustment($D97)),_xll.qlSwapRateHelperSpread($D97))</f>
        <v>--</v>
      </c>
      <c r="G97" s="38" t="e">
        <f>_xll.qlRateHelperEarliestDate($D97)</f>
        <v>#VALUE!</v>
      </c>
      <c r="H97" s="37" t="e">
        <f>_xll.qlRateHelperLatestDate($D97)</f>
        <v>#VALUE!</v>
      </c>
      <c r="I97" s="32" t="e">
        <v>#N/A</v>
      </c>
    </row>
    <row r="98" spans="4:9" x14ac:dyDescent="0.2">
      <c r="D98" s="40" t="e">
        <v>#N/A</v>
      </c>
      <c r="E98" s="39" t="e">
        <f>_xll.qlRateHelperRate($D98)</f>
        <v>#VALUE!</v>
      </c>
      <c r="F98" s="39" t="str">
        <f>IF(ISERROR(_xll.qlSwapRateHelperSpread($D98)),IF(ISERROR(_xll.qlFuturesRateHelperConvexityAdjustment($D98)),"--",_xll.qlFuturesRateHelperConvexityAdjustment($D98)),_xll.qlSwapRateHelperSpread($D98))</f>
        <v>--</v>
      </c>
      <c r="G98" s="38" t="e">
        <f>_xll.qlRateHelperEarliestDate($D98)</f>
        <v>#VALUE!</v>
      </c>
      <c r="H98" s="37" t="e">
        <f>_xll.qlRateHelperLatestDate($D98)</f>
        <v>#VALUE!</v>
      </c>
      <c r="I98" s="32" t="e">
        <v>#N/A</v>
      </c>
    </row>
    <row r="99" spans="4:9" x14ac:dyDescent="0.2">
      <c r="D99" s="40" t="e">
        <v>#N/A</v>
      </c>
      <c r="E99" s="39" t="e">
        <f>_xll.qlRateHelperRate($D99)</f>
        <v>#VALUE!</v>
      </c>
      <c r="F99" s="39" t="str">
        <f>IF(ISERROR(_xll.qlSwapRateHelperSpread($D99)),IF(ISERROR(_xll.qlFuturesRateHelperConvexityAdjustment($D99)),"--",_xll.qlFuturesRateHelperConvexityAdjustment($D99)),_xll.qlSwapRateHelperSpread($D99))</f>
        <v>--</v>
      </c>
      <c r="G99" s="38" t="e">
        <f>_xll.qlRateHelperEarliestDate($D99)</f>
        <v>#VALUE!</v>
      </c>
      <c r="H99" s="37" t="e">
        <f>_xll.qlRateHelperLatestDate($D99)</f>
        <v>#VALUE!</v>
      </c>
      <c r="I99" s="32" t="e">
        <v>#N/A</v>
      </c>
    </row>
    <row r="100" spans="4:9" x14ac:dyDescent="0.2">
      <c r="D100" s="40" t="e">
        <v>#N/A</v>
      </c>
      <c r="E100" s="39" t="e">
        <f>_xll.qlRateHelperRate($D100)</f>
        <v>#VALUE!</v>
      </c>
      <c r="F100" s="39" t="str">
        <f>IF(ISERROR(_xll.qlSwapRateHelperSpread($D100)),IF(ISERROR(_xll.qlFuturesRateHelperConvexityAdjustment($D100)),"--",_xll.qlFuturesRateHelperConvexityAdjustment($D100)),_xll.qlSwapRateHelperSpread($D100))</f>
        <v>--</v>
      </c>
      <c r="G100" s="38" t="e">
        <f>_xll.qlRateHelperEarliestDate($D100)</f>
        <v>#VALUE!</v>
      </c>
      <c r="H100" s="37" t="e">
        <f>_xll.qlRateHelperLatestDate($D100)</f>
        <v>#VALUE!</v>
      </c>
      <c r="I100" s="32" t="e">
        <v>#N/A</v>
      </c>
    </row>
    <row r="101" spans="4:9" x14ac:dyDescent="0.2">
      <c r="D101" s="40" t="e">
        <v>#N/A</v>
      </c>
      <c r="E101" s="39" t="e">
        <f>_xll.qlRateHelperRate($D101)</f>
        <v>#VALUE!</v>
      </c>
      <c r="F101" s="39" t="str">
        <f>IF(ISERROR(_xll.qlSwapRateHelperSpread($D101)),IF(ISERROR(_xll.qlFuturesRateHelperConvexityAdjustment($D101)),"--",_xll.qlFuturesRateHelperConvexityAdjustment($D101)),_xll.qlSwapRateHelperSpread($D101))</f>
        <v>--</v>
      </c>
      <c r="G101" s="38" t="e">
        <f>_xll.qlRateHelperEarliestDate($D101)</f>
        <v>#VALUE!</v>
      </c>
      <c r="H101" s="37" t="e">
        <f>_xll.qlRateHelperLatestDate($D101)</f>
        <v>#VALUE!</v>
      </c>
      <c r="I101" s="32" t="e">
        <v>#N/A</v>
      </c>
    </row>
    <row r="102" spans="4:9" x14ac:dyDescent="0.2">
      <c r="D102" s="40" t="e">
        <v>#N/A</v>
      </c>
      <c r="E102" s="39" t="e">
        <f>_xll.qlRateHelperRate($D102)</f>
        <v>#VALUE!</v>
      </c>
      <c r="F102" s="39" t="str">
        <f>IF(ISERROR(_xll.qlSwapRateHelperSpread($D102)),IF(ISERROR(_xll.qlFuturesRateHelperConvexityAdjustment($D102)),"--",_xll.qlFuturesRateHelperConvexityAdjustment($D102)),_xll.qlSwapRateHelperSpread($D102))</f>
        <v>--</v>
      </c>
      <c r="G102" s="38" t="e">
        <f>_xll.qlRateHelperEarliestDate($D102)</f>
        <v>#VALUE!</v>
      </c>
      <c r="H102" s="37" t="e">
        <f>_xll.qlRateHelperLatestDate($D102)</f>
        <v>#VALUE!</v>
      </c>
      <c r="I102" s="32" t="e">
        <v>#N/A</v>
      </c>
    </row>
    <row r="103" spans="4:9" x14ac:dyDescent="0.2">
      <c r="D103" s="40" t="e">
        <v>#N/A</v>
      </c>
      <c r="E103" s="39" t="e">
        <f>_xll.qlRateHelperRate($D103)</f>
        <v>#VALUE!</v>
      </c>
      <c r="F103" s="39" t="str">
        <f>IF(ISERROR(_xll.qlSwapRateHelperSpread($D103)),IF(ISERROR(_xll.qlFuturesRateHelperConvexityAdjustment($D103)),"--",_xll.qlFuturesRateHelperConvexityAdjustment($D103)),_xll.qlSwapRateHelperSpread($D103))</f>
        <v>--</v>
      </c>
      <c r="G103" s="38" t="e">
        <f>_xll.qlRateHelperEarliestDate($D103)</f>
        <v>#VALUE!</v>
      </c>
      <c r="H103" s="37" t="e">
        <f>_xll.qlRateHelperLatestDate($D103)</f>
        <v>#VALUE!</v>
      </c>
      <c r="I103" s="32" t="e">
        <v>#N/A</v>
      </c>
    </row>
    <row r="104" spans="4:9" x14ac:dyDescent="0.2">
      <c r="D104" s="40" t="e">
        <v>#N/A</v>
      </c>
      <c r="E104" s="39" t="e">
        <f>_xll.qlRateHelperRate($D104)</f>
        <v>#VALUE!</v>
      </c>
      <c r="F104" s="39" t="str">
        <f>IF(ISERROR(_xll.qlSwapRateHelperSpread($D104)),IF(ISERROR(_xll.qlFuturesRateHelperConvexityAdjustment($D104)),"--",_xll.qlFuturesRateHelperConvexityAdjustment($D104)),_xll.qlSwapRateHelperSpread($D104))</f>
        <v>--</v>
      </c>
      <c r="G104" s="38" t="e">
        <f>_xll.qlRateHelperEarliestDate($D104)</f>
        <v>#VALUE!</v>
      </c>
      <c r="H104" s="37" t="e">
        <f>_xll.qlRateHelperLatestDate($D104)</f>
        <v>#VALUE!</v>
      </c>
      <c r="I104" s="32" t="e">
        <v>#N/A</v>
      </c>
    </row>
    <row r="105" spans="4:9" x14ac:dyDescent="0.2">
      <c r="D105" s="40" t="e">
        <v>#N/A</v>
      </c>
      <c r="E105" s="39" t="e">
        <f>_xll.qlRateHelperRate($D105)</f>
        <v>#VALUE!</v>
      </c>
      <c r="F105" s="39" t="str">
        <f>IF(ISERROR(_xll.qlSwapRateHelperSpread($D105)),IF(ISERROR(_xll.qlFuturesRateHelperConvexityAdjustment($D105)),"--",_xll.qlFuturesRateHelperConvexityAdjustment($D105)),_xll.qlSwapRateHelperSpread($D105))</f>
        <v>--</v>
      </c>
      <c r="G105" s="38" t="e">
        <f>_xll.qlRateHelperEarliestDate($D105)</f>
        <v>#VALUE!</v>
      </c>
      <c r="H105" s="37" t="e">
        <f>_xll.qlRateHelperLatestDate($D105)</f>
        <v>#VALUE!</v>
      </c>
      <c r="I105" s="32" t="e">
        <v>#N/A</v>
      </c>
    </row>
    <row r="106" spans="4:9" x14ac:dyDescent="0.2">
      <c r="D106" s="40" t="e">
        <v>#N/A</v>
      </c>
      <c r="E106" s="39" t="e">
        <f>_xll.qlRateHelperRate($D106)</f>
        <v>#VALUE!</v>
      </c>
      <c r="F106" s="39" t="str">
        <f>IF(ISERROR(_xll.qlSwapRateHelperSpread($D106)),IF(ISERROR(_xll.qlFuturesRateHelperConvexityAdjustment($D106)),"--",_xll.qlFuturesRateHelperConvexityAdjustment($D106)),_xll.qlSwapRateHelperSpread($D106))</f>
        <v>--</v>
      </c>
      <c r="G106" s="38" t="e">
        <f>_xll.qlRateHelperEarliestDate($D106)</f>
        <v>#VALUE!</v>
      </c>
      <c r="H106" s="37" t="e">
        <f>_xll.qlRateHelperLatestDate($D106)</f>
        <v>#VALUE!</v>
      </c>
      <c r="I106" s="32" t="e">
        <v>#N/A</v>
      </c>
    </row>
    <row r="107" spans="4:9" x14ac:dyDescent="0.2">
      <c r="D107" s="40" t="e">
        <v>#N/A</v>
      </c>
      <c r="E107" s="39" t="e">
        <f>_xll.qlRateHelperRate($D107)</f>
        <v>#VALUE!</v>
      </c>
      <c r="F107" s="39" t="str">
        <f>IF(ISERROR(_xll.qlSwapRateHelperSpread($D107)),IF(ISERROR(_xll.qlFuturesRateHelperConvexityAdjustment($D107)),"--",_xll.qlFuturesRateHelperConvexityAdjustment($D107)),_xll.qlSwapRateHelperSpread($D107))</f>
        <v>--</v>
      </c>
      <c r="G107" s="38" t="e">
        <f>_xll.qlRateHelperEarliestDate($D107)</f>
        <v>#VALUE!</v>
      </c>
      <c r="H107" s="37" t="e">
        <f>_xll.qlRateHelperLatestDate($D107)</f>
        <v>#VALUE!</v>
      </c>
      <c r="I107" s="32" t="e">
        <v>#N/A</v>
      </c>
    </row>
    <row r="108" spans="4:9" x14ac:dyDescent="0.2">
      <c r="D108" s="40" t="e">
        <v>#N/A</v>
      </c>
      <c r="E108" s="39" t="e">
        <f>_xll.qlRateHelperRate($D108)</f>
        <v>#VALUE!</v>
      </c>
      <c r="F108" s="39" t="str">
        <f>IF(ISERROR(_xll.qlSwapRateHelperSpread($D108)),IF(ISERROR(_xll.qlFuturesRateHelperConvexityAdjustment($D108)),"--",_xll.qlFuturesRateHelperConvexityAdjustment($D108)),_xll.qlSwapRateHelperSpread($D108))</f>
        <v>--</v>
      </c>
      <c r="G108" s="38" t="e">
        <f>_xll.qlRateHelperEarliestDate($D108)</f>
        <v>#VALUE!</v>
      </c>
      <c r="H108" s="37" t="e">
        <f>_xll.qlRateHelperLatestDate($D108)</f>
        <v>#VALUE!</v>
      </c>
      <c r="I108" s="32" t="e">
        <v>#N/A</v>
      </c>
    </row>
    <row r="109" spans="4:9" x14ac:dyDescent="0.2">
      <c r="D109" s="40" t="e">
        <v>#N/A</v>
      </c>
      <c r="E109" s="39" t="e">
        <f>_xll.qlRateHelperRate($D109)</f>
        <v>#VALUE!</v>
      </c>
      <c r="F109" s="39" t="str">
        <f>IF(ISERROR(_xll.qlSwapRateHelperSpread($D109)),IF(ISERROR(_xll.qlFuturesRateHelperConvexityAdjustment($D109)),"--",_xll.qlFuturesRateHelperConvexityAdjustment($D109)),_xll.qlSwapRateHelperSpread($D109))</f>
        <v>--</v>
      </c>
      <c r="G109" s="38" t="e">
        <f>_xll.qlRateHelperEarliestDate($D109)</f>
        <v>#VALUE!</v>
      </c>
      <c r="H109" s="37" t="e">
        <f>_xll.qlRateHelperLatestDate($D109)</f>
        <v>#VALUE!</v>
      </c>
      <c r="I109" s="32" t="e">
        <v>#N/A</v>
      </c>
    </row>
    <row r="110" spans="4:9" x14ac:dyDescent="0.2">
      <c r="D110" s="40" t="e">
        <v>#N/A</v>
      </c>
      <c r="E110" s="39" t="e">
        <f>_xll.qlRateHelperRate($D110)</f>
        <v>#VALUE!</v>
      </c>
      <c r="F110" s="39" t="str">
        <f>IF(ISERROR(_xll.qlSwapRateHelperSpread($D110)),IF(ISERROR(_xll.qlFuturesRateHelperConvexityAdjustment($D110)),"--",_xll.qlFuturesRateHelperConvexityAdjustment($D110)),_xll.qlSwapRateHelperSpread($D110))</f>
        <v>--</v>
      </c>
      <c r="G110" s="38" t="e">
        <f>_xll.qlRateHelperEarliestDate($D110)</f>
        <v>#VALUE!</v>
      </c>
      <c r="H110" s="37" t="e">
        <f>_xll.qlRateHelperLatestDate($D110)</f>
        <v>#VALUE!</v>
      </c>
      <c r="I110" s="32" t="e">
        <v>#N/A</v>
      </c>
    </row>
    <row r="111" spans="4:9" x14ac:dyDescent="0.2">
      <c r="D111" s="40" t="e">
        <v>#N/A</v>
      </c>
      <c r="E111" s="39" t="e">
        <f>_xll.qlRateHelperRate($D111)</f>
        <v>#VALUE!</v>
      </c>
      <c r="F111" s="39" t="str">
        <f>IF(ISERROR(_xll.qlSwapRateHelperSpread($D111)),IF(ISERROR(_xll.qlFuturesRateHelperConvexityAdjustment($D111)),"--",_xll.qlFuturesRateHelperConvexityAdjustment($D111)),_xll.qlSwapRateHelperSpread($D111))</f>
        <v>--</v>
      </c>
      <c r="G111" s="38" t="e">
        <f>_xll.qlRateHelperEarliestDate($D111)</f>
        <v>#VALUE!</v>
      </c>
      <c r="H111" s="37" t="e">
        <f>_xll.qlRateHelperLatestDate($D111)</f>
        <v>#VALUE!</v>
      </c>
      <c r="I111" s="32" t="e">
        <v>#N/A</v>
      </c>
    </row>
    <row r="112" spans="4:9" x14ac:dyDescent="0.2">
      <c r="D112" s="40" t="e">
        <v>#N/A</v>
      </c>
      <c r="E112" s="39" t="e">
        <f>_xll.qlRateHelperRate($D112)</f>
        <v>#VALUE!</v>
      </c>
      <c r="F112" s="39" t="str">
        <f>IF(ISERROR(_xll.qlSwapRateHelperSpread($D112)),IF(ISERROR(_xll.qlFuturesRateHelperConvexityAdjustment($D112)),"--",_xll.qlFuturesRateHelperConvexityAdjustment($D112)),_xll.qlSwapRateHelperSpread($D112))</f>
        <v>--</v>
      </c>
      <c r="G112" s="38" t="e">
        <f>_xll.qlRateHelperEarliestDate($D112)</f>
        <v>#VALUE!</v>
      </c>
      <c r="H112" s="37" t="e">
        <f>_xll.qlRateHelperLatestDate($D112)</f>
        <v>#VALUE!</v>
      </c>
      <c r="I112" s="32" t="e">
        <v>#N/A</v>
      </c>
    </row>
    <row r="113" spans="4:9" x14ac:dyDescent="0.2">
      <c r="D113" s="40" t="e">
        <v>#N/A</v>
      </c>
      <c r="E113" s="39" t="e">
        <f>_xll.qlRateHelperRate($D113)</f>
        <v>#VALUE!</v>
      </c>
      <c r="F113" s="39" t="str">
        <f>IF(ISERROR(_xll.qlSwapRateHelperSpread($D113)),IF(ISERROR(_xll.qlFuturesRateHelperConvexityAdjustment($D113)),"--",_xll.qlFuturesRateHelperConvexityAdjustment($D113)),_xll.qlSwapRateHelperSpread($D113))</f>
        <v>--</v>
      </c>
      <c r="G113" s="38" t="e">
        <f>_xll.qlRateHelperEarliestDate($D113)</f>
        <v>#VALUE!</v>
      </c>
      <c r="H113" s="37" t="e">
        <f>_xll.qlRateHelperLatestDate($D113)</f>
        <v>#VALUE!</v>
      </c>
      <c r="I113" s="32" t="e">
        <v>#N/A</v>
      </c>
    </row>
    <row r="114" spans="4:9" x14ac:dyDescent="0.2">
      <c r="D114" s="40" t="e">
        <v>#N/A</v>
      </c>
      <c r="E114" s="39" t="e">
        <f>_xll.qlRateHelperRate($D114)</f>
        <v>#VALUE!</v>
      </c>
      <c r="F114" s="39" t="str">
        <f>IF(ISERROR(_xll.qlSwapRateHelperSpread($D114)),IF(ISERROR(_xll.qlFuturesRateHelperConvexityAdjustment($D114)),"--",_xll.qlFuturesRateHelperConvexityAdjustment($D114)),_xll.qlSwapRateHelperSpread($D114))</f>
        <v>--</v>
      </c>
      <c r="G114" s="38" t="e">
        <f>_xll.qlRateHelperEarliestDate($D114)</f>
        <v>#VALUE!</v>
      </c>
      <c r="H114" s="37" t="e">
        <f>_xll.qlRateHelperLatestDate($D114)</f>
        <v>#VALUE!</v>
      </c>
      <c r="I114" s="32" t="e">
        <v>#N/A</v>
      </c>
    </row>
    <row r="115" spans="4:9" x14ac:dyDescent="0.2">
      <c r="D115" s="40" t="e">
        <v>#N/A</v>
      </c>
      <c r="E115" s="39" t="e">
        <f>_xll.qlRateHelperRate($D115)</f>
        <v>#VALUE!</v>
      </c>
      <c r="F115" s="39" t="str">
        <f>IF(ISERROR(_xll.qlSwapRateHelperSpread($D115)),IF(ISERROR(_xll.qlFuturesRateHelperConvexityAdjustment($D115)),"--",_xll.qlFuturesRateHelperConvexityAdjustment($D115)),_xll.qlSwapRateHelperSpread($D115))</f>
        <v>--</v>
      </c>
      <c r="G115" s="38" t="e">
        <f>_xll.qlRateHelperEarliestDate($D115)</f>
        <v>#VALUE!</v>
      </c>
      <c r="H115" s="37" t="e">
        <f>_xll.qlRateHelperLatestDate($D115)</f>
        <v>#VALUE!</v>
      </c>
      <c r="I115" s="32" t="e">
        <v>#N/A</v>
      </c>
    </row>
    <row r="116" spans="4:9" x14ac:dyDescent="0.2">
      <c r="D116" s="40" t="e">
        <v>#N/A</v>
      </c>
      <c r="E116" s="39" t="e">
        <f>_xll.qlRateHelperRate($D116)</f>
        <v>#VALUE!</v>
      </c>
      <c r="F116" s="39" t="str">
        <f>IF(ISERROR(_xll.qlSwapRateHelperSpread($D116)),IF(ISERROR(_xll.qlFuturesRateHelperConvexityAdjustment($D116)),"--",_xll.qlFuturesRateHelperConvexityAdjustment($D116)),_xll.qlSwapRateHelperSpread($D116))</f>
        <v>--</v>
      </c>
      <c r="G116" s="38" t="e">
        <f>_xll.qlRateHelperEarliestDate($D116)</f>
        <v>#VALUE!</v>
      </c>
      <c r="H116" s="37" t="e">
        <f>_xll.qlRateHelperLatestDate($D116)</f>
        <v>#VALUE!</v>
      </c>
      <c r="I116" s="32" t="e">
        <v>#N/A</v>
      </c>
    </row>
    <row r="117" spans="4:9" x14ac:dyDescent="0.2">
      <c r="D117" s="40" t="e">
        <v>#N/A</v>
      </c>
      <c r="E117" s="39" t="e">
        <f>_xll.qlRateHelperRate($D117)</f>
        <v>#VALUE!</v>
      </c>
      <c r="F117" s="39" t="str">
        <f>IF(ISERROR(_xll.qlSwapRateHelperSpread($D117)),IF(ISERROR(_xll.qlFuturesRateHelperConvexityAdjustment($D117)),"--",_xll.qlFuturesRateHelperConvexityAdjustment($D117)),_xll.qlSwapRateHelperSpread($D117))</f>
        <v>--</v>
      </c>
      <c r="G117" s="38" t="e">
        <f>_xll.qlRateHelperEarliestDate($D117)</f>
        <v>#VALUE!</v>
      </c>
      <c r="H117" s="37" t="e">
        <f>_xll.qlRateHelperLatestDate($D117)</f>
        <v>#VALUE!</v>
      </c>
      <c r="I117" s="32" t="e">
        <v>#N/A</v>
      </c>
    </row>
    <row r="118" spans="4:9" x14ac:dyDescent="0.2">
      <c r="D118" s="40" t="e">
        <v>#N/A</v>
      </c>
      <c r="E118" s="39" t="e">
        <f>_xll.qlRateHelperRate($D118)</f>
        <v>#VALUE!</v>
      </c>
      <c r="F118" s="39" t="str">
        <f>IF(ISERROR(_xll.qlSwapRateHelperSpread($D118)),IF(ISERROR(_xll.qlFuturesRateHelperConvexityAdjustment($D118)),"--",_xll.qlFuturesRateHelperConvexityAdjustment($D118)),_xll.qlSwapRateHelperSpread($D118))</f>
        <v>--</v>
      </c>
      <c r="G118" s="38" t="e">
        <f>_xll.qlRateHelperEarliestDate($D118)</f>
        <v>#VALUE!</v>
      </c>
      <c r="H118" s="37" t="e">
        <f>_xll.qlRateHelperLatestDate($D118)</f>
        <v>#VALUE!</v>
      </c>
      <c r="I118" s="32" t="e">
        <v>#N/A</v>
      </c>
    </row>
    <row r="119" spans="4:9" x14ac:dyDescent="0.2">
      <c r="D119" s="40" t="e">
        <v>#N/A</v>
      </c>
      <c r="E119" s="39" t="e">
        <f>_xll.qlRateHelperRate($D119)</f>
        <v>#VALUE!</v>
      </c>
      <c r="F119" s="39" t="str">
        <f>IF(ISERROR(_xll.qlSwapRateHelperSpread($D119)),IF(ISERROR(_xll.qlFuturesRateHelperConvexityAdjustment($D119)),"--",_xll.qlFuturesRateHelperConvexityAdjustment($D119)),_xll.qlSwapRateHelperSpread($D119))</f>
        <v>--</v>
      </c>
      <c r="G119" s="38" t="e">
        <f>_xll.qlRateHelperEarliestDate($D119)</f>
        <v>#VALUE!</v>
      </c>
      <c r="H119" s="37" t="e">
        <f>_xll.qlRateHelperLatestDate($D119)</f>
        <v>#VALUE!</v>
      </c>
      <c r="I119" s="32" t="e">
        <v>#N/A</v>
      </c>
    </row>
    <row r="120" spans="4:9" x14ac:dyDescent="0.2">
      <c r="D120" s="40" t="e">
        <v>#N/A</v>
      </c>
      <c r="E120" s="39" t="e">
        <f>_xll.qlRateHelperRate($D120)</f>
        <v>#VALUE!</v>
      </c>
      <c r="F120" s="39" t="str">
        <f>IF(ISERROR(_xll.qlSwapRateHelperSpread($D120)),IF(ISERROR(_xll.qlFuturesRateHelperConvexityAdjustment($D120)),"--",_xll.qlFuturesRateHelperConvexityAdjustment($D120)),_xll.qlSwapRateHelperSpread($D120))</f>
        <v>--</v>
      </c>
      <c r="G120" s="38" t="e">
        <f>_xll.qlRateHelperEarliestDate($D120)</f>
        <v>#VALUE!</v>
      </c>
      <c r="H120" s="37" t="e">
        <f>_xll.qlRateHelperLatestDate($D120)</f>
        <v>#VALUE!</v>
      </c>
      <c r="I120" s="32" t="e">
        <v>#N/A</v>
      </c>
    </row>
    <row r="121" spans="4:9" x14ac:dyDescent="0.2">
      <c r="D121" s="40" t="e">
        <v>#N/A</v>
      </c>
      <c r="E121" s="39" t="e">
        <f>_xll.qlRateHelperRate($D121)</f>
        <v>#VALUE!</v>
      </c>
      <c r="F121" s="39" t="str">
        <f>IF(ISERROR(_xll.qlSwapRateHelperSpread($D121)),IF(ISERROR(_xll.qlFuturesRateHelperConvexityAdjustment($D121)),"--",_xll.qlFuturesRateHelperConvexityAdjustment($D121)),_xll.qlSwapRateHelperSpread($D121))</f>
        <v>--</v>
      </c>
      <c r="G121" s="38" t="e">
        <f>_xll.qlRateHelperEarliestDate($D121)</f>
        <v>#VALUE!</v>
      </c>
      <c r="H121" s="37" t="e">
        <f>_xll.qlRateHelperLatestDate($D121)</f>
        <v>#VALUE!</v>
      </c>
      <c r="I121" s="32" t="e">
        <v>#N/A</v>
      </c>
    </row>
    <row r="122" spans="4:9" x14ac:dyDescent="0.2">
      <c r="D122" s="40" t="e">
        <v>#N/A</v>
      </c>
      <c r="E122" s="39" t="e">
        <f>_xll.qlRateHelperRate($D122)</f>
        <v>#VALUE!</v>
      </c>
      <c r="F122" s="39" t="str">
        <f>IF(ISERROR(_xll.qlSwapRateHelperSpread($D122)),IF(ISERROR(_xll.qlFuturesRateHelperConvexityAdjustment($D122)),"--",_xll.qlFuturesRateHelperConvexityAdjustment($D122)),_xll.qlSwapRateHelperSpread($D122))</f>
        <v>--</v>
      </c>
      <c r="G122" s="38" t="e">
        <f>_xll.qlRateHelperEarliestDate($D122)</f>
        <v>#VALUE!</v>
      </c>
      <c r="H122" s="37" t="e">
        <f>_xll.qlRateHelperLatestDate($D122)</f>
        <v>#VALUE!</v>
      </c>
      <c r="I122" s="32" t="e">
        <v>#N/A</v>
      </c>
    </row>
    <row r="123" spans="4:9" x14ac:dyDescent="0.2">
      <c r="D123" s="40" t="e">
        <v>#N/A</v>
      </c>
      <c r="E123" s="39" t="e">
        <f>_xll.qlRateHelperRate($D123)</f>
        <v>#VALUE!</v>
      </c>
      <c r="F123" s="39" t="str">
        <f>IF(ISERROR(_xll.qlSwapRateHelperSpread($D123)),IF(ISERROR(_xll.qlFuturesRateHelperConvexityAdjustment($D123)),"--",_xll.qlFuturesRateHelperConvexityAdjustment($D123)),_xll.qlSwapRateHelperSpread($D123))</f>
        <v>--</v>
      </c>
      <c r="G123" s="38" t="e">
        <f>_xll.qlRateHelperEarliestDate($D123)</f>
        <v>#VALUE!</v>
      </c>
      <c r="H123" s="37" t="e">
        <f>_xll.qlRateHelperLatestDate($D123)</f>
        <v>#VALUE!</v>
      </c>
      <c r="I123" s="32" t="e">
        <v>#N/A</v>
      </c>
    </row>
    <row r="124" spans="4:9" x14ac:dyDescent="0.2">
      <c r="D124" s="40" t="e">
        <v>#N/A</v>
      </c>
      <c r="E124" s="39" t="e">
        <f>_xll.qlRateHelperRate($D124)</f>
        <v>#VALUE!</v>
      </c>
      <c r="F124" s="39" t="str">
        <f>IF(ISERROR(_xll.qlSwapRateHelperSpread($D124)),IF(ISERROR(_xll.qlFuturesRateHelperConvexityAdjustment($D124)),"--",_xll.qlFuturesRateHelperConvexityAdjustment($D124)),_xll.qlSwapRateHelperSpread($D124))</f>
        <v>--</v>
      </c>
      <c r="G124" s="38" t="e">
        <f>_xll.qlRateHelperEarliestDate($D124)</f>
        <v>#VALUE!</v>
      </c>
      <c r="H124" s="37" t="e">
        <f>_xll.qlRateHelperLatestDate($D124)</f>
        <v>#VALUE!</v>
      </c>
      <c r="I124" s="32" t="e">
        <v>#N/A</v>
      </c>
    </row>
    <row r="125" spans="4:9" x14ac:dyDescent="0.2">
      <c r="D125" s="40" t="e">
        <v>#N/A</v>
      </c>
      <c r="E125" s="39" t="e">
        <f>_xll.qlRateHelperRate($D125)</f>
        <v>#VALUE!</v>
      </c>
      <c r="F125" s="39" t="str">
        <f>IF(ISERROR(_xll.qlSwapRateHelperSpread($D125)),IF(ISERROR(_xll.qlFuturesRateHelperConvexityAdjustment($D125)),"--",_xll.qlFuturesRateHelperConvexityAdjustment($D125)),_xll.qlSwapRateHelperSpread($D125))</f>
        <v>--</v>
      </c>
      <c r="G125" s="38" t="e">
        <f>_xll.qlRateHelperEarliestDate($D125)</f>
        <v>#VALUE!</v>
      </c>
      <c r="H125" s="37" t="e">
        <f>_xll.qlRateHelperLatestDate($D125)</f>
        <v>#VALUE!</v>
      </c>
      <c r="I125" s="32" t="e">
        <v>#N/A</v>
      </c>
    </row>
    <row r="126" spans="4:9" ht="12" thickBot="1" x14ac:dyDescent="0.25">
      <c r="D126" s="36" t="e">
        <v>#N/A</v>
      </c>
      <c r="E126" s="35" t="e">
        <f>_xll.qlRateHelperRate($D126)</f>
        <v>#VALUE!</v>
      </c>
      <c r="F126" s="35" t="str">
        <f>IF(ISERROR(_xll.qlSwapRateHelperSpread($D126)),IF(ISERROR(_xll.qlFuturesRateHelperConvexityAdjustment($D126)),"--",_xll.qlFuturesRateHelperConvexityAdjustment($D126)),_xll.qlSwapRateHelperSpread($D126))</f>
        <v>--</v>
      </c>
      <c r="G126" s="34" t="e">
        <f>_xll.qlRateHelperEarliestDate($D126)</f>
        <v>#VALUE!</v>
      </c>
      <c r="H126" s="33" t="e">
        <f>_xll.qlRateHelperLatestDate($D126)</f>
        <v>#VALUE!</v>
      </c>
      <c r="I126" s="32"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9"/>
  <sheetViews>
    <sheetView workbookViewId="0"/>
  </sheetViews>
  <sheetFormatPr defaultRowHeight="12.75" x14ac:dyDescent="0.2"/>
  <cols>
    <col min="1" max="1" width="3" style="90" customWidth="1"/>
    <col min="2" max="2" width="3.42578125" style="90" bestFit="1" customWidth="1"/>
    <col min="3" max="3" width="9.5703125" style="90" bestFit="1" customWidth="1"/>
    <col min="4" max="4" width="20.42578125" style="90" bestFit="1" customWidth="1"/>
    <col min="5" max="5" width="21.85546875" style="90" bestFit="1" customWidth="1"/>
    <col min="6" max="6" width="19.7109375" style="90" bestFit="1" customWidth="1"/>
    <col min="7" max="7" width="23.5703125" style="90" customWidth="1"/>
    <col min="8" max="8" width="4.7109375" style="90" customWidth="1"/>
    <col min="9" max="9" width="9.140625" style="90"/>
    <col min="10" max="10" width="16.42578125" style="90" bestFit="1" customWidth="1"/>
    <col min="11" max="16384" width="9.140625" style="90"/>
  </cols>
  <sheetData>
    <row r="1" spans="1:10" x14ac:dyDescent="0.2">
      <c r="A1" s="110" t="s">
        <v>173</v>
      </c>
      <c r="B1" s="109"/>
      <c r="C1" s="109"/>
      <c r="D1" s="6" t="s">
        <v>137</v>
      </c>
      <c r="E1" s="108" t="str">
        <f>Currency&amp;"_YC"&amp;$D$1&amp;"RH"</f>
        <v>GBP_YC3MRH</v>
      </c>
      <c r="F1" s="107"/>
      <c r="G1" s="107"/>
      <c r="H1" s="95"/>
    </row>
    <row r="2" spans="1:10" ht="23.25" customHeight="1" x14ac:dyDescent="0.2">
      <c r="A2" s="102"/>
      <c r="B2" s="106"/>
      <c r="C2" s="106" t="s">
        <v>144</v>
      </c>
      <c r="D2" s="106" t="s">
        <v>143</v>
      </c>
      <c r="E2" s="105" t="str">
        <f>$E$1&amp;"_Deposits.xml"</f>
        <v>GBP_YC3MRH_Deposits.xml</v>
      </c>
      <c r="F2" s="104">
        <f ca="1">IF(Serialize,_xll.ohObjectSave(F3:F8,SerializationPath&amp;E2,FileOverwrite,Serialize),"---")</f>
        <v>6</v>
      </c>
      <c r="G2" s="103" t="str">
        <f ca="1">_xll.ohRangeRetrieveError(F2)</f>
        <v/>
      </c>
      <c r="H2" s="95"/>
    </row>
    <row r="3" spans="1:10" x14ac:dyDescent="0.2">
      <c r="A3" s="102"/>
      <c r="B3" s="101" t="s">
        <v>142</v>
      </c>
      <c r="C3" s="100" t="str">
        <f t="shared" ref="C3:C8" si="0">PROPER(Currency)&amp;FamilyName&amp;$B3</f>
        <v>GbpLiborSW</v>
      </c>
      <c r="D3" s="99" t="str">
        <f t="shared" ref="D3:D8" si="1">Currency&amp;B3&amp;"D_SYNTH"&amp;$D$1&amp;QuoteSuffix</f>
        <v>GBPSWD_SYNTH3M_Quote</v>
      </c>
      <c r="E3" s="98" t="str">
        <f t="shared" ref="E3:E8" si="2">$E$1&amp;"_"&amp;$B3&amp;"D"</f>
        <v>GBP_YC3MRH_SWD</v>
      </c>
      <c r="F3" s="97" t="str">
        <f>_xll.qlDepositRateHelper(E3,D3,C3,Permanent,Trigger,ObjectOverwrite)</f>
        <v>GBP_YC3MRH_SWD#0000</v>
      </c>
      <c r="G3" s="96" t="str">
        <f>_xll.ohRangeRetrieveError(F3)</f>
        <v/>
      </c>
      <c r="H3" s="95"/>
      <c r="J3" s="94">
        <f>_xll.qlRateHelperEarliestDate(F3)</f>
        <v>41684</v>
      </c>
    </row>
    <row r="4" spans="1:10" x14ac:dyDescent="0.2">
      <c r="A4" s="102"/>
      <c r="B4" s="101" t="s">
        <v>141</v>
      </c>
      <c r="C4" s="100" t="str">
        <f t="shared" si="0"/>
        <v>GbpLibor2W</v>
      </c>
      <c r="D4" s="99" t="str">
        <f t="shared" si="1"/>
        <v>GBP2WD_SYNTH3M_Quote</v>
      </c>
      <c r="E4" s="98" t="str">
        <f t="shared" si="2"/>
        <v>GBP_YC3MRH_2WD</v>
      </c>
      <c r="F4" s="97" t="str">
        <f>_xll.qlDepositRateHelper(E4,D4,C4,Permanent,Trigger,ObjectOverwrite)</f>
        <v>GBP_YC3MRH_2WD#0000</v>
      </c>
      <c r="G4" s="96" t="str">
        <f>_xll.ohRangeRetrieveError(F4)</f>
        <v/>
      </c>
      <c r="H4" s="95"/>
      <c r="J4" s="94">
        <f>_xll.qlRateHelperEarliestDate(F4)</f>
        <v>41684</v>
      </c>
    </row>
    <row r="5" spans="1:10" x14ac:dyDescent="0.2">
      <c r="A5" s="102"/>
      <c r="B5" s="101" t="s">
        <v>140</v>
      </c>
      <c r="C5" s="100" t="str">
        <f t="shared" si="0"/>
        <v>GbpLibor3W</v>
      </c>
      <c r="D5" s="99" t="str">
        <f t="shared" si="1"/>
        <v>GBP3WD_SYNTH3M_Quote</v>
      </c>
      <c r="E5" s="98" t="str">
        <f t="shared" si="2"/>
        <v>GBP_YC3MRH_3WD</v>
      </c>
      <c r="F5" s="97" t="str">
        <f>_xll.qlDepositRateHelper(E5,D5,C5,Permanent,Trigger,ObjectOverwrite)</f>
        <v>GBP_YC3MRH_3WD#0000</v>
      </c>
      <c r="G5" s="96" t="str">
        <f>_xll.ohRangeRetrieveError(F5)</f>
        <v/>
      </c>
      <c r="H5" s="95"/>
      <c r="J5" s="94">
        <f>_xll.qlRateHelperEarliestDate(F5)</f>
        <v>41684</v>
      </c>
    </row>
    <row r="6" spans="1:10" x14ac:dyDescent="0.2">
      <c r="A6" s="102"/>
      <c r="B6" s="101" t="s">
        <v>139</v>
      </c>
      <c r="C6" s="100" t="str">
        <f t="shared" si="0"/>
        <v>GbpLibor1M</v>
      </c>
      <c r="D6" s="99" t="str">
        <f t="shared" si="1"/>
        <v>GBP1MD_SYNTH3M_Quote</v>
      </c>
      <c r="E6" s="98" t="str">
        <f t="shared" si="2"/>
        <v>GBP_YC3MRH_1MD</v>
      </c>
      <c r="F6" s="97" t="str">
        <f>_xll.qlDepositRateHelper(E6,D6,C6,Permanent,Trigger,ObjectOverwrite)</f>
        <v>GBP_YC3MRH_1MD#0000</v>
      </c>
      <c r="G6" s="96" t="str">
        <f>_xll.ohRangeRetrieveError(F6)</f>
        <v/>
      </c>
      <c r="H6" s="95"/>
      <c r="J6" s="94">
        <f>_xll.qlRateHelperEarliestDate(F6)</f>
        <v>41684</v>
      </c>
    </row>
    <row r="7" spans="1:10" x14ac:dyDescent="0.2">
      <c r="A7" s="102"/>
      <c r="B7" s="101" t="s">
        <v>138</v>
      </c>
      <c r="C7" s="100" t="str">
        <f t="shared" si="0"/>
        <v>GbpLibor2M</v>
      </c>
      <c r="D7" s="99" t="str">
        <f t="shared" si="1"/>
        <v>GBP2MD_SYNTH3M_Quote</v>
      </c>
      <c r="E7" s="98" t="str">
        <f t="shared" si="2"/>
        <v>GBP_YC3MRH_2MD</v>
      </c>
      <c r="F7" s="97" t="str">
        <f>_xll.qlDepositRateHelper(E7,D7,C7,Permanent,Trigger,ObjectOverwrite)</f>
        <v>GBP_YC3MRH_2MD#0000</v>
      </c>
      <c r="G7" s="96" t="str">
        <f>_xll.ohRangeRetrieveError(F7)</f>
        <v/>
      </c>
      <c r="H7" s="95"/>
      <c r="J7" s="94">
        <f>_xll.qlRateHelperEarliestDate(F7)</f>
        <v>41684</v>
      </c>
    </row>
    <row r="8" spans="1:10" x14ac:dyDescent="0.2">
      <c r="A8" s="102"/>
      <c r="B8" s="101" t="s">
        <v>137</v>
      </c>
      <c r="C8" s="100" t="str">
        <f t="shared" si="0"/>
        <v>GbpLibor3M</v>
      </c>
      <c r="D8" s="99" t="str">
        <f t="shared" si="1"/>
        <v>GBP3MD_SYNTH3M_Quote</v>
      </c>
      <c r="E8" s="98" t="str">
        <f t="shared" si="2"/>
        <v>GBP_YC3MRH_3MD</v>
      </c>
      <c r="F8" s="97" t="str">
        <f>_xll.qlDepositRateHelper(E8,D8,C8,Permanent,Trigger,ObjectOverwrite)</f>
        <v>GBP_YC3MRH_3MD#0000</v>
      </c>
      <c r="G8" s="96" t="str">
        <f>_xll.ohRangeRetrieveError(F8)</f>
        <v/>
      </c>
      <c r="H8" s="95"/>
      <c r="J8" s="94">
        <f>_xll.qlRateHelperEarliestDate(F8)</f>
        <v>41684</v>
      </c>
    </row>
    <row r="9" spans="1:10" ht="13.5" thickBot="1" x14ac:dyDescent="0.25">
      <c r="A9" s="93"/>
      <c r="B9" s="92"/>
      <c r="C9" s="92"/>
      <c r="D9" s="92"/>
      <c r="E9" s="92"/>
      <c r="F9" s="92"/>
      <c r="G9" s="92"/>
      <c r="H9" s="9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45"/>
  <sheetViews>
    <sheetView workbookViewId="0"/>
  </sheetViews>
  <sheetFormatPr defaultRowHeight="12.75" x14ac:dyDescent="0.2"/>
  <cols>
    <col min="1" max="1" width="2.28515625" style="90" customWidth="1"/>
    <col min="2" max="2" width="3.5703125" style="90" bestFit="1" customWidth="1"/>
    <col min="3" max="3" width="5.7109375" style="90" bestFit="1" customWidth="1"/>
    <col min="4" max="4" width="6.140625" style="90" bestFit="1" customWidth="1"/>
    <col min="5" max="5" width="9.140625" style="90"/>
    <col min="6" max="6" width="15.85546875" style="90" bestFit="1" customWidth="1"/>
    <col min="7" max="7" width="22" style="90" bestFit="1" customWidth="1"/>
    <col min="8" max="8" width="23.140625" style="90" bestFit="1" customWidth="1"/>
    <col min="9" max="9" width="23.28515625" style="90" bestFit="1" customWidth="1"/>
    <col min="10" max="10" width="15.5703125" style="90" customWidth="1"/>
    <col min="11" max="11" width="4.140625" style="90" customWidth="1"/>
    <col min="12" max="16384" width="9.140625" style="90"/>
  </cols>
  <sheetData>
    <row r="1" spans="1:12" x14ac:dyDescent="0.2">
      <c r="A1" s="143" t="s">
        <v>174</v>
      </c>
      <c r="B1" s="147"/>
      <c r="C1" s="147"/>
      <c r="D1" s="147"/>
      <c r="E1" s="6" t="s">
        <v>137</v>
      </c>
      <c r="F1" s="146"/>
      <c r="G1" s="146"/>
      <c r="H1" s="145" t="str">
        <f>Currency&amp;"_YC"&amp;$E$1&amp;"RH"</f>
        <v>GBP_YC3MRH</v>
      </c>
      <c r="I1" s="144"/>
      <c r="J1" s="144"/>
      <c r="K1" s="95"/>
    </row>
    <row r="2" spans="1:12" ht="32.25" customHeight="1" x14ac:dyDescent="0.2">
      <c r="A2" s="143"/>
      <c r="B2" s="141" t="s">
        <v>157</v>
      </c>
      <c r="C2" s="106" t="s">
        <v>156</v>
      </c>
      <c r="D2" s="142" t="s">
        <v>155</v>
      </c>
      <c r="E2" s="106" t="s">
        <v>144</v>
      </c>
      <c r="F2" s="106" t="s">
        <v>143</v>
      </c>
      <c r="G2" s="141" t="s">
        <v>154</v>
      </c>
      <c r="H2" s="105" t="str">
        <f>$H$1&amp;"_Futures"&amp;$E$1&amp;".xml"</f>
        <v>GBP_YC3MRH_Futures3M.xml</v>
      </c>
      <c r="I2" s="104">
        <f ca="1">IF(Serialize,_xll.ohObjectSave(I3:I44,SerializationPath&amp;H2,FileOverwrite,Serialize),"---")</f>
        <v>42</v>
      </c>
      <c r="J2" s="103" t="str">
        <f ca="1">_xll.ohRangeRetrieveError(I2)</f>
        <v/>
      </c>
      <c r="K2" s="95"/>
    </row>
    <row r="3" spans="1:12" x14ac:dyDescent="0.2">
      <c r="A3" s="136"/>
      <c r="B3" s="140">
        <v>1</v>
      </c>
      <c r="C3" s="134" t="b">
        <v>0</v>
      </c>
      <c r="D3" s="134" t="str">
        <f t="array" ref="D3:D44">_xll.qlIMMNextCodes(_xll.qlSettingsEvaluationDate(Trigger)-1,C3:C44)</f>
        <v>G4</v>
      </c>
      <c r="E3" s="134" t="str">
        <f t="shared" ref="E3:E34" si="0">PROPER(Currency)&amp;FamilyName&amp;$E$1</f>
        <v>GbpLibor3M</v>
      </c>
      <c r="F3" s="133" t="str">
        <f t="shared" ref="F3:F34" si="1">Currency&amp;"FUT"&amp;$E$1&amp;$D3&amp;QuoteSuffix</f>
        <v>GBPFUT3MG4_Quote</v>
      </c>
      <c r="G3" s="133" t="str">
        <f t="shared" ref="G3:G34" si="2">Currency&amp;"FUT"&amp;$E$1&amp;$D3&amp;"ConvAdj"&amp;QuoteSuffix</f>
        <v>GBPFUT3MG4ConvAdj_Quote</v>
      </c>
      <c r="H3" s="133" t="str">
        <f t="shared" ref="H3:H34" si="3">$H$1&amp;"_FUT"&amp;$E$1&amp;$D3</f>
        <v>GBP_YC3MRH_FUT3MG4</v>
      </c>
      <c r="I3" s="139" t="str">
        <f>_xll.qlFuturesRateHelper(H3,$F3,$D3,$E3,$G3,Permanent,Trigger,ObjectOverwrite)</f>
        <v>GBP_YC3MRH_FUT3MG4#0000</v>
      </c>
      <c r="J3" s="138" t="str">
        <f>_xll.ohRangeRetrieveError(I3)</f>
        <v/>
      </c>
      <c r="K3" s="95"/>
      <c r="L3" s="137"/>
    </row>
    <row r="4" spans="1:12" x14ac:dyDescent="0.2">
      <c r="A4" s="136"/>
      <c r="B4" s="101">
        <v>2</v>
      </c>
      <c r="C4" s="135" t="b">
        <v>0</v>
      </c>
      <c r="D4" s="135" t="str">
        <v>H4</v>
      </c>
      <c r="E4" s="134" t="str">
        <f t="shared" si="0"/>
        <v>GbpLibor3M</v>
      </c>
      <c r="F4" s="133" t="str">
        <f t="shared" si="1"/>
        <v>GBPFUT3MH4_Quote</v>
      </c>
      <c r="G4" s="133" t="str">
        <f t="shared" si="2"/>
        <v>GBPFUT3MH4ConvAdj_Quote</v>
      </c>
      <c r="H4" s="133" t="str">
        <f t="shared" si="3"/>
        <v>GBP_YC3MRH_FUT3MH4</v>
      </c>
      <c r="I4" s="132" t="str">
        <f>_xll.qlFuturesRateHelper(H4,$F4,$D4,$E4,$G4,Permanent,Trigger,ObjectOverwrite)</f>
        <v>GBP_YC3MRH_FUT3MH4#0000</v>
      </c>
      <c r="J4" s="96" t="str">
        <f>_xll.ohRangeRetrieveError(I4)</f>
        <v/>
      </c>
      <c r="K4" s="95"/>
      <c r="L4" s="137"/>
    </row>
    <row r="5" spans="1:12" x14ac:dyDescent="0.2">
      <c r="A5" s="136"/>
      <c r="B5" s="101">
        <v>3</v>
      </c>
      <c r="C5" s="135" t="b">
        <v>0</v>
      </c>
      <c r="D5" s="135" t="str">
        <v>J4</v>
      </c>
      <c r="E5" s="134" t="str">
        <f t="shared" si="0"/>
        <v>GbpLibor3M</v>
      </c>
      <c r="F5" s="133" t="str">
        <f t="shared" si="1"/>
        <v>GBPFUT3MJ4_Quote</v>
      </c>
      <c r="G5" s="133" t="str">
        <f t="shared" si="2"/>
        <v>GBPFUT3MJ4ConvAdj_Quote</v>
      </c>
      <c r="H5" s="133" t="str">
        <f t="shared" si="3"/>
        <v>GBP_YC3MRH_FUT3MJ4</v>
      </c>
      <c r="I5" s="132" t="str">
        <f>_xll.qlFuturesRateHelper(H5,$F5,$D5,$E5,$G5,Permanent,Trigger,ObjectOverwrite)</f>
        <v>GBP_YC3MRH_FUT3MJ4#0000</v>
      </c>
      <c r="J5" s="96" t="str">
        <f>_xll.ohRangeRetrieveError(I5)</f>
        <v/>
      </c>
      <c r="K5" s="95"/>
      <c r="L5" s="137"/>
    </row>
    <row r="6" spans="1:12" x14ac:dyDescent="0.2">
      <c r="A6" s="136"/>
      <c r="B6" s="101">
        <v>4</v>
      </c>
      <c r="C6" s="135" t="b">
        <v>0</v>
      </c>
      <c r="D6" s="135" t="str">
        <v>K4</v>
      </c>
      <c r="E6" s="134" t="str">
        <f t="shared" si="0"/>
        <v>GbpLibor3M</v>
      </c>
      <c r="F6" s="133" t="str">
        <f t="shared" si="1"/>
        <v>GBPFUT3MK4_Quote</v>
      </c>
      <c r="G6" s="133" t="str">
        <f t="shared" si="2"/>
        <v>GBPFUT3MK4ConvAdj_Quote</v>
      </c>
      <c r="H6" s="133" t="str">
        <f t="shared" si="3"/>
        <v>GBP_YC3MRH_FUT3MK4</v>
      </c>
      <c r="I6" s="132" t="str">
        <f>_xll.qlFuturesRateHelper(H6,$F6,$D6,$E6,$G6,Permanent,Trigger,ObjectOverwrite)</f>
        <v>GBP_YC3MRH_FUT3MK4#0000</v>
      </c>
      <c r="J6" s="96" t="str">
        <f>_xll.ohRangeRetrieveError(I6)</f>
        <v/>
      </c>
      <c r="K6" s="95"/>
      <c r="L6" s="137"/>
    </row>
    <row r="7" spans="1:12" x14ac:dyDescent="0.2">
      <c r="A7" s="136"/>
      <c r="B7" s="101">
        <v>5</v>
      </c>
      <c r="C7" s="135" t="b">
        <v>0</v>
      </c>
      <c r="D7" s="135" t="str">
        <v>M4</v>
      </c>
      <c r="E7" s="134" t="str">
        <f t="shared" si="0"/>
        <v>GbpLibor3M</v>
      </c>
      <c r="F7" s="133" t="str">
        <f t="shared" si="1"/>
        <v>GBPFUT3MM4_Quote</v>
      </c>
      <c r="G7" s="133" t="str">
        <f t="shared" si="2"/>
        <v>GBPFUT3MM4ConvAdj_Quote</v>
      </c>
      <c r="H7" s="133" t="str">
        <f t="shared" si="3"/>
        <v>GBP_YC3MRH_FUT3MM4</v>
      </c>
      <c r="I7" s="132" t="str">
        <f>_xll.qlFuturesRateHelper(H7,$F7,$D7,$E7,$G7,Permanent,Trigger,ObjectOverwrite)</f>
        <v>GBP_YC3MRH_FUT3MM4#0000</v>
      </c>
      <c r="J7" s="96" t="str">
        <f>_xll.ohRangeRetrieveError(I7)</f>
        <v/>
      </c>
      <c r="K7" s="95"/>
      <c r="L7" s="137"/>
    </row>
    <row r="8" spans="1:12" x14ac:dyDescent="0.2">
      <c r="A8" s="136"/>
      <c r="B8" s="101">
        <v>6</v>
      </c>
      <c r="C8" s="135" t="b">
        <v>0</v>
      </c>
      <c r="D8" s="135" t="str">
        <v>N4</v>
      </c>
      <c r="E8" s="134" t="str">
        <f t="shared" si="0"/>
        <v>GbpLibor3M</v>
      </c>
      <c r="F8" s="133" t="str">
        <f t="shared" si="1"/>
        <v>GBPFUT3MN4_Quote</v>
      </c>
      <c r="G8" s="133" t="str">
        <f t="shared" si="2"/>
        <v>GBPFUT3MN4ConvAdj_Quote</v>
      </c>
      <c r="H8" s="133" t="str">
        <f t="shared" si="3"/>
        <v>GBP_YC3MRH_FUT3MN4</v>
      </c>
      <c r="I8" s="132" t="str">
        <f>_xll.qlFuturesRateHelper(H8,$F8,$D8,$E8,$G8,Permanent,Trigger,ObjectOverwrite)</f>
        <v>GBP_YC3MRH_FUT3MN4#0000</v>
      </c>
      <c r="J8" s="96" t="str">
        <f>_xll.ohRangeRetrieveError(I8)</f>
        <v/>
      </c>
      <c r="K8" s="95"/>
      <c r="L8" s="137"/>
    </row>
    <row r="9" spans="1:12" x14ac:dyDescent="0.2">
      <c r="A9" s="136"/>
      <c r="B9" s="101">
        <v>7</v>
      </c>
      <c r="C9" s="135" t="b">
        <v>0</v>
      </c>
      <c r="D9" s="135" t="str">
        <v>Q4</v>
      </c>
      <c r="E9" s="134" t="str">
        <f t="shared" si="0"/>
        <v>GbpLibor3M</v>
      </c>
      <c r="F9" s="133" t="str">
        <f t="shared" si="1"/>
        <v>GBPFUT3MQ4_Quote</v>
      </c>
      <c r="G9" s="133" t="str">
        <f t="shared" si="2"/>
        <v>GBPFUT3MQ4ConvAdj_Quote</v>
      </c>
      <c r="H9" s="133" t="str">
        <f t="shared" si="3"/>
        <v>GBP_YC3MRH_FUT3MQ4</v>
      </c>
      <c r="I9" s="132" t="str">
        <f>_xll.qlFuturesRateHelper(H9,$F9,$D9,$E9,$G9,Permanent,Trigger,ObjectOverwrite)</f>
        <v>GBP_YC3MRH_FUT3MQ4#0000</v>
      </c>
      <c r="J9" s="96" t="str">
        <f>_xll.ohRangeRetrieveError(I9)</f>
        <v/>
      </c>
      <c r="K9" s="95"/>
      <c r="L9" s="137"/>
    </row>
    <row r="10" spans="1:12" x14ac:dyDescent="0.2">
      <c r="A10" s="136"/>
      <c r="B10" s="101">
        <v>8</v>
      </c>
      <c r="C10" s="135" t="b">
        <v>0</v>
      </c>
      <c r="D10" s="135" t="str">
        <v>U4</v>
      </c>
      <c r="E10" s="134" t="str">
        <f t="shared" si="0"/>
        <v>GbpLibor3M</v>
      </c>
      <c r="F10" s="133" t="str">
        <f t="shared" si="1"/>
        <v>GBPFUT3MU4_Quote</v>
      </c>
      <c r="G10" s="133" t="str">
        <f t="shared" si="2"/>
        <v>GBPFUT3MU4ConvAdj_Quote</v>
      </c>
      <c r="H10" s="133" t="str">
        <f t="shared" si="3"/>
        <v>GBP_YC3MRH_FUT3MU4</v>
      </c>
      <c r="I10" s="132" t="str">
        <f>_xll.qlFuturesRateHelper(H10,$F10,$D10,$E10,$G10,Permanent,Trigger,ObjectOverwrite)</f>
        <v>GBP_YC3MRH_FUT3MU4#0000</v>
      </c>
      <c r="J10" s="96" t="str">
        <f>_xll.ohRangeRetrieveError(I10)</f>
        <v/>
      </c>
      <c r="K10" s="95"/>
      <c r="L10" s="137"/>
    </row>
    <row r="11" spans="1:12" x14ac:dyDescent="0.2">
      <c r="A11" s="136"/>
      <c r="B11" s="101">
        <v>9</v>
      </c>
      <c r="C11" s="135" t="b">
        <v>0</v>
      </c>
      <c r="D11" s="135" t="str">
        <v>V4</v>
      </c>
      <c r="E11" s="134" t="str">
        <f t="shared" si="0"/>
        <v>GbpLibor3M</v>
      </c>
      <c r="F11" s="133" t="str">
        <f t="shared" si="1"/>
        <v>GBPFUT3MV4_Quote</v>
      </c>
      <c r="G11" s="133" t="str">
        <f t="shared" si="2"/>
        <v>GBPFUT3MV4ConvAdj_Quote</v>
      </c>
      <c r="H11" s="133" t="str">
        <f t="shared" si="3"/>
        <v>GBP_YC3MRH_FUT3MV4</v>
      </c>
      <c r="I11" s="132" t="str">
        <f>_xll.qlFuturesRateHelper(H11,$F11,$D11,$E11,$G11,Permanent,Trigger,ObjectOverwrite)</f>
        <v>GBP_YC3MRH_FUT3MV4#0000</v>
      </c>
      <c r="J11" s="96" t="str">
        <f>_xll.ohRangeRetrieveError(I11)</f>
        <v/>
      </c>
      <c r="K11" s="95"/>
      <c r="L11" s="137"/>
    </row>
    <row r="12" spans="1:12" x14ac:dyDescent="0.2">
      <c r="A12" s="136"/>
      <c r="B12" s="101">
        <v>10</v>
      </c>
      <c r="C12" s="135" t="b">
        <v>0</v>
      </c>
      <c r="D12" s="135" t="str">
        <v>X4</v>
      </c>
      <c r="E12" s="134" t="str">
        <f t="shared" si="0"/>
        <v>GbpLibor3M</v>
      </c>
      <c r="F12" s="133" t="str">
        <f t="shared" si="1"/>
        <v>GBPFUT3MX4_Quote</v>
      </c>
      <c r="G12" s="133" t="str">
        <f t="shared" si="2"/>
        <v>GBPFUT3MX4ConvAdj_Quote</v>
      </c>
      <c r="H12" s="133" t="str">
        <f t="shared" si="3"/>
        <v>GBP_YC3MRH_FUT3MX4</v>
      </c>
      <c r="I12" s="132" t="str">
        <f>_xll.qlFuturesRateHelper(H12,$F12,$D12,$E12,$G12,Permanent,Trigger,ObjectOverwrite)</f>
        <v>GBP_YC3MRH_FUT3MX4#0000</v>
      </c>
      <c r="J12" s="96" t="str">
        <f>_xll.ohRangeRetrieveError(I12)</f>
        <v/>
      </c>
      <c r="K12" s="95"/>
      <c r="L12" s="137"/>
    </row>
    <row r="13" spans="1:12" x14ac:dyDescent="0.2">
      <c r="A13" s="136"/>
      <c r="B13" s="101">
        <v>11</v>
      </c>
      <c r="C13" s="135" t="b">
        <v>0</v>
      </c>
      <c r="D13" s="135" t="str">
        <v>Z4</v>
      </c>
      <c r="E13" s="134" t="str">
        <f t="shared" si="0"/>
        <v>GbpLibor3M</v>
      </c>
      <c r="F13" s="133" t="str">
        <f t="shared" si="1"/>
        <v>GBPFUT3MZ4_Quote</v>
      </c>
      <c r="G13" s="133" t="str">
        <f t="shared" si="2"/>
        <v>GBPFUT3MZ4ConvAdj_Quote</v>
      </c>
      <c r="H13" s="133" t="str">
        <f t="shared" si="3"/>
        <v>GBP_YC3MRH_FUT3MZ4</v>
      </c>
      <c r="I13" s="132" t="str">
        <f>_xll.qlFuturesRateHelper(H13,$F13,$D13,$E13,$G13,Permanent,Trigger,ObjectOverwrite)</f>
        <v>GBP_YC3MRH_FUT3MZ4#0000</v>
      </c>
      <c r="J13" s="96" t="str">
        <f>_xll.ohRangeRetrieveError(I13)</f>
        <v/>
      </c>
      <c r="K13" s="95"/>
      <c r="L13" s="137"/>
    </row>
    <row r="14" spans="1:12" x14ac:dyDescent="0.2">
      <c r="A14" s="136"/>
      <c r="B14" s="101">
        <v>12</v>
      </c>
      <c r="C14" s="135" t="b">
        <v>0</v>
      </c>
      <c r="D14" s="135" t="str">
        <v>F5</v>
      </c>
      <c r="E14" s="134" t="str">
        <f t="shared" si="0"/>
        <v>GbpLibor3M</v>
      </c>
      <c r="F14" s="133" t="str">
        <f t="shared" si="1"/>
        <v>GBPFUT3MF5_Quote</v>
      </c>
      <c r="G14" s="133" t="str">
        <f t="shared" si="2"/>
        <v>GBPFUT3MF5ConvAdj_Quote</v>
      </c>
      <c r="H14" s="133" t="str">
        <f t="shared" si="3"/>
        <v>GBP_YC3MRH_FUT3MF5</v>
      </c>
      <c r="I14" s="132" t="str">
        <f>_xll.qlFuturesRateHelper(H14,$F14,$D14,$E14,$G14,Permanent,Trigger,ObjectOverwrite)</f>
        <v>GBP_YC3MRH_FUT3MF5#0000</v>
      </c>
      <c r="J14" s="96" t="str">
        <f>_xll.ohRangeRetrieveError(I14)</f>
        <v/>
      </c>
      <c r="K14" s="95"/>
      <c r="L14" s="137"/>
    </row>
    <row r="15" spans="1:12" x14ac:dyDescent="0.2">
      <c r="A15" s="136"/>
      <c r="B15" s="101">
        <v>13</v>
      </c>
      <c r="C15" s="135" t="b">
        <v>1</v>
      </c>
      <c r="D15" s="135" t="str">
        <v>H5</v>
      </c>
      <c r="E15" s="134" t="str">
        <f t="shared" si="0"/>
        <v>GbpLibor3M</v>
      </c>
      <c r="F15" s="133" t="str">
        <f t="shared" si="1"/>
        <v>GBPFUT3MH5_Quote</v>
      </c>
      <c r="G15" s="133" t="str">
        <f t="shared" si="2"/>
        <v>GBPFUT3MH5ConvAdj_Quote</v>
      </c>
      <c r="H15" s="133" t="str">
        <f t="shared" si="3"/>
        <v>GBP_YC3MRH_FUT3MH5</v>
      </c>
      <c r="I15" s="132" t="str">
        <f>_xll.qlFuturesRateHelper(H15,$F15,$D15,$E15,$G15,Permanent,Trigger,ObjectOverwrite)</f>
        <v>GBP_YC3MRH_FUT3MH5#0000</v>
      </c>
      <c r="J15" s="96" t="str">
        <f>_xll.ohRangeRetrieveError(I15)</f>
        <v/>
      </c>
      <c r="K15" s="95"/>
      <c r="L15" s="137"/>
    </row>
    <row r="16" spans="1:12" x14ac:dyDescent="0.2">
      <c r="A16" s="136"/>
      <c r="B16" s="101">
        <v>14</v>
      </c>
      <c r="C16" s="135" t="b">
        <v>1</v>
      </c>
      <c r="D16" s="135" t="str">
        <v>M5</v>
      </c>
      <c r="E16" s="134" t="str">
        <f t="shared" si="0"/>
        <v>GbpLibor3M</v>
      </c>
      <c r="F16" s="133" t="str">
        <f t="shared" si="1"/>
        <v>GBPFUT3MM5_Quote</v>
      </c>
      <c r="G16" s="133" t="str">
        <f t="shared" si="2"/>
        <v>GBPFUT3MM5ConvAdj_Quote</v>
      </c>
      <c r="H16" s="133" t="str">
        <f t="shared" si="3"/>
        <v>GBP_YC3MRH_FUT3MM5</v>
      </c>
      <c r="I16" s="132" t="str">
        <f>_xll.qlFuturesRateHelper(H16,$F16,$D16,$E16,$G16,Permanent,Trigger,ObjectOverwrite)</f>
        <v>GBP_YC3MRH_FUT3MM5#0000</v>
      </c>
      <c r="J16" s="96" t="str">
        <f>_xll.ohRangeRetrieveError(I16)</f>
        <v/>
      </c>
      <c r="K16" s="95"/>
      <c r="L16" s="137"/>
    </row>
    <row r="17" spans="1:21" x14ac:dyDescent="0.2">
      <c r="A17" s="136"/>
      <c r="B17" s="101">
        <v>15</v>
      </c>
      <c r="C17" s="135" t="b">
        <v>1</v>
      </c>
      <c r="D17" s="135" t="str">
        <v>U5</v>
      </c>
      <c r="E17" s="134" t="str">
        <f t="shared" si="0"/>
        <v>GbpLibor3M</v>
      </c>
      <c r="F17" s="133" t="str">
        <f t="shared" si="1"/>
        <v>GBPFUT3MU5_Quote</v>
      </c>
      <c r="G17" s="133" t="str">
        <f t="shared" si="2"/>
        <v>GBPFUT3MU5ConvAdj_Quote</v>
      </c>
      <c r="H17" s="133" t="str">
        <f t="shared" si="3"/>
        <v>GBP_YC3MRH_FUT3MU5</v>
      </c>
      <c r="I17" s="132" t="str">
        <f>_xll.qlFuturesRateHelper(H17,$F17,$D17,$E17,$G17,Permanent,Trigger,ObjectOverwrite)</f>
        <v>GBP_YC3MRH_FUT3MU5#0000</v>
      </c>
      <c r="J17" s="96" t="str">
        <f>_xll.ohRangeRetrieveError(I17)</f>
        <v/>
      </c>
      <c r="K17" s="95"/>
      <c r="L17" s="137"/>
    </row>
    <row r="18" spans="1:21" x14ac:dyDescent="0.2">
      <c r="A18" s="136"/>
      <c r="B18" s="101">
        <v>16</v>
      </c>
      <c r="C18" s="135" t="b">
        <v>1</v>
      </c>
      <c r="D18" s="135" t="str">
        <v>Z5</v>
      </c>
      <c r="E18" s="134" t="str">
        <f t="shared" si="0"/>
        <v>GbpLibor3M</v>
      </c>
      <c r="F18" s="133" t="str">
        <f t="shared" si="1"/>
        <v>GBPFUT3MZ5_Quote</v>
      </c>
      <c r="G18" s="133" t="str">
        <f t="shared" si="2"/>
        <v>GBPFUT3MZ5ConvAdj_Quote</v>
      </c>
      <c r="H18" s="133" t="str">
        <f t="shared" si="3"/>
        <v>GBP_YC3MRH_FUT3MZ5</v>
      </c>
      <c r="I18" s="132" t="str">
        <f>_xll.qlFuturesRateHelper(H18,$F18,$D18,$E18,$G18,Permanent,Trigger,ObjectOverwrite)</f>
        <v>GBP_YC3MRH_FUT3MZ5#0000</v>
      </c>
      <c r="J18" s="96" t="str">
        <f>_xll.ohRangeRetrieveError(I18)</f>
        <v/>
      </c>
      <c r="K18" s="95"/>
      <c r="L18" s="137"/>
    </row>
    <row r="19" spans="1:21" x14ac:dyDescent="0.2">
      <c r="A19" s="136"/>
      <c r="B19" s="101">
        <v>17</v>
      </c>
      <c r="C19" s="135" t="b">
        <v>1</v>
      </c>
      <c r="D19" s="135" t="str">
        <v>H6</v>
      </c>
      <c r="E19" s="134" t="str">
        <f t="shared" si="0"/>
        <v>GbpLibor3M</v>
      </c>
      <c r="F19" s="133" t="str">
        <f t="shared" si="1"/>
        <v>GBPFUT3MH6_Quote</v>
      </c>
      <c r="G19" s="133" t="str">
        <f t="shared" si="2"/>
        <v>GBPFUT3MH6ConvAdj_Quote</v>
      </c>
      <c r="H19" s="133" t="str">
        <f t="shared" si="3"/>
        <v>GBP_YC3MRH_FUT3MH6</v>
      </c>
      <c r="I19" s="132" t="str">
        <f>_xll.qlFuturesRateHelper(H19,$F19,$D19,$E19,$G19,Permanent,Trigger,ObjectOverwrite)</f>
        <v>GBP_YC3MRH_FUT3MH6#0000</v>
      </c>
      <c r="J19" s="96" t="str">
        <f>_xll.ohRangeRetrieveError(I19)</f>
        <v/>
      </c>
      <c r="K19" s="95"/>
      <c r="L19" s="137"/>
    </row>
    <row r="20" spans="1:21" x14ac:dyDescent="0.2">
      <c r="A20" s="136"/>
      <c r="B20" s="101">
        <v>18</v>
      </c>
      <c r="C20" s="135" t="b">
        <v>1</v>
      </c>
      <c r="D20" s="135" t="str">
        <v>M6</v>
      </c>
      <c r="E20" s="134" t="str">
        <f t="shared" si="0"/>
        <v>GbpLibor3M</v>
      </c>
      <c r="F20" s="133" t="str">
        <f t="shared" si="1"/>
        <v>GBPFUT3MM6_Quote</v>
      </c>
      <c r="G20" s="133" t="str">
        <f t="shared" si="2"/>
        <v>GBPFUT3MM6ConvAdj_Quote</v>
      </c>
      <c r="H20" s="133" t="str">
        <f t="shared" si="3"/>
        <v>GBP_YC3MRH_FUT3MM6</v>
      </c>
      <c r="I20" s="132" t="str">
        <f>_xll.qlFuturesRateHelper(H20,$F20,$D20,$E20,$G20,Permanent,Trigger,ObjectOverwrite)</f>
        <v>GBP_YC3MRH_FUT3MM6#0000</v>
      </c>
      <c r="J20" s="96" t="str">
        <f>_xll.ohRangeRetrieveError(I20)</f>
        <v/>
      </c>
      <c r="K20" s="95"/>
      <c r="L20" s="137"/>
    </row>
    <row r="21" spans="1:21" x14ac:dyDescent="0.2">
      <c r="A21" s="136"/>
      <c r="B21" s="101">
        <v>19</v>
      </c>
      <c r="C21" s="135" t="b">
        <v>1</v>
      </c>
      <c r="D21" s="135" t="str">
        <v>U6</v>
      </c>
      <c r="E21" s="134" t="str">
        <f t="shared" si="0"/>
        <v>GbpLibor3M</v>
      </c>
      <c r="F21" s="133" t="str">
        <f t="shared" si="1"/>
        <v>GBPFUT3MU6_Quote</v>
      </c>
      <c r="G21" s="133" t="str">
        <f t="shared" si="2"/>
        <v>GBPFUT3MU6ConvAdj_Quote</v>
      </c>
      <c r="H21" s="133" t="str">
        <f t="shared" si="3"/>
        <v>GBP_YC3MRH_FUT3MU6</v>
      </c>
      <c r="I21" s="132" t="str">
        <f>_xll.qlFuturesRateHelper(H21,$F21,$D21,$E21,$G21,Permanent,Trigger,ObjectOverwrite)</f>
        <v>GBP_YC3MRH_FUT3MU6#0000</v>
      </c>
      <c r="J21" s="96" t="str">
        <f>_xll.ohRangeRetrieveError(I21)</f>
        <v/>
      </c>
      <c r="K21" s="95"/>
      <c r="L21" s="137"/>
    </row>
    <row r="22" spans="1:21" x14ac:dyDescent="0.2">
      <c r="A22" s="136"/>
      <c r="B22" s="101">
        <v>20</v>
      </c>
      <c r="C22" s="135" t="b">
        <v>1</v>
      </c>
      <c r="D22" s="135" t="str">
        <v>Z6</v>
      </c>
      <c r="E22" s="134" t="str">
        <f t="shared" si="0"/>
        <v>GbpLibor3M</v>
      </c>
      <c r="F22" s="133" t="str">
        <f t="shared" si="1"/>
        <v>GBPFUT3MZ6_Quote</v>
      </c>
      <c r="G22" s="133" t="str">
        <f t="shared" si="2"/>
        <v>GBPFUT3MZ6ConvAdj_Quote</v>
      </c>
      <c r="H22" s="133" t="str">
        <f t="shared" si="3"/>
        <v>GBP_YC3MRH_FUT3MZ6</v>
      </c>
      <c r="I22" s="132" t="str">
        <f>_xll.qlFuturesRateHelper(H22,$F22,$D22,$E22,$G22,Permanent,Trigger,ObjectOverwrite)</f>
        <v>GBP_YC3MRH_FUT3MZ6#0000</v>
      </c>
      <c r="J22" s="96" t="str">
        <f>_xll.ohRangeRetrieveError(I22)</f>
        <v/>
      </c>
      <c r="K22" s="95"/>
      <c r="L22" s="137"/>
    </row>
    <row r="23" spans="1:21" x14ac:dyDescent="0.2">
      <c r="A23" s="136"/>
      <c r="B23" s="101">
        <v>21</v>
      </c>
      <c r="C23" s="135" t="b">
        <v>1</v>
      </c>
      <c r="D23" s="135" t="str">
        <v>H7</v>
      </c>
      <c r="E23" s="134" t="str">
        <f t="shared" si="0"/>
        <v>GbpLibor3M</v>
      </c>
      <c r="F23" s="133" t="str">
        <f t="shared" si="1"/>
        <v>GBPFUT3MH7_Quote</v>
      </c>
      <c r="G23" s="133" t="str">
        <f t="shared" si="2"/>
        <v>GBPFUT3MH7ConvAdj_Quote</v>
      </c>
      <c r="H23" s="133" t="str">
        <f t="shared" si="3"/>
        <v>GBP_YC3MRH_FUT3MH7</v>
      </c>
      <c r="I23" s="132" t="str">
        <f>_xll.qlFuturesRateHelper(H23,$F23,$D23,$E23,$G23,Permanent,Trigger,ObjectOverwrite)</f>
        <v>GBP_YC3MRH_FUT3MH7#0000</v>
      </c>
      <c r="J23" s="96" t="str">
        <f>_xll.ohRangeRetrieveError(I23)</f>
        <v/>
      </c>
      <c r="K23" s="95"/>
      <c r="L23" s="137"/>
    </row>
    <row r="24" spans="1:21" x14ac:dyDescent="0.2">
      <c r="A24" s="136"/>
      <c r="B24" s="101">
        <v>22</v>
      </c>
      <c r="C24" s="135" t="b">
        <v>1</v>
      </c>
      <c r="D24" s="135" t="str">
        <v>M7</v>
      </c>
      <c r="E24" s="134" t="str">
        <f t="shared" si="0"/>
        <v>GbpLibor3M</v>
      </c>
      <c r="F24" s="133" t="str">
        <f t="shared" si="1"/>
        <v>GBPFUT3MM7_Quote</v>
      </c>
      <c r="G24" s="133" t="str">
        <f t="shared" si="2"/>
        <v>GBPFUT3MM7ConvAdj_Quote</v>
      </c>
      <c r="H24" s="133" t="str">
        <f t="shared" si="3"/>
        <v>GBP_YC3MRH_FUT3MM7</v>
      </c>
      <c r="I24" s="132" t="str">
        <f>_xll.qlFuturesRateHelper(H24,$F24,$D24,$E24,$G24,Permanent,Trigger,ObjectOverwrite)</f>
        <v>GBP_YC3MRH_FUT3MM7#0000</v>
      </c>
      <c r="J24" s="96" t="str">
        <f>_xll.ohRangeRetrieveError(I24)</f>
        <v/>
      </c>
      <c r="K24" s="95"/>
      <c r="L24" s="137"/>
    </row>
    <row r="25" spans="1:21" x14ac:dyDescent="0.2">
      <c r="A25" s="136"/>
      <c r="B25" s="101">
        <v>23</v>
      </c>
      <c r="C25" s="135" t="b">
        <v>1</v>
      </c>
      <c r="D25" s="135" t="str">
        <v>U7</v>
      </c>
      <c r="E25" s="134" t="str">
        <f t="shared" si="0"/>
        <v>GbpLibor3M</v>
      </c>
      <c r="F25" s="133" t="str">
        <f t="shared" si="1"/>
        <v>GBPFUT3MU7_Quote</v>
      </c>
      <c r="G25" s="133" t="str">
        <f t="shared" si="2"/>
        <v>GBPFUT3MU7ConvAdj_Quote</v>
      </c>
      <c r="H25" s="133" t="str">
        <f t="shared" si="3"/>
        <v>GBP_YC3MRH_FUT3MU7</v>
      </c>
      <c r="I25" s="132" t="str">
        <f>_xll.qlFuturesRateHelper(H25,$F25,$D25,$E25,$G25,Permanent,Trigger,ObjectOverwrite)</f>
        <v>GBP_YC3MRH_FUT3MU7#0000</v>
      </c>
      <c r="J25" s="96" t="str">
        <f>_xll.ohRangeRetrieveError(I25)</f>
        <v/>
      </c>
      <c r="K25" s="95"/>
      <c r="L25" s="137"/>
    </row>
    <row r="26" spans="1:21" x14ac:dyDescent="0.2">
      <c r="A26" s="136"/>
      <c r="B26" s="101">
        <v>24</v>
      </c>
      <c r="C26" s="135" t="b">
        <v>1</v>
      </c>
      <c r="D26" s="135" t="str">
        <v>Z7</v>
      </c>
      <c r="E26" s="134" t="str">
        <f t="shared" si="0"/>
        <v>GbpLibor3M</v>
      </c>
      <c r="F26" s="133" t="str">
        <f t="shared" si="1"/>
        <v>GBPFUT3MZ7_Quote</v>
      </c>
      <c r="G26" s="133" t="str">
        <f t="shared" si="2"/>
        <v>GBPFUT3MZ7ConvAdj_Quote</v>
      </c>
      <c r="H26" s="133" t="str">
        <f t="shared" si="3"/>
        <v>GBP_YC3MRH_FUT3MZ7</v>
      </c>
      <c r="I26" s="132" t="str">
        <f>_xll.qlFuturesRateHelper(H26,$F26,$D26,$E26,$G26,Permanent,Trigger,ObjectOverwrite)</f>
        <v>GBP_YC3MRH_FUT3MZ7#0000</v>
      </c>
      <c r="J26" s="96" t="str">
        <f>_xll.ohRangeRetrieveError(I26)</f>
        <v/>
      </c>
      <c r="K26" s="95"/>
      <c r="L26" s="137"/>
    </row>
    <row r="27" spans="1:21" x14ac:dyDescent="0.2">
      <c r="A27" s="136"/>
      <c r="B27" s="101">
        <v>25</v>
      </c>
      <c r="C27" s="135" t="b">
        <v>1</v>
      </c>
      <c r="D27" s="135" t="str">
        <v>H8</v>
      </c>
      <c r="E27" s="134" t="str">
        <f t="shared" si="0"/>
        <v>GbpLibor3M</v>
      </c>
      <c r="F27" s="133" t="str">
        <f t="shared" si="1"/>
        <v>GBPFUT3MH8_Quote</v>
      </c>
      <c r="G27" s="133" t="str">
        <f t="shared" si="2"/>
        <v>GBPFUT3MH8ConvAdj_Quote</v>
      </c>
      <c r="H27" s="133" t="str">
        <f t="shared" si="3"/>
        <v>GBP_YC3MRH_FUT3MH8</v>
      </c>
      <c r="I27" s="132" t="str">
        <f>_xll.qlFuturesRateHelper(H27,$F27,$D27,$E27,$G27,Permanent,Trigger,ObjectOverwrite)</f>
        <v>GBP_YC3MRH_FUT3MH8#0000</v>
      </c>
      <c r="J27" s="96" t="str">
        <f>_xll.ohRangeRetrieveError(I27)</f>
        <v/>
      </c>
      <c r="K27" s="95"/>
      <c r="L27" s="137"/>
    </row>
    <row r="28" spans="1:21" x14ac:dyDescent="0.2">
      <c r="A28" s="136"/>
      <c r="B28" s="101">
        <v>26</v>
      </c>
      <c r="C28" s="135" t="b">
        <v>1</v>
      </c>
      <c r="D28" s="135" t="str">
        <v>M8</v>
      </c>
      <c r="E28" s="134" t="str">
        <f t="shared" si="0"/>
        <v>GbpLibor3M</v>
      </c>
      <c r="F28" s="133" t="str">
        <f t="shared" si="1"/>
        <v>GBPFUT3MM8_Quote</v>
      </c>
      <c r="G28" s="133" t="str">
        <f t="shared" si="2"/>
        <v>GBPFUT3MM8ConvAdj_Quote</v>
      </c>
      <c r="H28" s="133" t="str">
        <f t="shared" si="3"/>
        <v>GBP_YC3MRH_FUT3MM8</v>
      </c>
      <c r="I28" s="132" t="str">
        <f>_xll.qlFuturesRateHelper(H28,$F28,$D28,$E28,$G28,Permanent,Trigger,ObjectOverwrite)</f>
        <v>GBP_YC3MRH_FUT3MM8#0000</v>
      </c>
      <c r="J28" s="96" t="str">
        <f>_xll.ohRangeRetrieveError(I28)</f>
        <v/>
      </c>
      <c r="K28" s="95"/>
      <c r="L28" s="137"/>
    </row>
    <row r="29" spans="1:21" x14ac:dyDescent="0.2">
      <c r="A29" s="136"/>
      <c r="B29" s="101">
        <v>27</v>
      </c>
      <c r="C29" s="135" t="b">
        <v>1</v>
      </c>
      <c r="D29" s="135" t="str">
        <v>U8</v>
      </c>
      <c r="E29" s="134" t="str">
        <f t="shared" si="0"/>
        <v>GbpLibor3M</v>
      </c>
      <c r="F29" s="133" t="str">
        <f t="shared" si="1"/>
        <v>GBPFUT3MU8_Quote</v>
      </c>
      <c r="G29" s="133" t="str">
        <f t="shared" si="2"/>
        <v>GBPFUT3MU8ConvAdj_Quote</v>
      </c>
      <c r="H29" s="133" t="str">
        <f t="shared" si="3"/>
        <v>GBP_YC3MRH_FUT3MU8</v>
      </c>
      <c r="I29" s="132" t="str">
        <f>_xll.qlFuturesRateHelper(H29,$F29,$D29,$E29,$G29,Permanent,Trigger,ObjectOverwrite)</f>
        <v>GBP_YC3MRH_FUT3MU8#0000</v>
      </c>
      <c r="J29" s="96" t="str">
        <f>_xll.ohRangeRetrieveError(I29)</f>
        <v/>
      </c>
      <c r="K29" s="95"/>
      <c r="L29" s="137"/>
    </row>
    <row r="30" spans="1:21" x14ac:dyDescent="0.2">
      <c r="A30" s="136"/>
      <c r="B30" s="101">
        <v>28</v>
      </c>
      <c r="C30" s="135" t="b">
        <v>1</v>
      </c>
      <c r="D30" s="135" t="str">
        <v>Z8</v>
      </c>
      <c r="E30" s="134" t="str">
        <f t="shared" si="0"/>
        <v>GbpLibor3M</v>
      </c>
      <c r="F30" s="133" t="str">
        <f t="shared" si="1"/>
        <v>GBPFUT3MZ8_Quote</v>
      </c>
      <c r="G30" s="133" t="str">
        <f t="shared" si="2"/>
        <v>GBPFUT3MZ8ConvAdj_Quote</v>
      </c>
      <c r="H30" s="133" t="str">
        <f t="shared" si="3"/>
        <v>GBP_YC3MRH_FUT3MZ8</v>
      </c>
      <c r="I30" s="132" t="str">
        <f>_xll.qlFuturesRateHelper(H30,$F30,$D30,$E30,$G30,Permanent,Trigger,ObjectOverwrite)</f>
        <v>GBP_YC3MRH_FUT3MZ8#0000</v>
      </c>
      <c r="J30" s="96" t="str">
        <f>_xll.ohRangeRetrieveError(I30)</f>
        <v/>
      </c>
      <c r="K30" s="95"/>
      <c r="L30" s="137"/>
    </row>
    <row r="31" spans="1:21" x14ac:dyDescent="0.2">
      <c r="A31" s="136"/>
      <c r="B31" s="101">
        <v>29</v>
      </c>
      <c r="C31" s="135" t="b">
        <v>1</v>
      </c>
      <c r="D31" s="135" t="str">
        <v>H9</v>
      </c>
      <c r="E31" s="134" t="str">
        <f t="shared" si="0"/>
        <v>GbpLibor3M</v>
      </c>
      <c r="F31" s="133" t="str">
        <f t="shared" si="1"/>
        <v>GBPFUT3MH9_Quote</v>
      </c>
      <c r="G31" s="133" t="str">
        <f t="shared" si="2"/>
        <v>GBPFUT3MH9ConvAdj_Quote</v>
      </c>
      <c r="H31" s="133" t="str">
        <f t="shared" si="3"/>
        <v>GBP_YC3MRH_FUT3MH9</v>
      </c>
      <c r="I31" s="132" t="str">
        <f>_xll.qlFuturesRateHelper(H31,$F31,$D31,$E31,$G31,Permanent,Trigger,ObjectOverwrite)</f>
        <v>GBP_YC3MRH_FUT3MH9#0000</v>
      </c>
      <c r="J31" s="96" t="str">
        <f>_xll.ohRangeRetrieveError(I31)</f>
        <v/>
      </c>
      <c r="K31" s="95"/>
      <c r="L31" s="137"/>
    </row>
    <row r="32" spans="1:21" x14ac:dyDescent="0.2">
      <c r="A32" s="136"/>
      <c r="B32" s="101">
        <v>30</v>
      </c>
      <c r="C32" s="135" t="b">
        <v>1</v>
      </c>
      <c r="D32" s="135" t="str">
        <v>M9</v>
      </c>
      <c r="E32" s="134" t="str">
        <f t="shared" si="0"/>
        <v>GbpLibor3M</v>
      </c>
      <c r="F32" s="133" t="str">
        <f t="shared" si="1"/>
        <v>GBPFUT3MM9_Quote</v>
      </c>
      <c r="G32" s="133" t="str">
        <f t="shared" si="2"/>
        <v>GBPFUT3MM9ConvAdj_Quote</v>
      </c>
      <c r="H32" s="133" t="str">
        <f t="shared" si="3"/>
        <v>GBP_YC3MRH_FUT3MM9</v>
      </c>
      <c r="I32" s="132" t="str">
        <f>_xll.qlFuturesRateHelper(H32,$F32,$D32,$E32,$G32,Permanent,Trigger,ObjectOverwrite)</f>
        <v>GBP_YC3MRH_FUT3MM9#0000</v>
      </c>
      <c r="J32" s="96" t="str">
        <f>_xll.ohRangeRetrieveError(I32)</f>
        <v/>
      </c>
      <c r="K32" s="95"/>
      <c r="L32" s="137"/>
      <c r="U32" s="179"/>
    </row>
    <row r="33" spans="1:12" x14ac:dyDescent="0.2">
      <c r="A33" s="136"/>
      <c r="B33" s="101">
        <v>31</v>
      </c>
      <c r="C33" s="135" t="b">
        <v>1</v>
      </c>
      <c r="D33" s="135" t="str">
        <v>U9</v>
      </c>
      <c r="E33" s="134" t="str">
        <f t="shared" si="0"/>
        <v>GbpLibor3M</v>
      </c>
      <c r="F33" s="133" t="str">
        <f t="shared" si="1"/>
        <v>GBPFUT3MU9_Quote</v>
      </c>
      <c r="G33" s="133" t="str">
        <f t="shared" si="2"/>
        <v>GBPFUT3MU9ConvAdj_Quote</v>
      </c>
      <c r="H33" s="133" t="str">
        <f t="shared" si="3"/>
        <v>GBP_YC3MRH_FUT3MU9</v>
      </c>
      <c r="I33" s="132" t="str">
        <f>_xll.qlFuturesRateHelper(H33,$F33,$D33,$E33,$G33,Permanent,Trigger,ObjectOverwrite)</f>
        <v>GBP_YC3MRH_FUT3MU9#0000</v>
      </c>
      <c r="J33" s="96" t="str">
        <f>_xll.ohRangeRetrieveError(I33)</f>
        <v/>
      </c>
      <c r="K33" s="95"/>
      <c r="L33" s="137"/>
    </row>
    <row r="34" spans="1:12" x14ac:dyDescent="0.2">
      <c r="A34" s="136"/>
      <c r="B34" s="101">
        <v>32</v>
      </c>
      <c r="C34" s="135" t="b">
        <v>1</v>
      </c>
      <c r="D34" s="135" t="str">
        <v>Z9</v>
      </c>
      <c r="E34" s="134" t="str">
        <f t="shared" si="0"/>
        <v>GbpLibor3M</v>
      </c>
      <c r="F34" s="133" t="str">
        <f t="shared" si="1"/>
        <v>GBPFUT3MZ9_Quote</v>
      </c>
      <c r="G34" s="133" t="str">
        <f t="shared" si="2"/>
        <v>GBPFUT3MZ9ConvAdj_Quote</v>
      </c>
      <c r="H34" s="133" t="str">
        <f t="shared" si="3"/>
        <v>GBP_YC3MRH_FUT3MZ9</v>
      </c>
      <c r="I34" s="132" t="str">
        <f>_xll.qlFuturesRateHelper(H34,$F34,$D34,$E34,$G34,Permanent,Trigger,ObjectOverwrite)</f>
        <v>GBP_YC3MRH_FUT3MZ9#0000</v>
      </c>
      <c r="J34" s="96" t="str">
        <f>_xll.ohRangeRetrieveError(I34)</f>
        <v/>
      </c>
      <c r="K34" s="95"/>
      <c r="L34" s="137"/>
    </row>
    <row r="35" spans="1:12" x14ac:dyDescent="0.2">
      <c r="A35" s="136"/>
      <c r="B35" s="101">
        <v>33</v>
      </c>
      <c r="C35" s="135" t="b">
        <v>1</v>
      </c>
      <c r="D35" s="135" t="str">
        <v>H0</v>
      </c>
      <c r="E35" s="134" t="str">
        <f t="shared" ref="E35:E44" si="4">PROPER(Currency)&amp;FamilyName&amp;$E$1</f>
        <v>GbpLibor3M</v>
      </c>
      <c r="F35" s="133" t="str">
        <f t="shared" ref="F35:F44" si="5">Currency&amp;"FUT"&amp;$E$1&amp;$D35&amp;QuoteSuffix</f>
        <v>GBPFUT3MH0_Quote</v>
      </c>
      <c r="G35" s="133" t="str">
        <f t="shared" ref="G35:G44" si="6">Currency&amp;"FUT"&amp;$E$1&amp;$D35&amp;"ConvAdj"&amp;QuoteSuffix</f>
        <v>GBPFUT3MH0ConvAdj_Quote</v>
      </c>
      <c r="H35" s="133" t="str">
        <f t="shared" ref="H35:H44" si="7">$H$1&amp;"_FUT"&amp;$E$1&amp;$D35</f>
        <v>GBP_YC3MRH_FUT3MH0</v>
      </c>
      <c r="I35" s="132" t="str">
        <f>_xll.qlFuturesRateHelper(H35,$F35,$D35,$E35,$G35,Permanent,Trigger,ObjectOverwrite)</f>
        <v>GBP_YC3MRH_FUT3MH0#0000</v>
      </c>
      <c r="J35" s="96" t="str">
        <f>_xll.ohRangeRetrieveError(I35)</f>
        <v/>
      </c>
      <c r="K35" s="95"/>
      <c r="L35" s="137"/>
    </row>
    <row r="36" spans="1:12" x14ac:dyDescent="0.2">
      <c r="A36" s="136"/>
      <c r="B36" s="101">
        <v>34</v>
      </c>
      <c r="C36" s="135" t="b">
        <v>1</v>
      </c>
      <c r="D36" s="135" t="str">
        <v>M0</v>
      </c>
      <c r="E36" s="134" t="str">
        <f t="shared" si="4"/>
        <v>GbpLibor3M</v>
      </c>
      <c r="F36" s="133" t="str">
        <f t="shared" si="5"/>
        <v>GBPFUT3MM0_Quote</v>
      </c>
      <c r="G36" s="133" t="str">
        <f t="shared" si="6"/>
        <v>GBPFUT3MM0ConvAdj_Quote</v>
      </c>
      <c r="H36" s="133" t="str">
        <f t="shared" si="7"/>
        <v>GBP_YC3MRH_FUT3MM0</v>
      </c>
      <c r="I36" s="132" t="str">
        <f>_xll.qlFuturesRateHelper(H36,$F36,$D36,$E36,$G36,Permanent,Trigger,ObjectOverwrite)</f>
        <v>GBP_YC3MRH_FUT3MM0#0000</v>
      </c>
      <c r="J36" s="96" t="str">
        <f>_xll.ohRangeRetrieveError(I36)</f>
        <v/>
      </c>
      <c r="K36" s="95"/>
      <c r="L36" s="137"/>
    </row>
    <row r="37" spans="1:12" x14ac:dyDescent="0.2">
      <c r="A37" s="136"/>
      <c r="B37" s="101">
        <v>35</v>
      </c>
      <c r="C37" s="135" t="b">
        <v>1</v>
      </c>
      <c r="D37" s="135" t="str">
        <v>U0</v>
      </c>
      <c r="E37" s="134" t="str">
        <f t="shared" si="4"/>
        <v>GbpLibor3M</v>
      </c>
      <c r="F37" s="133" t="str">
        <f t="shared" si="5"/>
        <v>GBPFUT3MU0_Quote</v>
      </c>
      <c r="G37" s="133" t="str">
        <f t="shared" si="6"/>
        <v>GBPFUT3MU0ConvAdj_Quote</v>
      </c>
      <c r="H37" s="133" t="str">
        <f t="shared" si="7"/>
        <v>GBP_YC3MRH_FUT3MU0</v>
      </c>
      <c r="I37" s="132" t="str">
        <f>_xll.qlFuturesRateHelper(H37,$F37,$D37,$E37,$G37,Permanent,Trigger,ObjectOverwrite)</f>
        <v>GBP_YC3MRH_FUT3MU0#0000</v>
      </c>
      <c r="J37" s="96" t="str">
        <f>_xll.ohRangeRetrieveError(I37)</f>
        <v/>
      </c>
      <c r="K37" s="95"/>
      <c r="L37" s="137"/>
    </row>
    <row r="38" spans="1:12" x14ac:dyDescent="0.2">
      <c r="A38" s="136"/>
      <c r="B38" s="101">
        <v>36</v>
      </c>
      <c r="C38" s="135" t="b">
        <v>1</v>
      </c>
      <c r="D38" s="135" t="str">
        <v>Z0</v>
      </c>
      <c r="E38" s="134" t="str">
        <f t="shared" si="4"/>
        <v>GbpLibor3M</v>
      </c>
      <c r="F38" s="133" t="str">
        <f t="shared" si="5"/>
        <v>GBPFUT3MZ0_Quote</v>
      </c>
      <c r="G38" s="133" t="str">
        <f t="shared" si="6"/>
        <v>GBPFUT3MZ0ConvAdj_Quote</v>
      </c>
      <c r="H38" s="133" t="str">
        <f t="shared" si="7"/>
        <v>GBP_YC3MRH_FUT3MZ0</v>
      </c>
      <c r="I38" s="132" t="str">
        <f>_xll.qlFuturesRateHelper(H38,$F38,$D38,$E38,$G38,Permanent,Trigger,ObjectOverwrite)</f>
        <v>GBP_YC3MRH_FUT3MZ0#0000</v>
      </c>
      <c r="J38" s="96" t="str">
        <f>_xll.ohRangeRetrieveError(I38)</f>
        <v/>
      </c>
      <c r="K38" s="95"/>
      <c r="L38" s="137"/>
    </row>
    <row r="39" spans="1:12" x14ac:dyDescent="0.2">
      <c r="A39" s="136"/>
      <c r="B39" s="101">
        <v>37</v>
      </c>
      <c r="C39" s="135" t="b">
        <v>1</v>
      </c>
      <c r="D39" s="135" t="str">
        <v>H1</v>
      </c>
      <c r="E39" s="134" t="str">
        <f t="shared" si="4"/>
        <v>GbpLibor3M</v>
      </c>
      <c r="F39" s="133" t="str">
        <f t="shared" si="5"/>
        <v>GBPFUT3MH1_Quote</v>
      </c>
      <c r="G39" s="133" t="str">
        <f t="shared" si="6"/>
        <v>GBPFUT3MH1ConvAdj_Quote</v>
      </c>
      <c r="H39" s="133" t="str">
        <f t="shared" si="7"/>
        <v>GBP_YC3MRH_FUT3MH1</v>
      </c>
      <c r="I39" s="132" t="str">
        <f>_xll.qlFuturesRateHelper(H39,$F39,$D39,$E39,$G39,Permanent,Trigger,ObjectOverwrite)</f>
        <v>GBP_YC3MRH_FUT3MH1#0000</v>
      </c>
      <c r="J39" s="96" t="str">
        <f>_xll.ohRangeRetrieveError(I39)</f>
        <v/>
      </c>
      <c r="K39" s="95"/>
      <c r="L39" s="137"/>
    </row>
    <row r="40" spans="1:12" x14ac:dyDescent="0.2">
      <c r="A40" s="136"/>
      <c r="B40" s="101">
        <v>38</v>
      </c>
      <c r="C40" s="135" t="b">
        <v>1</v>
      </c>
      <c r="D40" s="135" t="str">
        <v>M1</v>
      </c>
      <c r="E40" s="134" t="str">
        <f t="shared" si="4"/>
        <v>GbpLibor3M</v>
      </c>
      <c r="F40" s="133" t="str">
        <f t="shared" si="5"/>
        <v>GBPFUT3MM1_Quote</v>
      </c>
      <c r="G40" s="133" t="str">
        <f t="shared" si="6"/>
        <v>GBPFUT3MM1ConvAdj_Quote</v>
      </c>
      <c r="H40" s="133" t="str">
        <f t="shared" si="7"/>
        <v>GBP_YC3MRH_FUT3MM1</v>
      </c>
      <c r="I40" s="132" t="str">
        <f>_xll.qlFuturesRateHelper(H40,$F40,$D40,$E40,$G40,Permanent,Trigger,ObjectOverwrite)</f>
        <v>GBP_YC3MRH_FUT3MM1#0000</v>
      </c>
      <c r="J40" s="96" t="str">
        <f>_xll.ohRangeRetrieveError(I40)</f>
        <v/>
      </c>
      <c r="K40" s="95"/>
    </row>
    <row r="41" spans="1:12" x14ac:dyDescent="0.2">
      <c r="A41" s="136"/>
      <c r="B41" s="101">
        <v>39</v>
      </c>
      <c r="C41" s="135" t="b">
        <v>1</v>
      </c>
      <c r="D41" s="135" t="str">
        <v>U1</v>
      </c>
      <c r="E41" s="134" t="str">
        <f t="shared" si="4"/>
        <v>GbpLibor3M</v>
      </c>
      <c r="F41" s="133" t="str">
        <f t="shared" si="5"/>
        <v>GBPFUT3MU1_Quote</v>
      </c>
      <c r="G41" s="133" t="str">
        <f t="shared" si="6"/>
        <v>GBPFUT3MU1ConvAdj_Quote</v>
      </c>
      <c r="H41" s="133" t="str">
        <f t="shared" si="7"/>
        <v>GBP_YC3MRH_FUT3MU1</v>
      </c>
      <c r="I41" s="132" t="str">
        <f>_xll.qlFuturesRateHelper(H41,$F41,$D41,$E41,$G41,Permanent,Trigger,ObjectOverwrite)</f>
        <v>GBP_YC3MRH_FUT3MU1#0000</v>
      </c>
      <c r="J41" s="96" t="str">
        <f>_xll.ohRangeRetrieveError(I41)</f>
        <v/>
      </c>
      <c r="K41" s="95"/>
    </row>
    <row r="42" spans="1:12" x14ac:dyDescent="0.2">
      <c r="A42" s="136"/>
      <c r="B42" s="101">
        <v>40</v>
      </c>
      <c r="C42" s="135" t="b">
        <v>1</v>
      </c>
      <c r="D42" s="135" t="str">
        <v>Z1</v>
      </c>
      <c r="E42" s="134" t="str">
        <f t="shared" si="4"/>
        <v>GbpLibor3M</v>
      </c>
      <c r="F42" s="133" t="str">
        <f t="shared" si="5"/>
        <v>GBPFUT3MZ1_Quote</v>
      </c>
      <c r="G42" s="133" t="str">
        <f t="shared" si="6"/>
        <v>GBPFUT3MZ1ConvAdj_Quote</v>
      </c>
      <c r="H42" s="133" t="str">
        <f t="shared" si="7"/>
        <v>GBP_YC3MRH_FUT3MZ1</v>
      </c>
      <c r="I42" s="132" t="str">
        <f>_xll.qlFuturesRateHelper(H42,$F42,$D42,$E42,$G42,Permanent,Trigger,ObjectOverwrite)</f>
        <v>GBP_YC3MRH_FUT3MZ1#0000</v>
      </c>
      <c r="J42" s="96" t="str">
        <f>_xll.ohRangeRetrieveError(I42)</f>
        <v/>
      </c>
      <c r="K42" s="95"/>
    </row>
    <row r="43" spans="1:12" x14ac:dyDescent="0.2">
      <c r="A43" s="136"/>
      <c r="B43" s="101">
        <v>41</v>
      </c>
      <c r="C43" s="135" t="b">
        <v>1</v>
      </c>
      <c r="D43" s="135" t="str">
        <v>H2</v>
      </c>
      <c r="E43" s="134" t="str">
        <f t="shared" si="4"/>
        <v>GbpLibor3M</v>
      </c>
      <c r="F43" s="133" t="str">
        <f t="shared" si="5"/>
        <v>GBPFUT3MH2_Quote</v>
      </c>
      <c r="G43" s="133" t="str">
        <f t="shared" si="6"/>
        <v>GBPFUT3MH2ConvAdj_Quote</v>
      </c>
      <c r="H43" s="133" t="str">
        <f t="shared" si="7"/>
        <v>GBP_YC3MRH_FUT3MH2</v>
      </c>
      <c r="I43" s="132" t="str">
        <f>_xll.qlFuturesRateHelper(H43,$F43,$D43,$E43,$G43,Permanent,Trigger,ObjectOverwrite)</f>
        <v>GBP_YC3MRH_FUT3MH2#0000</v>
      </c>
      <c r="J43" s="96" t="str">
        <f>_xll.ohRangeRetrieveError(I43)</f>
        <v/>
      </c>
      <c r="K43" s="95"/>
    </row>
    <row r="44" spans="1:12" x14ac:dyDescent="0.2">
      <c r="A44" s="136"/>
      <c r="B44" s="101">
        <v>42</v>
      </c>
      <c r="C44" s="135" t="b">
        <v>1</v>
      </c>
      <c r="D44" s="135" t="str">
        <v>M2</v>
      </c>
      <c r="E44" s="134" t="str">
        <f t="shared" si="4"/>
        <v>GbpLibor3M</v>
      </c>
      <c r="F44" s="133" t="str">
        <f t="shared" si="5"/>
        <v>GBPFUT3MM2_Quote</v>
      </c>
      <c r="G44" s="133" t="str">
        <f t="shared" si="6"/>
        <v>GBPFUT3MM2ConvAdj_Quote</v>
      </c>
      <c r="H44" s="133" t="str">
        <f t="shared" si="7"/>
        <v>GBP_YC3MRH_FUT3MM2</v>
      </c>
      <c r="I44" s="132" t="str">
        <f>_xll.qlFuturesRateHelper(H44,$F44,$D44,$E44,$G44,Permanent,Trigger,ObjectOverwrite)</f>
        <v>GBP_YC3MRH_FUT3MM2#0000</v>
      </c>
      <c r="J44" s="96" t="str">
        <f>_xll.ohRangeRetrieveError(I44)</f>
        <v/>
      </c>
      <c r="K44" s="95"/>
    </row>
    <row r="45" spans="1:12" ht="13.5" thickBot="1" x14ac:dyDescent="0.25">
      <c r="A45" s="131"/>
      <c r="B45" s="130"/>
      <c r="C45" s="130"/>
      <c r="D45" s="130"/>
      <c r="E45" s="130"/>
      <c r="F45" s="130"/>
      <c r="G45" s="130"/>
      <c r="H45" s="130"/>
      <c r="I45" s="130"/>
      <c r="J45" s="130"/>
      <c r="K45" s="129"/>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40"/>
  <sheetViews>
    <sheetView workbookViewId="0">
      <selection activeCell="L6" sqref="L6:L39"/>
    </sheetView>
  </sheetViews>
  <sheetFormatPr defaultRowHeight="11.25" x14ac:dyDescent="0.2"/>
  <cols>
    <col min="1" max="1" width="1.7109375" style="107" customWidth="1"/>
    <col min="2" max="2" width="4.7109375" style="107" bestFit="1" customWidth="1"/>
    <col min="3" max="3" width="3.85546875" style="107" bestFit="1" customWidth="1"/>
    <col min="4" max="4" width="3" style="107" bestFit="1" customWidth="1"/>
    <col min="5" max="5" width="2.7109375" style="107" bestFit="1" customWidth="1"/>
    <col min="6" max="6" width="8.85546875" style="107" bestFit="1" customWidth="1"/>
    <col min="7" max="8" width="13.85546875" style="107" bestFit="1" customWidth="1"/>
    <col min="9" max="9" width="15.42578125" style="107" bestFit="1" customWidth="1"/>
    <col min="10" max="10" width="15.7109375" style="107" bestFit="1" customWidth="1"/>
    <col min="11" max="11" width="27.42578125" style="107" bestFit="1" customWidth="1"/>
    <col min="12" max="12" width="31.28515625" style="148" bestFit="1" customWidth="1"/>
    <col min="13" max="13" width="16.5703125" style="107" customWidth="1"/>
    <col min="14" max="14" width="3.85546875" style="107" customWidth="1"/>
    <col min="15" max="15" width="2.5703125" style="107" customWidth="1"/>
    <col min="16" max="16" width="4" style="107" bestFit="1" customWidth="1"/>
    <col min="17" max="17" width="3.28515625" style="107" bestFit="1" customWidth="1"/>
    <col min="18" max="18" width="3.5703125" style="107" bestFit="1" customWidth="1"/>
    <col min="19" max="16384" width="9.140625" style="107"/>
  </cols>
  <sheetData>
    <row r="1" spans="1:23" x14ac:dyDescent="0.2">
      <c r="A1" s="175" t="s">
        <v>175</v>
      </c>
      <c r="B1" s="173"/>
      <c r="C1" s="173"/>
      <c r="D1" s="173"/>
      <c r="E1" s="173"/>
      <c r="F1" s="173"/>
      <c r="G1" s="173"/>
      <c r="H1" s="173"/>
      <c r="I1" s="173"/>
      <c r="J1" s="173"/>
      <c r="K1" s="174"/>
      <c r="L1" s="173"/>
      <c r="M1" s="173"/>
      <c r="N1" s="172"/>
    </row>
    <row r="2" spans="1:23" x14ac:dyDescent="0.2">
      <c r="A2" s="102"/>
      <c r="B2" s="109"/>
      <c r="C2" s="109"/>
      <c r="D2" s="109"/>
      <c r="E2" s="109"/>
      <c r="F2" s="109"/>
      <c r="G2" s="109"/>
      <c r="H2" s="109"/>
      <c r="I2" s="6" t="s">
        <v>167</v>
      </c>
      <c r="J2" s="6" t="s">
        <v>137</v>
      </c>
      <c r="K2" s="6" t="str">
        <f>Currency&amp;"_YC"&amp;$J$2&amp;"RH"</f>
        <v>GBP_YC3MRH</v>
      </c>
      <c r="L2" s="6" t="str">
        <f>Discounting</f>
        <v>GbpYC</v>
      </c>
      <c r="M2" s="109"/>
      <c r="N2" s="151"/>
    </row>
    <row r="3" spans="1:23" ht="22.5" x14ac:dyDescent="0.2">
      <c r="A3" s="102"/>
      <c r="B3" s="106" t="s">
        <v>166</v>
      </c>
      <c r="C3" s="106"/>
      <c r="D3" s="106"/>
      <c r="E3" s="106"/>
      <c r="F3" s="106" t="s">
        <v>165</v>
      </c>
      <c r="G3" s="106" t="s">
        <v>164</v>
      </c>
      <c r="H3" s="106" t="s">
        <v>163</v>
      </c>
      <c r="I3" s="106" t="s">
        <v>162</v>
      </c>
      <c r="J3" s="106" t="s">
        <v>143</v>
      </c>
      <c r="K3" s="171" t="str">
        <f>K2&amp;"_SwapsFromBasis.xml"</f>
        <v>GBP_YC3MRH_SwapsFromBasis.xml</v>
      </c>
      <c r="L3" s="170">
        <f ca="1">IF(Serialize,_xll.ohObjectSave(L4:L39,SerializationPath&amp;K3,FileOverwrite,Serialize),"---")</f>
        <v>35</v>
      </c>
      <c r="M3" s="152" t="str">
        <f ca="1">_xll.ohRangeRetrieveError(L3)</f>
        <v/>
      </c>
      <c r="N3" s="151"/>
    </row>
    <row r="4" spans="1:23" x14ac:dyDescent="0.2">
      <c r="A4" s="110"/>
      <c r="B4" s="109"/>
      <c r="C4" s="109"/>
      <c r="D4" s="109"/>
      <c r="E4" s="109"/>
      <c r="F4" s="109"/>
      <c r="G4" s="109"/>
      <c r="H4" s="109"/>
      <c r="I4" s="109"/>
      <c r="J4" s="109"/>
      <c r="K4" s="169" t="str">
        <f>$K$2&amp;"_"&amp;$D6&amp;$E6&amp;"BASIS_"&amp;FamilyName&amp;$J$2</f>
        <v>GBP_YC3MRH_SB3LBASIS_Libor3M</v>
      </c>
      <c r="L4" s="168" t="str">
        <f>IF(UPPER(FamilyName)="IBOR",_xll.qlEuribor($K4,$J$2,,Permanent,Trigger,ObjectOverwrite),IF(UPPER(FamilyName)="LIBOR",_xll.qlLibor($K4,Currency,$J$2,,Permanent,Trigger,ObjectOverwrite),"--"))</f>
        <v>GBP_YC3MRH_SB3LBASIS_Libor3M#0000</v>
      </c>
      <c r="M4" s="167" t="str">
        <f>_xll.ohRangeRetrieveError(L4)</f>
        <v/>
      </c>
      <c r="N4" s="151"/>
    </row>
    <row r="5" spans="1:23" x14ac:dyDescent="0.2">
      <c r="A5" s="110"/>
      <c r="B5" s="109"/>
      <c r="C5" s="109"/>
      <c r="D5" s="109"/>
      <c r="E5" s="109"/>
      <c r="F5" s="109"/>
      <c r="G5" s="109"/>
      <c r="H5" s="109"/>
      <c r="I5" s="109"/>
      <c r="J5" s="109"/>
      <c r="K5" s="109"/>
      <c r="L5" s="109"/>
      <c r="M5" s="109"/>
      <c r="N5" s="151"/>
    </row>
    <row r="6" spans="1:23" ht="12" thickBot="1" x14ac:dyDescent="0.25">
      <c r="A6" s="102"/>
      <c r="B6" s="166" t="s">
        <v>161</v>
      </c>
      <c r="C6" s="156" t="s">
        <v>36</v>
      </c>
      <c r="D6" s="166" t="str">
        <f>VLOOKUP(Currency,Swap3MConventions,2)</f>
        <v>SB</v>
      </c>
      <c r="E6" s="166" t="str">
        <f>VLOOKUP(Currency,Swap3MConventions,3)</f>
        <v>3L</v>
      </c>
      <c r="F6" s="135" t="str">
        <f t="shared" ref="F6:F39" si="0">IF(UPPER(LEFT($D6))="A","Annual",IF(UPPER(LEFT($D6))="S","Semiannual","--"))</f>
        <v>Semiannual</v>
      </c>
      <c r="G6" s="135" t="s">
        <v>158</v>
      </c>
      <c r="H6" s="135" t="str">
        <f t="shared" ref="H6:H39" si="1">IF(UPPER(RIGHT($D6))="B",BondBasisDayCounter,IF(UPPER(RIGHT($D6))="M",MoneyMarketDayCounter,"--"))</f>
        <v>Actual/365 (Fixed)</v>
      </c>
      <c r="I6" s="155" t="str">
        <f t="shared" ref="I6:I39" si="2">Currency&amp;$E6&amp;$I$2&amp;$C6&amp;QuoteSuffix</f>
        <v>GBP3L6L1Y_Quote</v>
      </c>
      <c r="J6" s="154" t="str">
        <f t="shared" ref="J6:J39" si="3">Currency&amp;$D6&amp;$I$2&amp;$C6&amp;"_Quote"</f>
        <v>GBPSB6L1Y_Quote</v>
      </c>
      <c r="K6" s="154" t="str">
        <f t="shared" ref="K6:K39" si="4">$K$2&amp;"_"&amp;$D6&amp;$E6&amp;"BASIS"&amp;$C6</f>
        <v>GBP_YC3MRH_SB3LBASIS1Y</v>
      </c>
      <c r="L6" s="153" t="str">
        <f>_xll.qlSwapRateHelper2(K6,$J6,$C6,Calendar,$F6,$G6,$H6,$L$4,$I6,B6,$L$2,Permanent,,ObjectOverwrite)</f>
        <v>GBP_YC3MRH_SB3LBASIS1Y#0000</v>
      </c>
      <c r="M6" s="152" t="str">
        <f>_xll.ohRangeRetrieveError(L6)</f>
        <v/>
      </c>
      <c r="N6" s="151"/>
      <c r="T6" s="176">
        <f>_xll.qlQuoteValue(I6)</f>
        <v>1.2625E-3</v>
      </c>
      <c r="U6" s="176" t="e">
        <f>_xll.qlQuoteValue(J6)</f>
        <v>#NUM!</v>
      </c>
      <c r="V6" s="176" t="e">
        <f>_xll.qlRateHelperQuoteValue(L6)</f>
        <v>#NUM!</v>
      </c>
      <c r="W6" s="176" t="e">
        <f>_xll.qlRateHelperRate(L6)</f>
        <v>#NUM!</v>
      </c>
    </row>
    <row r="7" spans="1:23" x14ac:dyDescent="0.2">
      <c r="A7" s="102"/>
      <c r="B7" s="156" t="str">
        <f t="shared" ref="B7:B39" si="5">B6</f>
        <v>0d</v>
      </c>
      <c r="C7" s="156" t="s">
        <v>32</v>
      </c>
      <c r="D7" s="156" t="str">
        <f t="shared" ref="D7:D39" si="6">D6</f>
        <v>SB</v>
      </c>
      <c r="E7" s="156" t="str">
        <f t="shared" ref="E7:E39" si="7">E6</f>
        <v>3L</v>
      </c>
      <c r="F7" s="134" t="str">
        <f t="shared" si="0"/>
        <v>Semiannual</v>
      </c>
      <c r="G7" s="134" t="s">
        <v>158</v>
      </c>
      <c r="H7" s="134" t="str">
        <f t="shared" si="1"/>
        <v>Actual/365 (Fixed)</v>
      </c>
      <c r="I7" s="155" t="str">
        <f t="shared" si="2"/>
        <v>GBP3L6L2Y_Quote</v>
      </c>
      <c r="J7" s="154" t="str">
        <f t="shared" si="3"/>
        <v>GBPSB6L2Y_Quote</v>
      </c>
      <c r="K7" s="154" t="str">
        <f t="shared" si="4"/>
        <v>GBP_YC3MRH_SB3LBASIS2Y</v>
      </c>
      <c r="L7" s="153" t="str">
        <f>_xll.qlSwapRateHelper2(K7,$J7,$C7,Calendar,$F7,$G7,$H7,$L$4,$I7,B7,$L$2,Permanent,,ObjectOverwrite)</f>
        <v>GBP_YC3MRH_SB3LBASIS2Y#0000</v>
      </c>
      <c r="M7" s="152" t="str">
        <f>_xll.ohRangeRetrieveError(L7)</f>
        <v/>
      </c>
      <c r="N7" s="151"/>
      <c r="P7" s="165" t="s">
        <v>106</v>
      </c>
      <c r="Q7" s="164" t="s">
        <v>103</v>
      </c>
      <c r="R7" s="163" t="s">
        <v>159</v>
      </c>
      <c r="T7" s="176">
        <f>_xll.qlQuoteValue(I7)</f>
        <v>1.25E-3</v>
      </c>
      <c r="U7" s="176">
        <f>_xll.qlQuoteValue(J7)</f>
        <v>6.6749999999999995E-3</v>
      </c>
      <c r="V7" s="176">
        <f>_xll.qlRateHelperQuoteValue(L7)</f>
        <v>6.6749999999999995E-3</v>
      </c>
      <c r="W7" s="176">
        <f>_xll.qlRateHelperRate(L7)</f>
        <v>6.6749999999999995E-3</v>
      </c>
    </row>
    <row r="8" spans="1:23" x14ac:dyDescent="0.2">
      <c r="A8" s="102"/>
      <c r="B8" s="156" t="str">
        <f t="shared" si="5"/>
        <v>0d</v>
      </c>
      <c r="C8" s="156" t="s">
        <v>31</v>
      </c>
      <c r="D8" s="156" t="str">
        <f t="shared" si="6"/>
        <v>SB</v>
      </c>
      <c r="E8" s="156" t="str">
        <f t="shared" si="7"/>
        <v>3L</v>
      </c>
      <c r="F8" s="134" t="str">
        <f t="shared" si="0"/>
        <v>Semiannual</v>
      </c>
      <c r="G8" s="134" t="s">
        <v>158</v>
      </c>
      <c r="H8" s="134" t="str">
        <f t="shared" si="1"/>
        <v>Actual/365 (Fixed)</v>
      </c>
      <c r="I8" s="155" t="str">
        <f t="shared" si="2"/>
        <v>GBP3L6L3Y_Quote</v>
      </c>
      <c r="J8" s="154" t="str">
        <f t="shared" si="3"/>
        <v>GBPSB6L3Y_Quote</v>
      </c>
      <c r="K8" s="154" t="str">
        <f t="shared" si="4"/>
        <v>GBP_YC3MRH_SB3LBASIS3Y</v>
      </c>
      <c r="L8" s="153" t="str">
        <f>_xll.qlSwapRateHelper2(K8,$J8,$C8,Calendar,$F8,$G8,$H8,$L$4,$I8,B8,$L$2,Permanent,,ObjectOverwrite)</f>
        <v>GBP_YC3MRH_SB3LBASIS3Y#0000</v>
      </c>
      <c r="M8" s="152" t="str">
        <f>_xll.ohRangeRetrieveError(L8)</f>
        <v/>
      </c>
      <c r="N8" s="151"/>
      <c r="P8" s="162" t="s">
        <v>104</v>
      </c>
      <c r="Q8" s="157" t="s">
        <v>103</v>
      </c>
      <c r="R8" s="161" t="s">
        <v>160</v>
      </c>
      <c r="T8" s="176">
        <f>_xll.qlQuoteValue(I8)</f>
        <v>1.2375000000000001E-3</v>
      </c>
      <c r="U8" s="176">
        <f>_xll.qlQuoteValue(J8)</f>
        <v>7.3250000000000008E-3</v>
      </c>
      <c r="V8" s="176">
        <f>_xll.qlRateHelperQuoteValue(L8)</f>
        <v>7.3250000000000008E-3</v>
      </c>
      <c r="W8" s="176">
        <f>_xll.qlRateHelperRate(L8)</f>
        <v>7.3250000000000008E-3</v>
      </c>
    </row>
    <row r="9" spans="1:23" x14ac:dyDescent="0.2">
      <c r="A9" s="102"/>
      <c r="B9" s="156" t="str">
        <f t="shared" si="5"/>
        <v>0d</v>
      </c>
      <c r="C9" s="156" t="s">
        <v>30</v>
      </c>
      <c r="D9" s="156" t="str">
        <f t="shared" si="6"/>
        <v>SB</v>
      </c>
      <c r="E9" s="156" t="str">
        <f t="shared" si="7"/>
        <v>3L</v>
      </c>
      <c r="F9" s="134" t="str">
        <f t="shared" si="0"/>
        <v>Semiannual</v>
      </c>
      <c r="G9" s="134" t="s">
        <v>158</v>
      </c>
      <c r="H9" s="134" t="str">
        <f t="shared" si="1"/>
        <v>Actual/365 (Fixed)</v>
      </c>
      <c r="I9" s="155" t="str">
        <f t="shared" si="2"/>
        <v>GBP3L6L4Y_Quote</v>
      </c>
      <c r="J9" s="154" t="str">
        <f t="shared" si="3"/>
        <v>GBPSB6L4Y_Quote</v>
      </c>
      <c r="K9" s="154" t="str">
        <f t="shared" si="4"/>
        <v>GBP_YC3MRH_SB3LBASIS4Y</v>
      </c>
      <c r="L9" s="153" t="str">
        <f>_xll.qlSwapRateHelper2(K9,$J9,$C9,Calendar,$F9,$G9,$H9,$L$4,$I9,B9,$L$2,Permanent,,ObjectOverwrite)</f>
        <v>GBP_YC3MRH_SB3LBASIS4Y#0000</v>
      </c>
      <c r="M9" s="152" t="str">
        <f>_xll.ohRangeRetrieveError(L9)</f>
        <v/>
      </c>
      <c r="N9" s="151"/>
      <c r="P9" s="162" t="s">
        <v>101</v>
      </c>
      <c r="Q9" s="157" t="s">
        <v>100</v>
      </c>
      <c r="R9" s="161" t="s">
        <v>159</v>
      </c>
      <c r="T9" s="176">
        <f>_xll.qlQuoteValue(I9)</f>
        <v>1.225E-3</v>
      </c>
      <c r="U9" s="176">
        <f>_xll.qlQuoteValue(J9)</f>
        <v>8.4499999999999992E-3</v>
      </c>
      <c r="V9" s="176">
        <f>_xll.qlRateHelperQuoteValue(L9)</f>
        <v>8.4499999999999992E-3</v>
      </c>
      <c r="W9" s="176">
        <f>_xll.qlRateHelperRate(L9)</f>
        <v>8.4499999999999992E-3</v>
      </c>
    </row>
    <row r="10" spans="1:23" x14ac:dyDescent="0.2">
      <c r="A10" s="102"/>
      <c r="B10" s="156" t="str">
        <f t="shared" si="5"/>
        <v>0d</v>
      </c>
      <c r="C10" s="156" t="s">
        <v>29</v>
      </c>
      <c r="D10" s="156" t="str">
        <f t="shared" si="6"/>
        <v>SB</v>
      </c>
      <c r="E10" s="156" t="str">
        <f t="shared" si="7"/>
        <v>3L</v>
      </c>
      <c r="F10" s="134" t="str">
        <f t="shared" si="0"/>
        <v>Semiannual</v>
      </c>
      <c r="G10" s="134" t="s">
        <v>158</v>
      </c>
      <c r="H10" s="134" t="str">
        <f t="shared" si="1"/>
        <v>Actual/365 (Fixed)</v>
      </c>
      <c r="I10" s="155" t="str">
        <f t="shared" si="2"/>
        <v>GBP3L6L5Y_Quote</v>
      </c>
      <c r="J10" s="154" t="str">
        <f t="shared" si="3"/>
        <v>GBPSB6L5Y_Quote</v>
      </c>
      <c r="K10" s="154" t="str">
        <f t="shared" si="4"/>
        <v>GBP_YC3MRH_SB3LBASIS5Y</v>
      </c>
      <c r="L10" s="153" t="str">
        <f>_xll.qlSwapRateHelper2(K10,$J10,$C10,Calendar,$F10,$G10,$H10,$L$4,$I10,B10,$L$2,Permanent,,ObjectOverwrite)</f>
        <v>GBP_YC3MRH_SB3LBASIS5Y#0000</v>
      </c>
      <c r="M10" s="152" t="str">
        <f>_xll.ohRangeRetrieveError(L10)</f>
        <v/>
      </c>
      <c r="N10" s="151"/>
      <c r="P10" s="162" t="s">
        <v>98</v>
      </c>
      <c r="Q10" s="157" t="s">
        <v>100</v>
      </c>
      <c r="R10" s="161" t="s">
        <v>159</v>
      </c>
      <c r="T10" s="176">
        <f>_xll.qlQuoteValue(I10)</f>
        <v>1.1999999999999999E-3</v>
      </c>
      <c r="U10" s="176">
        <f>_xll.qlQuoteValue(J10)</f>
        <v>9.9500000000000005E-3</v>
      </c>
      <c r="V10" s="176">
        <f>_xll.qlRateHelperQuoteValue(L10)</f>
        <v>9.9500000000000005E-3</v>
      </c>
      <c r="W10" s="176">
        <f>_xll.qlRateHelperRate(L10)</f>
        <v>9.9500000000000005E-3</v>
      </c>
    </row>
    <row r="11" spans="1:23" ht="12" thickBot="1" x14ac:dyDescent="0.25">
      <c r="A11" s="102"/>
      <c r="B11" s="156" t="str">
        <f t="shared" si="5"/>
        <v>0d</v>
      </c>
      <c r="C11" s="156" t="s">
        <v>28</v>
      </c>
      <c r="D11" s="156" t="str">
        <f t="shared" si="6"/>
        <v>SB</v>
      </c>
      <c r="E11" s="156" t="str">
        <f t="shared" si="7"/>
        <v>3L</v>
      </c>
      <c r="F11" s="134" t="str">
        <f t="shared" si="0"/>
        <v>Semiannual</v>
      </c>
      <c r="G11" s="134" t="s">
        <v>158</v>
      </c>
      <c r="H11" s="134" t="str">
        <f t="shared" si="1"/>
        <v>Actual/365 (Fixed)</v>
      </c>
      <c r="I11" s="155" t="str">
        <f t="shared" si="2"/>
        <v>GBP3L6L6Y_Quote</v>
      </c>
      <c r="J11" s="154" t="str">
        <f t="shared" si="3"/>
        <v>GBPSB6L6Y_Quote</v>
      </c>
      <c r="K11" s="154" t="str">
        <f t="shared" si="4"/>
        <v>GBP_YC3MRH_SB3LBASIS6Y</v>
      </c>
      <c r="L11" s="153" t="str">
        <f>_xll.qlSwapRateHelper2(K11,$J11,$C11,Calendar,$F11,$G11,$H11,$L$4,$I11,B11,$L$2,Permanent,,ObjectOverwrite)</f>
        <v>GBP_YC3MRH_SB3LBASIS6Y#0000</v>
      </c>
      <c r="M11" s="152" t="str">
        <f>_xll.ohRangeRetrieveError(L11)</f>
        <v/>
      </c>
      <c r="N11" s="151"/>
      <c r="P11" s="160" t="s">
        <v>96</v>
      </c>
      <c r="Q11" s="159" t="s">
        <v>95</v>
      </c>
      <c r="R11" s="158" t="s">
        <v>159</v>
      </c>
      <c r="T11" s="176">
        <f>_xll.qlQuoteValue(I11)</f>
        <v>1.175E-3</v>
      </c>
      <c r="U11" s="176">
        <f>_xll.qlQuoteValue(J11)</f>
        <v>1.1650000000000001E-2</v>
      </c>
      <c r="V11" s="176">
        <f>_xll.qlRateHelperQuoteValue(L11)</f>
        <v>1.1650000000000001E-2</v>
      </c>
      <c r="W11" s="176">
        <f>_xll.qlRateHelperRate(L11)</f>
        <v>1.1650000000000001E-2</v>
      </c>
    </row>
    <row r="12" spans="1:23" x14ac:dyDescent="0.2">
      <c r="A12" s="102"/>
      <c r="B12" s="156" t="str">
        <f t="shared" si="5"/>
        <v>0d</v>
      </c>
      <c r="C12" s="156" t="s">
        <v>27</v>
      </c>
      <c r="D12" s="156" t="str">
        <f t="shared" si="6"/>
        <v>SB</v>
      </c>
      <c r="E12" s="156" t="str">
        <f t="shared" si="7"/>
        <v>3L</v>
      </c>
      <c r="F12" s="134" t="str">
        <f t="shared" si="0"/>
        <v>Semiannual</v>
      </c>
      <c r="G12" s="134" t="s">
        <v>158</v>
      </c>
      <c r="H12" s="134" t="str">
        <f t="shared" si="1"/>
        <v>Actual/365 (Fixed)</v>
      </c>
      <c r="I12" s="155" t="str">
        <f t="shared" si="2"/>
        <v>GBP3L6L7Y_Quote</v>
      </c>
      <c r="J12" s="154" t="str">
        <f t="shared" si="3"/>
        <v>GBPSB6L7Y_Quote</v>
      </c>
      <c r="K12" s="154" t="str">
        <f t="shared" si="4"/>
        <v>GBP_YC3MRH_SB3LBASIS7Y</v>
      </c>
      <c r="L12" s="153" t="str">
        <f>_xll.qlSwapRateHelper2(K12,$J12,$C12,Calendar,$F12,$G12,$H12,$L$4,$I12,B12,$L$2,Permanent,,ObjectOverwrite)</f>
        <v>GBP_YC3MRH_SB3LBASIS7Y#0000</v>
      </c>
      <c r="M12" s="152" t="str">
        <f>_xll.ohRangeRetrieveError(L12)</f>
        <v/>
      </c>
      <c r="N12" s="151"/>
      <c r="P12" s="157"/>
      <c r="Q12" s="157"/>
      <c r="R12" s="157"/>
      <c r="T12" s="176">
        <f>_xll.qlQuoteValue(I12)</f>
        <v>1.1375000000000001E-3</v>
      </c>
      <c r="U12" s="176">
        <f>_xll.qlQuoteValue(J12)</f>
        <v>1.3474999999999999E-2</v>
      </c>
      <c r="V12" s="176">
        <f>_xll.qlRateHelperQuoteValue(L12)</f>
        <v>1.3474999999999999E-2</v>
      </c>
      <c r="W12" s="176">
        <f>_xll.qlRateHelperRate(L12)</f>
        <v>1.3474999999999999E-2</v>
      </c>
    </row>
    <row r="13" spans="1:23" x14ac:dyDescent="0.2">
      <c r="A13" s="102"/>
      <c r="B13" s="156" t="str">
        <f t="shared" si="5"/>
        <v>0d</v>
      </c>
      <c r="C13" s="156" t="s">
        <v>26</v>
      </c>
      <c r="D13" s="156" t="str">
        <f t="shared" si="6"/>
        <v>SB</v>
      </c>
      <c r="E13" s="156" t="str">
        <f t="shared" si="7"/>
        <v>3L</v>
      </c>
      <c r="F13" s="134" t="str">
        <f t="shared" si="0"/>
        <v>Semiannual</v>
      </c>
      <c r="G13" s="134" t="s">
        <v>158</v>
      </c>
      <c r="H13" s="134" t="str">
        <f t="shared" si="1"/>
        <v>Actual/365 (Fixed)</v>
      </c>
      <c r="I13" s="155" t="str">
        <f t="shared" si="2"/>
        <v>GBP3L6L8Y_Quote</v>
      </c>
      <c r="J13" s="154" t="str">
        <f t="shared" si="3"/>
        <v>GBPSB6L8Y_Quote</v>
      </c>
      <c r="K13" s="154" t="str">
        <f t="shared" si="4"/>
        <v>GBP_YC3MRH_SB3LBASIS8Y</v>
      </c>
      <c r="L13" s="153" t="str">
        <f>_xll.qlSwapRateHelper2(K13,$J13,$C13,Calendar,$F13,$G13,$H13,$L$4,$I13,B13,$L$2,Permanent,,ObjectOverwrite)</f>
        <v>GBP_YC3MRH_SB3LBASIS8Y#0000</v>
      </c>
      <c r="M13" s="152" t="str">
        <f>_xll.ohRangeRetrieveError(L13)</f>
        <v/>
      </c>
      <c r="N13" s="151"/>
      <c r="T13" s="176">
        <f>_xll.qlQuoteValue(I13)</f>
        <v>1.0874999999999999E-3</v>
      </c>
      <c r="U13" s="176">
        <f>_xll.qlQuoteValue(J13)</f>
        <v>1.5300000000000001E-2</v>
      </c>
      <c r="V13" s="176">
        <f>_xll.qlRateHelperQuoteValue(L13)</f>
        <v>1.5300000000000001E-2</v>
      </c>
      <c r="W13" s="176">
        <f>_xll.qlRateHelperRate(L13)</f>
        <v>1.5300000000000001E-2</v>
      </c>
    </row>
    <row r="14" spans="1:23" x14ac:dyDescent="0.2">
      <c r="A14" s="102"/>
      <c r="B14" s="156" t="str">
        <f t="shared" si="5"/>
        <v>0d</v>
      </c>
      <c r="C14" s="156" t="s">
        <v>25</v>
      </c>
      <c r="D14" s="156" t="str">
        <f t="shared" si="6"/>
        <v>SB</v>
      </c>
      <c r="E14" s="156" t="str">
        <f t="shared" si="7"/>
        <v>3L</v>
      </c>
      <c r="F14" s="134" t="str">
        <f t="shared" si="0"/>
        <v>Semiannual</v>
      </c>
      <c r="G14" s="134" t="s">
        <v>158</v>
      </c>
      <c r="H14" s="134" t="str">
        <f t="shared" si="1"/>
        <v>Actual/365 (Fixed)</v>
      </c>
      <c r="I14" s="155" t="str">
        <f t="shared" si="2"/>
        <v>GBP3L6L9Y_Quote</v>
      </c>
      <c r="J14" s="154" t="str">
        <f t="shared" si="3"/>
        <v>GBPSB6L9Y_Quote</v>
      </c>
      <c r="K14" s="154" t="str">
        <f t="shared" si="4"/>
        <v>GBP_YC3MRH_SB3LBASIS9Y</v>
      </c>
      <c r="L14" s="153" t="str">
        <f>_xll.qlSwapRateHelper2(K14,$J14,$C14,Calendar,$F14,$G14,$H14,$L$4,$I14,B14,$L$2,Permanent,,ObjectOverwrite)</f>
        <v>GBP_YC3MRH_SB3LBASIS9Y#0000</v>
      </c>
      <c r="M14" s="152" t="str">
        <f>_xll.ohRangeRetrieveError(L14)</f>
        <v/>
      </c>
      <c r="N14" s="151"/>
      <c r="T14" s="176">
        <f>_xll.qlQuoteValue(I14)</f>
        <v>1.0499999999999999E-3</v>
      </c>
      <c r="U14" s="176">
        <f>_xll.qlQuoteValue(J14)</f>
        <v>1.7075E-2</v>
      </c>
      <c r="V14" s="176">
        <f>_xll.qlRateHelperQuoteValue(L14)</f>
        <v>1.7075E-2</v>
      </c>
      <c r="W14" s="176">
        <f>_xll.qlRateHelperRate(L14)</f>
        <v>1.7075E-2</v>
      </c>
    </row>
    <row r="15" spans="1:23" x14ac:dyDescent="0.2">
      <c r="A15" s="102"/>
      <c r="B15" s="156" t="str">
        <f t="shared" si="5"/>
        <v>0d</v>
      </c>
      <c r="C15" s="156" t="s">
        <v>24</v>
      </c>
      <c r="D15" s="156" t="str">
        <f t="shared" si="6"/>
        <v>SB</v>
      </c>
      <c r="E15" s="156" t="str">
        <f t="shared" si="7"/>
        <v>3L</v>
      </c>
      <c r="F15" s="134" t="str">
        <f t="shared" si="0"/>
        <v>Semiannual</v>
      </c>
      <c r="G15" s="134" t="s">
        <v>158</v>
      </c>
      <c r="H15" s="134" t="str">
        <f t="shared" si="1"/>
        <v>Actual/365 (Fixed)</v>
      </c>
      <c r="I15" s="155" t="str">
        <f t="shared" si="2"/>
        <v>GBP3L6L10Y_Quote</v>
      </c>
      <c r="J15" s="154" t="str">
        <f t="shared" si="3"/>
        <v>GBPSB6L10Y_Quote</v>
      </c>
      <c r="K15" s="154" t="str">
        <f t="shared" si="4"/>
        <v>GBP_YC3MRH_SB3LBASIS10Y</v>
      </c>
      <c r="L15" s="153" t="str">
        <f>_xll.qlSwapRateHelper2(K15,$J15,$C15,Calendar,$F15,$G15,$H15,$L$4,$I15,B15,$L$2,Permanent,,ObjectOverwrite)</f>
        <v>GBP_YC3MRH_SB3LBASIS10Y#0000</v>
      </c>
      <c r="M15" s="152" t="str">
        <f>_xll.ohRangeRetrieveError(L15)</f>
        <v/>
      </c>
      <c r="N15" s="151"/>
      <c r="T15" s="176">
        <f>_xll.qlQuoteValue(I15)</f>
        <v>1.0124999999999999E-3</v>
      </c>
      <c r="U15" s="176">
        <f>_xll.qlQuoteValue(J15)</f>
        <v>1.8725000000000002E-2</v>
      </c>
      <c r="V15" s="176">
        <f>_xll.qlRateHelperQuoteValue(L15)</f>
        <v>1.8725000000000002E-2</v>
      </c>
      <c r="W15" s="176">
        <f>_xll.qlRateHelperRate(L15)</f>
        <v>1.8725000000000002E-2</v>
      </c>
    </row>
    <row r="16" spans="1:23" x14ac:dyDescent="0.2">
      <c r="A16" s="102"/>
      <c r="B16" s="156" t="str">
        <f t="shared" si="5"/>
        <v>0d</v>
      </c>
      <c r="C16" s="156" t="s">
        <v>23</v>
      </c>
      <c r="D16" s="156" t="str">
        <f t="shared" si="6"/>
        <v>SB</v>
      </c>
      <c r="E16" s="156" t="str">
        <f t="shared" si="7"/>
        <v>3L</v>
      </c>
      <c r="F16" s="134" t="str">
        <f t="shared" si="0"/>
        <v>Semiannual</v>
      </c>
      <c r="G16" s="134" t="s">
        <v>158</v>
      </c>
      <c r="H16" s="134" t="str">
        <f t="shared" si="1"/>
        <v>Actual/365 (Fixed)</v>
      </c>
      <c r="I16" s="155" t="str">
        <f t="shared" si="2"/>
        <v>GBP3L6L11Y_Quote</v>
      </c>
      <c r="J16" s="154" t="str">
        <f t="shared" si="3"/>
        <v>GBPSB6L11Y_Quote</v>
      </c>
      <c r="K16" s="154" t="str">
        <f t="shared" si="4"/>
        <v>GBP_YC3MRH_SB3LBASIS11Y</v>
      </c>
      <c r="L16" s="153" t="str">
        <f>_xll.qlSwapRateHelper2(K16,$J16,$C16,Calendar,$F16,$G16,$H16,$L$4,$I16,B16,$L$2,Permanent,,ObjectOverwrite)</f>
        <v>GBP_YC3MRH_SB3LBASIS11Y#0000</v>
      </c>
      <c r="M16" s="152" t="str">
        <f>_xll.ohRangeRetrieveError(L16)</f>
        <v/>
      </c>
      <c r="N16" s="151"/>
      <c r="T16" s="176">
        <f>_xll.qlQuoteValue(I16)</f>
        <v>9.7895284739868763E-4</v>
      </c>
      <c r="U16" s="176" t="e">
        <f>_xll.qlQuoteValue(J16)</f>
        <v>#NUM!</v>
      </c>
      <c r="V16" s="176" t="e">
        <f>_xll.qlRateHelperQuoteValue(L16)</f>
        <v>#NUM!</v>
      </c>
      <c r="W16" s="176" t="e">
        <f>_xll.qlRateHelperRate(L16)</f>
        <v>#NUM!</v>
      </c>
    </row>
    <row r="17" spans="1:23" x14ac:dyDescent="0.2">
      <c r="A17" s="102"/>
      <c r="B17" s="156" t="str">
        <f t="shared" si="5"/>
        <v>0d</v>
      </c>
      <c r="C17" s="156" t="s">
        <v>22</v>
      </c>
      <c r="D17" s="156" t="str">
        <f t="shared" si="6"/>
        <v>SB</v>
      </c>
      <c r="E17" s="156" t="str">
        <f t="shared" si="7"/>
        <v>3L</v>
      </c>
      <c r="F17" s="134" t="str">
        <f t="shared" si="0"/>
        <v>Semiannual</v>
      </c>
      <c r="G17" s="134" t="s">
        <v>158</v>
      </c>
      <c r="H17" s="134" t="str">
        <f t="shared" si="1"/>
        <v>Actual/365 (Fixed)</v>
      </c>
      <c r="I17" s="155" t="str">
        <f t="shared" si="2"/>
        <v>GBP3L6L12Y_Quote</v>
      </c>
      <c r="J17" s="154" t="str">
        <f t="shared" si="3"/>
        <v>GBPSB6L12Y_Quote</v>
      </c>
      <c r="K17" s="154" t="str">
        <f t="shared" si="4"/>
        <v>GBP_YC3MRH_SB3LBASIS12Y</v>
      </c>
      <c r="L17" s="153" t="str">
        <f>_xll.qlSwapRateHelper2(K17,$J17,$C17,Calendar,$F17,$G17,$H17,$L$4,$I17,B17,$L$2,Permanent,,ObjectOverwrite)</f>
        <v>GBP_YC3MRH_SB3LBASIS12Y#0000</v>
      </c>
      <c r="M17" s="152" t="str">
        <f>_xll.ohRangeRetrieveError(L17)</f>
        <v/>
      </c>
      <c r="N17" s="151"/>
      <c r="T17" s="176">
        <f>_xll.qlQuoteValue(I17)</f>
        <v>9.5E-4</v>
      </c>
      <c r="U17" s="176">
        <f>_xll.qlQuoteValue(J17)</f>
        <v>2.1425E-2</v>
      </c>
      <c r="V17" s="176">
        <f>_xll.qlRateHelperQuoteValue(L17)</f>
        <v>2.1425E-2</v>
      </c>
      <c r="W17" s="176">
        <f>_xll.qlRateHelperRate(L17)</f>
        <v>2.1425E-2</v>
      </c>
    </row>
    <row r="18" spans="1:23" x14ac:dyDescent="0.2">
      <c r="A18" s="102"/>
      <c r="B18" s="156" t="str">
        <f t="shared" si="5"/>
        <v>0d</v>
      </c>
      <c r="C18" s="156" t="s">
        <v>21</v>
      </c>
      <c r="D18" s="156" t="str">
        <f t="shared" si="6"/>
        <v>SB</v>
      </c>
      <c r="E18" s="156" t="str">
        <f t="shared" si="7"/>
        <v>3L</v>
      </c>
      <c r="F18" s="134" t="str">
        <f t="shared" si="0"/>
        <v>Semiannual</v>
      </c>
      <c r="G18" s="134" t="s">
        <v>158</v>
      </c>
      <c r="H18" s="134" t="str">
        <f t="shared" si="1"/>
        <v>Actual/365 (Fixed)</v>
      </c>
      <c r="I18" s="155" t="str">
        <f t="shared" si="2"/>
        <v>GBP3L6L13Y_Quote</v>
      </c>
      <c r="J18" s="154" t="str">
        <f t="shared" si="3"/>
        <v>GBPSB6L13Y_Quote</v>
      </c>
      <c r="K18" s="154" t="str">
        <f t="shared" si="4"/>
        <v>GBP_YC3MRH_SB3LBASIS13Y</v>
      </c>
      <c r="L18" s="153" t="str">
        <f>_xll.qlSwapRateHelper2(K18,$J18,$C18,Calendar,$F18,$G18,$H18,$L$4,$I18,B18,$L$2,Permanent,,ObjectOverwrite)</f>
        <v>GBP_YC3MRH_SB3LBASIS13Y#0000</v>
      </c>
      <c r="M18" s="152" t="str">
        <f>_xll.ohRangeRetrieveError(L18)</f>
        <v/>
      </c>
      <c r="N18" s="151"/>
      <c r="T18" s="176">
        <f>_xll.qlQuoteValue(I18)</f>
        <v>9.2364426637802949E-4</v>
      </c>
      <c r="U18" s="176" t="e">
        <f>_xll.qlQuoteValue(J18)</f>
        <v>#NUM!</v>
      </c>
      <c r="V18" s="176" t="e">
        <f>_xll.qlRateHelperQuoteValue(L18)</f>
        <v>#NUM!</v>
      </c>
      <c r="W18" s="176" t="e">
        <f>_xll.qlRateHelperRate(L18)</f>
        <v>#NUM!</v>
      </c>
    </row>
    <row r="19" spans="1:23" x14ac:dyDescent="0.2">
      <c r="A19" s="102"/>
      <c r="B19" s="156" t="str">
        <f t="shared" si="5"/>
        <v>0d</v>
      </c>
      <c r="C19" s="156" t="s">
        <v>20</v>
      </c>
      <c r="D19" s="156" t="str">
        <f t="shared" si="6"/>
        <v>SB</v>
      </c>
      <c r="E19" s="156" t="str">
        <f t="shared" si="7"/>
        <v>3L</v>
      </c>
      <c r="F19" s="134" t="str">
        <f t="shared" si="0"/>
        <v>Semiannual</v>
      </c>
      <c r="G19" s="134" t="s">
        <v>158</v>
      </c>
      <c r="H19" s="134" t="str">
        <f t="shared" si="1"/>
        <v>Actual/365 (Fixed)</v>
      </c>
      <c r="I19" s="155" t="str">
        <f t="shared" si="2"/>
        <v>GBP3L6L14Y_Quote</v>
      </c>
      <c r="J19" s="154" t="str">
        <f t="shared" si="3"/>
        <v>GBPSB6L14Y_Quote</v>
      </c>
      <c r="K19" s="154" t="str">
        <f t="shared" si="4"/>
        <v>GBP_YC3MRH_SB3LBASIS14Y</v>
      </c>
      <c r="L19" s="153" t="str">
        <f>_xll.qlSwapRateHelper2(K19,$J19,$C19,Calendar,$F19,$G19,$H19,$L$4,$I19,B19,$L$2,Permanent,,ObjectOverwrite)</f>
        <v>GBP_YC3MRH_SB3LBASIS14Y#0000</v>
      </c>
      <c r="M19" s="152" t="str">
        <f>_xll.ohRangeRetrieveError(L19)</f>
        <v/>
      </c>
      <c r="N19" s="151"/>
      <c r="T19" s="176">
        <f>_xll.qlQuoteValue(I19)</f>
        <v>8.9889189633966641E-4</v>
      </c>
      <c r="U19" s="176" t="e">
        <f>_xll.qlQuoteValue(J19)</f>
        <v>#NUM!</v>
      </c>
      <c r="V19" s="176" t="e">
        <f>_xll.qlRateHelperQuoteValue(L19)</f>
        <v>#NUM!</v>
      </c>
      <c r="W19" s="176" t="e">
        <f>_xll.qlRateHelperRate(L19)</f>
        <v>#NUM!</v>
      </c>
    </row>
    <row r="20" spans="1:23" x14ac:dyDescent="0.2">
      <c r="A20" s="102"/>
      <c r="B20" s="156" t="str">
        <f t="shared" si="5"/>
        <v>0d</v>
      </c>
      <c r="C20" s="156" t="s">
        <v>19</v>
      </c>
      <c r="D20" s="156" t="str">
        <f t="shared" si="6"/>
        <v>SB</v>
      </c>
      <c r="E20" s="156" t="str">
        <f t="shared" si="7"/>
        <v>3L</v>
      </c>
      <c r="F20" s="134" t="str">
        <f t="shared" si="0"/>
        <v>Semiannual</v>
      </c>
      <c r="G20" s="134" t="s">
        <v>158</v>
      </c>
      <c r="H20" s="134" t="str">
        <f t="shared" si="1"/>
        <v>Actual/365 (Fixed)</v>
      </c>
      <c r="I20" s="155" t="str">
        <f t="shared" si="2"/>
        <v>GBP3L6L15Y_Quote</v>
      </c>
      <c r="J20" s="154" t="str">
        <f t="shared" si="3"/>
        <v>GBPSB6L15Y_Quote</v>
      </c>
      <c r="K20" s="154" t="str">
        <f t="shared" si="4"/>
        <v>GBP_YC3MRH_SB3LBASIS15Y</v>
      </c>
      <c r="L20" s="153" t="str">
        <f>_xll.qlSwapRateHelper2(K20,$J20,$C20,Calendar,$F20,$G20,$H20,$L$4,$I20,B20,$L$2,Permanent,,ObjectOverwrite)</f>
        <v>GBP_YC3MRH_SB3LBASIS15Y#0000</v>
      </c>
      <c r="M20" s="152" t="str">
        <f>_xll.ohRangeRetrieveError(L20)</f>
        <v/>
      </c>
      <c r="N20" s="151"/>
      <c r="T20" s="176">
        <f>_xll.qlQuoteValue(I20)</f>
        <v>8.7500000000000002E-4</v>
      </c>
      <c r="U20" s="176">
        <f>_xll.qlQuoteValue(J20)</f>
        <v>2.4324999999999999E-2</v>
      </c>
      <c r="V20" s="176">
        <f>_xll.qlRateHelperQuoteValue(L20)</f>
        <v>2.4324999999999999E-2</v>
      </c>
      <c r="W20" s="176">
        <f>_xll.qlRateHelperRate(L20)</f>
        <v>2.4324999999999999E-2</v>
      </c>
    </row>
    <row r="21" spans="1:23" x14ac:dyDescent="0.2">
      <c r="A21" s="102"/>
      <c r="B21" s="156" t="str">
        <f t="shared" si="5"/>
        <v>0d</v>
      </c>
      <c r="C21" s="156" t="s">
        <v>18</v>
      </c>
      <c r="D21" s="156" t="str">
        <f t="shared" si="6"/>
        <v>SB</v>
      </c>
      <c r="E21" s="156" t="str">
        <f t="shared" si="7"/>
        <v>3L</v>
      </c>
      <c r="F21" s="134" t="str">
        <f t="shared" si="0"/>
        <v>Semiannual</v>
      </c>
      <c r="G21" s="134" t="s">
        <v>158</v>
      </c>
      <c r="H21" s="134" t="str">
        <f t="shared" si="1"/>
        <v>Actual/365 (Fixed)</v>
      </c>
      <c r="I21" s="155" t="str">
        <f t="shared" si="2"/>
        <v>GBP3L6L16Y_Quote</v>
      </c>
      <c r="J21" s="154" t="str">
        <f t="shared" si="3"/>
        <v>GBPSB6L16Y_Quote</v>
      </c>
      <c r="K21" s="154" t="str">
        <f t="shared" si="4"/>
        <v>GBP_YC3MRH_SB3LBASIS16Y</v>
      </c>
      <c r="L21" s="153" t="str">
        <f>_xll.qlSwapRateHelper2(K21,$J21,$C21,Calendar,$F21,$G21,$H21,$L$4,$I21,B21,$L$2,Permanent,,ObjectOverwrite)</f>
        <v>GBP_YC3MRH_SB3LBASIS16Y#0000</v>
      </c>
      <c r="M21" s="152" t="str">
        <f>_xll.ohRangeRetrieveError(L21)</f>
        <v/>
      </c>
      <c r="N21" s="151"/>
      <c r="T21" s="176">
        <f>_xll.qlQuoteValue(I21)</f>
        <v>8.5138611565163788E-4</v>
      </c>
      <c r="U21" s="176" t="e">
        <f>_xll.qlQuoteValue(J21)</f>
        <v>#NUM!</v>
      </c>
      <c r="V21" s="176" t="e">
        <f>_xll.qlRateHelperQuoteValue(L21)</f>
        <v>#NUM!</v>
      </c>
      <c r="W21" s="176" t="e">
        <f>_xll.qlRateHelperRate(L21)</f>
        <v>#NUM!</v>
      </c>
    </row>
    <row r="22" spans="1:23" x14ac:dyDescent="0.2">
      <c r="A22" s="102"/>
      <c r="B22" s="156" t="str">
        <f t="shared" si="5"/>
        <v>0d</v>
      </c>
      <c r="C22" s="156" t="s">
        <v>17</v>
      </c>
      <c r="D22" s="156" t="str">
        <f t="shared" si="6"/>
        <v>SB</v>
      </c>
      <c r="E22" s="156" t="str">
        <f t="shared" si="7"/>
        <v>3L</v>
      </c>
      <c r="F22" s="134" t="str">
        <f t="shared" si="0"/>
        <v>Semiannual</v>
      </c>
      <c r="G22" s="134" t="s">
        <v>158</v>
      </c>
      <c r="H22" s="134" t="str">
        <f t="shared" si="1"/>
        <v>Actual/365 (Fixed)</v>
      </c>
      <c r="I22" s="155" t="str">
        <f t="shared" si="2"/>
        <v>GBP3L6L17Y_Quote</v>
      </c>
      <c r="J22" s="154" t="str">
        <f t="shared" si="3"/>
        <v>GBPSB6L17Y_Quote</v>
      </c>
      <c r="K22" s="154" t="str">
        <f t="shared" si="4"/>
        <v>GBP_YC3MRH_SB3LBASIS17Y</v>
      </c>
      <c r="L22" s="153" t="str">
        <f>_xll.qlSwapRateHelper2(K22,$J22,$C22,Calendar,$F22,$G22,$H22,$L$4,$I22,B22,$L$2,Permanent,,ObjectOverwrite)</f>
        <v>GBP_YC3MRH_SB3LBASIS17Y#0000</v>
      </c>
      <c r="M22" s="152" t="str">
        <f>_xll.ohRangeRetrieveError(L22)</f>
        <v/>
      </c>
      <c r="N22" s="151"/>
      <c r="T22" s="176">
        <f>_xll.qlQuoteValue(I22)</f>
        <v>8.2810949429725942E-4</v>
      </c>
      <c r="U22" s="176" t="e">
        <f>_xll.qlQuoteValue(J22)</f>
        <v>#NUM!</v>
      </c>
      <c r="V22" s="176" t="e">
        <f>_xll.qlRateHelperQuoteValue(L22)</f>
        <v>#NUM!</v>
      </c>
      <c r="W22" s="176" t="e">
        <f>_xll.qlRateHelperRate(L22)</f>
        <v>#NUM!</v>
      </c>
    </row>
    <row r="23" spans="1:23" x14ac:dyDescent="0.2">
      <c r="A23" s="102"/>
      <c r="B23" s="156" t="str">
        <f t="shared" si="5"/>
        <v>0d</v>
      </c>
      <c r="C23" s="156" t="s">
        <v>16</v>
      </c>
      <c r="D23" s="156" t="str">
        <f t="shared" si="6"/>
        <v>SB</v>
      </c>
      <c r="E23" s="156" t="str">
        <f t="shared" si="7"/>
        <v>3L</v>
      </c>
      <c r="F23" s="134" t="str">
        <f t="shared" si="0"/>
        <v>Semiannual</v>
      </c>
      <c r="G23" s="134" t="s">
        <v>158</v>
      </c>
      <c r="H23" s="134" t="str">
        <f t="shared" si="1"/>
        <v>Actual/365 (Fixed)</v>
      </c>
      <c r="I23" s="155" t="str">
        <f t="shared" si="2"/>
        <v>GBP3L6L18Y_Quote</v>
      </c>
      <c r="J23" s="154" t="str">
        <f t="shared" si="3"/>
        <v>GBPSB6L18Y_Quote</v>
      </c>
      <c r="K23" s="154" t="str">
        <f t="shared" si="4"/>
        <v>GBP_YC3MRH_SB3LBASIS18Y</v>
      </c>
      <c r="L23" s="153" t="str">
        <f>_xll.qlSwapRateHelper2(K23,$J23,$C23,Calendar,$F23,$G23,$H23,$L$4,$I23,B23,$L$2,Permanent,,ObjectOverwrite)</f>
        <v>GBP_YC3MRH_SB3LBASIS18Y#0000</v>
      </c>
      <c r="M23" s="152" t="str">
        <f>_xll.ohRangeRetrieveError(L23)</f>
        <v/>
      </c>
      <c r="N23" s="151"/>
      <c r="T23" s="176">
        <f>_xll.qlQuoteValue(I23)</f>
        <v>8.0538981511706173E-4</v>
      </c>
      <c r="U23" s="176" t="e">
        <f>_xll.qlQuoteValue(J23)</f>
        <v>#NUM!</v>
      </c>
      <c r="V23" s="176" t="e">
        <f>_xll.qlRateHelperQuoteValue(L23)</f>
        <v>#NUM!</v>
      </c>
      <c r="W23" s="176" t="e">
        <f>_xll.qlRateHelperRate(L23)</f>
        <v>#NUM!</v>
      </c>
    </row>
    <row r="24" spans="1:23" x14ac:dyDescent="0.2">
      <c r="A24" s="102"/>
      <c r="B24" s="156" t="str">
        <f t="shared" si="5"/>
        <v>0d</v>
      </c>
      <c r="C24" s="156" t="s">
        <v>15</v>
      </c>
      <c r="D24" s="156" t="str">
        <f t="shared" si="6"/>
        <v>SB</v>
      </c>
      <c r="E24" s="156" t="str">
        <f t="shared" si="7"/>
        <v>3L</v>
      </c>
      <c r="F24" s="134" t="str">
        <f t="shared" si="0"/>
        <v>Semiannual</v>
      </c>
      <c r="G24" s="134" t="s">
        <v>158</v>
      </c>
      <c r="H24" s="134" t="str">
        <f t="shared" si="1"/>
        <v>Actual/365 (Fixed)</v>
      </c>
      <c r="I24" s="155" t="str">
        <f t="shared" si="2"/>
        <v>GBP3L6L19Y_Quote</v>
      </c>
      <c r="J24" s="154" t="str">
        <f t="shared" si="3"/>
        <v>GBPSB6L19Y_Quote</v>
      </c>
      <c r="K24" s="154" t="str">
        <f t="shared" si="4"/>
        <v>GBP_YC3MRH_SB3LBASIS19Y</v>
      </c>
      <c r="L24" s="153" t="str">
        <f>_xll.qlSwapRateHelper2(K24,$J24,$C24,Calendar,$F24,$G24,$H24,$L$4,$I24,B24,$L$2,Permanent,,ObjectOverwrite)</f>
        <v>GBP_YC3MRH_SB3LBASIS19Y#0000</v>
      </c>
      <c r="M24" s="152" t="str">
        <f>_xll.ohRangeRetrieveError(L24)</f>
        <v/>
      </c>
      <c r="N24" s="151"/>
      <c r="T24" s="176">
        <f>_xll.qlQuoteValue(I24)</f>
        <v>7.8344675729124288E-4</v>
      </c>
      <c r="U24" s="176" t="e">
        <f>_xll.qlQuoteValue(J24)</f>
        <v>#NUM!</v>
      </c>
      <c r="V24" s="176" t="e">
        <f>_xll.qlRateHelperQuoteValue(L24)</f>
        <v>#NUM!</v>
      </c>
      <c r="W24" s="176" t="e">
        <f>_xll.qlRateHelperRate(L24)</f>
        <v>#NUM!</v>
      </c>
    </row>
    <row r="25" spans="1:23" x14ac:dyDescent="0.2">
      <c r="A25" s="102"/>
      <c r="B25" s="156" t="str">
        <f t="shared" si="5"/>
        <v>0d</v>
      </c>
      <c r="C25" s="156" t="s">
        <v>14</v>
      </c>
      <c r="D25" s="156" t="str">
        <f t="shared" si="6"/>
        <v>SB</v>
      </c>
      <c r="E25" s="156" t="str">
        <f t="shared" si="7"/>
        <v>3L</v>
      </c>
      <c r="F25" s="134" t="str">
        <f t="shared" si="0"/>
        <v>Semiannual</v>
      </c>
      <c r="G25" s="134" t="s">
        <v>158</v>
      </c>
      <c r="H25" s="134" t="str">
        <f t="shared" si="1"/>
        <v>Actual/365 (Fixed)</v>
      </c>
      <c r="I25" s="155" t="str">
        <f t="shared" si="2"/>
        <v>GBP3L6L20Y_Quote</v>
      </c>
      <c r="J25" s="154" t="str">
        <f t="shared" si="3"/>
        <v>GBPSB6L20Y_Quote</v>
      </c>
      <c r="K25" s="154" t="str">
        <f t="shared" si="4"/>
        <v>GBP_YC3MRH_SB3LBASIS20Y</v>
      </c>
      <c r="L25" s="153" t="str">
        <f>_xll.qlSwapRateHelper2(K25,$J25,$C25,Calendar,$F25,$G25,$H25,$L$4,$I25,B25,$L$2,Permanent,,ObjectOverwrite)</f>
        <v>GBP_YC3MRH_SB3LBASIS20Y#0000</v>
      </c>
      <c r="M25" s="152" t="str">
        <f>_xll.ohRangeRetrieveError(L25)</f>
        <v/>
      </c>
      <c r="N25" s="151"/>
      <c r="T25" s="176">
        <f>_xll.qlQuoteValue(I25)</f>
        <v>7.6250000000000005E-4</v>
      </c>
      <c r="U25" s="176">
        <f>_xll.qlQuoteValue(J25)</f>
        <v>2.7300000000000001E-2</v>
      </c>
      <c r="V25" s="176">
        <f>_xll.qlRateHelperQuoteValue(L25)</f>
        <v>2.7300000000000001E-2</v>
      </c>
      <c r="W25" s="176">
        <f>_xll.qlRateHelperRate(L25)</f>
        <v>2.7300000000000001E-2</v>
      </c>
    </row>
    <row r="26" spans="1:23" x14ac:dyDescent="0.2">
      <c r="A26" s="102"/>
      <c r="B26" s="156" t="str">
        <f t="shared" si="5"/>
        <v>0d</v>
      </c>
      <c r="C26" s="156" t="s">
        <v>13</v>
      </c>
      <c r="D26" s="156" t="str">
        <f t="shared" si="6"/>
        <v>SB</v>
      </c>
      <c r="E26" s="156" t="str">
        <f t="shared" si="7"/>
        <v>3L</v>
      </c>
      <c r="F26" s="134" t="str">
        <f t="shared" si="0"/>
        <v>Semiannual</v>
      </c>
      <c r="G26" s="134" t="s">
        <v>158</v>
      </c>
      <c r="H26" s="134" t="str">
        <f t="shared" si="1"/>
        <v>Actual/365 (Fixed)</v>
      </c>
      <c r="I26" s="155" t="str">
        <f t="shared" si="2"/>
        <v>GBP3L6L21Y_Quote</v>
      </c>
      <c r="J26" s="154" t="str">
        <f t="shared" si="3"/>
        <v>GBPSB6L21Y_Quote</v>
      </c>
      <c r="K26" s="154" t="str">
        <f t="shared" si="4"/>
        <v>GBP_YC3MRH_SB3LBASIS21Y</v>
      </c>
      <c r="L26" s="153" t="str">
        <f>_xll.qlSwapRateHelper2(K26,$J26,$C26,Calendar,$F26,$G26,$H26,$L$4,$I26,B26,$L$2,Permanent,,ObjectOverwrite)</f>
        <v>GBP_YC3MRH_SB3LBASIS21Y#0000</v>
      </c>
      <c r="M26" s="152" t="str">
        <f>_xll.ohRangeRetrieveError(L26)</f>
        <v/>
      </c>
      <c r="N26" s="151"/>
      <c r="T26" s="176">
        <f>_xll.qlQuoteValue(I26)</f>
        <v>7.4272602648057585E-4</v>
      </c>
      <c r="U26" s="176" t="e">
        <f>_xll.qlQuoteValue(J26)</f>
        <v>#NUM!</v>
      </c>
      <c r="V26" s="176" t="e">
        <f>_xll.qlRateHelperQuoteValue(L26)</f>
        <v>#NUM!</v>
      </c>
      <c r="W26" s="176" t="e">
        <f>_xll.qlRateHelperRate(L26)</f>
        <v>#NUM!</v>
      </c>
    </row>
    <row r="27" spans="1:23" x14ac:dyDescent="0.2">
      <c r="A27" s="102"/>
      <c r="B27" s="156" t="str">
        <f t="shared" si="5"/>
        <v>0d</v>
      </c>
      <c r="C27" s="156" t="s">
        <v>12</v>
      </c>
      <c r="D27" s="156" t="str">
        <f t="shared" si="6"/>
        <v>SB</v>
      </c>
      <c r="E27" s="156" t="str">
        <f t="shared" si="7"/>
        <v>3L</v>
      </c>
      <c r="F27" s="134" t="str">
        <f t="shared" si="0"/>
        <v>Semiannual</v>
      </c>
      <c r="G27" s="134" t="s">
        <v>158</v>
      </c>
      <c r="H27" s="134" t="str">
        <f t="shared" si="1"/>
        <v>Actual/365 (Fixed)</v>
      </c>
      <c r="I27" s="155" t="str">
        <f t="shared" si="2"/>
        <v>GBP3L6L22Y_Quote</v>
      </c>
      <c r="J27" s="154" t="str">
        <f t="shared" si="3"/>
        <v>GBPSB6L22Y_Quote</v>
      </c>
      <c r="K27" s="154" t="str">
        <f t="shared" si="4"/>
        <v>GBP_YC3MRH_SB3LBASIS22Y</v>
      </c>
      <c r="L27" s="153" t="str">
        <f>_xll.qlSwapRateHelper2(K27,$J27,$C27,Calendar,$F27,$G27,$H27,$L$4,$I27,B27,$L$2,Permanent,,ObjectOverwrite)</f>
        <v>GBP_YC3MRH_SB3LBASIS22Y#0000</v>
      </c>
      <c r="M27" s="152" t="str">
        <f>_xll.ohRangeRetrieveError(L27)</f>
        <v/>
      </c>
      <c r="N27" s="151"/>
      <c r="T27" s="176">
        <f>_xll.qlQuoteValue(I27)</f>
        <v>7.2412853619839449E-4</v>
      </c>
      <c r="U27" s="176" t="e">
        <f>_xll.qlQuoteValue(J27)</f>
        <v>#NUM!</v>
      </c>
      <c r="V27" s="176" t="e">
        <f>_xll.qlRateHelperQuoteValue(L27)</f>
        <v>#NUM!</v>
      </c>
      <c r="W27" s="176" t="e">
        <f>_xll.qlRateHelperRate(L27)</f>
        <v>#NUM!</v>
      </c>
    </row>
    <row r="28" spans="1:23" x14ac:dyDescent="0.2">
      <c r="A28" s="102"/>
      <c r="B28" s="156" t="str">
        <f t="shared" si="5"/>
        <v>0d</v>
      </c>
      <c r="C28" s="156" t="s">
        <v>11</v>
      </c>
      <c r="D28" s="156" t="str">
        <f t="shared" si="6"/>
        <v>SB</v>
      </c>
      <c r="E28" s="156" t="str">
        <f t="shared" si="7"/>
        <v>3L</v>
      </c>
      <c r="F28" s="134" t="str">
        <f t="shared" si="0"/>
        <v>Semiannual</v>
      </c>
      <c r="G28" s="134" t="s">
        <v>158</v>
      </c>
      <c r="H28" s="134" t="str">
        <f t="shared" si="1"/>
        <v>Actual/365 (Fixed)</v>
      </c>
      <c r="I28" s="155" t="str">
        <f t="shared" si="2"/>
        <v>GBP3L6L23Y_Quote</v>
      </c>
      <c r="J28" s="154" t="str">
        <f t="shared" si="3"/>
        <v>GBPSB6L23Y_Quote</v>
      </c>
      <c r="K28" s="154" t="str">
        <f t="shared" si="4"/>
        <v>GBP_YC3MRH_SB3LBASIS23Y</v>
      </c>
      <c r="L28" s="153" t="str">
        <f>_xll.qlSwapRateHelper2(K28,$J28,$C28,Calendar,$F28,$G28,$H28,$L$4,$I28,B28,$L$2,Permanent,,ObjectOverwrite)</f>
        <v>GBP_YC3MRH_SB3LBASIS23Y#0000</v>
      </c>
      <c r="M28" s="152" t="str">
        <f>_xll.ohRangeRetrieveError(L28)</f>
        <v/>
      </c>
      <c r="N28" s="151"/>
      <c r="T28" s="176">
        <f>_xll.qlQuoteValue(I28)</f>
        <v>7.0666803267592504E-4</v>
      </c>
      <c r="U28" s="176" t="e">
        <f>_xll.qlQuoteValue(J28)</f>
        <v>#NUM!</v>
      </c>
      <c r="V28" s="176" t="e">
        <f>_xll.qlRateHelperQuoteValue(L28)</f>
        <v>#NUM!</v>
      </c>
      <c r="W28" s="176" t="e">
        <f>_xll.qlRateHelperRate(L28)</f>
        <v>#NUM!</v>
      </c>
    </row>
    <row r="29" spans="1:23" x14ac:dyDescent="0.2">
      <c r="A29" s="102"/>
      <c r="B29" s="156" t="str">
        <f t="shared" si="5"/>
        <v>0d</v>
      </c>
      <c r="C29" s="156" t="s">
        <v>10</v>
      </c>
      <c r="D29" s="156" t="str">
        <f t="shared" si="6"/>
        <v>SB</v>
      </c>
      <c r="E29" s="156" t="str">
        <f t="shared" si="7"/>
        <v>3L</v>
      </c>
      <c r="F29" s="134" t="str">
        <f t="shared" si="0"/>
        <v>Semiannual</v>
      </c>
      <c r="G29" s="134" t="s">
        <v>158</v>
      </c>
      <c r="H29" s="134" t="str">
        <f t="shared" si="1"/>
        <v>Actual/365 (Fixed)</v>
      </c>
      <c r="I29" s="155" t="str">
        <f t="shared" si="2"/>
        <v>GBP3L6L24Y_Quote</v>
      </c>
      <c r="J29" s="154" t="str">
        <f t="shared" si="3"/>
        <v>GBPSB6L24Y_Quote</v>
      </c>
      <c r="K29" s="154" t="str">
        <f t="shared" si="4"/>
        <v>GBP_YC3MRH_SB3LBASIS24Y</v>
      </c>
      <c r="L29" s="153" t="str">
        <f>_xll.qlSwapRateHelper2(K29,$J29,$C29,Calendar,$F29,$G29,$H29,$L$4,$I29,B29,$L$2,Permanent,,ObjectOverwrite)</f>
        <v>GBP_YC3MRH_SB3LBASIS24Y#0000</v>
      </c>
      <c r="M29" s="152" t="str">
        <f>_xll.ohRangeRetrieveError(L29)</f>
        <v/>
      </c>
      <c r="N29" s="151"/>
      <c r="T29" s="176">
        <f>_xll.qlQuoteValue(I29)</f>
        <v>6.9030501943563723E-4</v>
      </c>
      <c r="U29" s="176" t="e">
        <f>_xll.qlQuoteValue(J29)</f>
        <v>#NUM!</v>
      </c>
      <c r="V29" s="176" t="e">
        <f>_xll.qlRateHelperQuoteValue(L29)</f>
        <v>#NUM!</v>
      </c>
      <c r="W29" s="176" t="e">
        <f>_xll.qlRateHelperRate(L29)</f>
        <v>#NUM!</v>
      </c>
    </row>
    <row r="30" spans="1:23" x14ac:dyDescent="0.2">
      <c r="A30" s="102"/>
      <c r="B30" s="156" t="str">
        <f t="shared" si="5"/>
        <v>0d</v>
      </c>
      <c r="C30" s="156" t="s">
        <v>9</v>
      </c>
      <c r="D30" s="156" t="str">
        <f t="shared" si="6"/>
        <v>SB</v>
      </c>
      <c r="E30" s="156" t="str">
        <f t="shared" si="7"/>
        <v>3L</v>
      </c>
      <c r="F30" s="134" t="str">
        <f t="shared" si="0"/>
        <v>Semiannual</v>
      </c>
      <c r="G30" s="134" t="s">
        <v>158</v>
      </c>
      <c r="H30" s="134" t="str">
        <f t="shared" si="1"/>
        <v>Actual/365 (Fixed)</v>
      </c>
      <c r="I30" s="155" t="str">
        <f t="shared" si="2"/>
        <v>GBP3L6L25Y_Quote</v>
      </c>
      <c r="J30" s="154" t="str">
        <f t="shared" si="3"/>
        <v>GBPSB6L25Y_Quote</v>
      </c>
      <c r="K30" s="154" t="str">
        <f t="shared" si="4"/>
        <v>GBP_YC3MRH_SB3LBASIS25Y</v>
      </c>
      <c r="L30" s="153" t="str">
        <f>_xll.qlSwapRateHelper2(K30,$J30,$C30,Calendar,$F30,$G30,$H30,$L$4,$I30,B30,$L$2,Permanent,,ObjectOverwrite)</f>
        <v>GBP_YC3MRH_SB3LBASIS25Y#0000</v>
      </c>
      <c r="M30" s="152" t="str">
        <f>_xll.ohRangeRetrieveError(L30)</f>
        <v/>
      </c>
      <c r="N30" s="151"/>
      <c r="T30" s="176">
        <f>_xll.qlQuoteValue(I30)</f>
        <v>6.7500000000000004E-4</v>
      </c>
      <c r="U30" s="176">
        <f>_xll.qlQuoteValue(J30)</f>
        <v>2.8875000000000001E-2</v>
      </c>
      <c r="V30" s="176">
        <f>_xll.qlRateHelperQuoteValue(L30)</f>
        <v>2.8875000000000001E-2</v>
      </c>
      <c r="W30" s="176">
        <f>_xll.qlRateHelperRate(L30)</f>
        <v>2.8875000000000001E-2</v>
      </c>
    </row>
    <row r="31" spans="1:23" x14ac:dyDescent="0.2">
      <c r="A31" s="102"/>
      <c r="B31" s="156" t="str">
        <f t="shared" si="5"/>
        <v>0d</v>
      </c>
      <c r="C31" s="156" t="s">
        <v>8</v>
      </c>
      <c r="D31" s="156" t="str">
        <f t="shared" si="6"/>
        <v>SB</v>
      </c>
      <c r="E31" s="156" t="str">
        <f t="shared" si="7"/>
        <v>3L</v>
      </c>
      <c r="F31" s="134" t="str">
        <f t="shared" si="0"/>
        <v>Semiannual</v>
      </c>
      <c r="G31" s="134" t="s">
        <v>158</v>
      </c>
      <c r="H31" s="134" t="str">
        <f t="shared" si="1"/>
        <v>Actual/365 (Fixed)</v>
      </c>
      <c r="I31" s="155" t="str">
        <f t="shared" si="2"/>
        <v>GBP3L6L26Y_Quote</v>
      </c>
      <c r="J31" s="154" t="str">
        <f t="shared" si="3"/>
        <v>GBPSB6L26Y_Quote</v>
      </c>
      <c r="K31" s="154" t="str">
        <f t="shared" si="4"/>
        <v>GBP_YC3MRH_SB3LBASIS26Y</v>
      </c>
      <c r="L31" s="153" t="str">
        <f>_xll.qlSwapRateHelper2(K31,$J31,$C31,Calendar,$F31,$G31,$H31,$L$4,$I31,B31,$L$2,Permanent,,ObjectOverwrite)</f>
        <v>GBP_YC3MRH_SB3LBASIS26Y#0000</v>
      </c>
      <c r="M31" s="152" t="str">
        <f>_xll.ohRangeRetrieveError(L31)</f>
        <v/>
      </c>
      <c r="N31" s="151"/>
      <c r="T31" s="176">
        <f>_xll.qlQuoteValue(I31)</f>
        <v>6.6070977842605885E-4</v>
      </c>
      <c r="U31" s="176" t="e">
        <f>_xll.qlQuoteValue(J31)</f>
        <v>#NUM!</v>
      </c>
      <c r="V31" s="176" t="e">
        <f>_xll.qlRateHelperQuoteValue(L31)</f>
        <v>#NUM!</v>
      </c>
      <c r="W31" s="176" t="e">
        <f>_xll.qlRateHelperRate(L31)</f>
        <v>#NUM!</v>
      </c>
    </row>
    <row r="32" spans="1:23" x14ac:dyDescent="0.2">
      <c r="A32" s="102"/>
      <c r="B32" s="156" t="str">
        <f t="shared" si="5"/>
        <v>0d</v>
      </c>
      <c r="C32" s="156" t="s">
        <v>7</v>
      </c>
      <c r="D32" s="156" t="str">
        <f t="shared" si="6"/>
        <v>SB</v>
      </c>
      <c r="E32" s="156" t="str">
        <f t="shared" si="7"/>
        <v>3L</v>
      </c>
      <c r="F32" s="134" t="str">
        <f t="shared" si="0"/>
        <v>Semiannual</v>
      </c>
      <c r="G32" s="134" t="s">
        <v>158</v>
      </c>
      <c r="H32" s="134" t="str">
        <f t="shared" si="1"/>
        <v>Actual/365 (Fixed)</v>
      </c>
      <c r="I32" s="155" t="str">
        <f t="shared" si="2"/>
        <v>GBP3L6L27Y_Quote</v>
      </c>
      <c r="J32" s="154" t="str">
        <f t="shared" si="3"/>
        <v>GBPSB6L27Y_Quote</v>
      </c>
      <c r="K32" s="154" t="str">
        <f t="shared" si="4"/>
        <v>GBP_YC3MRH_SB3LBASIS27Y</v>
      </c>
      <c r="L32" s="153" t="str">
        <f>_xll.qlSwapRateHelper2(K32,$J32,$C32,Calendar,$F32,$G32,$H32,$L$4,$I32,B32,$L$2,Permanent,,ObjectOverwrite)</f>
        <v>GBP_YC3MRH_SB3LBASIS27Y#0000</v>
      </c>
      <c r="M32" s="152" t="str">
        <f>_xll.ohRangeRetrieveError(L32)</f>
        <v/>
      </c>
      <c r="N32" s="151"/>
      <c r="T32" s="176">
        <f>_xll.qlQuoteValue(I32)</f>
        <v>6.4737636090916309E-4</v>
      </c>
      <c r="U32" s="176" t="e">
        <f>_xll.qlQuoteValue(J32)</f>
        <v>#NUM!</v>
      </c>
      <c r="V32" s="176" t="e">
        <f>_xll.qlRateHelperQuoteValue(L32)</f>
        <v>#NUM!</v>
      </c>
      <c r="W32" s="176" t="e">
        <f>_xll.qlRateHelperRate(L32)</f>
        <v>#NUM!</v>
      </c>
    </row>
    <row r="33" spans="1:23" x14ac:dyDescent="0.2">
      <c r="A33" s="102"/>
      <c r="B33" s="156" t="str">
        <f t="shared" si="5"/>
        <v>0d</v>
      </c>
      <c r="C33" s="156" t="s">
        <v>6</v>
      </c>
      <c r="D33" s="156" t="str">
        <f t="shared" si="6"/>
        <v>SB</v>
      </c>
      <c r="E33" s="156" t="str">
        <f t="shared" si="7"/>
        <v>3L</v>
      </c>
      <c r="F33" s="134" t="str">
        <f t="shared" si="0"/>
        <v>Semiannual</v>
      </c>
      <c r="G33" s="134" t="s">
        <v>158</v>
      </c>
      <c r="H33" s="134" t="str">
        <f t="shared" si="1"/>
        <v>Actual/365 (Fixed)</v>
      </c>
      <c r="I33" s="155" t="str">
        <f t="shared" si="2"/>
        <v>GBP3L6L28Y_Quote</v>
      </c>
      <c r="J33" s="154" t="str">
        <f t="shared" si="3"/>
        <v>GBPSB6L28Y_Quote</v>
      </c>
      <c r="K33" s="154" t="str">
        <f t="shared" si="4"/>
        <v>GBP_YC3MRH_SB3LBASIS28Y</v>
      </c>
      <c r="L33" s="153" t="str">
        <f>_xll.qlSwapRateHelper2(K33,$J33,$C33,Calendar,$F33,$G33,$H33,$L$4,$I33,B33,$L$2,Permanent,,ObjectOverwrite)</f>
        <v>GBP_YC3MRH_SB3LBASIS28Y#0000</v>
      </c>
      <c r="M33" s="152" t="str">
        <f>_xll.ohRangeRetrieveError(L33)</f>
        <v/>
      </c>
      <c r="N33" s="151"/>
      <c r="T33" s="176">
        <f>_xll.qlQuoteValue(I33)</f>
        <v>6.3493805417923785E-4</v>
      </c>
      <c r="U33" s="176" t="e">
        <f>_xll.qlQuoteValue(J33)</f>
        <v>#NUM!</v>
      </c>
      <c r="V33" s="176" t="e">
        <f>_xll.qlRateHelperQuoteValue(L33)</f>
        <v>#NUM!</v>
      </c>
      <c r="W33" s="176" t="e">
        <f>_xll.qlRateHelperRate(L33)</f>
        <v>#NUM!</v>
      </c>
    </row>
    <row r="34" spans="1:23" x14ac:dyDescent="0.2">
      <c r="A34" s="102"/>
      <c r="B34" s="156" t="str">
        <f t="shared" si="5"/>
        <v>0d</v>
      </c>
      <c r="C34" s="156" t="s">
        <v>5</v>
      </c>
      <c r="D34" s="156" t="str">
        <f t="shared" si="6"/>
        <v>SB</v>
      </c>
      <c r="E34" s="156" t="str">
        <f t="shared" si="7"/>
        <v>3L</v>
      </c>
      <c r="F34" s="134" t="str">
        <f t="shared" si="0"/>
        <v>Semiannual</v>
      </c>
      <c r="G34" s="134" t="s">
        <v>158</v>
      </c>
      <c r="H34" s="134" t="str">
        <f t="shared" si="1"/>
        <v>Actual/365 (Fixed)</v>
      </c>
      <c r="I34" s="155" t="str">
        <f t="shared" si="2"/>
        <v>GBP3L6L29Y_Quote</v>
      </c>
      <c r="J34" s="154" t="str">
        <f t="shared" si="3"/>
        <v>GBPSB6L29Y_Quote</v>
      </c>
      <c r="K34" s="154" t="str">
        <f t="shared" si="4"/>
        <v>GBP_YC3MRH_SB3LBASIS29Y</v>
      </c>
      <c r="L34" s="153" t="str">
        <f>_xll.qlSwapRateHelper2(K34,$J34,$C34,Calendar,$F34,$G34,$H34,$L$4,$I34,B34,$L$2,Permanent,,ObjectOverwrite)</f>
        <v>GBP_YC3MRH_SB3LBASIS29Y#0000</v>
      </c>
      <c r="M34" s="152" t="str">
        <f>_xll.ohRangeRetrieveError(L34)</f>
        <v/>
      </c>
      <c r="N34" s="151"/>
      <c r="T34" s="176">
        <f>_xll.qlQuoteValue(I34)</f>
        <v>6.2333316496620834E-4</v>
      </c>
      <c r="U34" s="176" t="e">
        <f>_xll.qlQuoteValue(J34)</f>
        <v>#NUM!</v>
      </c>
      <c r="V34" s="176" t="e">
        <f>_xll.qlRateHelperQuoteValue(L34)</f>
        <v>#NUM!</v>
      </c>
      <c r="W34" s="176" t="e">
        <f>_xll.qlRateHelperRate(L34)</f>
        <v>#NUM!</v>
      </c>
    </row>
    <row r="35" spans="1:23" x14ac:dyDescent="0.2">
      <c r="A35" s="102"/>
      <c r="B35" s="156" t="str">
        <f t="shared" si="5"/>
        <v>0d</v>
      </c>
      <c r="C35" s="156" t="s">
        <v>4</v>
      </c>
      <c r="D35" s="156" t="str">
        <f t="shared" si="6"/>
        <v>SB</v>
      </c>
      <c r="E35" s="156" t="str">
        <f t="shared" si="7"/>
        <v>3L</v>
      </c>
      <c r="F35" s="134" t="str">
        <f t="shared" si="0"/>
        <v>Semiannual</v>
      </c>
      <c r="G35" s="134" t="s">
        <v>158</v>
      </c>
      <c r="H35" s="134" t="str">
        <f t="shared" si="1"/>
        <v>Actual/365 (Fixed)</v>
      </c>
      <c r="I35" s="155" t="str">
        <f t="shared" si="2"/>
        <v>GBP3L6L30Y_Quote</v>
      </c>
      <c r="J35" s="154" t="str">
        <f t="shared" si="3"/>
        <v>GBPSB6L30Y_Quote</v>
      </c>
      <c r="K35" s="154" t="str">
        <f t="shared" si="4"/>
        <v>GBP_YC3MRH_SB3LBASIS30Y</v>
      </c>
      <c r="L35" s="153" t="str">
        <f>_xll.qlSwapRateHelper2(K35,$J35,$C35,Calendar,$F35,$G35,$H35,$L$4,$I35,B35,$L$2,Permanent,,ObjectOverwrite)</f>
        <v>GBP_YC3MRH_SB3LBASIS30Y#0000</v>
      </c>
      <c r="M35" s="152" t="str">
        <f>_xll.ohRangeRetrieveError(L35)</f>
        <v/>
      </c>
      <c r="N35" s="151"/>
      <c r="T35" s="176">
        <f>_xll.qlQuoteValue(I35)</f>
        <v>6.1249999999999998E-4</v>
      </c>
      <c r="U35" s="176">
        <f>_xll.qlQuoteValue(J35)</f>
        <v>2.9575000000000001E-2</v>
      </c>
      <c r="V35" s="176">
        <f>_xll.qlRateHelperQuoteValue(L35)</f>
        <v>2.9575000000000001E-2</v>
      </c>
      <c r="W35" s="176">
        <f>_xll.qlRateHelperRate(L35)</f>
        <v>2.9575000000000001E-2</v>
      </c>
    </row>
    <row r="36" spans="1:23" x14ac:dyDescent="0.2">
      <c r="A36" s="102"/>
      <c r="B36" s="156" t="str">
        <f t="shared" si="5"/>
        <v>0d</v>
      </c>
      <c r="C36" s="156" t="s">
        <v>3</v>
      </c>
      <c r="D36" s="156" t="str">
        <f t="shared" si="6"/>
        <v>SB</v>
      </c>
      <c r="E36" s="156" t="str">
        <f t="shared" si="7"/>
        <v>3L</v>
      </c>
      <c r="F36" s="134" t="str">
        <f t="shared" si="0"/>
        <v>Semiannual</v>
      </c>
      <c r="G36" s="134" t="s">
        <v>158</v>
      </c>
      <c r="H36" s="134" t="str">
        <f t="shared" si="1"/>
        <v>Actual/365 (Fixed)</v>
      </c>
      <c r="I36" s="155" t="str">
        <f t="shared" si="2"/>
        <v>GBP3L6L35Y_Quote</v>
      </c>
      <c r="J36" s="154" t="str">
        <f t="shared" si="3"/>
        <v>GBPSB6L35Y_Quote</v>
      </c>
      <c r="K36" s="154" t="str">
        <f t="shared" si="4"/>
        <v>GBP_YC3MRH_SB3LBASIS35Y</v>
      </c>
      <c r="L36" s="153" t="str">
        <f>_xll.qlSwapRateHelper2(K36,$J36,$C36,Calendar,$F36,$G36,$H36,$L$4,$I36,B36,$L$2,Permanent,,ObjectOverwrite)</f>
        <v>GBP_YC3MRH_SB3LBASIS35Y#0000</v>
      </c>
      <c r="M36" s="152" t="str">
        <f>_xll.ohRangeRetrieveError(L36)</f>
        <v/>
      </c>
      <c r="N36" s="151"/>
      <c r="T36" s="176">
        <f>_xll.qlQuoteValue(I36)</f>
        <v>6.1249999999999998E-4</v>
      </c>
      <c r="U36" s="176" t="e">
        <f>_xll.qlQuoteValue(J36)</f>
        <v>#NUM!</v>
      </c>
      <c r="V36" s="176" t="e">
        <f>_xll.qlRateHelperQuoteValue(L36)</f>
        <v>#NUM!</v>
      </c>
      <c r="W36" s="176" t="e">
        <f>_xll.qlRateHelperRate(L36)</f>
        <v>#NUM!</v>
      </c>
    </row>
    <row r="37" spans="1:23" x14ac:dyDescent="0.2">
      <c r="A37" s="102"/>
      <c r="B37" s="156" t="str">
        <f t="shared" si="5"/>
        <v>0d</v>
      </c>
      <c r="C37" s="156" t="s">
        <v>2</v>
      </c>
      <c r="D37" s="156" t="str">
        <f t="shared" si="6"/>
        <v>SB</v>
      </c>
      <c r="E37" s="156" t="str">
        <f t="shared" si="7"/>
        <v>3L</v>
      </c>
      <c r="F37" s="134" t="str">
        <f t="shared" si="0"/>
        <v>Semiannual</v>
      </c>
      <c r="G37" s="134" t="s">
        <v>158</v>
      </c>
      <c r="H37" s="134" t="str">
        <f t="shared" si="1"/>
        <v>Actual/365 (Fixed)</v>
      </c>
      <c r="I37" s="155" t="str">
        <f t="shared" si="2"/>
        <v>GBP3L6L40Y_Quote</v>
      </c>
      <c r="J37" s="154" t="str">
        <f t="shared" si="3"/>
        <v>GBPSB6L40Y_Quote</v>
      </c>
      <c r="K37" s="154" t="str">
        <f t="shared" si="4"/>
        <v>GBP_YC3MRH_SB3LBASIS40Y</v>
      </c>
      <c r="L37" s="153" t="str">
        <f>_xll.qlSwapRateHelper2(K37,$J37,$C37,Calendar,$F37,$G37,$H37,$L$4,$I37,B37,$L$2,Permanent,,ObjectOverwrite)</f>
        <v>GBP_YC3MRH_SB3LBASIS40Y#0000</v>
      </c>
      <c r="M37" s="152" t="str">
        <f>_xll.ohRangeRetrieveError(L37)</f>
        <v/>
      </c>
      <c r="N37" s="151"/>
      <c r="T37" s="176">
        <f>_xll.qlQuoteValue(I37)</f>
        <v>6.1249999999999998E-4</v>
      </c>
      <c r="U37" s="176">
        <f>_xll.qlQuoteValue(J37)</f>
        <v>3.0374999999999999E-2</v>
      </c>
      <c r="V37" s="176">
        <f>_xll.qlRateHelperQuoteValue(L37)</f>
        <v>3.0374999999999999E-2</v>
      </c>
      <c r="W37" s="176">
        <f>_xll.qlRateHelperRate(L37)</f>
        <v>3.0374999999999999E-2</v>
      </c>
    </row>
    <row r="38" spans="1:23" x14ac:dyDescent="0.2">
      <c r="A38" s="102"/>
      <c r="B38" s="156" t="str">
        <f t="shared" si="5"/>
        <v>0d</v>
      </c>
      <c r="C38" s="156" t="s">
        <v>1</v>
      </c>
      <c r="D38" s="156" t="str">
        <f t="shared" si="6"/>
        <v>SB</v>
      </c>
      <c r="E38" s="156" t="str">
        <f t="shared" si="7"/>
        <v>3L</v>
      </c>
      <c r="F38" s="134" t="str">
        <f t="shared" si="0"/>
        <v>Semiannual</v>
      </c>
      <c r="G38" s="134" t="s">
        <v>158</v>
      </c>
      <c r="H38" s="134" t="str">
        <f t="shared" si="1"/>
        <v>Actual/365 (Fixed)</v>
      </c>
      <c r="I38" s="155" t="str">
        <f t="shared" si="2"/>
        <v>GBP3L6L50Y_Quote</v>
      </c>
      <c r="J38" s="154" t="str">
        <f t="shared" si="3"/>
        <v>GBPSB6L50Y_Quote</v>
      </c>
      <c r="K38" s="154" t="str">
        <f t="shared" si="4"/>
        <v>GBP_YC3MRH_SB3LBASIS50Y</v>
      </c>
      <c r="L38" s="153" t="str">
        <f>_xll.qlSwapRateHelper2(K38,$J38,$C38,Calendar,$F38,$G38,$H38,$L$4,$I38,B38,$L$2,Permanent,,ObjectOverwrite)</f>
        <v>GBP_YC3MRH_SB3LBASIS50Y#0000</v>
      </c>
      <c r="M38" s="152" t="str">
        <f>_xll.ohRangeRetrieveError(L38)</f>
        <v/>
      </c>
      <c r="N38" s="151"/>
      <c r="T38" s="176">
        <f>_xll.qlQuoteValue(I38)</f>
        <v>6.1249999999999998E-4</v>
      </c>
      <c r="U38" s="176">
        <f>_xll.qlQuoteValue(J38)</f>
        <v>3.0550000000000001E-2</v>
      </c>
      <c r="V38" s="176">
        <f>_xll.qlRateHelperQuoteValue(L38)</f>
        <v>3.0550000000000001E-2</v>
      </c>
      <c r="W38" s="176">
        <f>_xll.qlRateHelperRate(L38)</f>
        <v>3.0550000000000001E-2</v>
      </c>
    </row>
    <row r="39" spans="1:23" x14ac:dyDescent="0.2">
      <c r="A39" s="102"/>
      <c r="B39" s="156" t="str">
        <f t="shared" si="5"/>
        <v>0d</v>
      </c>
      <c r="C39" s="156" t="s">
        <v>0</v>
      </c>
      <c r="D39" s="156" t="str">
        <f t="shared" si="6"/>
        <v>SB</v>
      </c>
      <c r="E39" s="156" t="str">
        <f t="shared" si="7"/>
        <v>3L</v>
      </c>
      <c r="F39" s="134" t="str">
        <f t="shared" si="0"/>
        <v>Semiannual</v>
      </c>
      <c r="G39" s="134" t="s">
        <v>158</v>
      </c>
      <c r="H39" s="134" t="str">
        <f t="shared" si="1"/>
        <v>Actual/365 (Fixed)</v>
      </c>
      <c r="I39" s="155" t="str">
        <f t="shared" si="2"/>
        <v>GBP3L6L60Y_Quote</v>
      </c>
      <c r="J39" s="154" t="str">
        <f t="shared" si="3"/>
        <v>GBPSB6L60Y_Quote</v>
      </c>
      <c r="K39" s="154" t="str">
        <f t="shared" si="4"/>
        <v>GBP_YC3MRH_SB3LBASIS60Y</v>
      </c>
      <c r="L39" s="153" t="str">
        <f>_xll.qlSwapRateHelper2(K39,$J39,$C39,Calendar,$F39,$G39,$H39,$L$4,$I39,B39,$L$2,Permanent,,ObjectOverwrite)</f>
        <v>GBP_YC3MRH_SB3LBASIS60Y#0000</v>
      </c>
      <c r="M39" s="152" t="str">
        <f>_xll.ohRangeRetrieveError(L39)</f>
        <v/>
      </c>
      <c r="N39" s="151"/>
      <c r="T39" s="176">
        <f>_xll.qlQuoteValue(I39)</f>
        <v>6.1249999999999998E-4</v>
      </c>
      <c r="U39" s="176">
        <f>_xll.qlQuoteValue(J39)</f>
        <v>3.0800000000000001E-2</v>
      </c>
      <c r="V39" s="176">
        <f>_xll.qlRateHelperQuoteValue(L39)</f>
        <v>3.0800000000000001E-2</v>
      </c>
      <c r="W39" s="176">
        <f>_xll.qlRateHelperRate(L39)</f>
        <v>3.0800000000000001E-2</v>
      </c>
    </row>
    <row r="40" spans="1:23" ht="12" thickBot="1" x14ac:dyDescent="0.25">
      <c r="A40" s="93"/>
      <c r="B40" s="92"/>
      <c r="C40" s="92"/>
      <c r="D40" s="92"/>
      <c r="E40" s="92"/>
      <c r="F40" s="92"/>
      <c r="G40" s="92"/>
      <c r="H40" s="92"/>
      <c r="I40" s="92"/>
      <c r="J40" s="92"/>
      <c r="K40" s="92"/>
      <c r="L40" s="150"/>
      <c r="M40" s="150"/>
      <c r="N40" s="149"/>
    </row>
  </sheetData>
  <dataValidations count="1">
    <dataValidation type="list" allowBlank="1" showInputMessage="1" showErrorMessage="1" sqref="G6:G39">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3M_Deposits</vt:lpstr>
      <vt:lpstr>3M_Futures</vt:lpstr>
      <vt:lpstr>3M_SwapsFromBasis</vt:lpstr>
      <vt:lpstr>Accuracy</vt:lpstr>
      <vt:lpstr>BondBasisDayCounter</vt:lpstr>
      <vt:lpstr>Calendar</vt:lpstr>
      <vt:lpstr>Currency</vt:lpstr>
      <vt:lpstr>DayCounter</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Swap3MConventions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2014-01-14T12:17:34Z</dcterms:created>
  <dcterms:modified xsi:type="dcterms:W3CDTF">2014-02-14T13:05:12Z</dcterms:modified>
</cp:coreProperties>
</file>