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855" windowHeight="11310"/>
  </bookViews>
  <sheets>
    <sheet name="General Settings" sheetId="8" r:id="rId1"/>
    <sheet name="FRAs" sheetId="5" r:id="rId2"/>
    <sheet name="Swaps" sheetId="7" r:id="rId3"/>
    <sheet name="RateHelpers" sheetId="11" r:id="rId4"/>
    <sheet name="Selected" sheetId="12" r:id="rId5"/>
    <sheet name="Charts" sheetId="13" r:id="rId6"/>
  </sheets>
  <definedNames>
    <definedName name="Accuracy">'General Settings'!$D$18</definedName>
    <definedName name="BondBasisDayCounter">'General Settings'!$J$16</definedName>
    <definedName name="Calendar">'General Settings'!$J$18</definedName>
    <definedName name="Currency">'General Settings'!$J$13</definedName>
    <definedName name="DayCounter">'General Settings'!$D$14</definedName>
    <definedName name="DepoInclusionCriteria" localSheetId="4">Selected!$B$5</definedName>
    <definedName name="DiscountingCurve" localSheetId="2">Swaps!$L$2</definedName>
    <definedName name="FamilyName">'General Settings'!$J$14</definedName>
    <definedName name="FileOverwrite">'General Settings'!$J$11</definedName>
    <definedName name="FrontFuturesRollingDays" localSheetId="4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RateHelpers!$K$2:$K$73</definedName>
    <definedName name="MoneyMarketDayCounter">'General Settings'!$J$17</definedName>
    <definedName name="Months">'General Settings'!$D$4</definedName>
    <definedName name="NDays">'General Settings'!$D$13</definedName>
    <definedName name="nIMMFutures" localSheetId="4">Selected!$B$2</definedName>
    <definedName name="nSerialFutures" localSheetId="4">Selected!$B$3</definedName>
    <definedName name="ObjectOverwrite">'General Settings'!$J$7</definedName>
    <definedName name="Permanent">'General Settings'!$J$6</definedName>
    <definedName name="QuoteSuffix">'General Settings'!$J$15</definedName>
    <definedName name="RateHelperConstructors" localSheetId="1">FRAs!$H$3:$H$13</definedName>
    <definedName name="RateHelperConstructors" localSheetId="2">Swaps!$L$6:$L$28</definedName>
    <definedName name="RateHelperPrefix">'General Settings'!$D$8</definedName>
    <definedName name="RateHelpers">RateHelpers!$E$2:$E$73</definedName>
    <definedName name="RateHelpersIncluded">RateHelpers!$I$2:$I$73</definedName>
    <definedName name="RateHelpersPriority">RateHelpers!$J$2:$J$73</definedName>
    <definedName name="RateHelpersSelected">Selected!$A$7</definedName>
    <definedName name="SerializationPath">'General Settings'!$J$10</definedName>
    <definedName name="Serialize">'General Settings'!$J$9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A226" i="13" l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8" i="13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B6" i="13"/>
  <c r="J10" i="8" l="1"/>
  <c r="B7" i="13"/>
  <c r="D14" i="11" a="1"/>
  <c r="L4" i="7"/>
  <c r="D14" i="11" l="1"/>
  <c r="D15" i="11"/>
  <c r="D16" i="11"/>
  <c r="D17" i="11"/>
  <c r="D23" i="11"/>
  <c r="D39" i="11"/>
  <c r="D55" i="11"/>
  <c r="D24" i="11"/>
  <c r="D40" i="11"/>
  <c r="D25" i="11"/>
  <c r="D41" i="11"/>
  <c r="D42" i="11"/>
  <c r="D27" i="11"/>
  <c r="D43" i="11"/>
  <c r="D28" i="11"/>
  <c r="D44" i="11"/>
  <c r="D29" i="11"/>
  <c r="D45" i="11"/>
  <c r="D30" i="11"/>
  <c r="D46" i="11"/>
  <c r="D31" i="11"/>
  <c r="D47" i="11"/>
  <c r="D32" i="11"/>
  <c r="D48" i="11"/>
  <c r="D33" i="11"/>
  <c r="D49" i="11"/>
  <c r="D18" i="11"/>
  <c r="D34" i="11"/>
  <c r="D50" i="11"/>
  <c r="D19" i="11"/>
  <c r="D35" i="11"/>
  <c r="D51" i="11"/>
  <c r="D20" i="11"/>
  <c r="D36" i="11"/>
  <c r="D52" i="11"/>
  <c r="D21" i="11"/>
  <c r="D37" i="11"/>
  <c r="D53" i="11"/>
  <c r="D22" i="11"/>
  <c r="D38" i="11"/>
  <c r="D54" i="11"/>
  <c r="D26" i="11"/>
  <c r="D17" i="8"/>
  <c r="E17" i="8"/>
  <c r="D5" i="8"/>
  <c r="B8" i="13"/>
  <c r="D16" i="8"/>
  <c r="B1" i="8"/>
  <c r="D5" i="13" l="1"/>
  <c r="D12" i="8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D8" i="8"/>
  <c r="D15" i="8"/>
  <c r="E15" i="8"/>
  <c r="E16" i="8"/>
  <c r="B9" i="13"/>
  <c r="E43" i="11" l="1"/>
  <c r="E27" i="11"/>
  <c r="E45" i="11"/>
  <c r="E29" i="11"/>
  <c r="E44" i="11"/>
  <c r="E28" i="11"/>
  <c r="E42" i="11"/>
  <c r="E20" i="11"/>
  <c r="E24" i="11"/>
  <c r="E19" i="11"/>
  <c r="E49" i="11"/>
  <c r="E26" i="11"/>
  <c r="E41" i="11"/>
  <c r="E25" i="11"/>
  <c r="E22" i="11"/>
  <c r="E18" i="11"/>
  <c r="E14" i="11"/>
  <c r="E15" i="11"/>
  <c r="E16" i="11"/>
  <c r="E17" i="11"/>
  <c r="E40" i="11"/>
  <c r="E55" i="11"/>
  <c r="E23" i="11"/>
  <c r="E38" i="11"/>
  <c r="E37" i="11"/>
  <c r="E52" i="11"/>
  <c r="E51" i="11"/>
  <c r="E34" i="11"/>
  <c r="E48" i="11"/>
  <c r="E32" i="11"/>
  <c r="E47" i="11"/>
  <c r="E31" i="11"/>
  <c r="E39" i="11"/>
  <c r="E54" i="11"/>
  <c r="E53" i="11"/>
  <c r="E21" i="11"/>
  <c r="E36" i="11"/>
  <c r="E35" i="11"/>
  <c r="E50" i="11"/>
  <c r="E33" i="11"/>
  <c r="E46" i="11"/>
  <c r="E30" i="11"/>
  <c r="K2" i="7"/>
  <c r="L2" i="7"/>
  <c r="M22" i="11"/>
  <c r="M18" i="11"/>
  <c r="M23" i="11"/>
  <c r="H29" i="11"/>
  <c r="F54" i="11"/>
  <c r="H43" i="11"/>
  <c r="L51" i="11"/>
  <c r="M41" i="11"/>
  <c r="M21" i="11"/>
  <c r="L43" i="11"/>
  <c r="G30" i="11"/>
  <c r="M33" i="11"/>
  <c r="G23" i="11"/>
  <c r="G46" i="11"/>
  <c r="F19" i="11"/>
  <c r="B10" i="13"/>
  <c r="H40" i="11"/>
  <c r="M45" i="11"/>
  <c r="F26" i="11"/>
  <c r="G31" i="11"/>
  <c r="F15" i="11"/>
  <c r="G43" i="11"/>
  <c r="L54" i="11"/>
  <c r="M40" i="11"/>
  <c r="F42" i="11"/>
  <c r="G52" i="11"/>
  <c r="L23" i="11"/>
  <c r="M39" i="11"/>
  <c r="M17" i="11"/>
  <c r="M31" i="11"/>
  <c r="L42" i="11"/>
  <c r="F36" i="11"/>
  <c r="F17" i="11"/>
  <c r="L27" i="11"/>
  <c r="F30" i="11"/>
  <c r="H17" i="11"/>
  <c r="H22" i="11"/>
  <c r="G41" i="11"/>
  <c r="M26" i="11"/>
  <c r="H41" i="11"/>
  <c r="M43" i="11"/>
  <c r="H28" i="11"/>
  <c r="F53" i="11"/>
  <c r="L49" i="11"/>
  <c r="H53" i="11"/>
  <c r="M25" i="11"/>
  <c r="M32" i="11"/>
  <c r="L47" i="11"/>
  <c r="F49" i="11"/>
  <c r="L52" i="11"/>
  <c r="F52" i="11"/>
  <c r="M54" i="11"/>
  <c r="F46" i="11"/>
  <c r="G37" i="11"/>
  <c r="F14" i="11"/>
  <c r="M44" i="11"/>
  <c r="F23" i="11"/>
  <c r="G35" i="11"/>
  <c r="H51" i="11"/>
  <c r="L45" i="11"/>
  <c r="F31" i="11"/>
  <c r="M42" i="11"/>
  <c r="F40" i="11"/>
  <c r="M15" i="11"/>
  <c r="F24" i="11"/>
  <c r="H37" i="11"/>
  <c r="M20" i="11"/>
  <c r="F35" i="11"/>
  <c r="H14" i="11"/>
  <c r="G45" i="11"/>
  <c r="F55" i="11"/>
  <c r="F48" i="11"/>
  <c r="H38" i="11"/>
  <c r="L44" i="11"/>
  <c r="L41" i="11"/>
  <c r="L28" i="11"/>
  <c r="L26" i="11"/>
  <c r="H21" i="11"/>
  <c r="G42" i="11"/>
  <c r="G38" i="11"/>
  <c r="M35" i="11"/>
  <c r="H20" i="11"/>
  <c r="G22" i="11"/>
  <c r="H16" i="11"/>
  <c r="L39" i="11"/>
  <c r="F51" i="11"/>
  <c r="L18" i="11"/>
  <c r="M37" i="11"/>
  <c r="G32" i="11"/>
  <c r="G54" i="11"/>
  <c r="G16" i="11"/>
  <c r="M48" i="11"/>
  <c r="H31" i="11"/>
  <c r="L33" i="11"/>
  <c r="H45" i="11"/>
  <c r="F38" i="11"/>
  <c r="F33" i="11"/>
  <c r="M53" i="11"/>
  <c r="M50" i="11"/>
  <c r="H33" i="11"/>
  <c r="F37" i="11"/>
  <c r="G25" i="11"/>
  <c r="L31" i="11"/>
  <c r="L17" i="11"/>
  <c r="G50" i="11"/>
  <c r="M24" i="11"/>
  <c r="H27" i="11"/>
  <c r="L37" i="11"/>
  <c r="F43" i="11"/>
  <c r="M34" i="11"/>
  <c r="L53" i="11"/>
  <c r="H15" i="11"/>
  <c r="M49" i="11"/>
  <c r="H47" i="11"/>
  <c r="H39" i="11"/>
  <c r="M55" i="11"/>
  <c r="M14" i="11"/>
  <c r="F20" i="11"/>
  <c r="L36" i="11"/>
  <c r="G49" i="11"/>
  <c r="G15" i="11"/>
  <c r="L55" i="11"/>
  <c r="L30" i="11"/>
  <c r="L32" i="11"/>
  <c r="G17" i="11"/>
  <c r="H49" i="11"/>
  <c r="F34" i="11"/>
  <c r="F18" i="11"/>
  <c r="L19" i="11"/>
  <c r="G55" i="11"/>
  <c r="F45" i="11"/>
  <c r="H23" i="11"/>
  <c r="M30" i="11"/>
  <c r="H25" i="11"/>
  <c r="G21" i="11"/>
  <c r="L14" i="11"/>
  <c r="H50" i="11"/>
  <c r="G20" i="11"/>
  <c r="F44" i="11"/>
  <c r="H18" i="11"/>
  <c r="G29" i="11"/>
  <c r="G36" i="11"/>
  <c r="G18" i="11"/>
  <c r="H24" i="11"/>
  <c r="F39" i="11"/>
  <c r="L48" i="11"/>
  <c r="M52" i="11"/>
  <c r="L38" i="11"/>
  <c r="G40" i="11"/>
  <c r="F47" i="11"/>
  <c r="H42" i="11"/>
  <c r="G39" i="11"/>
  <c r="F16" i="11"/>
  <c r="M51" i="11"/>
  <c r="L16" i="11"/>
  <c r="L21" i="11"/>
  <c r="L46" i="11"/>
  <c r="G14" i="11"/>
  <c r="H35" i="11"/>
  <c r="G48" i="11"/>
  <c r="M47" i="11"/>
  <c r="M19" i="11"/>
  <c r="G28" i="11"/>
  <c r="F27" i="11"/>
  <c r="L22" i="11"/>
  <c r="G34" i="11"/>
  <c r="G51" i="11"/>
  <c r="G33" i="11"/>
  <c r="F41" i="11"/>
  <c r="H32" i="11"/>
  <c r="F22" i="11"/>
  <c r="L40" i="11"/>
  <c r="L35" i="11"/>
  <c r="M29" i="11"/>
  <c r="F25" i="11"/>
  <c r="H55" i="11"/>
  <c r="H30" i="11"/>
  <c r="F32" i="11"/>
  <c r="F29" i="11"/>
  <c r="H46" i="11"/>
  <c r="L25" i="11"/>
  <c r="F28" i="11"/>
  <c r="F50" i="11"/>
  <c r="G26" i="11"/>
  <c r="H52" i="11"/>
  <c r="H44" i="11"/>
  <c r="M27" i="11"/>
  <c r="G44" i="11"/>
  <c r="H34" i="11"/>
  <c r="H54" i="11"/>
  <c r="L34" i="11"/>
  <c r="G53" i="11"/>
  <c r="H26" i="11"/>
  <c r="L20" i="11"/>
  <c r="M38" i="11"/>
  <c r="L50" i="11"/>
  <c r="M46" i="11"/>
  <c r="G24" i="11"/>
  <c r="G47" i="11"/>
  <c r="M28" i="11"/>
  <c r="F21" i="11"/>
  <c r="M36" i="11"/>
  <c r="L15" i="11"/>
  <c r="H36" i="11"/>
  <c r="L29" i="11"/>
  <c r="L24" i="11"/>
  <c r="H48" i="11"/>
  <c r="G19" i="11"/>
  <c r="H19" i="11"/>
  <c r="G27" i="11"/>
  <c r="M16" i="11"/>
  <c r="K3" i="7" l="1"/>
  <c r="K11" i="7"/>
  <c r="K19" i="7"/>
  <c r="K27" i="7"/>
  <c r="K12" i="7"/>
  <c r="K20" i="7"/>
  <c r="K28" i="7"/>
  <c r="K13" i="7"/>
  <c r="K21" i="7"/>
  <c r="K6" i="7"/>
  <c r="K14" i="7"/>
  <c r="K22" i="7"/>
  <c r="K7" i="7"/>
  <c r="K15" i="7"/>
  <c r="K23" i="7"/>
  <c r="K8" i="7"/>
  <c r="K16" i="7"/>
  <c r="K24" i="7"/>
  <c r="K9" i="7"/>
  <c r="K17" i="7"/>
  <c r="K25" i="7"/>
  <c r="K10" i="7"/>
  <c r="K18" i="7"/>
  <c r="K26" i="7"/>
  <c r="I27" i="11"/>
  <c r="I43" i="11"/>
  <c r="I18" i="11"/>
  <c r="I37" i="11"/>
  <c r="I26" i="11"/>
  <c r="I39" i="11"/>
  <c r="I25" i="11"/>
  <c r="I48" i="11"/>
  <c r="I52" i="11"/>
  <c r="I36" i="11"/>
  <c r="I54" i="11"/>
  <c r="I32" i="11"/>
  <c r="I47" i="11"/>
  <c r="I53" i="11"/>
  <c r="I42" i="11"/>
  <c r="I15" i="11"/>
  <c r="I38" i="11"/>
  <c r="I16" i="11"/>
  <c r="I21" i="11"/>
  <c r="I50" i="11"/>
  <c r="I30" i="11"/>
  <c r="I40" i="11"/>
  <c r="I46" i="11"/>
  <c r="I55" i="11"/>
  <c r="I49" i="11"/>
  <c r="I14" i="11"/>
  <c r="I33" i="11"/>
  <c r="I20" i="11"/>
  <c r="I31" i="11"/>
  <c r="I17" i="11"/>
  <c r="I35" i="11"/>
  <c r="I24" i="11"/>
  <c r="I22" i="11"/>
  <c r="I51" i="11"/>
  <c r="I34" i="11"/>
  <c r="I41" i="11"/>
  <c r="I23" i="11"/>
  <c r="I28" i="11"/>
  <c r="I44" i="11"/>
  <c r="I29" i="11"/>
  <c r="I45" i="11"/>
  <c r="I19" i="11"/>
  <c r="H6" i="7"/>
  <c r="J6" i="7"/>
  <c r="H7" i="7"/>
  <c r="B11" i="13"/>
  <c r="L6" i="7"/>
  <c r="J7" i="7" l="1"/>
  <c r="H8" i="7"/>
  <c r="L7" i="7"/>
  <c r="M4" i="7"/>
  <c r="R7" i="7"/>
  <c r="R6" i="7"/>
  <c r="B12" i="13"/>
  <c r="Q6" i="7"/>
  <c r="E57" i="11" l="1"/>
  <c r="E56" i="11"/>
  <c r="J8" i="7"/>
  <c r="H9" i="7"/>
  <c r="F57" i="11"/>
  <c r="L56" i="11"/>
  <c r="L57" i="11"/>
  <c r="H56" i="11"/>
  <c r="M7" i="7"/>
  <c r="G56" i="11"/>
  <c r="M57" i="11"/>
  <c r="L8" i="7"/>
  <c r="B13" i="13"/>
  <c r="R8" i="7"/>
  <c r="Q7" i="7"/>
  <c r="M6" i="7"/>
  <c r="Q8" i="7"/>
  <c r="H57" i="11"/>
  <c r="F56" i="11"/>
  <c r="G57" i="11"/>
  <c r="M56" i="11"/>
  <c r="E58" i="11" l="1"/>
  <c r="I57" i="11"/>
  <c r="J9" i="7"/>
  <c r="H10" i="7"/>
  <c r="G58" i="11"/>
  <c r="B14" i="13"/>
  <c r="L58" i="11"/>
  <c r="M8" i="7"/>
  <c r="H58" i="11"/>
  <c r="M58" i="11"/>
  <c r="F58" i="11"/>
  <c r="L9" i="7"/>
  <c r="M9" i="7" s="1"/>
  <c r="R9" i="7"/>
  <c r="Q9" i="7"/>
  <c r="E59" i="11" l="1"/>
  <c r="I58" i="11"/>
  <c r="J10" i="7"/>
  <c r="H11" i="7"/>
  <c r="B15" i="13"/>
  <c r="M59" i="11"/>
  <c r="L59" i="11"/>
  <c r="L10" i="7"/>
  <c r="G59" i="11"/>
  <c r="Q10" i="7"/>
  <c r="R10" i="7"/>
  <c r="F59" i="11"/>
  <c r="H59" i="11"/>
  <c r="E60" i="11" l="1"/>
  <c r="I59" i="11"/>
  <c r="J11" i="7"/>
  <c r="H12" i="7"/>
  <c r="L60" i="11"/>
  <c r="M10" i="7"/>
  <c r="M60" i="11"/>
  <c r="H60" i="11"/>
  <c r="G60" i="11"/>
  <c r="B16" i="13"/>
  <c r="F60" i="11"/>
  <c r="L11" i="7"/>
  <c r="Q11" i="7"/>
  <c r="R11" i="7"/>
  <c r="E61" i="11" l="1"/>
  <c r="I60" i="11"/>
  <c r="J12" i="7"/>
  <c r="H13" i="7"/>
  <c r="M61" i="11"/>
  <c r="G61" i="11"/>
  <c r="L61" i="11"/>
  <c r="F61" i="11"/>
  <c r="B17" i="13"/>
  <c r="L12" i="7"/>
  <c r="M11" i="7"/>
  <c r="R12" i="7"/>
  <c r="Q12" i="7"/>
  <c r="H61" i="11"/>
  <c r="E62" i="11" l="1"/>
  <c r="I61" i="11"/>
  <c r="J13" i="7"/>
  <c r="H14" i="7"/>
  <c r="H62" i="11"/>
  <c r="L62" i="11"/>
  <c r="M12" i="7"/>
  <c r="F62" i="11"/>
  <c r="B18" i="13"/>
  <c r="L13" i="7"/>
  <c r="M62" i="11"/>
  <c r="Q13" i="7"/>
  <c r="R13" i="7"/>
  <c r="G62" i="11"/>
  <c r="E63" i="11" l="1"/>
  <c r="I62" i="11"/>
  <c r="J14" i="7"/>
  <c r="H15" i="7"/>
  <c r="G63" i="11"/>
  <c r="H63" i="11"/>
  <c r="L63" i="11"/>
  <c r="M13" i="7"/>
  <c r="B19" i="13"/>
  <c r="L14" i="7"/>
  <c r="F63" i="11"/>
  <c r="R14" i="7"/>
  <c r="Q14" i="7"/>
  <c r="M63" i="11"/>
  <c r="E64" i="11" l="1"/>
  <c r="I63" i="11"/>
  <c r="J15" i="7"/>
  <c r="H16" i="7"/>
  <c r="L64" i="11"/>
  <c r="B20" i="13"/>
  <c r="M64" i="11"/>
  <c r="F64" i="11"/>
  <c r="H64" i="11"/>
  <c r="G64" i="11"/>
  <c r="M14" i="7"/>
  <c r="L15" i="7"/>
  <c r="R15" i="7"/>
  <c r="Q15" i="7"/>
  <c r="E65" i="11" l="1"/>
  <c r="I64" i="11"/>
  <c r="J16" i="7"/>
  <c r="H17" i="7"/>
  <c r="G65" i="11"/>
  <c r="B21" i="13"/>
  <c r="H65" i="11"/>
  <c r="F65" i="11"/>
  <c r="M65" i="11"/>
  <c r="M15" i="7"/>
  <c r="L16" i="7"/>
  <c r="R16" i="7" s="1"/>
  <c r="Q16" i="7"/>
  <c r="L65" i="11"/>
  <c r="E66" i="11" l="1"/>
  <c r="I65" i="11"/>
  <c r="J17" i="7"/>
  <c r="H18" i="7"/>
  <c r="M66" i="11"/>
  <c r="B22" i="13"/>
  <c r="M16" i="7"/>
  <c r="G66" i="11"/>
  <c r="L66" i="11"/>
  <c r="F66" i="11"/>
  <c r="L17" i="7"/>
  <c r="Q17" i="7" s="1"/>
  <c r="R17" i="7"/>
  <c r="H66" i="11"/>
  <c r="E67" i="11" l="1"/>
  <c r="I66" i="11"/>
  <c r="J18" i="7"/>
  <c r="H19" i="7"/>
  <c r="H67" i="11"/>
  <c r="L67" i="11"/>
  <c r="G67" i="11"/>
  <c r="F67" i="11"/>
  <c r="B23" i="13"/>
  <c r="L18" i="7"/>
  <c r="M17" i="7"/>
  <c r="Q18" i="7"/>
  <c r="R18" i="7"/>
  <c r="M67" i="11"/>
  <c r="E68" i="11" l="1"/>
  <c r="I67" i="11"/>
  <c r="J19" i="7"/>
  <c r="H20" i="7"/>
  <c r="G68" i="11"/>
  <c r="B24" i="13"/>
  <c r="L68" i="11"/>
  <c r="H68" i="11"/>
  <c r="M68" i="11"/>
  <c r="L19" i="7"/>
  <c r="M18" i="7"/>
  <c r="Q19" i="7"/>
  <c r="R19" i="7"/>
  <c r="F68" i="11"/>
  <c r="E69" i="11" l="1"/>
  <c r="I68" i="11"/>
  <c r="J20" i="7"/>
  <c r="H21" i="7"/>
  <c r="M69" i="11"/>
  <c r="B25" i="13"/>
  <c r="M19" i="7"/>
  <c r="H69" i="11"/>
  <c r="F69" i="11"/>
  <c r="L20" i="7"/>
  <c r="G69" i="11"/>
  <c r="Q20" i="7"/>
  <c r="R20" i="7"/>
  <c r="L69" i="11"/>
  <c r="E70" i="11" l="1"/>
  <c r="I69" i="11"/>
  <c r="J21" i="7"/>
  <c r="H22" i="7"/>
  <c r="B26" i="13"/>
  <c r="M20" i="7"/>
  <c r="F70" i="11"/>
  <c r="G70" i="11"/>
  <c r="H70" i="11"/>
  <c r="L21" i="7"/>
  <c r="M70" i="11"/>
  <c r="R21" i="7"/>
  <c r="Q21" i="7"/>
  <c r="L70" i="11"/>
  <c r="E71" i="11" l="1"/>
  <c r="I70" i="11"/>
  <c r="J22" i="7"/>
  <c r="H23" i="7"/>
  <c r="H71" i="11"/>
  <c r="G71" i="11"/>
  <c r="B27" i="13"/>
  <c r="M21" i="7"/>
  <c r="M71" i="11"/>
  <c r="L71" i="11"/>
  <c r="L22" i="7"/>
  <c r="Q22" i="7" s="1"/>
  <c r="R22" i="7"/>
  <c r="F71" i="11"/>
  <c r="E72" i="11" l="1"/>
  <c r="I71" i="11"/>
  <c r="J23" i="7"/>
  <c r="H24" i="7"/>
  <c r="G72" i="11"/>
  <c r="H72" i="11"/>
  <c r="M22" i="7"/>
  <c r="M72" i="11"/>
  <c r="F72" i="11"/>
  <c r="B28" i="13"/>
  <c r="L23" i="7"/>
  <c r="Q23" i="7" s="1"/>
  <c r="R23" i="7"/>
  <c r="L72" i="11"/>
  <c r="E73" i="11" l="1"/>
  <c r="I72" i="11"/>
  <c r="J24" i="7"/>
  <c r="H25" i="7"/>
  <c r="F73" i="11"/>
  <c r="M23" i="7"/>
  <c r="H73" i="11"/>
  <c r="M73" i="11"/>
  <c r="G73" i="11"/>
  <c r="B29" i="13"/>
  <c r="L73" i="11"/>
  <c r="L24" i="7"/>
  <c r="M24" i="7"/>
  <c r="Q24" i="7"/>
  <c r="R24" i="7"/>
  <c r="I73" i="11" l="1"/>
  <c r="J25" i="7"/>
  <c r="H26" i="7"/>
  <c r="L25" i="7"/>
  <c r="B30" i="13"/>
  <c r="R25" i="7"/>
  <c r="J26" i="7" l="1"/>
  <c r="H27" i="7"/>
  <c r="B31" i="13"/>
  <c r="L26" i="7"/>
  <c r="R26" i="7"/>
  <c r="Q25" i="7"/>
  <c r="M25" i="7"/>
  <c r="Q26" i="7"/>
  <c r="J27" i="7" l="1"/>
  <c r="H28" i="7"/>
  <c r="L27" i="7"/>
  <c r="B32" i="13"/>
  <c r="M26" i="7"/>
  <c r="R27" i="7"/>
  <c r="Q27" i="7"/>
  <c r="J28" i="7" l="1"/>
  <c r="E1" i="5"/>
  <c r="L28" i="7"/>
  <c r="B33" i="13"/>
  <c r="M28" i="7"/>
  <c r="M27" i="7"/>
  <c r="R28" i="7"/>
  <c r="L3" i="7"/>
  <c r="E14" i="5" l="1"/>
  <c r="G1" i="5"/>
  <c r="C3" i="5"/>
  <c r="F3" i="5" s="1"/>
  <c r="E3" i="5"/>
  <c r="H14" i="5"/>
  <c r="B34" i="13"/>
  <c r="Q28" i="7"/>
  <c r="M3" i="7"/>
  <c r="G2" i="5" l="1"/>
  <c r="G9" i="5"/>
  <c r="G10" i="5"/>
  <c r="G3" i="5"/>
  <c r="G11" i="5"/>
  <c r="G4" i="5"/>
  <c r="G12" i="5"/>
  <c r="G5" i="5"/>
  <c r="G13" i="5"/>
  <c r="G6" i="5"/>
  <c r="G7" i="5"/>
  <c r="G8" i="5"/>
  <c r="E2" i="11"/>
  <c r="C4" i="5"/>
  <c r="F4" i="5" s="1"/>
  <c r="E4" i="5"/>
  <c r="H3" i="5"/>
  <c r="H4" i="5"/>
  <c r="B35" i="13"/>
  <c r="M2" i="11"/>
  <c r="G2" i="11"/>
  <c r="F2" i="11"/>
  <c r="L2" i="11"/>
  <c r="L3" i="5"/>
  <c r="M3" i="5"/>
  <c r="L4" i="5"/>
  <c r="M4" i="5"/>
  <c r="I2" i="11" l="1"/>
  <c r="E3" i="11"/>
  <c r="B5" i="5"/>
  <c r="D5" i="5"/>
  <c r="F5" i="5" s="1"/>
  <c r="E5" i="5"/>
  <c r="H5" i="5"/>
  <c r="G3" i="11"/>
  <c r="B36" i="13"/>
  <c r="I3" i="5"/>
  <c r="L3" i="11"/>
  <c r="F3" i="11"/>
  <c r="M3" i="11"/>
  <c r="M5" i="5"/>
  <c r="L5" i="5"/>
  <c r="E4" i="11" l="1"/>
  <c r="I3" i="11"/>
  <c r="B6" i="5"/>
  <c r="D6" i="5"/>
  <c r="F6" i="5" s="1"/>
  <c r="E6" i="5"/>
  <c r="H6" i="5"/>
  <c r="C3" i="13"/>
  <c r="C4" i="13"/>
  <c r="M4" i="11"/>
  <c r="F4" i="11"/>
  <c r="L4" i="11"/>
  <c r="G4" i="11"/>
  <c r="I4" i="5"/>
  <c r="B37" i="13"/>
  <c r="L6" i="5"/>
  <c r="M6" i="5"/>
  <c r="E5" i="11" l="1"/>
  <c r="I4" i="11"/>
  <c r="B7" i="5"/>
  <c r="D7" i="5"/>
  <c r="F7" i="5" s="1"/>
  <c r="E7" i="5"/>
  <c r="H7" i="5"/>
  <c r="F5" i="11"/>
  <c r="B38" i="13"/>
  <c r="B39" i="13" s="1"/>
  <c r="B40" i="13" s="1"/>
  <c r="B41" i="13" s="1"/>
  <c r="B42" i="13" s="1"/>
  <c r="M5" i="11"/>
  <c r="I5" i="5"/>
  <c r="G5" i="11"/>
  <c r="L5" i="11"/>
  <c r="L7" i="5"/>
  <c r="M7" i="5"/>
  <c r="E6" i="11" l="1"/>
  <c r="B8" i="5"/>
  <c r="D8" i="5"/>
  <c r="F8" i="5" s="1"/>
  <c r="E8" i="5"/>
  <c r="H8" i="5"/>
  <c r="I6" i="5"/>
  <c r="M6" i="11"/>
  <c r="F6" i="11"/>
  <c r="L6" i="11"/>
  <c r="G6" i="11"/>
  <c r="B43" i="13"/>
  <c r="M8" i="5"/>
  <c r="L8" i="5"/>
  <c r="E7" i="11" l="1"/>
  <c r="B9" i="5"/>
  <c r="D9" i="5"/>
  <c r="E9" i="5"/>
  <c r="M7" i="11"/>
  <c r="B44" i="13"/>
  <c r="I7" i="5"/>
  <c r="F7" i="11"/>
  <c r="L7" i="11"/>
  <c r="G7" i="11"/>
  <c r="E8" i="11" l="1"/>
  <c r="F9" i="5"/>
  <c r="B10" i="5"/>
  <c r="D10" i="5"/>
  <c r="F10" i="5" s="1"/>
  <c r="E10" i="5"/>
  <c r="H10" i="5"/>
  <c r="H9" i="5"/>
  <c r="I8" i="5"/>
  <c r="G8" i="11"/>
  <c r="B45" i="13"/>
  <c r="F8" i="11"/>
  <c r="L8" i="11"/>
  <c r="M8" i="11"/>
  <c r="M10" i="5"/>
  <c r="L10" i="5"/>
  <c r="M9" i="5"/>
  <c r="L9" i="5"/>
  <c r="E9" i="11" l="1"/>
  <c r="B11" i="5"/>
  <c r="D11" i="5"/>
  <c r="F11" i="5" s="1"/>
  <c r="E11" i="5"/>
  <c r="H11" i="5"/>
  <c r="L9" i="11"/>
  <c r="F9" i="11"/>
  <c r="G9" i="11"/>
  <c r="I9" i="5"/>
  <c r="B46" i="13"/>
  <c r="M9" i="11"/>
  <c r="L11" i="5"/>
  <c r="M11" i="5"/>
  <c r="E10" i="11" l="1"/>
  <c r="B12" i="5"/>
  <c r="D12" i="5"/>
  <c r="F12" i="5" s="1"/>
  <c r="E12" i="5"/>
  <c r="H12" i="5"/>
  <c r="F10" i="11"/>
  <c r="M10" i="11"/>
  <c r="L10" i="11"/>
  <c r="B47" i="13"/>
  <c r="G10" i="11"/>
  <c r="I10" i="5"/>
  <c r="L12" i="5"/>
  <c r="M12" i="5"/>
  <c r="E11" i="11" l="1"/>
  <c r="B13" i="5"/>
  <c r="D13" i="5"/>
  <c r="F13" i="5" s="1"/>
  <c r="E13" i="5"/>
  <c r="H13" i="5"/>
  <c r="M11" i="11"/>
  <c r="F11" i="11"/>
  <c r="G11" i="11"/>
  <c r="L11" i="11"/>
  <c r="I11" i="5"/>
  <c r="B48" i="13"/>
  <c r="M13" i="5"/>
  <c r="L13" i="5"/>
  <c r="E12" i="11" l="1"/>
  <c r="L12" i="11"/>
  <c r="F12" i="11"/>
  <c r="I12" i="5"/>
  <c r="G12" i="11"/>
  <c r="B49" i="13"/>
  <c r="M12" i="11"/>
  <c r="H2" i="5"/>
  <c r="E13" i="11" l="1"/>
  <c r="G13" i="11"/>
  <c r="M13" i="11"/>
  <c r="I13" i="5"/>
  <c r="F13" i="11"/>
  <c r="B50" i="13"/>
  <c r="B51" i="13" s="1"/>
  <c r="L13" i="11"/>
  <c r="I2" i="5"/>
  <c r="I13" i="11" l="1"/>
  <c r="B52" i="13"/>
  <c r="D2" i="12" a="1"/>
  <c r="B53" i="13"/>
  <c r="D91" i="12"/>
  <c r="D70" i="12"/>
  <c r="D81" i="12"/>
  <c r="D117" i="12"/>
  <c r="D29" i="12"/>
  <c r="D93" i="12"/>
  <c r="D9" i="12"/>
  <c r="D5" i="12"/>
  <c r="D37" i="12"/>
  <c r="D112" i="12"/>
  <c r="D107" i="12"/>
  <c r="D61" i="12"/>
  <c r="D28" i="12"/>
  <c r="D20" i="12"/>
  <c r="D62" i="12"/>
  <c r="D23" i="12"/>
  <c r="D87" i="12"/>
  <c r="D12" i="12"/>
  <c r="D30" i="12"/>
  <c r="D95" i="12"/>
  <c r="D17" i="12"/>
  <c r="D100" i="12"/>
  <c r="D108" i="12"/>
  <c r="D106" i="12"/>
  <c r="D92" i="12"/>
  <c r="D15" i="12"/>
  <c r="D120" i="12"/>
  <c r="D116" i="12"/>
  <c r="D109" i="12"/>
  <c r="D65" i="12"/>
  <c r="D26" i="12"/>
  <c r="D48" i="12"/>
  <c r="D14" i="12"/>
  <c r="D76" i="12"/>
  <c r="D125" i="12"/>
  <c r="D36" i="12"/>
  <c r="D19" i="12"/>
  <c r="D86" i="12"/>
  <c r="D74" i="12"/>
  <c r="D60" i="12"/>
  <c r="D121" i="12"/>
  <c r="D114" i="12"/>
  <c r="D102" i="12"/>
  <c r="D101" i="12"/>
  <c r="D126" i="12"/>
  <c r="D49" i="12"/>
  <c r="D38" i="12"/>
  <c r="D58" i="12"/>
  <c r="D33" i="12"/>
  <c r="D18" i="12"/>
  <c r="D90" i="12"/>
  <c r="D73" i="12"/>
  <c r="D83" i="12"/>
  <c r="D84" i="12"/>
  <c r="D34" i="12"/>
  <c r="D47" i="12"/>
  <c r="D44" i="12"/>
  <c r="D119" i="12"/>
  <c r="D80" i="12"/>
  <c r="D13" i="12"/>
  <c r="D122" i="12"/>
  <c r="D77" i="12"/>
  <c r="D88" i="12"/>
  <c r="D79" i="12"/>
  <c r="D53" i="12"/>
  <c r="D104" i="12"/>
  <c r="D40" i="12"/>
  <c r="D27" i="12"/>
  <c r="D85" i="12"/>
  <c r="D7" i="12"/>
  <c r="D10" i="12"/>
  <c r="D52" i="12"/>
  <c r="D31" i="12"/>
  <c r="D56" i="12"/>
  <c r="D97" i="12"/>
  <c r="D39" i="12"/>
  <c r="D66" i="12"/>
  <c r="D78" i="12"/>
  <c r="D72" i="12"/>
  <c r="D82" i="12"/>
  <c r="D11" i="12"/>
  <c r="D42" i="12"/>
  <c r="D32" i="12"/>
  <c r="D22" i="12"/>
  <c r="D103" i="12"/>
  <c r="D96" i="12"/>
  <c r="D118" i="12"/>
  <c r="D105" i="12"/>
  <c r="D75" i="12"/>
  <c r="D94" i="12"/>
  <c r="D55" i="12"/>
  <c r="D124" i="12"/>
  <c r="D35" i="12"/>
  <c r="D16" i="12"/>
  <c r="D110" i="12"/>
  <c r="D115" i="12"/>
  <c r="D63" i="12"/>
  <c r="D4" i="12"/>
  <c r="D113" i="12"/>
  <c r="D3" i="12"/>
  <c r="D111" i="12"/>
  <c r="D68" i="12"/>
  <c r="D51" i="12"/>
  <c r="D21" i="12"/>
  <c r="D46" i="12"/>
  <c r="D89" i="12"/>
  <c r="D64" i="12"/>
  <c r="D57" i="12"/>
  <c r="D71" i="12"/>
  <c r="D43" i="12"/>
  <c r="D6" i="12"/>
  <c r="D2" i="12"/>
  <c r="D99" i="12"/>
  <c r="D123" i="12"/>
  <c r="D59" i="12"/>
  <c r="D69" i="12"/>
  <c r="D25" i="12"/>
  <c r="D8" i="12"/>
  <c r="D67" i="12"/>
  <c r="D98" i="12"/>
  <c r="D50" i="12"/>
  <c r="D24" i="12"/>
  <c r="D54" i="12"/>
  <c r="D41" i="12"/>
  <c r="D45" i="12"/>
  <c r="I91" i="12"/>
  <c r="H91" i="12"/>
  <c r="F91" i="12"/>
  <c r="G91" i="12"/>
  <c r="F70" i="12"/>
  <c r="G70" i="12"/>
  <c r="H70" i="12"/>
  <c r="I70" i="12"/>
  <c r="F81" i="12"/>
  <c r="I81" i="12"/>
  <c r="H81" i="12"/>
  <c r="G81" i="12"/>
  <c r="F117" i="12"/>
  <c r="H117" i="12"/>
  <c r="G117" i="12"/>
  <c r="I117" i="12"/>
  <c r="F29" i="12"/>
  <c r="G29" i="12"/>
  <c r="H29" i="12"/>
  <c r="I29" i="12"/>
  <c r="H93" i="12"/>
  <c r="F93" i="12"/>
  <c r="G93" i="12"/>
  <c r="I93" i="12"/>
  <c r="F9" i="12"/>
  <c r="G9" i="12"/>
  <c r="H9" i="12"/>
  <c r="I9" i="12"/>
  <c r="F5" i="12"/>
  <c r="G5" i="12"/>
  <c r="I5" i="12"/>
  <c r="H5" i="12"/>
  <c r="F37" i="12"/>
  <c r="I37" i="12"/>
  <c r="G37" i="12"/>
  <c r="H37" i="12"/>
  <c r="F112" i="12"/>
  <c r="G112" i="12"/>
  <c r="I112" i="12"/>
  <c r="H112" i="12"/>
  <c r="I107" i="12"/>
  <c r="F107" i="12"/>
  <c r="G107" i="12"/>
  <c r="H107" i="12"/>
  <c r="G61" i="12"/>
  <c r="I61" i="12"/>
  <c r="H61" i="12"/>
  <c r="F61" i="12"/>
  <c r="I28" i="12"/>
  <c r="H28" i="12"/>
  <c r="F28" i="12"/>
  <c r="G28" i="12"/>
  <c r="I20" i="12"/>
  <c r="H20" i="12"/>
  <c r="G20" i="12"/>
  <c r="F20" i="12"/>
  <c r="I62" i="12"/>
  <c r="F62" i="12"/>
  <c r="G62" i="12"/>
  <c r="H62" i="12"/>
  <c r="H23" i="12"/>
  <c r="G23" i="12"/>
  <c r="I23" i="12"/>
  <c r="F23" i="12"/>
  <c r="I15" i="12"/>
  <c r="G15" i="12"/>
  <c r="H15" i="12"/>
  <c r="F15" i="12"/>
  <c r="I120" i="12"/>
  <c r="F120" i="12"/>
  <c r="G120" i="12"/>
  <c r="H120" i="12"/>
  <c r="H116" i="12"/>
  <c r="G116" i="12"/>
  <c r="F116" i="12"/>
  <c r="I116" i="12"/>
  <c r="H109" i="12"/>
  <c r="F109" i="12"/>
  <c r="G109" i="12"/>
  <c r="I109" i="12"/>
  <c r="G65" i="12"/>
  <c r="H65" i="12"/>
  <c r="F65" i="12"/>
  <c r="I65" i="12"/>
  <c r="G26" i="12"/>
  <c r="I26" i="12"/>
  <c r="H26" i="12"/>
  <c r="F26" i="12"/>
  <c r="H48" i="12"/>
  <c r="I48" i="12"/>
  <c r="G48" i="12"/>
  <c r="F48" i="12"/>
  <c r="I14" i="12"/>
  <c r="H14" i="12"/>
  <c r="G14" i="12"/>
  <c r="F14" i="12"/>
  <c r="G76" i="12"/>
  <c r="F76" i="12"/>
  <c r="H76" i="12"/>
  <c r="I76" i="12"/>
  <c r="G125" i="12"/>
  <c r="H125" i="12"/>
  <c r="I125" i="12"/>
  <c r="F125" i="12"/>
  <c r="I87" i="12"/>
  <c r="F87" i="12"/>
  <c r="G87" i="12"/>
  <c r="H87" i="12"/>
  <c r="F36" i="12"/>
  <c r="H36" i="12"/>
  <c r="G36" i="12"/>
  <c r="I36" i="12"/>
  <c r="G12" i="12"/>
  <c r="I12" i="12"/>
  <c r="H12" i="12"/>
  <c r="F12" i="12"/>
  <c r="G19" i="12"/>
  <c r="I19" i="12"/>
  <c r="F19" i="12"/>
  <c r="H19" i="12"/>
  <c r="G30" i="12"/>
  <c r="F30" i="12"/>
  <c r="H30" i="12"/>
  <c r="I30" i="12"/>
  <c r="H86" i="12"/>
  <c r="I86" i="12"/>
  <c r="G86" i="12"/>
  <c r="F86" i="12"/>
  <c r="F126" i="12"/>
  <c r="G126" i="12"/>
  <c r="H126" i="12"/>
  <c r="I126" i="12"/>
  <c r="G49" i="12"/>
  <c r="F49" i="12"/>
  <c r="H49" i="12"/>
  <c r="I49" i="12"/>
  <c r="G38" i="12"/>
  <c r="I38" i="12"/>
  <c r="H38" i="12"/>
  <c r="F38" i="12"/>
  <c r="F58" i="12"/>
  <c r="H58" i="12"/>
  <c r="G58" i="12"/>
  <c r="I58" i="12"/>
  <c r="F33" i="12"/>
  <c r="H33" i="12"/>
  <c r="G33" i="12"/>
  <c r="I33" i="12"/>
  <c r="H18" i="12"/>
  <c r="G18" i="12"/>
  <c r="F18" i="12"/>
  <c r="I18" i="12"/>
  <c r="I90" i="12"/>
  <c r="G90" i="12"/>
  <c r="F90" i="12"/>
  <c r="H90" i="12"/>
  <c r="G73" i="12"/>
  <c r="I73" i="12"/>
  <c r="F73" i="12"/>
  <c r="H73" i="12"/>
  <c r="G83" i="12"/>
  <c r="H83" i="12"/>
  <c r="F83" i="12"/>
  <c r="I83" i="12"/>
  <c r="F84" i="12"/>
  <c r="G84" i="12"/>
  <c r="I84" i="12"/>
  <c r="H84" i="12"/>
  <c r="H34" i="12"/>
  <c r="F34" i="12"/>
  <c r="I34" i="12"/>
  <c r="G34" i="12"/>
  <c r="H47" i="12"/>
  <c r="G47" i="12"/>
  <c r="I47" i="12"/>
  <c r="F47" i="12"/>
  <c r="I44" i="12"/>
  <c r="G44" i="12"/>
  <c r="F44" i="12"/>
  <c r="H44" i="12"/>
  <c r="F119" i="12"/>
  <c r="H119" i="12"/>
  <c r="G119" i="12"/>
  <c r="I119" i="12"/>
  <c r="I80" i="12"/>
  <c r="H80" i="12"/>
  <c r="G80" i="12"/>
  <c r="F80" i="12"/>
  <c r="I13" i="12"/>
  <c r="G13" i="12"/>
  <c r="F13" i="12"/>
  <c r="H13" i="12"/>
  <c r="H122" i="12"/>
  <c r="G122" i="12"/>
  <c r="I122" i="12"/>
  <c r="F122" i="12"/>
  <c r="I77" i="12"/>
  <c r="G77" i="12"/>
  <c r="H77" i="12"/>
  <c r="F77" i="12"/>
  <c r="H88" i="12"/>
  <c r="F88" i="12"/>
  <c r="G88" i="12"/>
  <c r="I88" i="12"/>
  <c r="I79" i="12"/>
  <c r="G79" i="12"/>
  <c r="F79" i="12"/>
  <c r="H79" i="12"/>
  <c r="F53" i="12"/>
  <c r="G53" i="12"/>
  <c r="H53" i="12"/>
  <c r="I53" i="12"/>
  <c r="I104" i="12"/>
  <c r="H104" i="12"/>
  <c r="G104" i="12"/>
  <c r="F104" i="12"/>
  <c r="I40" i="12"/>
  <c r="H40" i="12"/>
  <c r="G40" i="12"/>
  <c r="F40" i="12"/>
  <c r="G27" i="12"/>
  <c r="H27" i="12"/>
  <c r="I27" i="12"/>
  <c r="F27" i="12"/>
  <c r="G85" i="12"/>
  <c r="I85" i="12"/>
  <c r="F85" i="12"/>
  <c r="H85" i="12"/>
  <c r="H7" i="12"/>
  <c r="G7" i="12"/>
  <c r="F7" i="12"/>
  <c r="I7" i="12"/>
  <c r="F10" i="12"/>
  <c r="G10" i="12"/>
  <c r="I10" i="12"/>
  <c r="H10" i="12"/>
  <c r="H52" i="12"/>
  <c r="F52" i="12"/>
  <c r="I52" i="12"/>
  <c r="G52" i="12"/>
  <c r="F31" i="12"/>
  <c r="G31" i="12"/>
  <c r="I31" i="12"/>
  <c r="H31" i="12"/>
  <c r="I56" i="12"/>
  <c r="G56" i="12"/>
  <c r="H56" i="12"/>
  <c r="F56" i="12"/>
  <c r="G97" i="12"/>
  <c r="F97" i="12"/>
  <c r="H97" i="12"/>
  <c r="I97" i="12"/>
  <c r="G39" i="12"/>
  <c r="F39" i="12"/>
  <c r="H39" i="12"/>
  <c r="I39" i="12"/>
  <c r="G103" i="12"/>
  <c r="I103" i="12"/>
  <c r="F103" i="12"/>
  <c r="H103" i="12"/>
  <c r="I96" i="12"/>
  <c r="F96" i="12"/>
  <c r="H96" i="12"/>
  <c r="G96" i="12"/>
  <c r="I118" i="12"/>
  <c r="F118" i="12"/>
  <c r="G118" i="12"/>
  <c r="H118" i="12"/>
  <c r="I105" i="12"/>
  <c r="G105" i="12"/>
  <c r="F105" i="12"/>
  <c r="H105" i="12"/>
  <c r="F75" i="12"/>
  <c r="G75" i="12"/>
  <c r="I75" i="12"/>
  <c r="H75" i="12"/>
  <c r="I94" i="12"/>
  <c r="H94" i="12"/>
  <c r="F94" i="12"/>
  <c r="G94" i="12"/>
  <c r="I55" i="12"/>
  <c r="H55" i="12"/>
  <c r="G55" i="12"/>
  <c r="F55" i="12"/>
  <c r="I124" i="12"/>
  <c r="G124" i="12"/>
  <c r="H124" i="12"/>
  <c r="F124" i="12"/>
  <c r="F35" i="12"/>
  <c r="I35" i="12"/>
  <c r="G35" i="12"/>
  <c r="H35" i="12"/>
  <c r="I16" i="12"/>
  <c r="H16" i="12"/>
  <c r="G16" i="12"/>
  <c r="F16" i="12"/>
  <c r="I110" i="12"/>
  <c r="F110" i="12"/>
  <c r="H110" i="12"/>
  <c r="G110" i="12"/>
  <c r="I115" i="12"/>
  <c r="F115" i="12"/>
  <c r="G115" i="12"/>
  <c r="H115" i="12"/>
  <c r="G63" i="12"/>
  <c r="H63" i="12"/>
  <c r="I63" i="12"/>
  <c r="F63" i="12"/>
  <c r="H4" i="12"/>
  <c r="G4" i="12"/>
  <c r="I4" i="12"/>
  <c r="F4" i="12"/>
  <c r="G113" i="12"/>
  <c r="H113" i="12"/>
  <c r="I113" i="12"/>
  <c r="F113" i="12"/>
  <c r="I22" i="12"/>
  <c r="F22" i="12"/>
  <c r="H22" i="12"/>
  <c r="G22" i="12"/>
  <c r="I59" i="12"/>
  <c r="G59" i="12"/>
  <c r="H59" i="12"/>
  <c r="F59" i="12"/>
  <c r="I69" i="12"/>
  <c r="G69" i="12"/>
  <c r="H69" i="12"/>
  <c r="F69" i="12"/>
  <c r="F25" i="12"/>
  <c r="H25" i="12"/>
  <c r="G25" i="12"/>
  <c r="I25" i="12"/>
  <c r="F66" i="12"/>
  <c r="H66" i="12"/>
  <c r="G66" i="12"/>
  <c r="I66" i="12"/>
  <c r="G8" i="12"/>
  <c r="F8" i="12"/>
  <c r="H8" i="12"/>
  <c r="I8" i="12"/>
  <c r="F95" i="12"/>
  <c r="H95" i="12"/>
  <c r="I95" i="12"/>
  <c r="G95" i="12"/>
  <c r="F74" i="12"/>
  <c r="H74" i="12"/>
  <c r="I74" i="12"/>
  <c r="G74" i="12"/>
  <c r="G67" i="12"/>
  <c r="H67" i="12"/>
  <c r="F67" i="12"/>
  <c r="I67" i="12"/>
  <c r="I78" i="12"/>
  <c r="H78" i="12"/>
  <c r="F78" i="12"/>
  <c r="G78" i="12"/>
  <c r="G17" i="12"/>
  <c r="I17" i="12"/>
  <c r="F17" i="12"/>
  <c r="H17" i="12"/>
  <c r="G98" i="12"/>
  <c r="F98" i="12"/>
  <c r="H98" i="12"/>
  <c r="I98" i="12"/>
  <c r="G60" i="12"/>
  <c r="H60" i="12"/>
  <c r="I60" i="12"/>
  <c r="F60" i="12"/>
  <c r="F72" i="12"/>
  <c r="G72" i="12"/>
  <c r="I72" i="12"/>
  <c r="H72" i="12"/>
  <c r="G100" i="12"/>
  <c r="H100" i="12"/>
  <c r="I100" i="12"/>
  <c r="F100" i="12"/>
  <c r="H50" i="12"/>
  <c r="G50" i="12"/>
  <c r="I50" i="12"/>
  <c r="F50" i="12"/>
  <c r="B54" i="13"/>
  <c r="H82" i="12"/>
  <c r="I82" i="12"/>
  <c r="G82" i="12"/>
  <c r="F82" i="12"/>
  <c r="G121" i="12"/>
  <c r="F121" i="12"/>
  <c r="I121" i="12"/>
  <c r="H121" i="12"/>
  <c r="I24" i="12"/>
  <c r="H24" i="12"/>
  <c r="F24" i="12"/>
  <c r="G24" i="12"/>
  <c r="G108" i="12"/>
  <c r="F108" i="12"/>
  <c r="H108" i="12"/>
  <c r="I108" i="12"/>
  <c r="F11" i="12"/>
  <c r="G11" i="12"/>
  <c r="I11" i="12"/>
  <c r="H11" i="12"/>
  <c r="G114" i="12"/>
  <c r="H114" i="12"/>
  <c r="F114" i="12"/>
  <c r="I114" i="12"/>
  <c r="I54" i="12"/>
  <c r="H54" i="12"/>
  <c r="F54" i="12"/>
  <c r="G54" i="12"/>
  <c r="H106" i="12"/>
  <c r="G106" i="12"/>
  <c r="F106" i="12"/>
  <c r="I106" i="12"/>
  <c r="H42" i="12"/>
  <c r="G42" i="12"/>
  <c r="F42" i="12"/>
  <c r="I42" i="12"/>
  <c r="H102" i="12"/>
  <c r="G102" i="12"/>
  <c r="F102" i="12"/>
  <c r="I102" i="12"/>
  <c r="I41" i="12"/>
  <c r="G41" i="12"/>
  <c r="F41" i="12"/>
  <c r="H41" i="12"/>
  <c r="F92" i="12"/>
  <c r="H92" i="12"/>
  <c r="G92" i="12"/>
  <c r="I92" i="12"/>
  <c r="G32" i="12"/>
  <c r="I32" i="12"/>
  <c r="F32" i="12"/>
  <c r="H32" i="12"/>
  <c r="H101" i="12"/>
  <c r="I101" i="12"/>
  <c r="G101" i="12"/>
  <c r="F101" i="12"/>
  <c r="H45" i="12"/>
  <c r="I45" i="12"/>
  <c r="G45" i="12"/>
  <c r="F45" i="12"/>
  <c r="F64" i="12"/>
  <c r="I64" i="12"/>
  <c r="H64" i="12"/>
  <c r="G64" i="12"/>
  <c r="I111" i="12"/>
  <c r="G111" i="12"/>
  <c r="F111" i="12"/>
  <c r="H111" i="12"/>
  <c r="I21" i="12"/>
  <c r="G21" i="12"/>
  <c r="H21" i="12"/>
  <c r="F21" i="12"/>
  <c r="F71" i="12"/>
  <c r="H71" i="12"/>
  <c r="I71" i="12"/>
  <c r="G71" i="12"/>
  <c r="I123" i="12"/>
  <c r="H123" i="12"/>
  <c r="G123" i="12"/>
  <c r="F123" i="12"/>
  <c r="I3" i="12"/>
  <c r="H3" i="12"/>
  <c r="G3" i="12"/>
  <c r="F3" i="12"/>
  <c r="I68" i="12"/>
  <c r="G68" i="12"/>
  <c r="H68" i="12"/>
  <c r="F68" i="12"/>
  <c r="G51" i="12"/>
  <c r="F51" i="12"/>
  <c r="I51" i="12"/>
  <c r="H51" i="12"/>
  <c r="I46" i="12"/>
  <c r="F46" i="12"/>
  <c r="H46" i="12"/>
  <c r="G46" i="12"/>
  <c r="F89" i="12"/>
  <c r="I89" i="12"/>
  <c r="H89" i="12"/>
  <c r="G89" i="12"/>
  <c r="H57" i="12"/>
  <c r="G57" i="12"/>
  <c r="I57" i="12"/>
  <c r="F57" i="12"/>
  <c r="F43" i="12"/>
  <c r="H43" i="12"/>
  <c r="I43" i="12"/>
  <c r="G43" i="12"/>
  <c r="G6" i="12"/>
  <c r="H6" i="12"/>
  <c r="I6" i="12"/>
  <c r="F6" i="12"/>
  <c r="I2" i="12"/>
  <c r="C23" i="8" s="1"/>
  <c r="G2" i="12"/>
  <c r="B6" i="12"/>
  <c r="H2" i="12"/>
  <c r="F2" i="12"/>
  <c r="G99" i="12"/>
  <c r="H99" i="12"/>
  <c r="F99" i="12"/>
  <c r="I99" i="12"/>
  <c r="E105" i="12" l="1"/>
  <c r="E52" i="12"/>
  <c r="E6" i="12"/>
  <c r="E123" i="12"/>
  <c r="E92" i="12"/>
  <c r="E108" i="12"/>
  <c r="E98" i="12"/>
  <c r="E25" i="12"/>
  <c r="E110" i="12"/>
  <c r="E118" i="12"/>
  <c r="E10" i="12"/>
  <c r="E88" i="12"/>
  <c r="E34" i="12"/>
  <c r="E38" i="12"/>
  <c r="E87" i="12"/>
  <c r="E116" i="12"/>
  <c r="E107" i="12"/>
  <c r="E81" i="12"/>
  <c r="E43" i="12"/>
  <c r="E71" i="12"/>
  <c r="E41" i="12"/>
  <c r="E24" i="12"/>
  <c r="E17" i="12"/>
  <c r="E69" i="12"/>
  <c r="E16" i="12"/>
  <c r="E96" i="12"/>
  <c r="E7" i="12"/>
  <c r="E77" i="12"/>
  <c r="E84" i="12"/>
  <c r="E49" i="12"/>
  <c r="E125" i="12"/>
  <c r="E120" i="12"/>
  <c r="E112" i="12"/>
  <c r="E70" i="12"/>
  <c r="E57" i="12"/>
  <c r="E21" i="12"/>
  <c r="E102" i="12"/>
  <c r="E121" i="12"/>
  <c r="E78" i="12"/>
  <c r="E59" i="12"/>
  <c r="E35" i="12"/>
  <c r="E103" i="12"/>
  <c r="E85" i="12"/>
  <c r="E122" i="12"/>
  <c r="E83" i="12"/>
  <c r="E126" i="12"/>
  <c r="E76" i="12"/>
  <c r="E15" i="12"/>
  <c r="E37" i="12"/>
  <c r="E91" i="12"/>
  <c r="E89" i="12"/>
  <c r="E111" i="12"/>
  <c r="E42" i="12"/>
  <c r="E82" i="12"/>
  <c r="E67" i="12"/>
  <c r="E22" i="12"/>
  <c r="E124" i="12"/>
  <c r="E39" i="12"/>
  <c r="E27" i="12"/>
  <c r="E13" i="12"/>
  <c r="E73" i="12"/>
  <c r="E86" i="12"/>
  <c r="E14" i="12"/>
  <c r="E5" i="12"/>
  <c r="E109" i="12"/>
  <c r="E117" i="12"/>
  <c r="E23" i="12"/>
  <c r="E46" i="12"/>
  <c r="E64" i="12"/>
  <c r="E106" i="12"/>
  <c r="E50" i="12"/>
  <c r="E74" i="12"/>
  <c r="E113" i="12"/>
  <c r="E55" i="12"/>
  <c r="E97" i="12"/>
  <c r="E40" i="12"/>
  <c r="E80" i="12"/>
  <c r="E90" i="12"/>
  <c r="E30" i="12"/>
  <c r="E48" i="12"/>
  <c r="E62" i="12"/>
  <c r="E9" i="12"/>
  <c r="B55" i="13"/>
  <c r="E51" i="12"/>
  <c r="E45" i="12"/>
  <c r="E54" i="12"/>
  <c r="E100" i="12"/>
  <c r="E95" i="12"/>
  <c r="E4" i="12"/>
  <c r="E94" i="12"/>
  <c r="E56" i="12"/>
  <c r="E104" i="12"/>
  <c r="E119" i="12"/>
  <c r="E18" i="12"/>
  <c r="E19" i="12"/>
  <c r="E26" i="12"/>
  <c r="E20" i="12"/>
  <c r="E93" i="12"/>
  <c r="E99" i="12"/>
  <c r="E68" i="12"/>
  <c r="E101" i="12"/>
  <c r="E114" i="12"/>
  <c r="E72" i="12"/>
  <c r="E8" i="12"/>
  <c r="E63" i="12"/>
  <c r="E75" i="12"/>
  <c r="E31" i="12"/>
  <c r="E53" i="12"/>
  <c r="E44" i="12"/>
  <c r="E33" i="12"/>
  <c r="E12" i="12"/>
  <c r="E65" i="12"/>
  <c r="E28" i="12"/>
  <c r="E29" i="12"/>
  <c r="E2" i="12"/>
  <c r="E3" i="12"/>
  <c r="E32" i="12"/>
  <c r="E11" i="12"/>
  <c r="E60" i="12"/>
  <c r="E66" i="12"/>
  <c r="E115" i="12"/>
  <c r="E79" i="12"/>
  <c r="E47" i="12"/>
  <c r="E58" i="12"/>
  <c r="E36" i="12"/>
  <c r="E61" i="12"/>
  <c r="B56" i="13" l="1"/>
  <c r="B57" i="13" l="1"/>
  <c r="B58" i="13" l="1"/>
  <c r="B59" i="13" l="1"/>
  <c r="B60" i="13" l="1"/>
  <c r="B61" i="13" l="1"/>
  <c r="B62" i="13" l="1"/>
  <c r="B63" i="13" l="1"/>
  <c r="B64" i="13" l="1"/>
  <c r="B65" i="13" l="1"/>
  <c r="B66" i="13" l="1"/>
  <c r="B67" i="13" l="1"/>
  <c r="B68" i="13" l="1"/>
  <c r="B69" i="13" l="1"/>
  <c r="B70" i="13" l="1"/>
  <c r="B71" i="13" l="1"/>
  <c r="B72" i="13" l="1"/>
  <c r="B73" i="13" l="1"/>
  <c r="B74" i="13" l="1"/>
  <c r="B75" i="13" l="1"/>
  <c r="B76" i="13" l="1"/>
  <c r="B77" i="13" l="1"/>
  <c r="B78" i="13" l="1"/>
  <c r="B79" i="13" l="1"/>
  <c r="B80" i="13" l="1"/>
  <c r="B81" i="13" l="1"/>
  <c r="B82" i="13" l="1"/>
  <c r="B83" i="13" l="1"/>
  <c r="B84" i="13" l="1"/>
  <c r="B85" i="13" l="1"/>
  <c r="B86" i="13" l="1"/>
  <c r="B87" i="13" l="1"/>
  <c r="B88" i="13" l="1"/>
  <c r="B89" i="13" l="1"/>
  <c r="B90" i="13" l="1"/>
  <c r="B91" i="13" l="1"/>
  <c r="B92" i="13" l="1"/>
  <c r="B93" i="13" l="1"/>
  <c r="B94" i="13" l="1"/>
  <c r="B95" i="13" l="1"/>
  <c r="B96" i="13" l="1"/>
  <c r="B97" i="13" l="1"/>
  <c r="B98" i="13" l="1"/>
  <c r="B99" i="13" l="1"/>
  <c r="B100" i="13" l="1"/>
  <c r="B101" i="13" l="1"/>
  <c r="B102" i="13" l="1"/>
  <c r="B103" i="13" l="1"/>
  <c r="B104" i="13" l="1"/>
  <c r="B105" i="13" l="1"/>
  <c r="B106" i="13" l="1"/>
  <c r="B107" i="13" l="1"/>
  <c r="B108" i="13" l="1"/>
  <c r="B109" i="13" l="1"/>
  <c r="B110" i="13" l="1"/>
  <c r="B111" i="13" l="1"/>
  <c r="B112" i="13" l="1"/>
  <c r="B113" i="13" l="1"/>
  <c r="B114" i="13" l="1"/>
  <c r="B115" i="13" l="1"/>
  <c r="B116" i="13" l="1"/>
  <c r="B117" i="13" l="1"/>
  <c r="B118" i="13" l="1"/>
  <c r="B119" i="13" l="1"/>
  <c r="B120" i="13" l="1"/>
  <c r="B121" i="13" l="1"/>
  <c r="B122" i="13" l="1"/>
  <c r="B123" i="13" l="1"/>
  <c r="B124" i="13" l="1"/>
  <c r="B125" i="13" l="1"/>
  <c r="B126" i="13" l="1"/>
  <c r="B127" i="13" l="1"/>
  <c r="B128" i="13" l="1"/>
  <c r="B129" i="13" l="1"/>
  <c r="B130" i="13" l="1"/>
  <c r="B131" i="13" l="1"/>
  <c r="B132" i="13" l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B169" i="13" s="1"/>
  <c r="B170" i="13" s="1"/>
  <c r="B171" i="13" s="1"/>
  <c r="B172" i="13" s="1"/>
  <c r="B173" i="13" s="1"/>
  <c r="B174" i="13" s="1"/>
  <c r="B175" i="13" s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69" i="13" s="1"/>
  <c r="B270" i="13" s="1"/>
  <c r="B271" i="13" s="1"/>
  <c r="B272" i="13" s="1"/>
  <c r="B273" i="13" s="1"/>
  <c r="B274" i="13" s="1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B286" i="13" s="1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B301" i="13" s="1"/>
  <c r="B302" i="13" s="1"/>
  <c r="B303" i="13" s="1"/>
  <c r="B304" i="13" s="1"/>
  <c r="B305" i="13" s="1"/>
  <c r="B306" i="13" s="1"/>
  <c r="B307" i="13" s="1"/>
  <c r="B308" i="13" s="1"/>
  <c r="B309" i="13" s="1"/>
  <c r="B310" i="13" s="1"/>
  <c r="B311" i="13" s="1"/>
  <c r="B312" i="13" s="1"/>
  <c r="B313" i="13" s="1"/>
  <c r="B314" i="13" s="1"/>
  <c r="B315" i="13" s="1"/>
  <c r="B316" i="13" s="1"/>
  <c r="B317" i="13" s="1"/>
  <c r="B318" i="13" s="1"/>
  <c r="B319" i="13" s="1"/>
  <c r="B320" i="13" s="1"/>
  <c r="B321" i="13" s="1"/>
  <c r="B322" i="13" s="1"/>
  <c r="B323" i="13" s="1"/>
  <c r="B324" i="13" s="1"/>
  <c r="B325" i="13" s="1"/>
  <c r="B326" i="13" s="1"/>
  <c r="B327" i="13" s="1"/>
  <c r="B328" i="13" s="1"/>
  <c r="B329" i="13" s="1"/>
  <c r="B330" i="13" s="1"/>
  <c r="B331" i="13" s="1"/>
  <c r="B332" i="13" s="1"/>
  <c r="B333" i="13" s="1"/>
  <c r="B334" i="13" s="1"/>
  <c r="B335" i="13" s="1"/>
  <c r="B336" i="13" s="1"/>
  <c r="B337" i="13" s="1"/>
  <c r="B338" i="13" s="1"/>
  <c r="B339" i="13" s="1"/>
  <c r="B340" i="13" s="1"/>
  <c r="A7" i="12" l="1"/>
  <c r="B7" i="12"/>
  <c r="D10" i="8"/>
  <c r="C22" i="8"/>
  <c r="J1" i="12" a="1"/>
  <c r="C2" i="13"/>
  <c r="E16" i="13"/>
  <c r="E83" i="13"/>
  <c r="E110" i="13"/>
  <c r="E127" i="13"/>
  <c r="E126" i="13"/>
  <c r="E42" i="13"/>
  <c r="E117" i="13"/>
  <c r="E43" i="13"/>
  <c r="E131" i="13"/>
  <c r="E51" i="13"/>
  <c r="E32" i="13"/>
  <c r="E88" i="13"/>
  <c r="E12" i="13"/>
  <c r="E59" i="13"/>
  <c r="E91" i="13"/>
  <c r="E56" i="13"/>
  <c r="E98" i="13"/>
  <c r="E30" i="13"/>
  <c r="C1" i="13"/>
  <c r="C21" i="13"/>
  <c r="C107" i="13"/>
  <c r="C45" i="13"/>
  <c r="C68" i="13"/>
  <c r="C122" i="13"/>
  <c r="D45" i="13"/>
  <c r="D98" i="13"/>
  <c r="D75" i="13"/>
  <c r="C52" i="13"/>
  <c r="D68" i="13"/>
  <c r="D9" i="13"/>
  <c r="D63" i="13"/>
  <c r="D116" i="13"/>
  <c r="C31" i="13"/>
  <c r="C127" i="13"/>
  <c r="D69" i="13"/>
  <c r="D130" i="13"/>
  <c r="D74" i="13"/>
  <c r="C29" i="13"/>
  <c r="C80" i="13"/>
  <c r="D30" i="13"/>
  <c r="D76" i="13"/>
  <c r="D93" i="13"/>
  <c r="C18" i="13"/>
  <c r="D92" i="13"/>
  <c r="D39" i="13"/>
  <c r="D41" i="13"/>
  <c r="C10" i="13"/>
  <c r="D46" i="13"/>
  <c r="D47" i="13"/>
  <c r="D118" i="13"/>
  <c r="C26" i="13"/>
  <c r="C55" i="13"/>
  <c r="C67" i="13"/>
  <c r="C118" i="13"/>
  <c r="C130" i="13"/>
  <c r="D40" i="13"/>
  <c r="C88" i="13"/>
  <c r="D26" i="13"/>
  <c r="D28" i="13"/>
  <c r="D49" i="13"/>
  <c r="C40" i="13"/>
  <c r="C125" i="13"/>
  <c r="D53" i="13"/>
  <c r="C62" i="13"/>
  <c r="C84" i="13"/>
  <c r="C53" i="13"/>
  <c r="D73" i="13"/>
  <c r="C24" i="13"/>
  <c r="C74" i="13"/>
  <c r="C13" i="13"/>
  <c r="D85" i="13"/>
  <c r="C25" i="13"/>
  <c r="C85" i="13"/>
  <c r="C47" i="13"/>
  <c r="D96" i="13"/>
  <c r="C16" i="13"/>
  <c r="C92" i="13"/>
  <c r="D125" i="13"/>
  <c r="D55" i="13"/>
  <c r="C103" i="13"/>
  <c r="D15" i="13"/>
  <c r="C33" i="13"/>
  <c r="C104" i="13"/>
  <c r="C94" i="13"/>
  <c r="C89" i="13"/>
  <c r="C19" i="13"/>
  <c r="D78" i="13"/>
  <c r="D104" i="13"/>
  <c r="C129" i="13"/>
  <c r="C51" i="13"/>
  <c r="D8" i="13"/>
  <c r="C99" i="13"/>
  <c r="D22" i="13"/>
  <c r="D72" i="13"/>
  <c r="C110" i="13"/>
  <c r="D120" i="13"/>
  <c r="C126" i="13"/>
  <c r="D57" i="13"/>
  <c r="C91" i="13"/>
  <c r="C115" i="13"/>
  <c r="D25" i="13"/>
  <c r="D10" i="13"/>
  <c r="D86" i="13"/>
  <c r="D43" i="13"/>
  <c r="C60" i="13"/>
  <c r="D121" i="13"/>
  <c r="D17" i="13"/>
  <c r="C100" i="13"/>
  <c r="D13" i="13"/>
  <c r="D84" i="13"/>
  <c r="C12" i="13"/>
  <c r="C95" i="13"/>
  <c r="D11" i="13"/>
  <c r="C101" i="13"/>
  <c r="D21" i="13"/>
  <c r="D112" i="13"/>
  <c r="C22" i="13"/>
  <c r="D107" i="13"/>
  <c r="D14" i="13"/>
  <c r="D103" i="13"/>
  <c r="C37" i="13"/>
  <c r="C66" i="13"/>
  <c r="D119" i="13"/>
  <c r="D77" i="13"/>
  <c r="C77" i="13"/>
  <c r="D70" i="13"/>
  <c r="D99" i="13"/>
  <c r="D115" i="13"/>
  <c r="D94" i="13"/>
  <c r="D126" i="13"/>
  <c r="C49" i="13"/>
  <c r="C23" i="13"/>
  <c r="D19" i="13"/>
  <c r="D35" i="13"/>
  <c r="D62" i="13"/>
  <c r="D83" i="13"/>
  <c r="D32" i="13"/>
  <c r="C76" i="13"/>
  <c r="C59" i="13"/>
  <c r="C8" i="13"/>
  <c r="D88" i="13"/>
  <c r="C97" i="13"/>
  <c r="C73" i="13"/>
  <c r="C113" i="13"/>
  <c r="D11" i="8"/>
  <c r="D110" i="13"/>
  <c r="C108" i="13"/>
  <c r="D18" i="13"/>
  <c r="C83" i="13"/>
  <c r="D37" i="13"/>
  <c r="C50" i="13"/>
  <c r="C61" i="13"/>
  <c r="C82" i="13"/>
  <c r="C114" i="13"/>
  <c r="D6" i="13"/>
  <c r="C75" i="13"/>
  <c r="C96" i="13"/>
  <c r="D117" i="13"/>
  <c r="C35" i="13"/>
  <c r="D48" i="13"/>
  <c r="C57" i="13"/>
  <c r="D89" i="13"/>
  <c r="D52" i="13"/>
  <c r="E109" i="13"/>
  <c r="E20" i="13"/>
  <c r="E33" i="13"/>
  <c r="E47" i="13"/>
  <c r="E93" i="13"/>
  <c r="E87" i="13"/>
  <c r="E9" i="13"/>
  <c r="E81" i="13"/>
  <c r="E85" i="13"/>
  <c r="E106" i="13"/>
  <c r="E15" i="13"/>
  <c r="C56" i="13"/>
  <c r="C123" i="13"/>
  <c r="D100" i="13"/>
  <c r="E107" i="13"/>
  <c r="E71" i="13"/>
  <c r="E89" i="13"/>
  <c r="C28" i="13"/>
  <c r="D114" i="13"/>
  <c r="C131" i="13"/>
  <c r="D132" i="13"/>
  <c r="E11" i="13"/>
  <c r="E36" i="13"/>
  <c r="E39" i="13"/>
  <c r="C86" i="13"/>
  <c r="C72" i="13"/>
  <c r="C20" i="13"/>
  <c r="D24" i="13"/>
  <c r="C64" i="13"/>
  <c r="D102" i="13"/>
  <c r="C32" i="13"/>
  <c r="C71" i="13"/>
  <c r="C119" i="13"/>
  <c r="C14" i="13"/>
  <c r="D59" i="13"/>
  <c r="D80" i="13"/>
  <c r="D106" i="13"/>
  <c r="D122" i="13"/>
  <c r="D23" i="13"/>
  <c r="C54" i="13"/>
  <c r="C78" i="13"/>
  <c r="E86" i="13"/>
  <c r="E61" i="13"/>
  <c r="E115" i="13"/>
  <c r="E18" i="13"/>
  <c r="E114" i="13"/>
  <c r="E125" i="13"/>
  <c r="E66" i="13"/>
  <c r="E31" i="13"/>
  <c r="E65" i="13"/>
  <c r="E69" i="13"/>
  <c r="E101" i="13"/>
  <c r="E111" i="13"/>
  <c r="E100" i="13"/>
  <c r="E132" i="13"/>
  <c r="C93" i="13"/>
  <c r="D29" i="13"/>
  <c r="D90" i="13"/>
  <c r="E25" i="13"/>
  <c r="E108" i="13"/>
  <c r="E68" i="13"/>
  <c r="C124" i="13"/>
  <c r="D131" i="13"/>
  <c r="C112" i="13"/>
  <c r="D95" i="13"/>
  <c r="E54" i="13"/>
  <c r="E23" i="13"/>
  <c r="E46" i="13"/>
  <c r="E57" i="13"/>
  <c r="C120" i="13"/>
  <c r="D129" i="13"/>
  <c r="D67" i="13"/>
  <c r="D20" i="13"/>
  <c r="C39" i="13"/>
  <c r="C102" i="13"/>
  <c r="D33" i="13"/>
  <c r="D60" i="13"/>
  <c r="D113" i="13"/>
  <c r="C11" i="13"/>
  <c r="C42" i="13"/>
  <c r="C69" i="13"/>
  <c r="C90" i="13"/>
  <c r="C111" i="13"/>
  <c r="D127" i="13"/>
  <c r="C15" i="13"/>
  <c r="C27" i="13"/>
  <c r="E97" i="13"/>
  <c r="E120" i="13"/>
  <c r="E92" i="13"/>
  <c r="E13" i="13"/>
  <c r="E102" i="13"/>
  <c r="E113" i="13"/>
  <c r="E41" i="13"/>
  <c r="E37" i="13"/>
  <c r="E60" i="13"/>
  <c r="E64" i="13"/>
  <c r="E90" i="13"/>
  <c r="E95" i="13"/>
  <c r="E84" i="13"/>
  <c r="E121" i="13"/>
  <c r="E94" i="13"/>
  <c r="C105" i="13"/>
  <c r="D42" i="13"/>
  <c r="C132" i="13"/>
  <c r="D65" i="13"/>
  <c r="C43" i="13"/>
  <c r="D108" i="13"/>
  <c r="D34" i="13"/>
  <c r="D79" i="13"/>
  <c r="C106" i="13"/>
  <c r="C41" i="13"/>
  <c r="E72" i="13"/>
  <c r="E96" i="13"/>
  <c r="E112" i="13"/>
  <c r="E6" i="13"/>
  <c r="E82" i="13"/>
  <c r="E44" i="13"/>
  <c r="E74" i="13"/>
  <c r="E105" i="13"/>
  <c r="E73" i="13"/>
  <c r="C48" i="13"/>
  <c r="D124" i="13"/>
  <c r="C58" i="13"/>
  <c r="C38" i="13"/>
  <c r="E14" i="13"/>
  <c r="E58" i="13"/>
  <c r="D81" i="13"/>
  <c r="C87" i="13"/>
  <c r="D51" i="13"/>
  <c r="E128" i="13"/>
  <c r="E38" i="13"/>
  <c r="E63" i="13"/>
  <c r="D109" i="13"/>
  <c r="C81" i="13"/>
  <c r="D36" i="13"/>
  <c r="C128" i="13"/>
  <c r="D64" i="13"/>
  <c r="D111" i="13"/>
  <c r="C44" i="13"/>
  <c r="E80" i="13"/>
  <c r="E77" i="13"/>
  <c r="E130" i="13"/>
  <c r="E55" i="13"/>
  <c r="E26" i="13"/>
  <c r="E79" i="13"/>
  <c r="D12" i="13"/>
  <c r="C63" i="13"/>
  <c r="E45" i="13"/>
  <c r="E21" i="13"/>
  <c r="D82" i="13"/>
  <c r="C7" i="13"/>
  <c r="C46" i="13"/>
  <c r="E76" i="13"/>
  <c r="E50" i="13"/>
  <c r="D25" i="8"/>
  <c r="D123" i="13"/>
  <c r="D105" i="13"/>
  <c r="D66" i="13"/>
  <c r="C65" i="13"/>
  <c r="C36" i="13"/>
  <c r="C109" i="13"/>
  <c r="C98" i="13"/>
  <c r="D31" i="13"/>
  <c r="D71" i="13"/>
  <c r="D101" i="13"/>
  <c r="D128" i="13"/>
  <c r="D38" i="13"/>
  <c r="D54" i="13"/>
  <c r="C30" i="13"/>
  <c r="C79" i="13"/>
  <c r="C121" i="13"/>
  <c r="D7" i="13"/>
  <c r="E123" i="13"/>
  <c r="E67" i="13"/>
  <c r="E78" i="13"/>
  <c r="E118" i="13"/>
  <c r="E70" i="13"/>
  <c r="E119" i="13"/>
  <c r="E35" i="13"/>
  <c r="E129" i="13"/>
  <c r="E17" i="13"/>
  <c r="E49" i="13"/>
  <c r="E10" i="13"/>
  <c r="E27" i="13"/>
  <c r="E48" i="13"/>
  <c r="E28" i="13"/>
  <c r="E29" i="13"/>
  <c r="D61" i="13"/>
  <c r="D56" i="13"/>
  <c r="C34" i="13"/>
  <c r="C70" i="13"/>
  <c r="D87" i="13"/>
  <c r="C17" i="13"/>
  <c r="D91" i="13"/>
  <c r="C117" i="13"/>
  <c r="C6" i="13"/>
  <c r="D16" i="13"/>
  <c r="C116" i="13"/>
  <c r="E75" i="13"/>
  <c r="E40" i="13"/>
  <c r="E22" i="13"/>
  <c r="E103" i="13"/>
  <c r="E124" i="13"/>
  <c r="E122" i="13"/>
  <c r="E34" i="13"/>
  <c r="E24" i="13"/>
  <c r="E19" i="13"/>
  <c r="E116" i="13"/>
  <c r="E104" i="13"/>
  <c r="D27" i="13"/>
  <c r="D97" i="13"/>
  <c r="D44" i="13"/>
  <c r="E99" i="13"/>
  <c r="E52" i="13"/>
  <c r="E62" i="13"/>
  <c r="C9" i="13"/>
  <c r="D50" i="13"/>
  <c r="D58" i="13"/>
  <c r="E7" i="13"/>
  <c r="E53" i="13"/>
  <c r="E8" i="13"/>
  <c r="J21" i="12"/>
  <c r="J82" i="12"/>
  <c r="J100" i="12"/>
  <c r="J123" i="12"/>
  <c r="J50" i="12"/>
  <c r="J73" i="12"/>
  <c r="J80" i="12"/>
  <c r="J58" i="12"/>
  <c r="J122" i="12"/>
  <c r="J20" i="12"/>
  <c r="J87" i="12"/>
  <c r="J34" i="12"/>
  <c r="J64" i="12"/>
  <c r="J40" i="12"/>
  <c r="J23" i="12"/>
  <c r="J116" i="12"/>
  <c r="J27" i="12"/>
  <c r="J89" i="12"/>
  <c r="J83" i="12"/>
  <c r="J51" i="12"/>
  <c r="J11" i="12"/>
  <c r="J67" i="12"/>
  <c r="J29" i="12"/>
  <c r="J52" i="12"/>
  <c r="J38" i="12"/>
  <c r="J110" i="12"/>
  <c r="J93" i="12"/>
  <c r="J33" i="12"/>
  <c r="J57" i="12"/>
  <c r="J8" i="12"/>
  <c r="J2" i="12"/>
  <c r="J41" i="12"/>
  <c r="J125" i="12"/>
  <c r="J113" i="12"/>
  <c r="J46" i="12"/>
  <c r="J47" i="12"/>
  <c r="J107" i="12"/>
  <c r="J121" i="12"/>
  <c r="J95" i="12"/>
  <c r="J68" i="12"/>
  <c r="J1" i="12"/>
  <c r="J91" i="12"/>
  <c r="J84" i="12"/>
  <c r="J7" i="12"/>
  <c r="J5" i="12"/>
  <c r="J35" i="12"/>
  <c r="J32" i="12"/>
  <c r="J76" i="12"/>
  <c r="J81" i="12"/>
  <c r="J15" i="12"/>
  <c r="J63" i="12"/>
  <c r="J124" i="12"/>
  <c r="J4" i="12"/>
  <c r="J97" i="12"/>
  <c r="J66" i="12"/>
  <c r="J53" i="12"/>
  <c r="J48" i="12"/>
  <c r="J96" i="12"/>
  <c r="J114" i="12"/>
  <c r="J31" i="12"/>
  <c r="J13" i="12"/>
  <c r="J115" i="12"/>
  <c r="J119" i="12"/>
  <c r="J19" i="12"/>
  <c r="J36" i="12"/>
  <c r="J88" i="12"/>
  <c r="J69" i="12"/>
  <c r="J14" i="12"/>
  <c r="J120" i="12"/>
  <c r="J118" i="12"/>
  <c r="J9" i="12"/>
  <c r="J39" i="12"/>
  <c r="J79" i="12"/>
  <c r="J55" i="12"/>
  <c r="J17" i="12"/>
  <c r="J103" i="12"/>
  <c r="J56" i="12"/>
  <c r="J106" i="12"/>
  <c r="J85" i="12"/>
  <c r="J61" i="12"/>
  <c r="J109" i="12"/>
  <c r="J74" i="12"/>
  <c r="J43" i="12"/>
  <c r="J70" i="12"/>
  <c r="J75" i="12"/>
  <c r="J104" i="12"/>
  <c r="J111" i="12"/>
  <c r="J71" i="12"/>
  <c r="J28" i="12"/>
  <c r="J105" i="12"/>
  <c r="J92" i="12"/>
  <c r="J77" i="12"/>
  <c r="J12" i="12"/>
  <c r="J44" i="12"/>
  <c r="J86" i="12"/>
  <c r="J24" i="12"/>
  <c r="J6" i="12"/>
  <c r="J102" i="12"/>
  <c r="J18" i="12"/>
  <c r="J108" i="12"/>
  <c r="J117" i="12"/>
  <c r="J78" i="12"/>
  <c r="J126" i="12"/>
  <c r="J54" i="12"/>
  <c r="J59" i="12"/>
  <c r="J25" i="12"/>
  <c r="J10" i="12"/>
  <c r="J60" i="12"/>
  <c r="J45" i="12"/>
  <c r="J62" i="12"/>
  <c r="J37" i="12"/>
  <c r="J22" i="12"/>
  <c r="J98" i="12"/>
  <c r="J30" i="12"/>
  <c r="J90" i="12"/>
  <c r="J49" i="12"/>
  <c r="J3" i="12"/>
  <c r="J26" i="12"/>
  <c r="J101" i="12"/>
  <c r="J65" i="12"/>
  <c r="J72" i="12"/>
  <c r="J16" i="12"/>
  <c r="J112" i="12"/>
  <c r="J42" i="12"/>
  <c r="J99" i="12"/>
  <c r="J94" i="12"/>
  <c r="D141" i="13"/>
  <c r="D165" i="13"/>
  <c r="C171" i="13"/>
  <c r="D147" i="13"/>
  <c r="D155" i="13"/>
  <c r="C165" i="13"/>
  <c r="C173" i="13"/>
  <c r="D133" i="13"/>
  <c r="C135" i="13"/>
  <c r="D137" i="13"/>
  <c r="D139" i="13"/>
  <c r="C141" i="13"/>
  <c r="C143" i="13"/>
  <c r="C145" i="13"/>
  <c r="C149" i="13"/>
  <c r="D153" i="13"/>
  <c r="C159" i="13"/>
  <c r="D161" i="13"/>
  <c r="C167" i="13"/>
  <c r="C169" i="13"/>
  <c r="E134" i="13"/>
  <c r="E136" i="13"/>
  <c r="E138" i="13"/>
  <c r="E140" i="13"/>
  <c r="E142" i="13"/>
  <c r="E144" i="13"/>
  <c r="E146" i="13"/>
  <c r="E148" i="13"/>
  <c r="E150" i="13"/>
  <c r="E152" i="13"/>
  <c r="E154" i="13"/>
  <c r="E156" i="13"/>
  <c r="E158" i="13"/>
  <c r="E160" i="13"/>
  <c r="E162" i="13"/>
  <c r="E164" i="13"/>
  <c r="E166" i="13"/>
  <c r="E168" i="13"/>
  <c r="E170" i="13"/>
  <c r="E172" i="13"/>
  <c r="C134" i="13"/>
  <c r="D136" i="13"/>
  <c r="C138" i="13"/>
  <c r="D140" i="13"/>
  <c r="D144" i="13"/>
  <c r="D146" i="13"/>
  <c r="D148" i="13"/>
  <c r="C150" i="13"/>
  <c r="D152" i="13"/>
  <c r="C154" i="13"/>
  <c r="C156" i="13"/>
  <c r="D158" i="13"/>
  <c r="D160" i="13"/>
  <c r="C162" i="13"/>
  <c r="D166" i="13"/>
  <c r="C168" i="13"/>
  <c r="D172" i="13"/>
  <c r="C142" i="13"/>
  <c r="D164" i="13"/>
  <c r="C170" i="13"/>
  <c r="D134" i="13"/>
  <c r="C136" i="13"/>
  <c r="E133" i="13"/>
  <c r="E135" i="13"/>
  <c r="E137" i="13"/>
  <c r="E139" i="13"/>
  <c r="E141" i="13"/>
  <c r="E143" i="13"/>
  <c r="E145" i="13"/>
  <c r="E147" i="13"/>
  <c r="E149" i="13"/>
  <c r="E151" i="13"/>
  <c r="E153" i="13"/>
  <c r="E155" i="13"/>
  <c r="E157" i="13"/>
  <c r="E159" i="13"/>
  <c r="E161" i="13"/>
  <c r="E163" i="13"/>
  <c r="E165" i="13"/>
  <c r="E167" i="13"/>
  <c r="E169" i="13"/>
  <c r="E171" i="13"/>
  <c r="E173" i="13"/>
  <c r="C133" i="13"/>
  <c r="D135" i="13"/>
  <c r="C137" i="13"/>
  <c r="C139" i="13"/>
  <c r="D143" i="13"/>
  <c r="D145" i="13"/>
  <c r="C147" i="13"/>
  <c r="D149" i="13"/>
  <c r="C151" i="13"/>
  <c r="C153" i="13"/>
  <c r="C155" i="13"/>
  <c r="C157" i="13"/>
  <c r="D159" i="13"/>
  <c r="C161" i="13"/>
  <c r="C163" i="13"/>
  <c r="D167" i="13"/>
  <c r="D169" i="13"/>
  <c r="D173" i="13"/>
  <c r="D151" i="13"/>
  <c r="D157" i="13"/>
  <c r="D163" i="13"/>
  <c r="D171" i="13"/>
  <c r="C172" i="13"/>
  <c r="C158" i="13"/>
  <c r="D168" i="13"/>
  <c r="D138" i="13"/>
  <c r="C146" i="13"/>
  <c r="D154" i="13"/>
  <c r="D162" i="13"/>
  <c r="D170" i="13"/>
  <c r="D150" i="13"/>
  <c r="C144" i="13"/>
  <c r="C160" i="13"/>
  <c r="C140" i="13"/>
  <c r="C148" i="13"/>
  <c r="D156" i="13"/>
  <c r="C164" i="13"/>
  <c r="D142" i="13"/>
  <c r="C166" i="13"/>
  <c r="D24" i="8"/>
  <c r="C152" i="13"/>
  <c r="E174" i="13"/>
  <c r="C174" i="13"/>
  <c r="D174" i="13"/>
  <c r="D175" i="13"/>
  <c r="C175" i="13"/>
  <c r="E175" i="13"/>
  <c r="D176" i="13"/>
  <c r="D178" i="13"/>
  <c r="E177" i="13"/>
  <c r="C177" i="13"/>
  <c r="E176" i="13"/>
  <c r="C176" i="13"/>
  <c r="D177" i="13"/>
  <c r="E178" i="13"/>
  <c r="C178" i="13"/>
  <c r="D179" i="13"/>
  <c r="C179" i="13"/>
  <c r="E179" i="13"/>
  <c r="D180" i="13"/>
  <c r="C180" i="13"/>
  <c r="E180" i="13"/>
  <c r="D181" i="13"/>
  <c r="C181" i="13"/>
  <c r="E181" i="13"/>
  <c r="D182" i="13"/>
  <c r="C182" i="13"/>
  <c r="E182" i="13"/>
  <c r="C183" i="13"/>
  <c r="D183" i="13"/>
  <c r="E183" i="13"/>
  <c r="C184" i="13"/>
  <c r="D184" i="13"/>
  <c r="E184" i="13"/>
  <c r="C185" i="13"/>
  <c r="E185" i="13"/>
  <c r="D185" i="13"/>
  <c r="E186" i="13"/>
  <c r="D186" i="13"/>
  <c r="C186" i="13"/>
  <c r="E187" i="13"/>
  <c r="D187" i="13"/>
  <c r="C187" i="13"/>
  <c r="E188" i="13"/>
  <c r="C188" i="13"/>
  <c r="D188" i="13"/>
  <c r="E189" i="13"/>
  <c r="C189" i="13"/>
  <c r="D189" i="13"/>
  <c r="E190" i="13"/>
  <c r="C190" i="13"/>
  <c r="D190" i="13"/>
  <c r="E191" i="13"/>
  <c r="C191" i="13"/>
  <c r="D191" i="13"/>
  <c r="E192" i="13"/>
  <c r="C192" i="13"/>
  <c r="D192" i="13"/>
  <c r="D193" i="13"/>
  <c r="E193" i="13"/>
  <c r="C193" i="13"/>
  <c r="C194" i="13"/>
  <c r="E194" i="13"/>
  <c r="D194" i="13"/>
  <c r="D195" i="13"/>
  <c r="E195" i="13"/>
  <c r="C195" i="13"/>
  <c r="C196" i="13"/>
  <c r="E196" i="13"/>
  <c r="D196" i="13"/>
  <c r="D197" i="13"/>
  <c r="E197" i="13"/>
  <c r="C197" i="13"/>
  <c r="D198" i="13"/>
  <c r="E198" i="13"/>
  <c r="C198" i="13"/>
  <c r="D199" i="13"/>
  <c r="E199" i="13"/>
  <c r="C199" i="13"/>
  <c r="C200" i="13"/>
  <c r="E200" i="13"/>
  <c r="D200" i="13"/>
  <c r="D201" i="13"/>
  <c r="E201" i="13"/>
  <c r="C201" i="13"/>
  <c r="C202" i="13"/>
  <c r="E202" i="13"/>
  <c r="D202" i="13"/>
  <c r="C203" i="13"/>
  <c r="E203" i="13"/>
  <c r="D203" i="13"/>
  <c r="C204" i="13"/>
  <c r="E204" i="13"/>
  <c r="D204" i="13"/>
  <c r="C205" i="13"/>
  <c r="E205" i="13"/>
  <c r="D205" i="13"/>
  <c r="D206" i="13"/>
  <c r="E206" i="13"/>
  <c r="C206" i="13"/>
  <c r="D207" i="13"/>
  <c r="E207" i="13"/>
  <c r="C207" i="13"/>
  <c r="D208" i="13"/>
  <c r="E208" i="13"/>
  <c r="C208" i="13"/>
  <c r="C209" i="13"/>
  <c r="E209" i="13"/>
  <c r="D209" i="13"/>
  <c r="C210" i="13"/>
  <c r="E210" i="13"/>
  <c r="D210" i="13"/>
  <c r="C211" i="13"/>
  <c r="E211" i="13"/>
  <c r="D211" i="13"/>
  <c r="C212" i="13"/>
  <c r="D212" i="13"/>
  <c r="E212" i="13"/>
  <c r="C213" i="13"/>
  <c r="D213" i="13"/>
  <c r="E213" i="13"/>
  <c r="D214" i="13"/>
  <c r="E214" i="13"/>
  <c r="C214" i="13"/>
  <c r="C215" i="13"/>
  <c r="D215" i="13"/>
  <c r="E215" i="13"/>
  <c r="C216" i="13"/>
  <c r="D216" i="13"/>
  <c r="E216" i="13"/>
  <c r="D217" i="13"/>
  <c r="C218" i="13"/>
  <c r="E217" i="13"/>
  <c r="C217" i="13"/>
  <c r="D218" i="13"/>
  <c r="E218" i="13"/>
  <c r="D219" i="13"/>
  <c r="E219" i="13"/>
  <c r="C219" i="13"/>
  <c r="D220" i="13"/>
  <c r="E220" i="13"/>
  <c r="C220" i="13"/>
  <c r="D221" i="13"/>
  <c r="E221" i="13"/>
  <c r="C221" i="13"/>
  <c r="C222" i="13"/>
  <c r="E222" i="13"/>
  <c r="D222" i="13"/>
  <c r="C223" i="13"/>
  <c r="E223" i="13"/>
  <c r="D223" i="13"/>
  <c r="D224" i="13"/>
  <c r="E224" i="13"/>
  <c r="C224" i="13"/>
  <c r="D225" i="13"/>
  <c r="E225" i="13"/>
  <c r="C225" i="13"/>
  <c r="C226" i="13"/>
  <c r="E226" i="13"/>
  <c r="D226" i="13"/>
  <c r="C227" i="13"/>
  <c r="E227" i="13"/>
  <c r="D227" i="13"/>
  <c r="C228" i="13"/>
  <c r="E228" i="13"/>
  <c r="D228" i="13"/>
  <c r="C229" i="13"/>
  <c r="E229" i="13"/>
  <c r="D229" i="13"/>
  <c r="C230" i="13"/>
  <c r="D230" i="13"/>
  <c r="E230" i="13"/>
  <c r="D231" i="13"/>
  <c r="E231" i="13"/>
  <c r="C231" i="13"/>
  <c r="C232" i="13"/>
  <c r="E232" i="13"/>
  <c r="D232" i="13"/>
  <c r="C233" i="13"/>
  <c r="E233" i="13"/>
  <c r="D233" i="13"/>
  <c r="C234" i="13"/>
  <c r="E234" i="13"/>
  <c r="D234" i="13"/>
  <c r="D235" i="13"/>
  <c r="E235" i="13"/>
  <c r="C235" i="13"/>
  <c r="E283" i="13"/>
  <c r="E309" i="13"/>
  <c r="E319" i="13"/>
  <c r="E333" i="13"/>
  <c r="C243" i="13"/>
  <c r="C251" i="13"/>
  <c r="D259" i="13"/>
  <c r="C271" i="13"/>
  <c r="C289" i="13"/>
  <c r="D301" i="13"/>
  <c r="D313" i="13"/>
  <c r="D329" i="13"/>
  <c r="E236" i="13"/>
  <c r="E238" i="13"/>
  <c r="E240" i="13"/>
  <c r="E242" i="13"/>
  <c r="E244" i="13"/>
  <c r="E246" i="13"/>
  <c r="E248" i="13"/>
  <c r="E250" i="13"/>
  <c r="E252" i="13"/>
  <c r="E254" i="13"/>
  <c r="E256" i="13"/>
  <c r="E258" i="13"/>
  <c r="E260" i="13"/>
  <c r="E262" i="13"/>
  <c r="E264" i="13"/>
  <c r="E266" i="13"/>
  <c r="E268" i="13"/>
  <c r="E270" i="13"/>
  <c r="E272" i="13"/>
  <c r="E274" i="13"/>
  <c r="E276" i="13"/>
  <c r="E278" i="13"/>
  <c r="E280" i="13"/>
  <c r="E282" i="13"/>
  <c r="E284" i="13"/>
  <c r="E286" i="13"/>
  <c r="E288" i="13"/>
  <c r="E290" i="13"/>
  <c r="E292" i="13"/>
  <c r="E294" i="13"/>
  <c r="E296" i="13"/>
  <c r="E298" i="13"/>
  <c r="E300" i="13"/>
  <c r="E302" i="13"/>
  <c r="E304" i="13"/>
  <c r="E306" i="13"/>
  <c r="E308" i="13"/>
  <c r="E310" i="13"/>
  <c r="E312" i="13"/>
  <c r="E314" i="13"/>
  <c r="E316" i="13"/>
  <c r="E318" i="13"/>
  <c r="E320" i="13"/>
  <c r="E322" i="13"/>
  <c r="E324" i="13"/>
  <c r="E326" i="13"/>
  <c r="E328" i="13"/>
  <c r="E330" i="13"/>
  <c r="E332" i="13"/>
  <c r="E334" i="13"/>
  <c r="E336" i="13"/>
  <c r="E338" i="13"/>
  <c r="E340" i="13"/>
  <c r="D314" i="13"/>
  <c r="D320" i="13"/>
  <c r="C326" i="13"/>
  <c r="C330" i="13"/>
  <c r="C336" i="13"/>
  <c r="E237" i="13"/>
  <c r="E247" i="13"/>
  <c r="E255" i="13"/>
  <c r="E259" i="13"/>
  <c r="E267" i="13"/>
  <c r="E271" i="13"/>
  <c r="E279" i="13"/>
  <c r="E285" i="13"/>
  <c r="E291" i="13"/>
  <c r="E295" i="13"/>
  <c r="E303" i="13"/>
  <c r="E311" i="13"/>
  <c r="E323" i="13"/>
  <c r="E337" i="13"/>
  <c r="C241" i="13"/>
  <c r="C255" i="13"/>
  <c r="C267" i="13"/>
  <c r="C279" i="13"/>
  <c r="C293" i="13"/>
  <c r="C303" i="13"/>
  <c r="C315" i="13"/>
  <c r="D323" i="13"/>
  <c r="C331" i="13"/>
  <c r="D339" i="13"/>
  <c r="D236" i="13"/>
  <c r="C238" i="13"/>
  <c r="C240" i="13"/>
  <c r="C242" i="13"/>
  <c r="C244" i="13"/>
  <c r="C246" i="13"/>
  <c r="C248" i="13"/>
  <c r="D250" i="13"/>
  <c r="C252" i="13"/>
  <c r="C254" i="13"/>
  <c r="C256" i="13"/>
  <c r="C258" i="13"/>
  <c r="D260" i="13"/>
  <c r="C262" i="13"/>
  <c r="D264" i="13"/>
  <c r="D266" i="13"/>
  <c r="C268" i="13"/>
  <c r="D270" i="13"/>
  <c r="D272" i="13"/>
  <c r="C274" i="13"/>
  <c r="D276" i="13"/>
  <c r="C278" i="13"/>
  <c r="D280" i="13"/>
  <c r="C282" i="13"/>
  <c r="D284" i="13"/>
  <c r="D286" i="13"/>
  <c r="D288" i="13"/>
  <c r="C290" i="13"/>
  <c r="D292" i="13"/>
  <c r="D294" i="13"/>
  <c r="C296" i="13"/>
  <c r="D298" i="13"/>
  <c r="D300" i="13"/>
  <c r="D302" i="13"/>
  <c r="C304" i="13"/>
  <c r="D306" i="13"/>
  <c r="D308" i="13"/>
  <c r="D310" i="13"/>
  <c r="D312" i="13"/>
  <c r="C314" i="13"/>
  <c r="D316" i="13"/>
  <c r="D318" i="13"/>
  <c r="C320" i="13"/>
  <c r="D322" i="13"/>
  <c r="C324" i="13"/>
  <c r="D326" i="13"/>
  <c r="D328" i="13"/>
  <c r="D330" i="13"/>
  <c r="D332" i="13"/>
  <c r="D334" i="13"/>
  <c r="D336" i="13"/>
  <c r="D338" i="13"/>
  <c r="C340" i="13"/>
  <c r="C312" i="13"/>
  <c r="C318" i="13"/>
  <c r="D324" i="13"/>
  <c r="C328" i="13"/>
  <c r="C334" i="13"/>
  <c r="D340" i="13"/>
  <c r="D22" i="8"/>
  <c r="E243" i="13"/>
  <c r="E245" i="13"/>
  <c r="E253" i="13"/>
  <c r="E257" i="13"/>
  <c r="E265" i="13"/>
  <c r="E269" i="13"/>
  <c r="E281" i="13"/>
  <c r="E289" i="13"/>
  <c r="E297" i="13"/>
  <c r="E305" i="13"/>
  <c r="E317" i="13"/>
  <c r="E325" i="13"/>
  <c r="E335" i="13"/>
  <c r="D237" i="13"/>
  <c r="C253" i="13"/>
  <c r="D265" i="13"/>
  <c r="D277" i="13"/>
  <c r="D281" i="13"/>
  <c r="D291" i="13"/>
  <c r="D305" i="13"/>
  <c r="D317" i="13"/>
  <c r="D325" i="13"/>
  <c r="C333" i="13"/>
  <c r="C236" i="13"/>
  <c r="D238" i="13"/>
  <c r="D240" i="13"/>
  <c r="D242" i="13"/>
  <c r="D244" i="13"/>
  <c r="D246" i="13"/>
  <c r="D248" i="13"/>
  <c r="C250" i="13"/>
  <c r="D252" i="13"/>
  <c r="D254" i="13"/>
  <c r="D256" i="13"/>
  <c r="D258" i="13"/>
  <c r="C260" i="13"/>
  <c r="D262" i="13"/>
  <c r="C264" i="13"/>
  <c r="C266" i="13"/>
  <c r="D268" i="13"/>
  <c r="C270" i="13"/>
  <c r="C272" i="13"/>
  <c r="D274" i="13"/>
  <c r="C276" i="13"/>
  <c r="D278" i="13"/>
  <c r="C280" i="13"/>
  <c r="D282" i="13"/>
  <c r="C284" i="13"/>
  <c r="C286" i="13"/>
  <c r="C288" i="13"/>
  <c r="D290" i="13"/>
  <c r="C292" i="13"/>
  <c r="C294" i="13"/>
  <c r="D296" i="13"/>
  <c r="C298" i="13"/>
  <c r="C300" i="13"/>
  <c r="C302" i="13"/>
  <c r="D304" i="13"/>
  <c r="C306" i="13"/>
  <c r="C308" i="13"/>
  <c r="C310" i="13"/>
  <c r="C316" i="13"/>
  <c r="C322" i="13"/>
  <c r="C332" i="13"/>
  <c r="C338" i="13"/>
  <c r="E241" i="13"/>
  <c r="E251" i="13"/>
  <c r="E261" i="13"/>
  <c r="E273" i="13"/>
  <c r="E287" i="13"/>
  <c r="E301" i="13"/>
  <c r="E313" i="13"/>
  <c r="E329" i="13"/>
  <c r="D23" i="8"/>
  <c r="C247" i="13"/>
  <c r="C261" i="13"/>
  <c r="C273" i="13"/>
  <c r="C285" i="13"/>
  <c r="C295" i="13"/>
  <c r="C307" i="13"/>
  <c r="C319" i="13"/>
  <c r="D337" i="13"/>
  <c r="E239" i="13"/>
  <c r="E249" i="13"/>
  <c r="E263" i="13"/>
  <c r="E275" i="13"/>
  <c r="E293" i="13"/>
  <c r="E307" i="13"/>
  <c r="E321" i="13"/>
  <c r="E331" i="13"/>
  <c r="D239" i="13"/>
  <c r="D249" i="13"/>
  <c r="C257" i="13"/>
  <c r="C269" i="13"/>
  <c r="C283" i="13"/>
  <c r="C299" i="13"/>
  <c r="C311" i="13"/>
  <c r="D327" i="13"/>
  <c r="C237" i="13"/>
  <c r="C239" i="13"/>
  <c r="D241" i="13"/>
  <c r="D243" i="13"/>
  <c r="C245" i="13"/>
  <c r="D247" i="13"/>
  <c r="C249" i="13"/>
  <c r="D251" i="13"/>
  <c r="D253" i="13"/>
  <c r="D255" i="13"/>
  <c r="D257" i="13"/>
  <c r="C259" i="13"/>
  <c r="D261" i="13"/>
  <c r="D263" i="13"/>
  <c r="C265" i="13"/>
  <c r="D267" i="13"/>
  <c r="D269" i="13"/>
  <c r="D271" i="13"/>
  <c r="D273" i="13"/>
  <c r="C275" i="13"/>
  <c r="C277" i="13"/>
  <c r="D279" i="13"/>
  <c r="C281" i="13"/>
  <c r="D283" i="13"/>
  <c r="D285" i="13"/>
  <c r="C287" i="13"/>
  <c r="D289" i="13"/>
  <c r="C291" i="13"/>
  <c r="D293" i="13"/>
  <c r="D295" i="13"/>
  <c r="C297" i="13"/>
  <c r="D299" i="13"/>
  <c r="C301" i="13"/>
  <c r="D303" i="13"/>
  <c r="C305" i="13"/>
  <c r="D307" i="13"/>
  <c r="D309" i="13"/>
  <c r="D311" i="13"/>
  <c r="C313" i="13"/>
  <c r="D315" i="13"/>
  <c r="C317" i="13"/>
  <c r="D319" i="13"/>
  <c r="D321" i="13"/>
  <c r="C323" i="13"/>
  <c r="C325" i="13"/>
  <c r="C327" i="13"/>
  <c r="C329" i="13"/>
  <c r="D331" i="13"/>
  <c r="D333" i="13"/>
  <c r="C335" i="13"/>
  <c r="C337" i="13"/>
  <c r="C339" i="13"/>
  <c r="E277" i="13"/>
  <c r="E299" i="13"/>
  <c r="E315" i="13"/>
  <c r="E327" i="13"/>
  <c r="E339" i="13"/>
  <c r="D245" i="13"/>
  <c r="C263" i="13"/>
  <c r="D275" i="13"/>
  <c r="D287" i="13"/>
  <c r="D297" i="13"/>
  <c r="C309" i="13"/>
  <c r="C321" i="13"/>
  <c r="D335" i="1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<sst xmlns="http://schemas.openxmlformats.org/spreadsheetml/2006/main" count="237" uniqueCount="108">
  <si>
    <t>_Quote</t>
  </si>
  <si>
    <t>QuoteSuffix</t>
  </si>
  <si>
    <t>Hibor</t>
  </si>
  <si>
    <t>FamilyName</t>
  </si>
  <si>
    <t>HKD</t>
  </si>
  <si>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</si>
  <si>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</si>
  <si>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</si>
  <si>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</si>
  <si>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</si>
  <si>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</si>
  <si>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</si>
  <si>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</si>
  <si>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</si>
  <si>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</si>
  <si>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</si>
  <si>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</si>
  <si>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</si>
  <si>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HongKong::HKEx</t>
  </si>
  <si>
    <t>Calendar</t>
  </si>
  <si>
    <t>Actual/365 (Fixed)</t>
  </si>
  <si>
    <t>MoneyMarketDayCounter</t>
  </si>
  <si>
    <t>BondBasisDayCounter</t>
  </si>
  <si>
    <t>Modified Following</t>
  </si>
  <si>
    <t>Quarterly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</si>
  <si>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</si>
  <si>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</si>
  <si>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</si>
  <si>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</si>
  <si>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</si>
  <si>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</si>
  <si>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</si>
  <si>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</si>
  <si>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</si>
  <si>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</si>
  <si>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</si>
  <si>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</si>
  <si>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</si>
  <si>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</si>
  <si>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</si>
  <si>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</si>
  <si>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</si>
  <si>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</si>
  <si>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</si>
  <si>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</si>
  <si>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3H</t>
  </si>
  <si>
    <t>QM</t>
  </si>
  <si>
    <t>18M</t>
  </si>
  <si>
    <t>15M</t>
  </si>
  <si>
    <t>1Y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</si>
  <si>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</si>
  <si>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</si>
  <si>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</si>
  <si>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</si>
  <si>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</si>
  <si>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</si>
  <si>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</si>
  <si>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</si>
  <si>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</si>
  <si>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</si>
  <si>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</si>
  <si>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</si>
  <si>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</si>
  <si>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</si>
  <si>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</si>
  <si>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</si>
  <si>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</si>
  <si>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</si>
  <si>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</si>
  <si>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</si>
  <si>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</si>
  <si>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</si>
  <si>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</si>
  <si>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</si>
  <si>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</si>
  <si>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</si>
  <si>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</si>
  <si>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</si>
  <si>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</si>
  <si>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</si>
  <si>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</si>
  <si>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</si>
  <si>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</si>
  <si>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</si>
  <si>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</si>
  <si>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</si>
  <si>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</si>
  <si>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</si>
  <si>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</si>
  <si>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</si>
  <si>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</si>
  <si>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</si>
  <si>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</si>
  <si>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</si>
  <si>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</si>
  <si>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</si>
  <si>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HKD_YCRH_FRAs</t>
  </si>
  <si>
    <t/>
  </si>
  <si>
    <t>3MD</t>
  </si>
  <si>
    <t>Instrument code</t>
  </si>
  <si>
    <t>MonotonicLogCubicNaturalSpline</t>
  </si>
  <si>
    <t>HkdHibor3MLastFixing_Quote</t>
  </si>
  <si>
    <t>HkdHibor3MLastFixing</t>
  </si>
  <si>
    <t>inst fwd</t>
  </si>
  <si>
    <t>fixing date</t>
  </si>
  <si>
    <t>1M</t>
  </si>
  <si>
    <t>HKD3M</t>
  </si>
  <si>
    <t>value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</si>
</sst>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"/>
    <numFmt numFmtId="176" formatCode="ddd\ dd\-mmm\-yyyy"/>
  </numFmts>
  <fonts count="2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  <font>
      <b/>
      <u/>
      <sz val="8"/>
      <name val="Courier New"/>
      <family val="3"/>
    </font>
    <font>
      <i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5" fontId="8" fillId="0" borderId="0"/>
    <xf numFmtId="166" fontId="9" fillId="6" borderId="0">
      <alignment horizontal="center" vertical="center"/>
    </xf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187">
    <xf numFmtId="0" fontId="0" fillId="0" borderId="0" xfId="0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0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0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0" fillId="4" borderId="11" xfId="2" applyNumberFormat="1" applyFont="1" applyFill="1" applyBorder="1" applyAlignment="1" applyProtection="1">
      <alignment vertical="center"/>
    </xf>
    <xf numFmtId="0" fontId="10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0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1" fillId="3" borderId="6" xfId="2" applyFont="1" applyFill="1" applyBorder="1" applyAlignment="1">
      <alignment horizontal="center" vertical="center"/>
    </xf>
    <xf numFmtId="0" fontId="12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2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7" borderId="11" xfId="2" applyFont="1" applyFill="1" applyBorder="1" applyAlignment="1">
      <alignment horizontal="center"/>
    </xf>
    <xf numFmtId="0" fontId="12" fillId="2" borderId="12" xfId="2" applyFont="1" applyFill="1" applyBorder="1" applyAlignment="1">
      <alignment horizontal="right"/>
    </xf>
    <xf numFmtId="0" fontId="1" fillId="7" borderId="14" xfId="2" applyFont="1" applyFill="1" applyBorder="1" applyAlignment="1">
      <alignment horizontal="center"/>
    </xf>
    <xf numFmtId="0" fontId="12" fillId="2" borderId="15" xfId="2" applyFont="1" applyFill="1" applyBorder="1" applyAlignment="1">
      <alignment horizontal="right"/>
    </xf>
    <xf numFmtId="11" fontId="1" fillId="7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7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7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7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7" borderId="14" xfId="2" applyNumberFormat="1" applyFont="1" applyFill="1" applyBorder="1" applyAlignment="1">
      <alignment horizontal="center"/>
    </xf>
    <xf numFmtId="174" fontId="1" fillId="7" borderId="17" xfId="2" applyNumberFormat="1" applyFont="1" applyFill="1" applyBorder="1" applyAlignment="1">
      <alignment horizontal="center"/>
    </xf>
    <xf numFmtId="0" fontId="12" fillId="2" borderId="18" xfId="2" applyFont="1" applyFill="1" applyBorder="1" applyAlignment="1">
      <alignment horizontal="right"/>
    </xf>
    <xf numFmtId="1" fontId="13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8" xfId="1" applyFont="1" applyFill="1" applyBorder="1"/>
    <xf numFmtId="0" fontId="12" fillId="3" borderId="0" xfId="1" applyFont="1" applyFill="1" applyBorder="1"/>
    <xf numFmtId="0" fontId="16" fillId="0" borderId="0" xfId="2" applyFont="1"/>
    <xf numFmtId="0" fontId="16" fillId="0" borderId="0" xfId="2" applyFont="1" applyAlignment="1">
      <alignment horizontal="left"/>
    </xf>
    <xf numFmtId="170" fontId="16" fillId="3" borderId="11" xfId="2" applyNumberFormat="1" applyFont="1" applyFill="1" applyBorder="1" applyAlignment="1">
      <alignment horizontal="right"/>
    </xf>
    <xf numFmtId="170" fontId="16" fillId="3" borderId="24" xfId="2" applyNumberFormat="1" applyFont="1" applyFill="1" applyBorder="1" applyAlignment="1">
      <alignment horizontal="right"/>
    </xf>
    <xf numFmtId="0" fontId="16" fillId="3" borderId="24" xfId="2" applyFont="1" applyFill="1" applyBorder="1" applyAlignment="1">
      <alignment horizontal="center"/>
    </xf>
    <xf numFmtId="168" fontId="16" fillId="3" borderId="24" xfId="9" applyNumberFormat="1" applyFont="1" applyFill="1" applyBorder="1" applyAlignment="1">
      <alignment horizontal="right"/>
    </xf>
    <xf numFmtId="0" fontId="16" fillId="3" borderId="24" xfId="2" applyFont="1" applyFill="1" applyBorder="1" applyAlignment="1">
      <alignment horizontal="left"/>
    </xf>
    <xf numFmtId="170" fontId="16" fillId="3" borderId="14" xfId="2" applyNumberFormat="1" applyFont="1" applyFill="1" applyBorder="1" applyAlignment="1">
      <alignment horizontal="right"/>
    </xf>
    <xf numFmtId="170" fontId="16" fillId="3" borderId="0" xfId="2" applyNumberFormat="1" applyFont="1" applyFill="1" applyBorder="1" applyAlignment="1">
      <alignment horizontal="right"/>
    </xf>
    <xf numFmtId="0" fontId="16" fillId="3" borderId="0" xfId="2" applyFont="1" applyFill="1" applyBorder="1" applyAlignment="1">
      <alignment horizontal="center"/>
    </xf>
    <xf numFmtId="168" fontId="16" fillId="3" borderId="0" xfId="9" applyNumberFormat="1" applyFont="1" applyFill="1" applyBorder="1" applyAlignment="1">
      <alignment horizontal="right"/>
    </xf>
    <xf numFmtId="0" fontId="16" fillId="3" borderId="0" xfId="2" applyFont="1" applyFill="1" applyBorder="1" applyAlignment="1">
      <alignment horizontal="left"/>
    </xf>
    <xf numFmtId="170" fontId="16" fillId="3" borderId="17" xfId="2" applyNumberFormat="1" applyFont="1" applyFill="1" applyBorder="1" applyAlignment="1">
      <alignment horizontal="right"/>
    </xf>
    <xf numFmtId="170" fontId="16" fillId="3" borderId="25" xfId="2" applyNumberFormat="1" applyFont="1" applyFill="1" applyBorder="1" applyAlignment="1">
      <alignment horizontal="right"/>
    </xf>
    <xf numFmtId="0" fontId="16" fillId="3" borderId="25" xfId="2" applyFont="1" applyFill="1" applyBorder="1" applyAlignment="1">
      <alignment horizontal="center"/>
    </xf>
    <xf numFmtId="168" fontId="16" fillId="3" borderId="25" xfId="9" applyNumberFormat="1" applyFont="1" applyFill="1" applyBorder="1" applyAlignment="1">
      <alignment horizontal="right"/>
    </xf>
    <xf numFmtId="0" fontId="16" fillId="3" borderId="25" xfId="2" applyFont="1" applyFill="1" applyBorder="1" applyAlignment="1">
      <alignment horizontal="left"/>
    </xf>
    <xf numFmtId="10" fontId="16" fillId="0" borderId="0" xfId="2" applyNumberFormat="1" applyFont="1"/>
    <xf numFmtId="172" fontId="16" fillId="0" borderId="0" xfId="2" applyNumberFormat="1" applyFont="1"/>
    <xf numFmtId="171" fontId="16" fillId="3" borderId="1" xfId="2" applyNumberFormat="1" applyFont="1" applyFill="1" applyBorder="1" applyAlignment="1"/>
    <xf numFmtId="171" fontId="16" fillId="3" borderId="2" xfId="2" applyNumberFormat="1" applyFont="1" applyFill="1" applyBorder="1" applyAlignment="1"/>
    <xf numFmtId="168" fontId="16" fillId="3" borderId="2" xfId="2" applyNumberFormat="1" applyFont="1" applyFill="1" applyBorder="1" applyAlignment="1"/>
    <xf numFmtId="0" fontId="16" fillId="3" borderId="3" xfId="2" applyFont="1" applyFill="1" applyBorder="1" applyAlignment="1"/>
    <xf numFmtId="171" fontId="16" fillId="3" borderId="4" xfId="2" applyNumberFormat="1" applyFont="1" applyFill="1" applyBorder="1" applyAlignment="1"/>
    <xf numFmtId="171" fontId="16" fillId="3" borderId="0" xfId="2" applyNumberFormat="1" applyFont="1" applyFill="1" applyBorder="1" applyAlignment="1"/>
    <xf numFmtId="168" fontId="16" fillId="3" borderId="0" xfId="2" applyNumberFormat="1" applyFont="1" applyFill="1" applyBorder="1" applyAlignment="1"/>
    <xf numFmtId="0" fontId="16" fillId="3" borderId="7" xfId="2" applyFont="1" applyFill="1" applyBorder="1" applyAlignment="1"/>
    <xf numFmtId="14" fontId="16" fillId="0" borderId="0" xfId="2" applyNumberFormat="1" applyFont="1"/>
    <xf numFmtId="0" fontId="19" fillId="4" borderId="26" xfId="2" applyFont="1" applyFill="1" applyBorder="1" applyAlignment="1">
      <alignment horizontal="left"/>
    </xf>
    <xf numFmtId="0" fontId="16" fillId="0" borderId="27" xfId="2" applyFont="1" applyBorder="1"/>
    <xf numFmtId="0" fontId="19" fillId="4" borderId="28" xfId="2" applyFont="1" applyFill="1" applyBorder="1" applyAlignment="1">
      <alignment horizontal="left"/>
    </xf>
    <xf numFmtId="0" fontId="17" fillId="2" borderId="29" xfId="2" applyFont="1" applyFill="1" applyBorder="1" applyAlignment="1">
      <alignment horizontal="right"/>
    </xf>
    <xf numFmtId="0" fontId="16" fillId="7" borderId="28" xfId="2" applyFont="1" applyFill="1" applyBorder="1" applyAlignment="1">
      <alignment horizontal="center"/>
    </xf>
    <xf numFmtId="3" fontId="16" fillId="7" borderId="28" xfId="2" applyNumberFormat="1" applyFont="1" applyFill="1" applyBorder="1" applyAlignment="1">
      <alignment horizontal="center"/>
    </xf>
    <xf numFmtId="3" fontId="16" fillId="7" borderId="30" xfId="2" applyNumberFormat="1" applyFont="1" applyFill="1" applyBorder="1" applyAlignment="1">
      <alignment horizontal="center"/>
    </xf>
    <xf numFmtId="0" fontId="17" fillId="2" borderId="31" xfId="2" applyFont="1" applyFill="1" applyBorder="1" applyAlignment="1">
      <alignment horizontal="right"/>
    </xf>
    <xf numFmtId="0" fontId="17" fillId="8" borderId="32" xfId="2" applyFont="1" applyFill="1" applyBorder="1" applyAlignment="1">
      <alignment horizontal="center" vertical="center" wrapText="1"/>
    </xf>
    <xf numFmtId="0" fontId="17" fillId="8" borderId="33" xfId="2" applyFont="1" applyFill="1" applyBorder="1" applyAlignment="1">
      <alignment horizontal="center" vertical="center" wrapText="1"/>
    </xf>
    <xf numFmtId="0" fontId="17" fillId="8" borderId="34" xfId="2" applyFont="1" applyFill="1" applyBorder="1" applyAlignment="1">
      <alignment horizontal="center" vertical="center" wrapText="1"/>
    </xf>
    <xf numFmtId="0" fontId="1" fillId="3" borderId="23" xfId="2" applyFont="1" applyFill="1" applyBorder="1" applyAlignment="1">
      <alignment horizontal="left"/>
    </xf>
    <xf numFmtId="0" fontId="1" fillId="3" borderId="0" xfId="1" quotePrefix="1" applyFont="1" applyFill="1" applyBorder="1"/>
    <xf numFmtId="0" fontId="1" fillId="3" borderId="17" xfId="2" applyFont="1" applyFill="1" applyBorder="1" applyAlignment="1">
      <alignment horizontal="center"/>
    </xf>
    <xf numFmtId="0" fontId="1" fillId="2" borderId="12" xfId="1" applyFont="1" applyFill="1" applyBorder="1"/>
    <xf numFmtId="0" fontId="1" fillId="3" borderId="2" xfId="1" applyFont="1" applyFill="1" applyBorder="1" applyAlignment="1">
      <alignment horizontal="center"/>
    </xf>
    <xf numFmtId="0" fontId="16" fillId="3" borderId="24" xfId="2" applyNumberFormat="1" applyFont="1" applyFill="1" applyBorder="1" applyAlignment="1">
      <alignment horizontal="center"/>
    </xf>
    <xf numFmtId="0" fontId="16" fillId="3" borderId="13" xfId="2" applyNumberFormat="1" applyFont="1" applyFill="1" applyBorder="1" applyAlignment="1">
      <alignment horizontal="center"/>
    </xf>
    <xf numFmtId="0" fontId="16" fillId="3" borderId="0" xfId="2" applyNumberFormat="1" applyFont="1" applyFill="1" applyBorder="1" applyAlignment="1">
      <alignment horizontal="center"/>
    </xf>
    <xf numFmtId="0" fontId="16" fillId="3" borderId="16" xfId="2" applyNumberFormat="1" applyFont="1" applyFill="1" applyBorder="1" applyAlignment="1">
      <alignment horizontal="center"/>
    </xf>
    <xf numFmtId="0" fontId="16" fillId="3" borderId="25" xfId="2" applyNumberFormat="1" applyFont="1" applyFill="1" applyBorder="1" applyAlignment="1">
      <alignment horizontal="center"/>
    </xf>
    <xf numFmtId="0" fontId="16" fillId="3" borderId="19" xfId="2" applyNumberFormat="1" applyFont="1" applyFill="1" applyBorder="1" applyAlignment="1">
      <alignment horizontal="center"/>
    </xf>
    <xf numFmtId="175" fontId="16" fillId="3" borderId="24" xfId="2" applyNumberFormat="1" applyFont="1" applyFill="1" applyBorder="1" applyAlignment="1">
      <alignment horizontal="right"/>
    </xf>
    <xf numFmtId="175" fontId="16" fillId="3" borderId="0" xfId="2" applyNumberFormat="1" applyFont="1" applyFill="1" applyBorder="1" applyAlignment="1">
      <alignment horizontal="right"/>
    </xf>
    <xf numFmtId="0" fontId="17" fillId="3" borderId="16" xfId="2" applyFont="1" applyFill="1" applyBorder="1" applyAlignment="1">
      <alignment horizontal="center" vertical="center" textRotation="90"/>
    </xf>
    <xf numFmtId="0" fontId="17" fillId="8" borderId="6" xfId="2" applyFont="1" applyFill="1" applyBorder="1" applyAlignment="1">
      <alignment horizontal="center" vertical="center" wrapText="1"/>
    </xf>
    <xf numFmtId="0" fontId="16" fillId="0" borderId="25" xfId="2" applyFont="1" applyBorder="1" applyAlignment="1">
      <alignment horizontal="left"/>
    </xf>
    <xf numFmtId="0" fontId="16" fillId="3" borderId="23" xfId="2" applyFont="1" applyFill="1" applyBorder="1" applyAlignment="1">
      <alignment horizontal="center"/>
    </xf>
    <xf numFmtId="0" fontId="16" fillId="3" borderId="22" xfId="2" applyFont="1" applyFill="1" applyBorder="1"/>
    <xf numFmtId="0" fontId="16" fillId="3" borderId="22" xfId="2" applyFont="1" applyFill="1" applyBorder="1" applyAlignment="1">
      <alignment horizontal="center"/>
    </xf>
    <xf numFmtId="0" fontId="20" fillId="3" borderId="21" xfId="2" applyFont="1" applyFill="1" applyBorder="1"/>
    <xf numFmtId="0" fontId="16" fillId="3" borderId="7" xfId="2" applyFont="1" applyFill="1" applyBorder="1" applyAlignment="1">
      <alignment horizontal="center"/>
    </xf>
    <xf numFmtId="0" fontId="16" fillId="3" borderId="0" xfId="2" applyFont="1" applyFill="1" applyBorder="1"/>
    <xf numFmtId="0" fontId="20" fillId="3" borderId="4" xfId="2" applyFont="1" applyFill="1" applyBorder="1"/>
    <xf numFmtId="0" fontId="17" fillId="3" borderId="6" xfId="2" applyFont="1" applyFill="1" applyBorder="1" applyAlignment="1">
      <alignment horizontal="center" vertical="center" wrapText="1"/>
    </xf>
    <xf numFmtId="0" fontId="21" fillId="3" borderId="6" xfId="2" applyFont="1" applyFill="1" applyBorder="1" applyAlignment="1">
      <alignment horizontal="left" vertical="center"/>
    </xf>
    <xf numFmtId="0" fontId="16" fillId="4" borderId="6" xfId="2" applyNumberFormat="1" applyFont="1" applyFill="1" applyBorder="1" applyAlignment="1" applyProtection="1">
      <alignment horizontal="center" vertical="center"/>
    </xf>
    <xf numFmtId="0" fontId="16" fillId="4" borderId="6" xfId="2" applyNumberFormat="1" applyFont="1" applyFill="1" applyBorder="1" applyAlignment="1" applyProtection="1">
      <alignment horizontal="left" vertical="center"/>
    </xf>
    <xf numFmtId="0" fontId="20" fillId="3" borderId="4" xfId="2" quotePrefix="1" applyFont="1" applyFill="1" applyBorder="1"/>
    <xf numFmtId="0" fontId="21" fillId="3" borderId="20" xfId="2" applyFont="1" applyFill="1" applyBorder="1" applyAlignment="1">
      <alignment horizontal="center"/>
    </xf>
    <xf numFmtId="0" fontId="21" fillId="3" borderId="6" xfId="2" applyFont="1" applyFill="1" applyBorder="1" applyAlignment="1">
      <alignment horizontal="center"/>
    </xf>
    <xf numFmtId="0" fontId="16" fillId="3" borderId="7" xfId="2" applyFont="1" applyFill="1" applyBorder="1"/>
    <xf numFmtId="0" fontId="16" fillId="3" borderId="6" xfId="2" applyFont="1" applyFill="1" applyBorder="1"/>
    <xf numFmtId="169" fontId="19" fillId="4" borderId="6" xfId="2" applyNumberFormat="1" applyFont="1" applyFill="1" applyBorder="1" applyAlignment="1" applyProtection="1">
      <alignment horizontal="left"/>
    </xf>
    <xf numFmtId="0" fontId="16" fillId="2" borderId="20" xfId="2" applyFont="1" applyFill="1" applyBorder="1" applyAlignment="1">
      <alignment horizontal="center"/>
    </xf>
    <xf numFmtId="0" fontId="16" fillId="2" borderId="6" xfId="2" applyFont="1" applyFill="1" applyBorder="1" applyAlignment="1">
      <alignment horizontal="center"/>
    </xf>
    <xf numFmtId="0" fontId="16" fillId="3" borderId="6" xfId="2" quotePrefix="1" applyNumberFormat="1" applyFont="1" applyFill="1" applyBorder="1" applyAlignment="1">
      <alignment horizontal="center"/>
    </xf>
    <xf numFmtId="0" fontId="16" fillId="0" borderId="6" xfId="9" applyNumberFormat="1" applyFont="1" applyFill="1" applyBorder="1" applyAlignment="1">
      <alignment horizontal="center"/>
    </xf>
    <xf numFmtId="0" fontId="16" fillId="3" borderId="6" xfId="2" applyNumberFormat="1" applyFont="1" applyFill="1" applyBorder="1" applyAlignment="1">
      <alignment horizontal="center"/>
    </xf>
    <xf numFmtId="0" fontId="16" fillId="3" borderId="6" xfId="2" applyFont="1" applyFill="1" applyBorder="1" applyAlignment="1">
      <alignment horizontal="center"/>
    </xf>
    <xf numFmtId="168" fontId="16" fillId="3" borderId="6" xfId="2" applyNumberFormat="1" applyFont="1" applyFill="1" applyBorder="1" applyAlignment="1"/>
    <xf numFmtId="0" fontId="16" fillId="3" borderId="6" xfId="2" applyNumberFormat="1" applyFont="1" applyFill="1" applyBorder="1" applyAlignment="1">
      <alignment horizontal="left"/>
    </xf>
    <xf numFmtId="0" fontId="16" fillId="3" borderId="6" xfId="2" applyFont="1" applyFill="1" applyBorder="1" applyAlignment="1"/>
    <xf numFmtId="0" fontId="16" fillId="3" borderId="6" xfId="2" applyNumberFormat="1" applyFont="1" applyFill="1" applyBorder="1" applyAlignment="1"/>
    <xf numFmtId="176" fontId="16" fillId="0" borderId="0" xfId="2" applyNumberFormat="1" applyFont="1"/>
    <xf numFmtId="0" fontId="16" fillId="3" borderId="12" xfId="2" applyFont="1" applyFill="1" applyBorder="1" applyAlignment="1">
      <alignment horizontal="center"/>
    </xf>
    <xf numFmtId="0" fontId="16" fillId="3" borderId="12" xfId="2" applyNumberFormat="1" applyFont="1" applyFill="1" applyBorder="1" applyAlignment="1">
      <alignment horizontal="left"/>
    </xf>
    <xf numFmtId="0" fontId="16" fillId="0" borderId="12" xfId="9" applyNumberFormat="1" applyFont="1" applyFill="1" applyBorder="1" applyAlignment="1">
      <alignment horizontal="center"/>
    </xf>
    <xf numFmtId="0" fontId="16" fillId="3" borderId="3" xfId="2" applyFont="1" applyFill="1" applyBorder="1"/>
    <xf numFmtId="0" fontId="16" fillId="3" borderId="2" xfId="2" applyFont="1" applyFill="1" applyBorder="1"/>
    <xf numFmtId="0" fontId="20" fillId="3" borderId="1" xfId="2" applyFont="1" applyFill="1" applyBorder="1"/>
    <xf numFmtId="0" fontId="23" fillId="0" borderId="0" xfId="0" applyFont="1"/>
    <xf numFmtId="176" fontId="23" fillId="0" borderId="0" xfId="0" applyNumberFormat="1" applyFont="1"/>
    <xf numFmtId="168" fontId="23" fillId="0" borderId="0" xfId="10" applyNumberFormat="1" applyFont="1"/>
    <xf numFmtId="0" fontId="23" fillId="9" borderId="0" xfId="0" applyFont="1" applyFill="1"/>
    <xf numFmtId="0" fontId="17" fillId="8" borderId="38" xfId="2" applyFont="1" applyFill="1" applyBorder="1" applyAlignment="1">
      <alignment horizontal="center" vertical="center" wrapText="1"/>
    </xf>
    <xf numFmtId="0" fontId="16" fillId="3" borderId="0" xfId="2" applyFont="1" applyFill="1" applyBorder="1" applyAlignment="1"/>
    <xf numFmtId="0" fontId="14" fillId="5" borderId="10" xfId="1" applyFont="1" applyFill="1" applyBorder="1" applyAlignment="1">
      <alignment horizontal="center"/>
    </xf>
    <xf numFmtId="0" fontId="14" fillId="5" borderId="9" xfId="1" applyFont="1" applyFill="1" applyBorder="1" applyAlignment="1">
      <alignment horizontal="center"/>
    </xf>
    <xf numFmtId="0" fontId="14" fillId="0" borderId="8" xfId="2" applyFont="1" applyBorder="1" applyAlignment="1"/>
    <xf numFmtId="0" fontId="17" fillId="8" borderId="20" xfId="2" applyFont="1" applyFill="1" applyBorder="1" applyAlignment="1">
      <alignment horizontal="center" vertical="center" wrapText="1"/>
    </xf>
    <xf numFmtId="0" fontId="17" fillId="8" borderId="37" xfId="2" applyFont="1" applyFill="1" applyBorder="1" applyAlignment="1">
      <alignment horizontal="center" vertical="center" wrapText="1"/>
    </xf>
    <xf numFmtId="0" fontId="17" fillId="8" borderId="5" xfId="2" applyFont="1" applyFill="1" applyBorder="1" applyAlignment="1">
      <alignment horizontal="center" vertical="center" wrapText="1"/>
    </xf>
    <xf numFmtId="0" fontId="17" fillId="8" borderId="36" xfId="2" applyFont="1" applyFill="1" applyBorder="1" applyAlignment="1">
      <alignment horizontal="center" vertical="center" wrapText="1"/>
    </xf>
    <xf numFmtId="0" fontId="17" fillId="8" borderId="35" xfId="2" applyFont="1" applyFill="1" applyBorder="1" applyAlignment="1">
      <alignment horizontal="center" vertical="center" wrapText="1"/>
    </xf>
    <xf numFmtId="0" fontId="1" fillId="10" borderId="0" xfId="1" applyFont="1" applyFill="1"/>
  </cellXfs>
  <cellStyles count="11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" xfId="10" builtin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4961351706036746"/>
          <c:y val="5.1400554097404488E-2"/>
          <c:w val="0.73213163739147991"/>
          <c:h val="0.77529418822647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Charts!$D$5</c:f>
              <c:strCache>
                <c:ptCount val="1"/>
                <c:pt idx="0">
                  <c:v>3M</c:v>
                </c:pt>
              </c:strCache>
            </c:strRef>
          </c:tx>
          <c:marker>
            <c:symbol val="none"/>
          </c:marker>
          <c:xVal>
            <c:numRef>
              <c:f>Charts!$C$6:$C$313</c:f>
              <c:numCache>
                <c:formatCode>ddd\ dd\-mmm\-yyyy</c:formatCode>
                <c:ptCount val="308"/>
                <c:pt idx="0">
                  <c:v>41684</c:v>
                </c:pt>
                <c:pt idx="1">
                  <c:v>41687</c:v>
                </c:pt>
                <c:pt idx="2">
                  <c:v>41688</c:v>
                </c:pt>
                <c:pt idx="3">
                  <c:v>41689</c:v>
                </c:pt>
                <c:pt idx="4">
                  <c:v>41690</c:v>
                </c:pt>
                <c:pt idx="5">
                  <c:v>41691</c:v>
                </c:pt>
                <c:pt idx="6">
                  <c:v>41694</c:v>
                </c:pt>
                <c:pt idx="7">
                  <c:v>41695</c:v>
                </c:pt>
                <c:pt idx="8">
                  <c:v>41696</c:v>
                </c:pt>
                <c:pt idx="9">
                  <c:v>41697</c:v>
                </c:pt>
                <c:pt idx="10">
                  <c:v>41698</c:v>
                </c:pt>
                <c:pt idx="11">
                  <c:v>41701</c:v>
                </c:pt>
                <c:pt idx="12">
                  <c:v>41702</c:v>
                </c:pt>
                <c:pt idx="13">
                  <c:v>41703</c:v>
                </c:pt>
                <c:pt idx="14">
                  <c:v>41704</c:v>
                </c:pt>
                <c:pt idx="15">
                  <c:v>41705</c:v>
                </c:pt>
                <c:pt idx="16">
                  <c:v>41708</c:v>
                </c:pt>
                <c:pt idx="17">
                  <c:v>41709</c:v>
                </c:pt>
                <c:pt idx="18">
                  <c:v>41710</c:v>
                </c:pt>
                <c:pt idx="19">
                  <c:v>41711</c:v>
                </c:pt>
                <c:pt idx="20">
                  <c:v>41712</c:v>
                </c:pt>
                <c:pt idx="21">
                  <c:v>41715</c:v>
                </c:pt>
                <c:pt idx="22">
                  <c:v>41716</c:v>
                </c:pt>
                <c:pt idx="23">
                  <c:v>41717</c:v>
                </c:pt>
                <c:pt idx="24">
                  <c:v>41718</c:v>
                </c:pt>
                <c:pt idx="25">
                  <c:v>41719</c:v>
                </c:pt>
                <c:pt idx="26">
                  <c:v>41722</c:v>
                </c:pt>
                <c:pt idx="27">
                  <c:v>41723</c:v>
                </c:pt>
                <c:pt idx="28">
                  <c:v>41724</c:v>
                </c:pt>
                <c:pt idx="29">
                  <c:v>41725</c:v>
                </c:pt>
                <c:pt idx="30">
                  <c:v>41726</c:v>
                </c:pt>
                <c:pt idx="31">
                  <c:v>41729</c:v>
                </c:pt>
                <c:pt idx="32">
                  <c:v>41730</c:v>
                </c:pt>
                <c:pt idx="33">
                  <c:v>41731</c:v>
                </c:pt>
                <c:pt idx="34">
                  <c:v>41732</c:v>
                </c:pt>
                <c:pt idx="35">
                  <c:v>41733</c:v>
                </c:pt>
                <c:pt idx="36">
                  <c:v>41736</c:v>
                </c:pt>
                <c:pt idx="37">
                  <c:v>41737</c:v>
                </c:pt>
                <c:pt idx="38">
                  <c:v>41738</c:v>
                </c:pt>
                <c:pt idx="39">
                  <c:v>41739</c:v>
                </c:pt>
                <c:pt idx="40">
                  <c:v>41740</c:v>
                </c:pt>
                <c:pt idx="41">
                  <c:v>41743</c:v>
                </c:pt>
                <c:pt idx="42">
                  <c:v>41744</c:v>
                </c:pt>
                <c:pt idx="43">
                  <c:v>41745</c:v>
                </c:pt>
                <c:pt idx="44">
                  <c:v>41746</c:v>
                </c:pt>
                <c:pt idx="45">
                  <c:v>41751</c:v>
                </c:pt>
                <c:pt idx="46">
                  <c:v>41752</c:v>
                </c:pt>
                <c:pt idx="47">
                  <c:v>41753</c:v>
                </c:pt>
                <c:pt idx="48">
                  <c:v>41754</c:v>
                </c:pt>
                <c:pt idx="49">
                  <c:v>41757</c:v>
                </c:pt>
                <c:pt idx="50">
                  <c:v>41758</c:v>
                </c:pt>
                <c:pt idx="51">
                  <c:v>41759</c:v>
                </c:pt>
                <c:pt idx="52">
                  <c:v>41761</c:v>
                </c:pt>
                <c:pt idx="53">
                  <c:v>41764</c:v>
                </c:pt>
                <c:pt idx="54">
                  <c:v>41766</c:v>
                </c:pt>
                <c:pt idx="55">
                  <c:v>41767</c:v>
                </c:pt>
                <c:pt idx="56">
                  <c:v>41768</c:v>
                </c:pt>
                <c:pt idx="57">
                  <c:v>41771</c:v>
                </c:pt>
                <c:pt idx="58">
                  <c:v>41772</c:v>
                </c:pt>
                <c:pt idx="59">
                  <c:v>41773</c:v>
                </c:pt>
                <c:pt idx="60">
                  <c:v>41774</c:v>
                </c:pt>
                <c:pt idx="61">
                  <c:v>41775</c:v>
                </c:pt>
                <c:pt idx="62">
                  <c:v>41778</c:v>
                </c:pt>
                <c:pt idx="63">
                  <c:v>41779</c:v>
                </c:pt>
                <c:pt idx="64">
                  <c:v>41780</c:v>
                </c:pt>
                <c:pt idx="65">
                  <c:v>41781</c:v>
                </c:pt>
                <c:pt idx="66">
                  <c:v>41782</c:v>
                </c:pt>
                <c:pt idx="67">
                  <c:v>41785</c:v>
                </c:pt>
                <c:pt idx="68">
                  <c:v>41786</c:v>
                </c:pt>
                <c:pt idx="69">
                  <c:v>41787</c:v>
                </c:pt>
                <c:pt idx="70">
                  <c:v>41788</c:v>
                </c:pt>
                <c:pt idx="71">
                  <c:v>41789</c:v>
                </c:pt>
                <c:pt idx="72">
                  <c:v>41793</c:v>
                </c:pt>
                <c:pt idx="73">
                  <c:v>41794</c:v>
                </c:pt>
                <c:pt idx="74">
                  <c:v>41795</c:v>
                </c:pt>
                <c:pt idx="75">
                  <c:v>41796</c:v>
                </c:pt>
                <c:pt idx="76">
                  <c:v>41799</c:v>
                </c:pt>
                <c:pt idx="77">
                  <c:v>41800</c:v>
                </c:pt>
                <c:pt idx="78">
                  <c:v>41801</c:v>
                </c:pt>
                <c:pt idx="79">
                  <c:v>41802</c:v>
                </c:pt>
                <c:pt idx="80">
                  <c:v>41803</c:v>
                </c:pt>
                <c:pt idx="81">
                  <c:v>41806</c:v>
                </c:pt>
                <c:pt idx="82">
                  <c:v>41807</c:v>
                </c:pt>
                <c:pt idx="83">
                  <c:v>41808</c:v>
                </c:pt>
                <c:pt idx="84">
                  <c:v>41809</c:v>
                </c:pt>
                <c:pt idx="85">
                  <c:v>41810</c:v>
                </c:pt>
                <c:pt idx="86">
                  <c:v>41813</c:v>
                </c:pt>
                <c:pt idx="87">
                  <c:v>41814</c:v>
                </c:pt>
                <c:pt idx="88">
                  <c:v>41815</c:v>
                </c:pt>
                <c:pt idx="89">
                  <c:v>41816</c:v>
                </c:pt>
                <c:pt idx="90">
                  <c:v>41817</c:v>
                </c:pt>
                <c:pt idx="91">
                  <c:v>41820</c:v>
                </c:pt>
                <c:pt idx="92">
                  <c:v>41822</c:v>
                </c:pt>
                <c:pt idx="93">
                  <c:v>41823</c:v>
                </c:pt>
                <c:pt idx="94">
                  <c:v>41824</c:v>
                </c:pt>
                <c:pt idx="95">
                  <c:v>41827</c:v>
                </c:pt>
                <c:pt idx="96">
                  <c:v>41828</c:v>
                </c:pt>
                <c:pt idx="97">
                  <c:v>41829</c:v>
                </c:pt>
                <c:pt idx="98">
                  <c:v>41830</c:v>
                </c:pt>
                <c:pt idx="99">
                  <c:v>41831</c:v>
                </c:pt>
                <c:pt idx="100">
                  <c:v>41834</c:v>
                </c:pt>
                <c:pt idx="101">
                  <c:v>41835</c:v>
                </c:pt>
                <c:pt idx="102">
                  <c:v>41836</c:v>
                </c:pt>
                <c:pt idx="103">
                  <c:v>41837</c:v>
                </c:pt>
                <c:pt idx="104">
                  <c:v>41838</c:v>
                </c:pt>
                <c:pt idx="105">
                  <c:v>41841</c:v>
                </c:pt>
                <c:pt idx="106">
                  <c:v>41842</c:v>
                </c:pt>
                <c:pt idx="107">
                  <c:v>41843</c:v>
                </c:pt>
                <c:pt idx="108">
                  <c:v>41844</c:v>
                </c:pt>
                <c:pt idx="109">
                  <c:v>41845</c:v>
                </c:pt>
                <c:pt idx="110">
                  <c:v>41848</c:v>
                </c:pt>
                <c:pt idx="111">
                  <c:v>41849</c:v>
                </c:pt>
                <c:pt idx="112">
                  <c:v>41850</c:v>
                </c:pt>
                <c:pt idx="113">
                  <c:v>41851</c:v>
                </c:pt>
                <c:pt idx="114">
                  <c:v>41852</c:v>
                </c:pt>
                <c:pt idx="115">
                  <c:v>41855</c:v>
                </c:pt>
                <c:pt idx="116">
                  <c:v>41856</c:v>
                </c:pt>
                <c:pt idx="117">
                  <c:v>41857</c:v>
                </c:pt>
                <c:pt idx="118">
                  <c:v>41858</c:v>
                </c:pt>
                <c:pt idx="119">
                  <c:v>41859</c:v>
                </c:pt>
                <c:pt idx="120">
                  <c:v>41862</c:v>
                </c:pt>
                <c:pt idx="121">
                  <c:v>41863</c:v>
                </c:pt>
                <c:pt idx="122">
                  <c:v>41864</c:v>
                </c:pt>
                <c:pt idx="123">
                  <c:v>41865</c:v>
                </c:pt>
                <c:pt idx="124">
                  <c:v>41866</c:v>
                </c:pt>
                <c:pt idx="125">
                  <c:v>41869</c:v>
                </c:pt>
                <c:pt idx="126">
                  <c:v>41870</c:v>
                </c:pt>
                <c:pt idx="127">
                  <c:v>41871</c:v>
                </c:pt>
                <c:pt idx="128">
                  <c:v>41872</c:v>
                </c:pt>
                <c:pt idx="129">
                  <c:v>41873</c:v>
                </c:pt>
                <c:pt idx="130">
                  <c:v>41876</c:v>
                </c:pt>
                <c:pt idx="131">
                  <c:v>41877</c:v>
                </c:pt>
                <c:pt idx="132">
                  <c:v>41878</c:v>
                </c:pt>
                <c:pt idx="133">
                  <c:v>41879</c:v>
                </c:pt>
                <c:pt idx="134">
                  <c:v>41880</c:v>
                </c:pt>
                <c:pt idx="135">
                  <c:v>41883</c:v>
                </c:pt>
                <c:pt idx="136">
                  <c:v>41884</c:v>
                </c:pt>
                <c:pt idx="137">
                  <c:v>41885</c:v>
                </c:pt>
                <c:pt idx="138">
                  <c:v>41886</c:v>
                </c:pt>
                <c:pt idx="139">
                  <c:v>41887</c:v>
                </c:pt>
                <c:pt idx="140">
                  <c:v>41890</c:v>
                </c:pt>
                <c:pt idx="141">
                  <c:v>41892</c:v>
                </c:pt>
                <c:pt idx="142">
                  <c:v>41893</c:v>
                </c:pt>
                <c:pt idx="143">
                  <c:v>41894</c:v>
                </c:pt>
                <c:pt idx="144">
                  <c:v>41897</c:v>
                </c:pt>
                <c:pt idx="145">
                  <c:v>41898</c:v>
                </c:pt>
                <c:pt idx="146">
                  <c:v>41899</c:v>
                </c:pt>
                <c:pt idx="147">
                  <c:v>41900</c:v>
                </c:pt>
                <c:pt idx="148">
                  <c:v>41901</c:v>
                </c:pt>
                <c:pt idx="149">
                  <c:v>41904</c:v>
                </c:pt>
                <c:pt idx="150">
                  <c:v>41905</c:v>
                </c:pt>
                <c:pt idx="151">
                  <c:v>41906</c:v>
                </c:pt>
                <c:pt idx="152">
                  <c:v>41907</c:v>
                </c:pt>
                <c:pt idx="153">
                  <c:v>41908</c:v>
                </c:pt>
                <c:pt idx="154">
                  <c:v>41911</c:v>
                </c:pt>
                <c:pt idx="155">
                  <c:v>41912</c:v>
                </c:pt>
                <c:pt idx="156">
                  <c:v>41915</c:v>
                </c:pt>
                <c:pt idx="157">
                  <c:v>41918</c:v>
                </c:pt>
                <c:pt idx="158">
                  <c:v>41919</c:v>
                </c:pt>
                <c:pt idx="159">
                  <c:v>41920</c:v>
                </c:pt>
                <c:pt idx="160">
                  <c:v>41921</c:v>
                </c:pt>
                <c:pt idx="161">
                  <c:v>41922</c:v>
                </c:pt>
                <c:pt idx="162">
                  <c:v>41925</c:v>
                </c:pt>
                <c:pt idx="163">
                  <c:v>41926</c:v>
                </c:pt>
                <c:pt idx="164">
                  <c:v>41927</c:v>
                </c:pt>
                <c:pt idx="165">
                  <c:v>41928</c:v>
                </c:pt>
                <c:pt idx="166">
                  <c:v>41929</c:v>
                </c:pt>
                <c:pt idx="167">
                  <c:v>41932</c:v>
                </c:pt>
                <c:pt idx="168">
                  <c:v>41933</c:v>
                </c:pt>
                <c:pt idx="169">
                  <c:v>41934</c:v>
                </c:pt>
                <c:pt idx="170">
                  <c:v>41935</c:v>
                </c:pt>
                <c:pt idx="171">
                  <c:v>41936</c:v>
                </c:pt>
                <c:pt idx="172">
                  <c:v>41939</c:v>
                </c:pt>
                <c:pt idx="173">
                  <c:v>41940</c:v>
                </c:pt>
                <c:pt idx="174">
                  <c:v>41941</c:v>
                </c:pt>
                <c:pt idx="175">
                  <c:v>41942</c:v>
                </c:pt>
                <c:pt idx="176">
                  <c:v>41943</c:v>
                </c:pt>
                <c:pt idx="177">
                  <c:v>41946</c:v>
                </c:pt>
                <c:pt idx="178">
                  <c:v>41947</c:v>
                </c:pt>
                <c:pt idx="179">
                  <c:v>41948</c:v>
                </c:pt>
                <c:pt idx="180">
                  <c:v>41949</c:v>
                </c:pt>
                <c:pt idx="181">
                  <c:v>41950</c:v>
                </c:pt>
                <c:pt idx="182">
                  <c:v>41953</c:v>
                </c:pt>
                <c:pt idx="183">
                  <c:v>41954</c:v>
                </c:pt>
                <c:pt idx="184">
                  <c:v>41955</c:v>
                </c:pt>
                <c:pt idx="185">
                  <c:v>41956</c:v>
                </c:pt>
                <c:pt idx="186">
                  <c:v>41957</c:v>
                </c:pt>
                <c:pt idx="187">
                  <c:v>41960</c:v>
                </c:pt>
                <c:pt idx="188">
                  <c:v>41961</c:v>
                </c:pt>
                <c:pt idx="189">
                  <c:v>41962</c:v>
                </c:pt>
                <c:pt idx="190">
                  <c:v>41963</c:v>
                </c:pt>
                <c:pt idx="191">
                  <c:v>41964</c:v>
                </c:pt>
                <c:pt idx="192">
                  <c:v>41967</c:v>
                </c:pt>
                <c:pt idx="193">
                  <c:v>41968</c:v>
                </c:pt>
                <c:pt idx="194">
                  <c:v>41969</c:v>
                </c:pt>
                <c:pt idx="195">
                  <c:v>41970</c:v>
                </c:pt>
                <c:pt idx="196">
                  <c:v>41971</c:v>
                </c:pt>
                <c:pt idx="197">
                  <c:v>41974</c:v>
                </c:pt>
                <c:pt idx="198">
                  <c:v>41975</c:v>
                </c:pt>
                <c:pt idx="199">
                  <c:v>41976</c:v>
                </c:pt>
                <c:pt idx="200">
                  <c:v>41977</c:v>
                </c:pt>
                <c:pt idx="201">
                  <c:v>41978</c:v>
                </c:pt>
                <c:pt idx="202">
                  <c:v>41981</c:v>
                </c:pt>
                <c:pt idx="203">
                  <c:v>41982</c:v>
                </c:pt>
                <c:pt idx="204">
                  <c:v>41983</c:v>
                </c:pt>
                <c:pt idx="205">
                  <c:v>41984</c:v>
                </c:pt>
                <c:pt idx="206">
                  <c:v>41985</c:v>
                </c:pt>
                <c:pt idx="207">
                  <c:v>41988</c:v>
                </c:pt>
                <c:pt idx="208">
                  <c:v>41989</c:v>
                </c:pt>
                <c:pt idx="209">
                  <c:v>41990</c:v>
                </c:pt>
                <c:pt idx="210">
                  <c:v>41991</c:v>
                </c:pt>
                <c:pt idx="211">
                  <c:v>41992</c:v>
                </c:pt>
                <c:pt idx="212">
                  <c:v>41995</c:v>
                </c:pt>
                <c:pt idx="213">
                  <c:v>41996</c:v>
                </c:pt>
                <c:pt idx="214">
                  <c:v>41997</c:v>
                </c:pt>
                <c:pt idx="215">
                  <c:v>42002</c:v>
                </c:pt>
                <c:pt idx="216">
                  <c:v>42003</c:v>
                </c:pt>
                <c:pt idx="217">
                  <c:v>42004</c:v>
                </c:pt>
                <c:pt idx="218">
                  <c:v>42006</c:v>
                </c:pt>
                <c:pt idx="219">
                  <c:v>42037</c:v>
                </c:pt>
                <c:pt idx="220">
                  <c:v>42065</c:v>
                </c:pt>
                <c:pt idx="221">
                  <c:v>42096</c:v>
                </c:pt>
                <c:pt idx="222">
                  <c:v>42128</c:v>
                </c:pt>
                <c:pt idx="223">
                  <c:v>42159</c:v>
                </c:pt>
                <c:pt idx="224">
                  <c:v>42191</c:v>
                </c:pt>
                <c:pt idx="225">
                  <c:v>42222</c:v>
                </c:pt>
                <c:pt idx="226">
                  <c:v>42254</c:v>
                </c:pt>
                <c:pt idx="227">
                  <c:v>42284</c:v>
                </c:pt>
                <c:pt idx="228">
                  <c:v>42317</c:v>
                </c:pt>
                <c:pt idx="229">
                  <c:v>42347</c:v>
                </c:pt>
                <c:pt idx="230">
                  <c:v>42380</c:v>
                </c:pt>
                <c:pt idx="231">
                  <c:v>42411</c:v>
                </c:pt>
                <c:pt idx="232">
                  <c:v>42440</c:v>
                </c:pt>
                <c:pt idx="233">
                  <c:v>42471</c:v>
                </c:pt>
                <c:pt idx="234">
                  <c:v>42501</c:v>
                </c:pt>
                <c:pt idx="235">
                  <c:v>42534</c:v>
                </c:pt>
                <c:pt idx="236">
                  <c:v>42564</c:v>
                </c:pt>
                <c:pt idx="237">
                  <c:v>42597</c:v>
                </c:pt>
                <c:pt idx="238">
                  <c:v>42628</c:v>
                </c:pt>
                <c:pt idx="239">
                  <c:v>42660</c:v>
                </c:pt>
                <c:pt idx="240">
                  <c:v>42691</c:v>
                </c:pt>
                <c:pt idx="241">
                  <c:v>42723</c:v>
                </c:pt>
                <c:pt idx="242">
                  <c:v>42754</c:v>
                </c:pt>
                <c:pt idx="243">
                  <c:v>42786</c:v>
                </c:pt>
                <c:pt idx="244">
                  <c:v>42814</c:v>
                </c:pt>
                <c:pt idx="245">
                  <c:v>42845</c:v>
                </c:pt>
                <c:pt idx="246">
                  <c:v>42877</c:v>
                </c:pt>
                <c:pt idx="247">
                  <c:v>42908</c:v>
                </c:pt>
                <c:pt idx="248">
                  <c:v>42940</c:v>
                </c:pt>
                <c:pt idx="249">
                  <c:v>42971</c:v>
                </c:pt>
                <c:pt idx="250">
                  <c:v>43003</c:v>
                </c:pt>
                <c:pt idx="251">
                  <c:v>43033</c:v>
                </c:pt>
                <c:pt idx="252">
                  <c:v>43066</c:v>
                </c:pt>
                <c:pt idx="253">
                  <c:v>43096</c:v>
                </c:pt>
                <c:pt idx="254">
                  <c:v>43129</c:v>
                </c:pt>
                <c:pt idx="255">
                  <c:v>43159</c:v>
                </c:pt>
                <c:pt idx="256">
                  <c:v>43187</c:v>
                </c:pt>
                <c:pt idx="257">
                  <c:v>43220</c:v>
                </c:pt>
                <c:pt idx="258">
                  <c:v>43250</c:v>
                </c:pt>
                <c:pt idx="259">
                  <c:v>43284</c:v>
                </c:pt>
                <c:pt idx="260">
                  <c:v>43315</c:v>
                </c:pt>
                <c:pt idx="261">
                  <c:v>43346</c:v>
                </c:pt>
                <c:pt idx="262">
                  <c:v>43376</c:v>
                </c:pt>
                <c:pt idx="263">
                  <c:v>43409</c:v>
                </c:pt>
                <c:pt idx="264">
                  <c:v>43439</c:v>
                </c:pt>
                <c:pt idx="265">
                  <c:v>43472</c:v>
                </c:pt>
                <c:pt idx="266">
                  <c:v>43503</c:v>
                </c:pt>
                <c:pt idx="267">
                  <c:v>43531</c:v>
                </c:pt>
                <c:pt idx="268">
                  <c:v>43623</c:v>
                </c:pt>
                <c:pt idx="269">
                  <c:v>43717</c:v>
                </c:pt>
                <c:pt idx="270">
                  <c:v>43808</c:v>
                </c:pt>
                <c:pt idx="271">
                  <c:v>43899</c:v>
                </c:pt>
                <c:pt idx="272">
                  <c:v>43991</c:v>
                </c:pt>
                <c:pt idx="273">
                  <c:v>44083</c:v>
                </c:pt>
                <c:pt idx="274">
                  <c:v>44174</c:v>
                </c:pt>
                <c:pt idx="275">
                  <c:v>44264</c:v>
                </c:pt>
                <c:pt idx="276">
                  <c:v>44356</c:v>
                </c:pt>
                <c:pt idx="277">
                  <c:v>44448</c:v>
                </c:pt>
                <c:pt idx="278">
                  <c:v>44539</c:v>
                </c:pt>
                <c:pt idx="279">
                  <c:v>44629</c:v>
                </c:pt>
                <c:pt idx="280">
                  <c:v>44721</c:v>
                </c:pt>
                <c:pt idx="281">
                  <c:v>44813</c:v>
                </c:pt>
                <c:pt idx="282">
                  <c:v>44904</c:v>
                </c:pt>
                <c:pt idx="283">
                  <c:v>44994</c:v>
                </c:pt>
                <c:pt idx="284">
                  <c:v>45086</c:v>
                </c:pt>
                <c:pt idx="285">
                  <c:v>45180</c:v>
                </c:pt>
                <c:pt idx="286">
                  <c:v>45271</c:v>
                </c:pt>
                <c:pt idx="287">
                  <c:v>45362</c:v>
                </c:pt>
                <c:pt idx="288">
                  <c:v>45454</c:v>
                </c:pt>
                <c:pt idx="289">
                  <c:v>45546</c:v>
                </c:pt>
                <c:pt idx="290">
                  <c:v>45637</c:v>
                </c:pt>
                <c:pt idx="291">
                  <c:v>45727</c:v>
                </c:pt>
                <c:pt idx="292">
                  <c:v>45819</c:v>
                </c:pt>
                <c:pt idx="293">
                  <c:v>45911</c:v>
                </c:pt>
                <c:pt idx="294">
                  <c:v>46002</c:v>
                </c:pt>
                <c:pt idx="295">
                  <c:v>46092</c:v>
                </c:pt>
                <c:pt idx="296">
                  <c:v>46184</c:v>
                </c:pt>
                <c:pt idx="297">
                  <c:v>46276</c:v>
                </c:pt>
                <c:pt idx="298">
                  <c:v>46367</c:v>
                </c:pt>
                <c:pt idx="299">
                  <c:v>46457</c:v>
                </c:pt>
                <c:pt idx="300">
                  <c:v>46549</c:v>
                </c:pt>
                <c:pt idx="301">
                  <c:v>46643</c:v>
                </c:pt>
                <c:pt idx="302">
                  <c:v>46734</c:v>
                </c:pt>
                <c:pt idx="303">
                  <c:v>46825</c:v>
                </c:pt>
                <c:pt idx="304">
                  <c:v>46917</c:v>
                </c:pt>
                <c:pt idx="305">
                  <c:v>47009</c:v>
                </c:pt>
                <c:pt idx="306">
                  <c:v>47100</c:v>
                </c:pt>
                <c:pt idx="307">
                  <c:v>47190</c:v>
                </c:pt>
              </c:numCache>
            </c:numRef>
          </c:xVal>
          <c:yVal>
            <c:numRef>
              <c:f>Charts!$D$6:$D$313</c:f>
              <c:numCache>
                <c:formatCode>0.0000%</c:formatCode>
                <c:ptCount val="308"/>
                <c:pt idx="0">
                  <c:v>3.7928999998342616E-3</c:v>
                </c:pt>
                <c:pt idx="1">
                  <c:v>3.8422124632683154E-3</c:v>
                </c:pt>
                <c:pt idx="2">
                  <c:v>3.8463589989671996E-3</c:v>
                </c:pt>
                <c:pt idx="3">
                  <c:v>3.8505879440662904E-3</c:v>
                </c:pt>
                <c:pt idx="4">
                  <c:v>3.862570152061887E-3</c:v>
                </c:pt>
                <c:pt idx="5">
                  <c:v>3.8746371109847212E-3</c:v>
                </c:pt>
                <c:pt idx="6">
                  <c:v>3.925341827449357E-3</c:v>
                </c:pt>
                <c:pt idx="7">
                  <c:v>3.9302762564232324E-3</c:v>
                </c:pt>
                <c:pt idx="8">
                  <c:v>3.9352913050056774E-3</c:v>
                </c:pt>
                <c:pt idx="9">
                  <c:v>3.9472956463007247E-3</c:v>
                </c:pt>
                <c:pt idx="10">
                  <c:v>3.9718618372357409E-3</c:v>
                </c:pt>
                <c:pt idx="11">
                  <c:v>4.0099969857517927E-3</c:v>
                </c:pt>
                <c:pt idx="12">
                  <c:v>4.0202095841780821E-3</c:v>
                </c:pt>
                <c:pt idx="13">
                  <c:v>4.0301175797188109E-3</c:v>
                </c:pt>
                <c:pt idx="14">
                  <c:v>4.0396946585265275E-3</c:v>
                </c:pt>
                <c:pt idx="15">
                  <c:v>4.0547227326320767E-3</c:v>
                </c:pt>
                <c:pt idx="16">
                  <c:v>4.0741675238851116E-3</c:v>
                </c:pt>
                <c:pt idx="17">
                  <c:v>4.0816953060505918E-3</c:v>
                </c:pt>
                <c:pt idx="18">
                  <c:v>4.0887342855890256E-3</c:v>
                </c:pt>
                <c:pt idx="19">
                  <c:v>4.0952581479684709E-3</c:v>
                </c:pt>
                <c:pt idx="20">
                  <c:v>4.0999999990321001E-3</c:v>
                </c:pt>
                <c:pt idx="21">
                  <c:v>4.1156852157947024E-3</c:v>
                </c:pt>
                <c:pt idx="22">
                  <c:v>4.1193023300310347E-3</c:v>
                </c:pt>
                <c:pt idx="23">
                  <c:v>4.1223553909191593E-3</c:v>
                </c:pt>
                <c:pt idx="24">
                  <c:v>4.1248725596578356E-3</c:v>
                </c:pt>
                <c:pt idx="25">
                  <c:v>4.1188315548438834E-3</c:v>
                </c:pt>
                <c:pt idx="26">
                  <c:v>4.1301455467245424E-3</c:v>
                </c:pt>
                <c:pt idx="27">
                  <c:v>4.1304056818291714E-3</c:v>
                </c:pt>
                <c:pt idx="28">
                  <c:v>4.130298896977992E-3</c:v>
                </c:pt>
                <c:pt idx="29">
                  <c:v>4.1298533547369804E-3</c:v>
                </c:pt>
                <c:pt idx="30">
                  <c:v>4.1176234796798297E-3</c:v>
                </c:pt>
                <c:pt idx="31">
                  <c:v>4.1313098451235776E-3</c:v>
                </c:pt>
                <c:pt idx="32">
                  <c:v>4.123529976775793E-3</c:v>
                </c:pt>
                <c:pt idx="33">
                  <c:v>4.1277905704481255E-3</c:v>
                </c:pt>
                <c:pt idx="34">
                  <c:v>4.1257551432290103E-3</c:v>
                </c:pt>
                <c:pt idx="35">
                  <c:v>4.1235738186504991E-3</c:v>
                </c:pt>
                <c:pt idx="36">
                  <c:v>4.1164391791850006E-3</c:v>
                </c:pt>
                <c:pt idx="37">
                  <c:v>4.1139589833014099E-3</c:v>
                </c:pt>
                <c:pt idx="38">
                  <c:v>4.1114752488134046E-3</c:v>
                </c:pt>
                <c:pt idx="39">
                  <c:v>4.1090164472731925E-3</c:v>
                </c:pt>
                <c:pt idx="40">
                  <c:v>4.1066110501617363E-3</c:v>
                </c:pt>
                <c:pt idx="41">
                  <c:v>4.0999999992547545E-3</c:v>
                </c:pt>
                <c:pt idx="42">
                  <c:v>4.0980874333692852E-3</c:v>
                </c:pt>
                <c:pt idx="43">
                  <c:v>4.0963376280947639E-3</c:v>
                </c:pt>
                <c:pt idx="44">
                  <c:v>4.0947460543120824E-3</c:v>
                </c:pt>
                <c:pt idx="45">
                  <c:v>4.0890031404618244E-3</c:v>
                </c:pt>
                <c:pt idx="46">
                  <c:v>4.0882658455423599E-3</c:v>
                </c:pt>
                <c:pt idx="47">
                  <c:v>4.087655078940048E-3</c:v>
                </c:pt>
                <c:pt idx="48">
                  <c:v>4.0871663117023277E-3</c:v>
                </c:pt>
                <c:pt idx="49">
                  <c:v>4.0863867168434761E-3</c:v>
                </c:pt>
                <c:pt idx="50">
                  <c:v>4.0863406577878831E-3</c:v>
                </c:pt>
                <c:pt idx="51">
                  <c:v>4.0874964078947392E-3</c:v>
                </c:pt>
                <c:pt idx="52">
                  <c:v>4.0925800159008364E-3</c:v>
                </c:pt>
                <c:pt idx="53">
                  <c:v>4.0905300770964909E-3</c:v>
                </c:pt>
                <c:pt idx="54">
                  <c:v>4.092262192739074E-3</c:v>
                </c:pt>
                <c:pt idx="55">
                  <c:v>4.0932214706875993E-3</c:v>
                </c:pt>
                <c:pt idx="56">
                  <c:v>4.1021002152019179E-3</c:v>
                </c:pt>
                <c:pt idx="57">
                  <c:v>4.0975755240418004E-3</c:v>
                </c:pt>
                <c:pt idx="58">
                  <c:v>4.09877087432733E-3</c:v>
                </c:pt>
                <c:pt idx="59">
                  <c:v>4.1000000000002501E-3</c:v>
                </c:pt>
                <c:pt idx="60">
                  <c:v>4.1012603639164306E-3</c:v>
                </c:pt>
                <c:pt idx="61">
                  <c:v>4.1138097229076343E-3</c:v>
                </c:pt>
                <c:pt idx="62">
                  <c:v>4.1067382893605411E-3</c:v>
                </c:pt>
                <c:pt idx="63">
                  <c:v>4.108252766492927E-3</c:v>
                </c:pt>
                <c:pt idx="64">
                  <c:v>4.1098395933080682E-3</c:v>
                </c:pt>
                <c:pt idx="65">
                  <c:v>4.1115059455203344E-3</c:v>
                </c:pt>
                <c:pt idx="66">
                  <c:v>4.1265074254906269E-3</c:v>
                </c:pt>
                <c:pt idx="67">
                  <c:v>4.1191101231892154E-3</c:v>
                </c:pt>
                <c:pt idx="68">
                  <c:v>4.1212817387043443E-3</c:v>
                </c:pt>
                <c:pt idx="69">
                  <c:v>4.1235759342957206E-3</c:v>
                </c:pt>
                <c:pt idx="70">
                  <c:v>4.1259998858283534E-3</c:v>
                </c:pt>
                <c:pt idx="71">
                  <c:v>4.1215542310737525E-3</c:v>
                </c:pt>
                <c:pt idx="72">
                  <c:v>4.1403171400889857E-3</c:v>
                </c:pt>
                <c:pt idx="73">
                  <c:v>4.1436703222667423E-3</c:v>
                </c:pt>
                <c:pt idx="74">
                  <c:v>4.147203492416031E-3</c:v>
                </c:pt>
                <c:pt idx="75">
                  <c:v>4.1630873737440975E-3</c:v>
                </c:pt>
                <c:pt idx="76">
                  <c:v>4.1689346091673312E-3</c:v>
                </c:pt>
                <c:pt idx="77">
                  <c:v>4.1678203308531427E-3</c:v>
                </c:pt>
                <c:pt idx="78">
                  <c:v>4.1725841305225667E-3</c:v>
                </c:pt>
                <c:pt idx="79">
                  <c:v>4.1775781526366381E-3</c:v>
                </c:pt>
                <c:pt idx="80">
                  <c:v>4.1917876754092439E-3</c:v>
                </c:pt>
                <c:pt idx="81">
                  <c:v>4.1999999992276956E-3</c:v>
                </c:pt>
                <c:pt idx="82">
                  <c:v>4.2062481431720655E-3</c:v>
                </c:pt>
                <c:pt idx="83">
                  <c:v>4.2127417221197701E-3</c:v>
                </c:pt>
                <c:pt idx="84">
                  <c:v>4.2194600646011174E-3</c:v>
                </c:pt>
                <c:pt idx="85">
                  <c:v>4.2310098764325099E-3</c:v>
                </c:pt>
                <c:pt idx="86">
                  <c:v>4.2481676367515141E-3</c:v>
                </c:pt>
                <c:pt idx="87">
                  <c:v>4.2556997210042189E-3</c:v>
                </c:pt>
                <c:pt idx="88">
                  <c:v>4.2633325375304489E-3</c:v>
                </c:pt>
                <c:pt idx="89">
                  <c:v>4.271045413969882E-3</c:v>
                </c:pt>
                <c:pt idx="90">
                  <c:v>4.279769930820753E-3</c:v>
                </c:pt>
                <c:pt idx="91">
                  <c:v>4.3022840661323929E-3</c:v>
                </c:pt>
                <c:pt idx="92">
                  <c:v>4.3173355455064363E-3</c:v>
                </c:pt>
                <c:pt idx="93">
                  <c:v>4.3255407150166007E-3</c:v>
                </c:pt>
                <c:pt idx="94">
                  <c:v>4.331363565645327E-3</c:v>
                </c:pt>
                <c:pt idx="95">
                  <c:v>4.3552585545840756E-3</c:v>
                </c:pt>
                <c:pt idx="96">
                  <c:v>4.3623196479314575E-3</c:v>
                </c:pt>
                <c:pt idx="97">
                  <c:v>4.3691920461565109E-3</c:v>
                </c:pt>
                <c:pt idx="98">
                  <c:v>4.3758550747934714E-3</c:v>
                </c:pt>
                <c:pt idx="99">
                  <c:v>4.3788505820472551E-3</c:v>
                </c:pt>
                <c:pt idx="100">
                  <c:v>4.4000000005773475E-3</c:v>
                </c:pt>
                <c:pt idx="101">
                  <c:v>4.4053122198660782E-3</c:v>
                </c:pt>
                <c:pt idx="102">
                  <c:v>4.4103279747385567E-3</c:v>
                </c:pt>
                <c:pt idx="103">
                  <c:v>4.4150635442106465E-3</c:v>
                </c:pt>
                <c:pt idx="104">
                  <c:v>4.4157830955785377E-3</c:v>
                </c:pt>
                <c:pt idx="105">
                  <c:v>4.4315295530540817E-3</c:v>
                </c:pt>
                <c:pt idx="106">
                  <c:v>4.4351083852576289E-3</c:v>
                </c:pt>
                <c:pt idx="107">
                  <c:v>4.4385047087133391E-3</c:v>
                </c:pt>
                <c:pt idx="108">
                  <c:v>4.4417348031999693E-3</c:v>
                </c:pt>
                <c:pt idx="109">
                  <c:v>4.4423746175557095E-3</c:v>
                </c:pt>
                <c:pt idx="110">
                  <c:v>4.4533184895617639E-3</c:v>
                </c:pt>
                <c:pt idx="111">
                  <c:v>4.4559616383263081E-3</c:v>
                </c:pt>
                <c:pt idx="112">
                  <c:v>4.4585362381773866E-3</c:v>
                </c:pt>
                <c:pt idx="113">
                  <c:v>4.4610585693113207E-3</c:v>
                </c:pt>
                <c:pt idx="114">
                  <c:v>4.4639459265693781E-3</c:v>
                </c:pt>
                <c:pt idx="115">
                  <c:v>4.4709508120485443E-3</c:v>
                </c:pt>
                <c:pt idx="116">
                  <c:v>4.4734560039898404E-3</c:v>
                </c:pt>
                <c:pt idx="117">
                  <c:v>4.476006609257884E-3</c:v>
                </c:pt>
                <c:pt idx="118">
                  <c:v>4.4786189083423477E-3</c:v>
                </c:pt>
                <c:pt idx="119">
                  <c:v>4.4859624441867529E-3</c:v>
                </c:pt>
                <c:pt idx="120">
                  <c:v>4.4900106542103534E-3</c:v>
                </c:pt>
                <c:pt idx="121">
                  <c:v>4.4931756313684968E-3</c:v>
                </c:pt>
                <c:pt idx="122">
                  <c:v>4.4964999863355871E-3</c:v>
                </c:pt>
                <c:pt idx="123">
                  <c:v>4.5000000000003605E-3</c:v>
                </c:pt>
                <c:pt idx="124">
                  <c:v>4.5136638763982953E-3</c:v>
                </c:pt>
                <c:pt idx="125">
                  <c:v>4.5156858619671194E-3</c:v>
                </c:pt>
                <c:pt idx="126">
                  <c:v>4.5199305655394704E-3</c:v>
                </c:pt>
                <c:pt idx="127">
                  <c:v>4.524262801106264E-3</c:v>
                </c:pt>
                <c:pt idx="128">
                  <c:v>4.5286616869064942E-3</c:v>
                </c:pt>
                <c:pt idx="129">
                  <c:v>4.5459644423339104E-3</c:v>
                </c:pt>
                <c:pt idx="130">
                  <c:v>4.5465060940987241E-3</c:v>
                </c:pt>
                <c:pt idx="131">
                  <c:v>4.5509250014919974E-3</c:v>
                </c:pt>
                <c:pt idx="132">
                  <c:v>4.5552852666375099E-3</c:v>
                </c:pt>
                <c:pt idx="133">
                  <c:v>4.5595660071320512E-3</c:v>
                </c:pt>
                <c:pt idx="134">
                  <c:v>4.557312859589142E-3</c:v>
                </c:pt>
                <c:pt idx="135">
                  <c:v>4.5695841449242451E-3</c:v>
                </c:pt>
                <c:pt idx="136">
                  <c:v>4.5734062812095048E-3</c:v>
                </c:pt>
                <c:pt idx="137">
                  <c:v>4.5770590849103752E-3</c:v>
                </c:pt>
                <c:pt idx="138">
                  <c:v>4.5805214440344704E-3</c:v>
                </c:pt>
                <c:pt idx="139">
                  <c:v>4.5837722465404207E-3</c:v>
                </c:pt>
                <c:pt idx="140">
                  <c:v>4.5920441934618837E-3</c:v>
                </c:pt>
                <c:pt idx="141">
                  <c:v>4.5961139864761635E-3</c:v>
                </c:pt>
                <c:pt idx="142">
                  <c:v>4.5976520952279555E-3</c:v>
                </c:pt>
                <c:pt idx="143">
                  <c:v>4.5988308627736537E-3</c:v>
                </c:pt>
                <c:pt idx="144">
                  <c:v>4.599999999144495E-3</c:v>
                </c:pt>
                <c:pt idx="145">
                  <c:v>4.5995494212919081E-3</c:v>
                </c:pt>
                <c:pt idx="146">
                  <c:v>4.5987442840893702E-3</c:v>
                </c:pt>
                <c:pt idx="147">
                  <c:v>4.5976558684390888E-3</c:v>
                </c:pt>
                <c:pt idx="148">
                  <c:v>4.5963509681969791E-3</c:v>
                </c:pt>
                <c:pt idx="149">
                  <c:v>4.5918052976452262E-3</c:v>
                </c:pt>
                <c:pt idx="150">
                  <c:v>4.590302396324946E-3</c:v>
                </c:pt>
                <c:pt idx="151">
                  <c:v>4.5889169785925058E-3</c:v>
                </c:pt>
                <c:pt idx="152">
                  <c:v>4.5756758942818252E-3</c:v>
                </c:pt>
                <c:pt idx="153">
                  <c:v>4.5779535024213867E-3</c:v>
                </c:pt>
                <c:pt idx="154">
                  <c:v>4.5860899100767958E-3</c:v>
                </c:pt>
                <c:pt idx="155">
                  <c:v>4.5848989801739503E-3</c:v>
                </c:pt>
                <c:pt idx="156">
                  <c:v>4.5945242164049521E-3</c:v>
                </c:pt>
                <c:pt idx="157">
                  <c:v>4.6079378703325416E-3</c:v>
                </c:pt>
                <c:pt idx="158">
                  <c:v>4.6150720457981791E-3</c:v>
                </c:pt>
                <c:pt idx="159">
                  <c:v>4.6233236620934915E-3</c:v>
                </c:pt>
                <c:pt idx="160">
                  <c:v>4.6327587952258008E-3</c:v>
                </c:pt>
                <c:pt idx="161">
                  <c:v>4.6593254045469738E-3</c:v>
                </c:pt>
                <c:pt idx="162">
                  <c:v>4.6836560782639383E-3</c:v>
                </c:pt>
                <c:pt idx="163">
                  <c:v>4.7000000006699287E-3</c:v>
                </c:pt>
                <c:pt idx="164">
                  <c:v>4.7178759626660257E-3</c:v>
                </c:pt>
                <c:pt idx="165">
                  <c:v>4.7371101777676783E-3</c:v>
                </c:pt>
                <c:pt idx="166">
                  <c:v>4.7887397251657931E-3</c:v>
                </c:pt>
                <c:pt idx="167">
                  <c:v>4.8231942310465676E-3</c:v>
                </c:pt>
                <c:pt idx="168">
                  <c:v>4.8458931726243996E-3</c:v>
                </c:pt>
                <c:pt idx="169">
                  <c:v>4.8686197211889048E-3</c:v>
                </c:pt>
                <c:pt idx="170">
                  <c:v>4.8911520858492359E-3</c:v>
                </c:pt>
                <c:pt idx="171">
                  <c:v>4.9417254942816687E-3</c:v>
                </c:pt>
                <c:pt idx="172">
                  <c:v>4.9749037166726962E-3</c:v>
                </c:pt>
                <c:pt idx="173">
                  <c:v>4.993138131590147E-3</c:v>
                </c:pt>
                <c:pt idx="174">
                  <c:v>5.0098475222923678E-3</c:v>
                </c:pt>
                <c:pt idx="175">
                  <c:v>5.0248100707115792E-3</c:v>
                </c:pt>
                <c:pt idx="176">
                  <c:v>5.0314465234585189E-3</c:v>
                </c:pt>
                <c:pt idx="177">
                  <c:v>5.0627554601200171E-3</c:v>
                </c:pt>
                <c:pt idx="178">
                  <c:v>5.0656565222948037E-3</c:v>
                </c:pt>
                <c:pt idx="179">
                  <c:v>5.0654798487937336E-3</c:v>
                </c:pt>
                <c:pt idx="180">
                  <c:v>5.0620036391281426E-3</c:v>
                </c:pt>
                <c:pt idx="181">
                  <c:v>5.0218154612826664E-3</c:v>
                </c:pt>
                <c:pt idx="182">
                  <c:v>5.0106677723487595E-3</c:v>
                </c:pt>
                <c:pt idx="183">
                  <c:v>4.9873672462308694E-3</c:v>
                </c:pt>
                <c:pt idx="184">
                  <c:v>4.9594366334703537E-3</c:v>
                </c:pt>
                <c:pt idx="185">
                  <c:v>4.9266542383934126E-3</c:v>
                </c:pt>
                <c:pt idx="186">
                  <c:v>4.8000000000000881E-3</c:v>
                </c:pt>
                <c:pt idx="187">
                  <c:v>4.7438795743925104E-3</c:v>
                </c:pt>
                <c:pt idx="188">
                  <c:v>4.6903019764498073E-3</c:v>
                </c:pt>
                <c:pt idx="189">
                  <c:v>4.637386428635387E-3</c:v>
                </c:pt>
                <c:pt idx="190">
                  <c:v>4.5851642792639298E-3</c:v>
                </c:pt>
                <c:pt idx="191">
                  <c:v>4.4476760182547556E-3</c:v>
                </c:pt>
                <c:pt idx="192">
                  <c:v>4.383836588303814E-3</c:v>
                </c:pt>
                <c:pt idx="193">
                  <c:v>4.3355516124794343E-3</c:v>
                </c:pt>
                <c:pt idx="194">
                  <c:v>4.2881480997886369E-3</c:v>
                </c:pt>
                <c:pt idx="195">
                  <c:v>4.2416573907268999E-3</c:v>
                </c:pt>
                <c:pt idx="196">
                  <c:v>4.2316269278571596E-3</c:v>
                </c:pt>
                <c:pt idx="197">
                  <c:v>4.0967774708437748E-3</c:v>
                </c:pt>
                <c:pt idx="198">
                  <c:v>4.0855086866841512E-3</c:v>
                </c:pt>
                <c:pt idx="199">
                  <c:v>4.0424314564974206E-3</c:v>
                </c:pt>
                <c:pt idx="200">
                  <c:v>4.0005237468247528E-3</c:v>
                </c:pt>
                <c:pt idx="201">
                  <c:v>3.9598175876849207E-3</c:v>
                </c:pt>
                <c:pt idx="202">
                  <c:v>3.8216618703056991E-3</c:v>
                </c:pt>
                <c:pt idx="203">
                  <c:v>3.8096490505122997E-3</c:v>
                </c:pt>
                <c:pt idx="204">
                  <c:v>3.7754310893906265E-3</c:v>
                </c:pt>
                <c:pt idx="205">
                  <c:v>3.7426068573646427E-3</c:v>
                </c:pt>
                <c:pt idx="206">
                  <c:v>3.7112083848925715E-3</c:v>
                </c:pt>
                <c:pt idx="207">
                  <c:v>3.610688911844307E-3</c:v>
                </c:pt>
                <c:pt idx="208">
                  <c:v>3.6004933736504142E-3</c:v>
                </c:pt>
                <c:pt idx="209">
                  <c:v>3.5765687588725781E-3</c:v>
                </c:pt>
                <c:pt idx="210">
                  <c:v>3.554029958009834E-3</c:v>
                </c:pt>
                <c:pt idx="211">
                  <c:v>3.5327929393470761E-3</c:v>
                </c:pt>
                <c:pt idx="212">
                  <c:v>3.4681626590443043E-3</c:v>
                </c:pt>
                <c:pt idx="213">
                  <c:v>3.4591821543779539E-3</c:v>
                </c:pt>
                <c:pt idx="214">
                  <c:v>3.443193669559746E-3</c:v>
                </c:pt>
                <c:pt idx="215">
                  <c:v>3.3721406192956426E-3</c:v>
                </c:pt>
                <c:pt idx="216">
                  <c:v>3.3610728885024653E-3</c:v>
                </c:pt>
                <c:pt idx="217">
                  <c:v>3.3489036724458909E-3</c:v>
                </c:pt>
                <c:pt idx="218">
                  <c:v>3.3251099484588416E-3</c:v>
                </c:pt>
                <c:pt idx="219">
                  <c:v>2.9197267084581898E-3</c:v>
                </c:pt>
                <c:pt idx="220">
                  <c:v>4.2143807353178433E-3</c:v>
                </c:pt>
                <c:pt idx="221">
                  <c:v>5.7260126090635253E-3</c:v>
                </c:pt>
                <c:pt idx="222">
                  <c:v>6.768002338410615E-3</c:v>
                </c:pt>
                <c:pt idx="223">
                  <c:v>7.2341731503665161E-3</c:v>
                </c:pt>
                <c:pt idx="224">
                  <c:v>7.3059197733985658E-3</c:v>
                </c:pt>
                <c:pt idx="225">
                  <c:v>7.2075981901716154E-3</c:v>
                </c:pt>
                <c:pt idx="226">
                  <c:v>7.1611911818361225E-3</c:v>
                </c:pt>
                <c:pt idx="227">
                  <c:v>7.2575288531368199E-3</c:v>
                </c:pt>
                <c:pt idx="228">
                  <c:v>7.5161988249546723E-3</c:v>
                </c:pt>
                <c:pt idx="229">
                  <c:v>7.8812497710272038E-3</c:v>
                </c:pt>
                <c:pt idx="230">
                  <c:v>8.4142716303149262E-3</c:v>
                </c:pt>
                <c:pt idx="231">
                  <c:v>8.9832677050425535E-3</c:v>
                </c:pt>
                <c:pt idx="232">
                  <c:v>9.6028104893233716E-3</c:v>
                </c:pt>
                <c:pt idx="233">
                  <c:v>1.0216580560254667E-2</c:v>
                </c:pt>
                <c:pt idx="234">
                  <c:v>1.0879886197112641E-2</c:v>
                </c:pt>
                <c:pt idx="235">
                  <c:v>1.1628373216721151E-2</c:v>
                </c:pt>
                <c:pt idx="236">
                  <c:v>1.2336981449423121E-2</c:v>
                </c:pt>
                <c:pt idx="237">
                  <c:v>1.3147450145744781E-2</c:v>
                </c:pt>
                <c:pt idx="238">
                  <c:v>1.3924923199732809E-2</c:v>
                </c:pt>
                <c:pt idx="239">
                  <c:v>1.478495993826562E-2</c:v>
                </c:pt>
                <c:pt idx="240">
                  <c:v>1.5634238845767846E-2</c:v>
                </c:pt>
                <c:pt idx="241">
                  <c:v>1.6524312771737968E-2</c:v>
                </c:pt>
                <c:pt idx="242">
                  <c:v>1.7404385304624601E-2</c:v>
                </c:pt>
                <c:pt idx="243">
                  <c:v>1.8351554583786213E-2</c:v>
                </c:pt>
                <c:pt idx="244">
                  <c:v>1.9181971582651166E-2</c:v>
                </c:pt>
                <c:pt idx="245">
                  <c:v>2.0068025125111744E-2</c:v>
                </c:pt>
                <c:pt idx="246">
                  <c:v>2.1011434414777031E-2</c:v>
                </c:pt>
                <c:pt idx="247">
                  <c:v>2.1909009263335957E-2</c:v>
                </c:pt>
                <c:pt idx="248">
                  <c:v>2.2833711962622769E-2</c:v>
                </c:pt>
                <c:pt idx="249">
                  <c:v>2.3727747296282915E-2</c:v>
                </c:pt>
                <c:pt idx="250">
                  <c:v>2.4663986164937226E-2</c:v>
                </c:pt>
                <c:pt idx="251">
                  <c:v>2.5510585966691993E-2</c:v>
                </c:pt>
                <c:pt idx="252">
                  <c:v>2.6456621204733077E-2</c:v>
                </c:pt>
                <c:pt idx="253">
                  <c:v>2.7280003292615623E-2</c:v>
                </c:pt>
                <c:pt idx="254">
                  <c:v>2.8209751200385502E-2</c:v>
                </c:pt>
                <c:pt idx="255">
                  <c:v>2.9016498421175169E-2</c:v>
                </c:pt>
                <c:pt idx="256">
                  <c:v>2.9713728606010164E-2</c:v>
                </c:pt>
                <c:pt idx="257">
                  <c:v>3.0481895773397393E-2</c:v>
                </c:pt>
                <c:pt idx="258">
                  <c:v>3.1129907662481169E-2</c:v>
                </c:pt>
                <c:pt idx="259">
                  <c:v>3.180635399402533E-2</c:v>
                </c:pt>
                <c:pt idx="260">
                  <c:v>3.2388758453030693E-2</c:v>
                </c:pt>
                <c:pt idx="261">
                  <c:v>3.2872301891645458E-2</c:v>
                </c:pt>
                <c:pt idx="262">
                  <c:v>3.3327705210890887E-2</c:v>
                </c:pt>
                <c:pt idx="263">
                  <c:v>3.3763365815810999E-2</c:v>
                </c:pt>
                <c:pt idx="264">
                  <c:v>3.4096157745027812E-2</c:v>
                </c:pt>
                <c:pt idx="265">
                  <c:v>3.4438126211622698E-2</c:v>
                </c:pt>
                <c:pt idx="266">
                  <c:v>3.4712914859742698E-2</c:v>
                </c:pt>
                <c:pt idx="267">
                  <c:v>3.4979636283961849E-2</c:v>
                </c:pt>
                <c:pt idx="268">
                  <c:v>3.5773422672742312E-2</c:v>
                </c:pt>
                <c:pt idx="269">
                  <c:v>3.6501704999918935E-2</c:v>
                </c:pt>
                <c:pt idx="270">
                  <c:v>3.7171901183814256E-2</c:v>
                </c:pt>
                <c:pt idx="271">
                  <c:v>3.7796363315752431E-2</c:v>
                </c:pt>
                <c:pt idx="272">
                  <c:v>3.8370475984352052E-2</c:v>
                </c:pt>
                <c:pt idx="273">
                  <c:v>3.8887798757954624E-2</c:v>
                </c:pt>
                <c:pt idx="274">
                  <c:v>3.9348663379297176E-2</c:v>
                </c:pt>
                <c:pt idx="275">
                  <c:v>3.9768523907847547E-2</c:v>
                </c:pt>
                <c:pt idx="276">
                  <c:v>4.0140176146719074E-2</c:v>
                </c:pt>
                <c:pt idx="277">
                  <c:v>4.045936541955085E-2</c:v>
                </c:pt>
                <c:pt idx="278">
                  <c:v>4.072763625764457E-2</c:v>
                </c:pt>
                <c:pt idx="279">
                  <c:v>4.0956609106229329E-2</c:v>
                </c:pt>
                <c:pt idx="280">
                  <c:v>4.1135193774447867E-2</c:v>
                </c:pt>
                <c:pt idx="281">
                  <c:v>4.126223936440275E-2</c:v>
                </c:pt>
                <c:pt idx="282">
                  <c:v>4.1340478719657625E-2</c:v>
                </c:pt>
                <c:pt idx="283">
                  <c:v>4.1378533457031942E-2</c:v>
                </c:pt>
                <c:pt idx="284">
                  <c:v>4.1368104553136727E-2</c:v>
                </c:pt>
                <c:pt idx="285">
                  <c:v>4.1296950781233029E-2</c:v>
                </c:pt>
                <c:pt idx="286">
                  <c:v>4.1185689959470452E-2</c:v>
                </c:pt>
                <c:pt idx="287">
                  <c:v>4.1028207155651961E-2</c:v>
                </c:pt>
                <c:pt idx="288">
                  <c:v>4.0819508306682205E-2</c:v>
                </c:pt>
                <c:pt idx="289">
                  <c:v>4.0561977201151407E-2</c:v>
                </c:pt>
                <c:pt idx="290">
                  <c:v>4.0260455751004162E-2</c:v>
                </c:pt>
                <c:pt idx="291">
                  <c:v>3.9916792505947006E-2</c:v>
                </c:pt>
                <c:pt idx="292">
                  <c:v>3.9517103536781249E-2</c:v>
                </c:pt>
                <c:pt idx="293">
                  <c:v>3.9069828812547704E-2</c:v>
                </c:pt>
                <c:pt idx="294">
                  <c:v>3.8580944429652445E-2</c:v>
                </c:pt>
                <c:pt idx="295">
                  <c:v>3.8077105680922048E-2</c:v>
                </c:pt>
                <c:pt idx="296">
                  <c:v>3.7601396582151156E-2</c:v>
                </c:pt>
                <c:pt idx="297">
                  <c:v>3.7170509277634135E-2</c:v>
                </c:pt>
                <c:pt idx="298">
                  <c:v>3.6787697256121236E-2</c:v>
                </c:pt>
                <c:pt idx="299">
                  <c:v>3.6451823519828716E-2</c:v>
                </c:pt>
                <c:pt idx="300">
                  <c:v>3.6153330385462638E-2</c:v>
                </c:pt>
                <c:pt idx="301">
                  <c:v>3.5892443453286148E-2</c:v>
                </c:pt>
                <c:pt idx="302">
                  <c:v>3.5685035668786863E-2</c:v>
                </c:pt>
                <c:pt idx="303">
                  <c:v>3.5522107032315571E-2</c:v>
                </c:pt>
                <c:pt idx="304">
                  <c:v>3.540083457489851E-2</c:v>
                </c:pt>
                <c:pt idx="305">
                  <c:v>3.5322567590316087E-2</c:v>
                </c:pt>
                <c:pt idx="306">
                  <c:v>0</c:v>
                </c:pt>
                <c:pt idx="30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954496"/>
        <c:axId val="314956032"/>
      </c:scatterChart>
      <c:valAx>
        <c:axId val="3149544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14956032"/>
        <c:crosses val="autoZero"/>
        <c:crossBetween val="midCat"/>
        <c:majorUnit val="365.25"/>
      </c:valAx>
      <c:valAx>
        <c:axId val="314956032"/>
        <c:scaling>
          <c:orientation val="minMax"/>
          <c:min val="0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14954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594974145829955E-2"/>
          <c:y val="4.4454533273430914E-2"/>
          <c:w val="0.78848688011961832"/>
          <c:h val="0.77515846555216639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Charts!$D$5</c:f>
              <c:strCache>
                <c:ptCount val="1"/>
                <c:pt idx="0">
                  <c:v>3M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Charts!$C$6:$C$224</c:f>
              <c:numCache>
                <c:formatCode>ddd\ dd\-mmm\-yyyy</c:formatCode>
                <c:ptCount val="219"/>
                <c:pt idx="0">
                  <c:v>41684</c:v>
                </c:pt>
                <c:pt idx="1">
                  <c:v>41687</c:v>
                </c:pt>
                <c:pt idx="2">
                  <c:v>41688</c:v>
                </c:pt>
                <c:pt idx="3">
                  <c:v>41689</c:v>
                </c:pt>
                <c:pt idx="4">
                  <c:v>41690</c:v>
                </c:pt>
                <c:pt idx="5">
                  <c:v>41691</c:v>
                </c:pt>
                <c:pt idx="6">
                  <c:v>41694</c:v>
                </c:pt>
                <c:pt idx="7">
                  <c:v>41695</c:v>
                </c:pt>
                <c:pt idx="8">
                  <c:v>41696</c:v>
                </c:pt>
                <c:pt idx="9">
                  <c:v>41697</c:v>
                </c:pt>
                <c:pt idx="10">
                  <c:v>41698</c:v>
                </c:pt>
                <c:pt idx="11">
                  <c:v>41701</c:v>
                </c:pt>
                <c:pt idx="12">
                  <c:v>41702</c:v>
                </c:pt>
                <c:pt idx="13">
                  <c:v>41703</c:v>
                </c:pt>
                <c:pt idx="14">
                  <c:v>41704</c:v>
                </c:pt>
                <c:pt idx="15">
                  <c:v>41705</c:v>
                </c:pt>
                <c:pt idx="16">
                  <c:v>41708</c:v>
                </c:pt>
                <c:pt idx="17">
                  <c:v>41709</c:v>
                </c:pt>
                <c:pt idx="18">
                  <c:v>41710</c:v>
                </c:pt>
                <c:pt idx="19">
                  <c:v>41711</c:v>
                </c:pt>
                <c:pt idx="20">
                  <c:v>41712</c:v>
                </c:pt>
                <c:pt idx="21">
                  <c:v>41715</c:v>
                </c:pt>
                <c:pt idx="22">
                  <c:v>41716</c:v>
                </c:pt>
                <c:pt idx="23">
                  <c:v>41717</c:v>
                </c:pt>
                <c:pt idx="24">
                  <c:v>41718</c:v>
                </c:pt>
                <c:pt idx="25">
                  <c:v>41719</c:v>
                </c:pt>
                <c:pt idx="26">
                  <c:v>41722</c:v>
                </c:pt>
                <c:pt idx="27">
                  <c:v>41723</c:v>
                </c:pt>
                <c:pt idx="28">
                  <c:v>41724</c:v>
                </c:pt>
                <c:pt idx="29">
                  <c:v>41725</c:v>
                </c:pt>
                <c:pt idx="30">
                  <c:v>41726</c:v>
                </c:pt>
                <c:pt idx="31">
                  <c:v>41729</c:v>
                </c:pt>
                <c:pt idx="32">
                  <c:v>41730</c:v>
                </c:pt>
                <c:pt idx="33">
                  <c:v>41731</c:v>
                </c:pt>
                <c:pt idx="34">
                  <c:v>41732</c:v>
                </c:pt>
                <c:pt idx="35">
                  <c:v>41733</c:v>
                </c:pt>
                <c:pt idx="36">
                  <c:v>41736</c:v>
                </c:pt>
                <c:pt idx="37">
                  <c:v>41737</c:v>
                </c:pt>
                <c:pt idx="38">
                  <c:v>41738</c:v>
                </c:pt>
                <c:pt idx="39">
                  <c:v>41739</c:v>
                </c:pt>
                <c:pt idx="40">
                  <c:v>41740</c:v>
                </c:pt>
                <c:pt idx="41">
                  <c:v>41743</c:v>
                </c:pt>
                <c:pt idx="42">
                  <c:v>41744</c:v>
                </c:pt>
                <c:pt idx="43">
                  <c:v>41745</c:v>
                </c:pt>
                <c:pt idx="44">
                  <c:v>41746</c:v>
                </c:pt>
                <c:pt idx="45">
                  <c:v>41751</c:v>
                </c:pt>
                <c:pt idx="46">
                  <c:v>41752</c:v>
                </c:pt>
                <c:pt idx="47">
                  <c:v>41753</c:v>
                </c:pt>
                <c:pt idx="48">
                  <c:v>41754</c:v>
                </c:pt>
                <c:pt idx="49">
                  <c:v>41757</c:v>
                </c:pt>
                <c:pt idx="50">
                  <c:v>41758</c:v>
                </c:pt>
                <c:pt idx="51">
                  <c:v>41759</c:v>
                </c:pt>
                <c:pt idx="52">
                  <c:v>41761</c:v>
                </c:pt>
                <c:pt idx="53">
                  <c:v>41764</c:v>
                </c:pt>
                <c:pt idx="54">
                  <c:v>41766</c:v>
                </c:pt>
                <c:pt idx="55">
                  <c:v>41767</c:v>
                </c:pt>
                <c:pt idx="56">
                  <c:v>41768</c:v>
                </c:pt>
                <c:pt idx="57">
                  <c:v>41771</c:v>
                </c:pt>
                <c:pt idx="58">
                  <c:v>41772</c:v>
                </c:pt>
                <c:pt idx="59">
                  <c:v>41773</c:v>
                </c:pt>
                <c:pt idx="60">
                  <c:v>41774</c:v>
                </c:pt>
                <c:pt idx="61">
                  <c:v>41775</c:v>
                </c:pt>
                <c:pt idx="62">
                  <c:v>41778</c:v>
                </c:pt>
                <c:pt idx="63">
                  <c:v>41779</c:v>
                </c:pt>
                <c:pt idx="64">
                  <c:v>41780</c:v>
                </c:pt>
                <c:pt idx="65">
                  <c:v>41781</c:v>
                </c:pt>
                <c:pt idx="66">
                  <c:v>41782</c:v>
                </c:pt>
                <c:pt idx="67">
                  <c:v>41785</c:v>
                </c:pt>
                <c:pt idx="68">
                  <c:v>41786</c:v>
                </c:pt>
                <c:pt idx="69">
                  <c:v>41787</c:v>
                </c:pt>
                <c:pt idx="70">
                  <c:v>41788</c:v>
                </c:pt>
                <c:pt idx="71">
                  <c:v>41789</c:v>
                </c:pt>
                <c:pt idx="72">
                  <c:v>41793</c:v>
                </c:pt>
                <c:pt idx="73">
                  <c:v>41794</c:v>
                </c:pt>
                <c:pt idx="74">
                  <c:v>41795</c:v>
                </c:pt>
                <c:pt idx="75">
                  <c:v>41796</c:v>
                </c:pt>
                <c:pt idx="76">
                  <c:v>41799</c:v>
                </c:pt>
                <c:pt idx="77">
                  <c:v>41800</c:v>
                </c:pt>
                <c:pt idx="78">
                  <c:v>41801</c:v>
                </c:pt>
                <c:pt idx="79">
                  <c:v>41802</c:v>
                </c:pt>
                <c:pt idx="80">
                  <c:v>41803</c:v>
                </c:pt>
                <c:pt idx="81">
                  <c:v>41806</c:v>
                </c:pt>
                <c:pt idx="82">
                  <c:v>41807</c:v>
                </c:pt>
                <c:pt idx="83">
                  <c:v>41808</c:v>
                </c:pt>
                <c:pt idx="84">
                  <c:v>41809</c:v>
                </c:pt>
                <c:pt idx="85">
                  <c:v>41810</c:v>
                </c:pt>
                <c:pt idx="86">
                  <c:v>41813</c:v>
                </c:pt>
                <c:pt idx="87">
                  <c:v>41814</c:v>
                </c:pt>
                <c:pt idx="88">
                  <c:v>41815</c:v>
                </c:pt>
                <c:pt idx="89">
                  <c:v>41816</c:v>
                </c:pt>
                <c:pt idx="90">
                  <c:v>41817</c:v>
                </c:pt>
                <c:pt idx="91">
                  <c:v>41820</c:v>
                </c:pt>
                <c:pt idx="92">
                  <c:v>41822</c:v>
                </c:pt>
                <c:pt idx="93">
                  <c:v>41823</c:v>
                </c:pt>
                <c:pt idx="94">
                  <c:v>41824</c:v>
                </c:pt>
                <c:pt idx="95">
                  <c:v>41827</c:v>
                </c:pt>
                <c:pt idx="96">
                  <c:v>41828</c:v>
                </c:pt>
                <c:pt idx="97">
                  <c:v>41829</c:v>
                </c:pt>
                <c:pt idx="98">
                  <c:v>41830</c:v>
                </c:pt>
                <c:pt idx="99">
                  <c:v>41831</c:v>
                </c:pt>
                <c:pt idx="100">
                  <c:v>41834</c:v>
                </c:pt>
                <c:pt idx="101">
                  <c:v>41835</c:v>
                </c:pt>
                <c:pt idx="102">
                  <c:v>41836</c:v>
                </c:pt>
                <c:pt idx="103">
                  <c:v>41837</c:v>
                </c:pt>
                <c:pt idx="104">
                  <c:v>41838</c:v>
                </c:pt>
                <c:pt idx="105">
                  <c:v>41841</c:v>
                </c:pt>
                <c:pt idx="106">
                  <c:v>41842</c:v>
                </c:pt>
                <c:pt idx="107">
                  <c:v>41843</c:v>
                </c:pt>
                <c:pt idx="108">
                  <c:v>41844</c:v>
                </c:pt>
                <c:pt idx="109">
                  <c:v>41845</c:v>
                </c:pt>
                <c:pt idx="110">
                  <c:v>41848</c:v>
                </c:pt>
                <c:pt idx="111">
                  <c:v>41849</c:v>
                </c:pt>
                <c:pt idx="112">
                  <c:v>41850</c:v>
                </c:pt>
                <c:pt idx="113">
                  <c:v>41851</c:v>
                </c:pt>
                <c:pt idx="114">
                  <c:v>41852</c:v>
                </c:pt>
                <c:pt idx="115">
                  <c:v>41855</c:v>
                </c:pt>
                <c:pt idx="116">
                  <c:v>41856</c:v>
                </c:pt>
                <c:pt idx="117">
                  <c:v>41857</c:v>
                </c:pt>
                <c:pt idx="118">
                  <c:v>41858</c:v>
                </c:pt>
                <c:pt idx="119">
                  <c:v>41859</c:v>
                </c:pt>
                <c:pt idx="120">
                  <c:v>41862</c:v>
                </c:pt>
                <c:pt idx="121">
                  <c:v>41863</c:v>
                </c:pt>
                <c:pt idx="122">
                  <c:v>41864</c:v>
                </c:pt>
                <c:pt idx="123">
                  <c:v>41865</c:v>
                </c:pt>
                <c:pt idx="124">
                  <c:v>41866</c:v>
                </c:pt>
                <c:pt idx="125">
                  <c:v>41869</c:v>
                </c:pt>
                <c:pt idx="126">
                  <c:v>41870</c:v>
                </c:pt>
                <c:pt idx="127">
                  <c:v>41871</c:v>
                </c:pt>
                <c:pt idx="128">
                  <c:v>41872</c:v>
                </c:pt>
                <c:pt idx="129">
                  <c:v>41873</c:v>
                </c:pt>
                <c:pt idx="130">
                  <c:v>41876</c:v>
                </c:pt>
                <c:pt idx="131">
                  <c:v>41877</c:v>
                </c:pt>
                <c:pt idx="132">
                  <c:v>41878</c:v>
                </c:pt>
                <c:pt idx="133">
                  <c:v>41879</c:v>
                </c:pt>
                <c:pt idx="134">
                  <c:v>41880</c:v>
                </c:pt>
                <c:pt idx="135">
                  <c:v>41883</c:v>
                </c:pt>
                <c:pt idx="136">
                  <c:v>41884</c:v>
                </c:pt>
                <c:pt idx="137">
                  <c:v>41885</c:v>
                </c:pt>
                <c:pt idx="138">
                  <c:v>41886</c:v>
                </c:pt>
                <c:pt idx="139">
                  <c:v>41887</c:v>
                </c:pt>
                <c:pt idx="140">
                  <c:v>41890</c:v>
                </c:pt>
                <c:pt idx="141">
                  <c:v>41892</c:v>
                </c:pt>
                <c:pt idx="142">
                  <c:v>41893</c:v>
                </c:pt>
                <c:pt idx="143">
                  <c:v>41894</c:v>
                </c:pt>
                <c:pt idx="144">
                  <c:v>41897</c:v>
                </c:pt>
                <c:pt idx="145">
                  <c:v>41898</c:v>
                </c:pt>
                <c:pt idx="146">
                  <c:v>41899</c:v>
                </c:pt>
                <c:pt idx="147">
                  <c:v>41900</c:v>
                </c:pt>
                <c:pt idx="148">
                  <c:v>41901</c:v>
                </c:pt>
                <c:pt idx="149">
                  <c:v>41904</c:v>
                </c:pt>
                <c:pt idx="150">
                  <c:v>41905</c:v>
                </c:pt>
                <c:pt idx="151">
                  <c:v>41906</c:v>
                </c:pt>
                <c:pt idx="152">
                  <c:v>41907</c:v>
                </c:pt>
                <c:pt idx="153">
                  <c:v>41908</c:v>
                </c:pt>
                <c:pt idx="154">
                  <c:v>41911</c:v>
                </c:pt>
                <c:pt idx="155">
                  <c:v>41912</c:v>
                </c:pt>
                <c:pt idx="156">
                  <c:v>41915</c:v>
                </c:pt>
                <c:pt idx="157">
                  <c:v>41918</c:v>
                </c:pt>
                <c:pt idx="158">
                  <c:v>41919</c:v>
                </c:pt>
                <c:pt idx="159">
                  <c:v>41920</c:v>
                </c:pt>
                <c:pt idx="160">
                  <c:v>41921</c:v>
                </c:pt>
                <c:pt idx="161">
                  <c:v>41922</c:v>
                </c:pt>
                <c:pt idx="162">
                  <c:v>41925</c:v>
                </c:pt>
                <c:pt idx="163">
                  <c:v>41926</c:v>
                </c:pt>
                <c:pt idx="164">
                  <c:v>41927</c:v>
                </c:pt>
                <c:pt idx="165">
                  <c:v>41928</c:v>
                </c:pt>
                <c:pt idx="166">
                  <c:v>41929</c:v>
                </c:pt>
                <c:pt idx="167">
                  <c:v>41932</c:v>
                </c:pt>
                <c:pt idx="168">
                  <c:v>41933</c:v>
                </c:pt>
                <c:pt idx="169">
                  <c:v>41934</c:v>
                </c:pt>
                <c:pt idx="170">
                  <c:v>41935</c:v>
                </c:pt>
                <c:pt idx="171">
                  <c:v>41936</c:v>
                </c:pt>
                <c:pt idx="172">
                  <c:v>41939</c:v>
                </c:pt>
                <c:pt idx="173">
                  <c:v>41940</c:v>
                </c:pt>
                <c:pt idx="174">
                  <c:v>41941</c:v>
                </c:pt>
                <c:pt idx="175">
                  <c:v>41942</c:v>
                </c:pt>
                <c:pt idx="176">
                  <c:v>41943</c:v>
                </c:pt>
                <c:pt idx="177">
                  <c:v>41946</c:v>
                </c:pt>
                <c:pt idx="178">
                  <c:v>41947</c:v>
                </c:pt>
                <c:pt idx="179">
                  <c:v>41948</c:v>
                </c:pt>
                <c:pt idx="180">
                  <c:v>41949</c:v>
                </c:pt>
                <c:pt idx="181">
                  <c:v>41950</c:v>
                </c:pt>
                <c:pt idx="182">
                  <c:v>41953</c:v>
                </c:pt>
                <c:pt idx="183">
                  <c:v>41954</c:v>
                </c:pt>
                <c:pt idx="184">
                  <c:v>41955</c:v>
                </c:pt>
                <c:pt idx="185">
                  <c:v>41956</c:v>
                </c:pt>
                <c:pt idx="186">
                  <c:v>41957</c:v>
                </c:pt>
                <c:pt idx="187">
                  <c:v>41960</c:v>
                </c:pt>
                <c:pt idx="188">
                  <c:v>41961</c:v>
                </c:pt>
                <c:pt idx="189">
                  <c:v>41962</c:v>
                </c:pt>
                <c:pt idx="190">
                  <c:v>41963</c:v>
                </c:pt>
                <c:pt idx="191">
                  <c:v>41964</c:v>
                </c:pt>
                <c:pt idx="192">
                  <c:v>41967</c:v>
                </c:pt>
                <c:pt idx="193">
                  <c:v>41968</c:v>
                </c:pt>
                <c:pt idx="194">
                  <c:v>41969</c:v>
                </c:pt>
                <c:pt idx="195">
                  <c:v>41970</c:v>
                </c:pt>
                <c:pt idx="196">
                  <c:v>41971</c:v>
                </c:pt>
                <c:pt idx="197">
                  <c:v>41974</c:v>
                </c:pt>
                <c:pt idx="198">
                  <c:v>41975</c:v>
                </c:pt>
                <c:pt idx="199">
                  <c:v>41976</c:v>
                </c:pt>
                <c:pt idx="200">
                  <c:v>41977</c:v>
                </c:pt>
                <c:pt idx="201">
                  <c:v>41978</c:v>
                </c:pt>
                <c:pt idx="202">
                  <c:v>41981</c:v>
                </c:pt>
                <c:pt idx="203">
                  <c:v>41982</c:v>
                </c:pt>
                <c:pt idx="204">
                  <c:v>41983</c:v>
                </c:pt>
                <c:pt idx="205">
                  <c:v>41984</c:v>
                </c:pt>
                <c:pt idx="206">
                  <c:v>41985</c:v>
                </c:pt>
                <c:pt idx="207">
                  <c:v>41988</c:v>
                </c:pt>
                <c:pt idx="208">
                  <c:v>41989</c:v>
                </c:pt>
                <c:pt idx="209">
                  <c:v>41990</c:v>
                </c:pt>
                <c:pt idx="210">
                  <c:v>41991</c:v>
                </c:pt>
                <c:pt idx="211">
                  <c:v>41992</c:v>
                </c:pt>
                <c:pt idx="212">
                  <c:v>41995</c:v>
                </c:pt>
                <c:pt idx="213">
                  <c:v>41996</c:v>
                </c:pt>
                <c:pt idx="214">
                  <c:v>41997</c:v>
                </c:pt>
                <c:pt idx="215">
                  <c:v>42002</c:v>
                </c:pt>
                <c:pt idx="216">
                  <c:v>42003</c:v>
                </c:pt>
                <c:pt idx="217">
                  <c:v>42004</c:v>
                </c:pt>
                <c:pt idx="218">
                  <c:v>42006</c:v>
                </c:pt>
              </c:numCache>
            </c:numRef>
          </c:xVal>
          <c:yVal>
            <c:numRef>
              <c:f>Charts!$D$6:$D$224</c:f>
              <c:numCache>
                <c:formatCode>0.0000%</c:formatCode>
                <c:ptCount val="219"/>
                <c:pt idx="0">
                  <c:v>3.7928999998342616E-3</c:v>
                </c:pt>
                <c:pt idx="1">
                  <c:v>3.8422124632683154E-3</c:v>
                </c:pt>
                <c:pt idx="2">
                  <c:v>3.8463589989671996E-3</c:v>
                </c:pt>
                <c:pt idx="3">
                  <c:v>3.8505879440662904E-3</c:v>
                </c:pt>
                <c:pt idx="4">
                  <c:v>3.862570152061887E-3</c:v>
                </c:pt>
                <c:pt idx="5">
                  <c:v>3.8746371109847212E-3</c:v>
                </c:pt>
                <c:pt idx="6">
                  <c:v>3.925341827449357E-3</c:v>
                </c:pt>
                <c:pt idx="7">
                  <c:v>3.9302762564232324E-3</c:v>
                </c:pt>
                <c:pt idx="8">
                  <c:v>3.9352913050056774E-3</c:v>
                </c:pt>
                <c:pt idx="9">
                  <c:v>3.9472956463007247E-3</c:v>
                </c:pt>
                <c:pt idx="10">
                  <c:v>3.9718618372357409E-3</c:v>
                </c:pt>
                <c:pt idx="11">
                  <c:v>4.0099969857517927E-3</c:v>
                </c:pt>
                <c:pt idx="12">
                  <c:v>4.0202095841780821E-3</c:v>
                </c:pt>
                <c:pt idx="13">
                  <c:v>4.0301175797188109E-3</c:v>
                </c:pt>
                <c:pt idx="14">
                  <c:v>4.0396946585265275E-3</c:v>
                </c:pt>
                <c:pt idx="15">
                  <c:v>4.0547227326320767E-3</c:v>
                </c:pt>
                <c:pt idx="16">
                  <c:v>4.0741675238851116E-3</c:v>
                </c:pt>
                <c:pt idx="17">
                  <c:v>4.0816953060505918E-3</c:v>
                </c:pt>
                <c:pt idx="18">
                  <c:v>4.0887342855890256E-3</c:v>
                </c:pt>
                <c:pt idx="19">
                  <c:v>4.0952581479684709E-3</c:v>
                </c:pt>
                <c:pt idx="20">
                  <c:v>4.0999999990321001E-3</c:v>
                </c:pt>
                <c:pt idx="21">
                  <c:v>4.1156852157947024E-3</c:v>
                </c:pt>
                <c:pt idx="22">
                  <c:v>4.1193023300310347E-3</c:v>
                </c:pt>
                <c:pt idx="23">
                  <c:v>4.1223553909191593E-3</c:v>
                </c:pt>
                <c:pt idx="24">
                  <c:v>4.1248725596578356E-3</c:v>
                </c:pt>
                <c:pt idx="25">
                  <c:v>4.1188315548438834E-3</c:v>
                </c:pt>
                <c:pt idx="26">
                  <c:v>4.1301455467245424E-3</c:v>
                </c:pt>
                <c:pt idx="27">
                  <c:v>4.1304056818291714E-3</c:v>
                </c:pt>
                <c:pt idx="28">
                  <c:v>4.130298896977992E-3</c:v>
                </c:pt>
                <c:pt idx="29">
                  <c:v>4.1298533547369804E-3</c:v>
                </c:pt>
                <c:pt idx="30">
                  <c:v>4.1176234796798297E-3</c:v>
                </c:pt>
                <c:pt idx="31">
                  <c:v>4.1313098451235776E-3</c:v>
                </c:pt>
                <c:pt idx="32">
                  <c:v>4.123529976775793E-3</c:v>
                </c:pt>
                <c:pt idx="33">
                  <c:v>4.1277905704481255E-3</c:v>
                </c:pt>
                <c:pt idx="34">
                  <c:v>4.1257551432290103E-3</c:v>
                </c:pt>
                <c:pt idx="35">
                  <c:v>4.1235738186504991E-3</c:v>
                </c:pt>
                <c:pt idx="36">
                  <c:v>4.1164391791850006E-3</c:v>
                </c:pt>
                <c:pt idx="37">
                  <c:v>4.1139589833014099E-3</c:v>
                </c:pt>
                <c:pt idx="38">
                  <c:v>4.1114752488134046E-3</c:v>
                </c:pt>
                <c:pt idx="39">
                  <c:v>4.1090164472731925E-3</c:v>
                </c:pt>
                <c:pt idx="40">
                  <c:v>4.1066110501617363E-3</c:v>
                </c:pt>
                <c:pt idx="41">
                  <c:v>4.0999999992547545E-3</c:v>
                </c:pt>
                <c:pt idx="42">
                  <c:v>4.0980874333692852E-3</c:v>
                </c:pt>
                <c:pt idx="43">
                  <c:v>4.0963376280947639E-3</c:v>
                </c:pt>
                <c:pt idx="44">
                  <c:v>4.0947460543120824E-3</c:v>
                </c:pt>
                <c:pt idx="45">
                  <c:v>4.0890031404618244E-3</c:v>
                </c:pt>
                <c:pt idx="46">
                  <c:v>4.0882658455423599E-3</c:v>
                </c:pt>
                <c:pt idx="47">
                  <c:v>4.087655078940048E-3</c:v>
                </c:pt>
                <c:pt idx="48">
                  <c:v>4.0871663117023277E-3</c:v>
                </c:pt>
                <c:pt idx="49">
                  <c:v>4.0863867168434761E-3</c:v>
                </c:pt>
                <c:pt idx="50">
                  <c:v>4.0863406577878831E-3</c:v>
                </c:pt>
                <c:pt idx="51">
                  <c:v>4.0874964078947392E-3</c:v>
                </c:pt>
                <c:pt idx="52">
                  <c:v>4.0925800159008364E-3</c:v>
                </c:pt>
                <c:pt idx="53">
                  <c:v>4.0905300770964909E-3</c:v>
                </c:pt>
                <c:pt idx="54">
                  <c:v>4.092262192739074E-3</c:v>
                </c:pt>
                <c:pt idx="55">
                  <c:v>4.0932214706875993E-3</c:v>
                </c:pt>
                <c:pt idx="56">
                  <c:v>4.1021002152019179E-3</c:v>
                </c:pt>
                <c:pt idx="57">
                  <c:v>4.0975755240418004E-3</c:v>
                </c:pt>
                <c:pt idx="58">
                  <c:v>4.09877087432733E-3</c:v>
                </c:pt>
                <c:pt idx="59">
                  <c:v>4.1000000000002501E-3</c:v>
                </c:pt>
                <c:pt idx="60">
                  <c:v>4.1012603639164306E-3</c:v>
                </c:pt>
                <c:pt idx="61">
                  <c:v>4.1138097229076343E-3</c:v>
                </c:pt>
                <c:pt idx="62">
                  <c:v>4.1067382893605411E-3</c:v>
                </c:pt>
                <c:pt idx="63">
                  <c:v>4.108252766492927E-3</c:v>
                </c:pt>
                <c:pt idx="64">
                  <c:v>4.1098395933080682E-3</c:v>
                </c:pt>
                <c:pt idx="65">
                  <c:v>4.1115059455203344E-3</c:v>
                </c:pt>
                <c:pt idx="66">
                  <c:v>4.1265074254906269E-3</c:v>
                </c:pt>
                <c:pt idx="67">
                  <c:v>4.1191101231892154E-3</c:v>
                </c:pt>
                <c:pt idx="68">
                  <c:v>4.1212817387043443E-3</c:v>
                </c:pt>
                <c:pt idx="69">
                  <c:v>4.1235759342957206E-3</c:v>
                </c:pt>
                <c:pt idx="70">
                  <c:v>4.1259998858283534E-3</c:v>
                </c:pt>
                <c:pt idx="71">
                  <c:v>4.1215542310737525E-3</c:v>
                </c:pt>
                <c:pt idx="72">
                  <c:v>4.1403171400889857E-3</c:v>
                </c:pt>
                <c:pt idx="73">
                  <c:v>4.1436703222667423E-3</c:v>
                </c:pt>
                <c:pt idx="74">
                  <c:v>4.147203492416031E-3</c:v>
                </c:pt>
                <c:pt idx="75">
                  <c:v>4.1630873737440975E-3</c:v>
                </c:pt>
                <c:pt idx="76">
                  <c:v>4.1689346091673312E-3</c:v>
                </c:pt>
                <c:pt idx="77">
                  <c:v>4.1678203308531427E-3</c:v>
                </c:pt>
                <c:pt idx="78">
                  <c:v>4.1725841305225667E-3</c:v>
                </c:pt>
                <c:pt idx="79">
                  <c:v>4.1775781526366381E-3</c:v>
                </c:pt>
                <c:pt idx="80">
                  <c:v>4.1917876754092439E-3</c:v>
                </c:pt>
                <c:pt idx="81">
                  <c:v>4.1999999992276956E-3</c:v>
                </c:pt>
                <c:pt idx="82">
                  <c:v>4.2062481431720655E-3</c:v>
                </c:pt>
                <c:pt idx="83">
                  <c:v>4.2127417221197701E-3</c:v>
                </c:pt>
                <c:pt idx="84">
                  <c:v>4.2194600646011174E-3</c:v>
                </c:pt>
                <c:pt idx="85">
                  <c:v>4.2310098764325099E-3</c:v>
                </c:pt>
                <c:pt idx="86">
                  <c:v>4.2481676367515141E-3</c:v>
                </c:pt>
                <c:pt idx="87">
                  <c:v>4.2556997210042189E-3</c:v>
                </c:pt>
                <c:pt idx="88">
                  <c:v>4.2633325375304489E-3</c:v>
                </c:pt>
                <c:pt idx="89">
                  <c:v>4.271045413969882E-3</c:v>
                </c:pt>
                <c:pt idx="90">
                  <c:v>4.279769930820753E-3</c:v>
                </c:pt>
                <c:pt idx="91">
                  <c:v>4.3022840661323929E-3</c:v>
                </c:pt>
                <c:pt idx="92">
                  <c:v>4.3173355455064363E-3</c:v>
                </c:pt>
                <c:pt idx="93">
                  <c:v>4.3255407150166007E-3</c:v>
                </c:pt>
                <c:pt idx="94">
                  <c:v>4.331363565645327E-3</c:v>
                </c:pt>
                <c:pt idx="95">
                  <c:v>4.3552585545840756E-3</c:v>
                </c:pt>
                <c:pt idx="96">
                  <c:v>4.3623196479314575E-3</c:v>
                </c:pt>
                <c:pt idx="97">
                  <c:v>4.3691920461565109E-3</c:v>
                </c:pt>
                <c:pt idx="98">
                  <c:v>4.3758550747934714E-3</c:v>
                </c:pt>
                <c:pt idx="99">
                  <c:v>4.3788505820472551E-3</c:v>
                </c:pt>
                <c:pt idx="100">
                  <c:v>4.4000000005773475E-3</c:v>
                </c:pt>
                <c:pt idx="101">
                  <c:v>4.4053122198660782E-3</c:v>
                </c:pt>
                <c:pt idx="102">
                  <c:v>4.4103279747385567E-3</c:v>
                </c:pt>
                <c:pt idx="103">
                  <c:v>4.4150635442106465E-3</c:v>
                </c:pt>
                <c:pt idx="104">
                  <c:v>4.4157830955785377E-3</c:v>
                </c:pt>
                <c:pt idx="105">
                  <c:v>4.4315295530540817E-3</c:v>
                </c:pt>
                <c:pt idx="106">
                  <c:v>4.4351083852576289E-3</c:v>
                </c:pt>
                <c:pt idx="107">
                  <c:v>4.4385047087133391E-3</c:v>
                </c:pt>
                <c:pt idx="108">
                  <c:v>4.4417348031999693E-3</c:v>
                </c:pt>
                <c:pt idx="109">
                  <c:v>4.4423746175557095E-3</c:v>
                </c:pt>
                <c:pt idx="110">
                  <c:v>4.4533184895617639E-3</c:v>
                </c:pt>
                <c:pt idx="111">
                  <c:v>4.4559616383263081E-3</c:v>
                </c:pt>
                <c:pt idx="112">
                  <c:v>4.4585362381773866E-3</c:v>
                </c:pt>
                <c:pt idx="113">
                  <c:v>4.4610585693113207E-3</c:v>
                </c:pt>
                <c:pt idx="114">
                  <c:v>4.4639459265693781E-3</c:v>
                </c:pt>
                <c:pt idx="115">
                  <c:v>4.4709508120485443E-3</c:v>
                </c:pt>
                <c:pt idx="116">
                  <c:v>4.4734560039898404E-3</c:v>
                </c:pt>
                <c:pt idx="117">
                  <c:v>4.476006609257884E-3</c:v>
                </c:pt>
                <c:pt idx="118">
                  <c:v>4.4786189083423477E-3</c:v>
                </c:pt>
                <c:pt idx="119">
                  <c:v>4.4859624441867529E-3</c:v>
                </c:pt>
                <c:pt idx="120">
                  <c:v>4.4900106542103534E-3</c:v>
                </c:pt>
                <c:pt idx="121">
                  <c:v>4.4931756313684968E-3</c:v>
                </c:pt>
                <c:pt idx="122">
                  <c:v>4.4964999863355871E-3</c:v>
                </c:pt>
                <c:pt idx="123">
                  <c:v>4.5000000000003605E-3</c:v>
                </c:pt>
                <c:pt idx="124">
                  <c:v>4.5136638763982953E-3</c:v>
                </c:pt>
                <c:pt idx="125">
                  <c:v>4.5156858619671194E-3</c:v>
                </c:pt>
                <c:pt idx="126">
                  <c:v>4.5199305655394704E-3</c:v>
                </c:pt>
                <c:pt idx="127">
                  <c:v>4.524262801106264E-3</c:v>
                </c:pt>
                <c:pt idx="128">
                  <c:v>4.5286616869064942E-3</c:v>
                </c:pt>
                <c:pt idx="129">
                  <c:v>4.5459644423339104E-3</c:v>
                </c:pt>
                <c:pt idx="130">
                  <c:v>4.5465060940987241E-3</c:v>
                </c:pt>
                <c:pt idx="131">
                  <c:v>4.5509250014919974E-3</c:v>
                </c:pt>
                <c:pt idx="132">
                  <c:v>4.5552852666375099E-3</c:v>
                </c:pt>
                <c:pt idx="133">
                  <c:v>4.5595660071320512E-3</c:v>
                </c:pt>
                <c:pt idx="134">
                  <c:v>4.557312859589142E-3</c:v>
                </c:pt>
                <c:pt idx="135">
                  <c:v>4.5695841449242451E-3</c:v>
                </c:pt>
                <c:pt idx="136">
                  <c:v>4.5734062812095048E-3</c:v>
                </c:pt>
                <c:pt idx="137">
                  <c:v>4.5770590849103752E-3</c:v>
                </c:pt>
                <c:pt idx="138">
                  <c:v>4.5805214440344704E-3</c:v>
                </c:pt>
                <c:pt idx="139">
                  <c:v>4.5837722465404207E-3</c:v>
                </c:pt>
                <c:pt idx="140">
                  <c:v>4.5920441934618837E-3</c:v>
                </c:pt>
                <c:pt idx="141">
                  <c:v>4.5961139864761635E-3</c:v>
                </c:pt>
                <c:pt idx="142">
                  <c:v>4.5976520952279555E-3</c:v>
                </c:pt>
                <c:pt idx="143">
                  <c:v>4.5988308627736537E-3</c:v>
                </c:pt>
                <c:pt idx="144">
                  <c:v>4.599999999144495E-3</c:v>
                </c:pt>
                <c:pt idx="145">
                  <c:v>4.5995494212919081E-3</c:v>
                </c:pt>
                <c:pt idx="146">
                  <c:v>4.5987442840893702E-3</c:v>
                </c:pt>
                <c:pt idx="147">
                  <c:v>4.5976558684390888E-3</c:v>
                </c:pt>
                <c:pt idx="148">
                  <c:v>4.5963509681969791E-3</c:v>
                </c:pt>
                <c:pt idx="149">
                  <c:v>4.5918052976452262E-3</c:v>
                </c:pt>
                <c:pt idx="150">
                  <c:v>4.590302396324946E-3</c:v>
                </c:pt>
                <c:pt idx="151">
                  <c:v>4.5889169785925058E-3</c:v>
                </c:pt>
                <c:pt idx="152">
                  <c:v>4.5756758942818252E-3</c:v>
                </c:pt>
                <c:pt idx="153">
                  <c:v>4.5779535024213867E-3</c:v>
                </c:pt>
                <c:pt idx="154">
                  <c:v>4.5860899100767958E-3</c:v>
                </c:pt>
                <c:pt idx="155">
                  <c:v>4.5848989801739503E-3</c:v>
                </c:pt>
                <c:pt idx="156">
                  <c:v>4.5945242164049521E-3</c:v>
                </c:pt>
                <c:pt idx="157">
                  <c:v>4.6079378703325416E-3</c:v>
                </c:pt>
                <c:pt idx="158">
                  <c:v>4.6150720457981791E-3</c:v>
                </c:pt>
                <c:pt idx="159">
                  <c:v>4.6233236620934915E-3</c:v>
                </c:pt>
                <c:pt idx="160">
                  <c:v>4.6327587952258008E-3</c:v>
                </c:pt>
                <c:pt idx="161">
                  <c:v>4.6593254045469738E-3</c:v>
                </c:pt>
                <c:pt idx="162">
                  <c:v>4.6836560782639383E-3</c:v>
                </c:pt>
                <c:pt idx="163">
                  <c:v>4.7000000006699287E-3</c:v>
                </c:pt>
                <c:pt idx="164">
                  <c:v>4.7178759626660257E-3</c:v>
                </c:pt>
                <c:pt idx="165">
                  <c:v>4.7371101777676783E-3</c:v>
                </c:pt>
                <c:pt idx="166">
                  <c:v>4.7887397251657931E-3</c:v>
                </c:pt>
                <c:pt idx="167">
                  <c:v>4.8231942310465676E-3</c:v>
                </c:pt>
                <c:pt idx="168">
                  <c:v>4.8458931726243996E-3</c:v>
                </c:pt>
                <c:pt idx="169">
                  <c:v>4.8686197211889048E-3</c:v>
                </c:pt>
                <c:pt idx="170">
                  <c:v>4.8911520858492359E-3</c:v>
                </c:pt>
                <c:pt idx="171">
                  <c:v>4.9417254942816687E-3</c:v>
                </c:pt>
                <c:pt idx="172">
                  <c:v>4.9749037166726962E-3</c:v>
                </c:pt>
                <c:pt idx="173">
                  <c:v>4.993138131590147E-3</c:v>
                </c:pt>
                <c:pt idx="174">
                  <c:v>5.0098475222923678E-3</c:v>
                </c:pt>
                <c:pt idx="175">
                  <c:v>5.0248100707115792E-3</c:v>
                </c:pt>
                <c:pt idx="176">
                  <c:v>5.0314465234585189E-3</c:v>
                </c:pt>
                <c:pt idx="177">
                  <c:v>5.0627554601200171E-3</c:v>
                </c:pt>
                <c:pt idx="178">
                  <c:v>5.0656565222948037E-3</c:v>
                </c:pt>
                <c:pt idx="179">
                  <c:v>5.0654798487937336E-3</c:v>
                </c:pt>
                <c:pt idx="180">
                  <c:v>5.0620036391281426E-3</c:v>
                </c:pt>
                <c:pt idx="181">
                  <c:v>5.0218154612826664E-3</c:v>
                </c:pt>
                <c:pt idx="182">
                  <c:v>5.0106677723487595E-3</c:v>
                </c:pt>
                <c:pt idx="183">
                  <c:v>4.9873672462308694E-3</c:v>
                </c:pt>
                <c:pt idx="184">
                  <c:v>4.9594366334703537E-3</c:v>
                </c:pt>
                <c:pt idx="185">
                  <c:v>4.9266542383934126E-3</c:v>
                </c:pt>
                <c:pt idx="186">
                  <c:v>4.8000000000000881E-3</c:v>
                </c:pt>
                <c:pt idx="187">
                  <c:v>4.7438795743925104E-3</c:v>
                </c:pt>
                <c:pt idx="188">
                  <c:v>4.6903019764498073E-3</c:v>
                </c:pt>
                <c:pt idx="189">
                  <c:v>4.637386428635387E-3</c:v>
                </c:pt>
                <c:pt idx="190">
                  <c:v>4.5851642792639298E-3</c:v>
                </c:pt>
                <c:pt idx="191">
                  <c:v>4.4476760182547556E-3</c:v>
                </c:pt>
                <c:pt idx="192">
                  <c:v>4.383836588303814E-3</c:v>
                </c:pt>
                <c:pt idx="193">
                  <c:v>4.3355516124794343E-3</c:v>
                </c:pt>
                <c:pt idx="194">
                  <c:v>4.2881480997886369E-3</c:v>
                </c:pt>
                <c:pt idx="195">
                  <c:v>4.2416573907268999E-3</c:v>
                </c:pt>
                <c:pt idx="196">
                  <c:v>4.2316269278571596E-3</c:v>
                </c:pt>
                <c:pt idx="197">
                  <c:v>4.0967774708437748E-3</c:v>
                </c:pt>
                <c:pt idx="198">
                  <c:v>4.0855086866841512E-3</c:v>
                </c:pt>
                <c:pt idx="199">
                  <c:v>4.0424314564974206E-3</c:v>
                </c:pt>
                <c:pt idx="200">
                  <c:v>4.0005237468247528E-3</c:v>
                </c:pt>
                <c:pt idx="201">
                  <c:v>3.9598175876849207E-3</c:v>
                </c:pt>
                <c:pt idx="202">
                  <c:v>3.8216618703056991E-3</c:v>
                </c:pt>
                <c:pt idx="203">
                  <c:v>3.8096490505122997E-3</c:v>
                </c:pt>
                <c:pt idx="204">
                  <c:v>3.7754310893906265E-3</c:v>
                </c:pt>
                <c:pt idx="205">
                  <c:v>3.7426068573646427E-3</c:v>
                </c:pt>
                <c:pt idx="206">
                  <c:v>3.7112083848925715E-3</c:v>
                </c:pt>
                <c:pt idx="207">
                  <c:v>3.610688911844307E-3</c:v>
                </c:pt>
                <c:pt idx="208">
                  <c:v>3.6004933736504142E-3</c:v>
                </c:pt>
                <c:pt idx="209">
                  <c:v>3.5765687588725781E-3</c:v>
                </c:pt>
                <c:pt idx="210">
                  <c:v>3.554029958009834E-3</c:v>
                </c:pt>
                <c:pt idx="211">
                  <c:v>3.5327929393470761E-3</c:v>
                </c:pt>
                <c:pt idx="212">
                  <c:v>3.4681626590443043E-3</c:v>
                </c:pt>
                <c:pt idx="213">
                  <c:v>3.4591821543779539E-3</c:v>
                </c:pt>
                <c:pt idx="214">
                  <c:v>3.443193669559746E-3</c:v>
                </c:pt>
                <c:pt idx="215">
                  <c:v>3.3721406192956426E-3</c:v>
                </c:pt>
                <c:pt idx="216">
                  <c:v>3.3610728885024653E-3</c:v>
                </c:pt>
                <c:pt idx="217">
                  <c:v>3.3489036724458909E-3</c:v>
                </c:pt>
                <c:pt idx="218">
                  <c:v>3.3251099484588416E-3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Charts!$E$5</c:f>
              <c:strCache>
                <c:ptCount val="1"/>
                <c:pt idx="0">
                  <c:v>inst fwd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Charts!$C$6:$C$224</c:f>
              <c:numCache>
                <c:formatCode>ddd\ dd\-mmm\-yyyy</c:formatCode>
                <c:ptCount val="219"/>
                <c:pt idx="0">
                  <c:v>41684</c:v>
                </c:pt>
                <c:pt idx="1">
                  <c:v>41687</c:v>
                </c:pt>
                <c:pt idx="2">
                  <c:v>41688</c:v>
                </c:pt>
                <c:pt idx="3">
                  <c:v>41689</c:v>
                </c:pt>
                <c:pt idx="4">
                  <c:v>41690</c:v>
                </c:pt>
                <c:pt idx="5">
                  <c:v>41691</c:v>
                </c:pt>
                <c:pt idx="6">
                  <c:v>41694</c:v>
                </c:pt>
                <c:pt idx="7">
                  <c:v>41695</c:v>
                </c:pt>
                <c:pt idx="8">
                  <c:v>41696</c:v>
                </c:pt>
                <c:pt idx="9">
                  <c:v>41697</c:v>
                </c:pt>
                <c:pt idx="10">
                  <c:v>41698</c:v>
                </c:pt>
                <c:pt idx="11">
                  <c:v>41701</c:v>
                </c:pt>
                <c:pt idx="12">
                  <c:v>41702</c:v>
                </c:pt>
                <c:pt idx="13">
                  <c:v>41703</c:v>
                </c:pt>
                <c:pt idx="14">
                  <c:v>41704</c:v>
                </c:pt>
                <c:pt idx="15">
                  <c:v>41705</c:v>
                </c:pt>
                <c:pt idx="16">
                  <c:v>41708</c:v>
                </c:pt>
                <c:pt idx="17">
                  <c:v>41709</c:v>
                </c:pt>
                <c:pt idx="18">
                  <c:v>41710</c:v>
                </c:pt>
                <c:pt idx="19">
                  <c:v>41711</c:v>
                </c:pt>
                <c:pt idx="20">
                  <c:v>41712</c:v>
                </c:pt>
                <c:pt idx="21">
                  <c:v>41715</c:v>
                </c:pt>
                <c:pt idx="22">
                  <c:v>41716</c:v>
                </c:pt>
                <c:pt idx="23">
                  <c:v>41717</c:v>
                </c:pt>
                <c:pt idx="24">
                  <c:v>41718</c:v>
                </c:pt>
                <c:pt idx="25">
                  <c:v>41719</c:v>
                </c:pt>
                <c:pt idx="26">
                  <c:v>41722</c:v>
                </c:pt>
                <c:pt idx="27">
                  <c:v>41723</c:v>
                </c:pt>
                <c:pt idx="28">
                  <c:v>41724</c:v>
                </c:pt>
                <c:pt idx="29">
                  <c:v>41725</c:v>
                </c:pt>
                <c:pt idx="30">
                  <c:v>41726</c:v>
                </c:pt>
                <c:pt idx="31">
                  <c:v>41729</c:v>
                </c:pt>
                <c:pt idx="32">
                  <c:v>41730</c:v>
                </c:pt>
                <c:pt idx="33">
                  <c:v>41731</c:v>
                </c:pt>
                <c:pt idx="34">
                  <c:v>41732</c:v>
                </c:pt>
                <c:pt idx="35">
                  <c:v>41733</c:v>
                </c:pt>
                <c:pt idx="36">
                  <c:v>41736</c:v>
                </c:pt>
                <c:pt idx="37">
                  <c:v>41737</c:v>
                </c:pt>
                <c:pt idx="38">
                  <c:v>41738</c:v>
                </c:pt>
                <c:pt idx="39">
                  <c:v>41739</c:v>
                </c:pt>
                <c:pt idx="40">
                  <c:v>41740</c:v>
                </c:pt>
                <c:pt idx="41">
                  <c:v>41743</c:v>
                </c:pt>
                <c:pt idx="42">
                  <c:v>41744</c:v>
                </c:pt>
                <c:pt idx="43">
                  <c:v>41745</c:v>
                </c:pt>
                <c:pt idx="44">
                  <c:v>41746</c:v>
                </c:pt>
                <c:pt idx="45">
                  <c:v>41751</c:v>
                </c:pt>
                <c:pt idx="46">
                  <c:v>41752</c:v>
                </c:pt>
                <c:pt idx="47">
                  <c:v>41753</c:v>
                </c:pt>
                <c:pt idx="48">
                  <c:v>41754</c:v>
                </c:pt>
                <c:pt idx="49">
                  <c:v>41757</c:v>
                </c:pt>
                <c:pt idx="50">
                  <c:v>41758</c:v>
                </c:pt>
                <c:pt idx="51">
                  <c:v>41759</c:v>
                </c:pt>
                <c:pt idx="52">
                  <c:v>41761</c:v>
                </c:pt>
                <c:pt idx="53">
                  <c:v>41764</c:v>
                </c:pt>
                <c:pt idx="54">
                  <c:v>41766</c:v>
                </c:pt>
                <c:pt idx="55">
                  <c:v>41767</c:v>
                </c:pt>
                <c:pt idx="56">
                  <c:v>41768</c:v>
                </c:pt>
                <c:pt idx="57">
                  <c:v>41771</c:v>
                </c:pt>
                <c:pt idx="58">
                  <c:v>41772</c:v>
                </c:pt>
                <c:pt idx="59">
                  <c:v>41773</c:v>
                </c:pt>
                <c:pt idx="60">
                  <c:v>41774</c:v>
                </c:pt>
                <c:pt idx="61">
                  <c:v>41775</c:v>
                </c:pt>
                <c:pt idx="62">
                  <c:v>41778</c:v>
                </c:pt>
                <c:pt idx="63">
                  <c:v>41779</c:v>
                </c:pt>
                <c:pt idx="64">
                  <c:v>41780</c:v>
                </c:pt>
                <c:pt idx="65">
                  <c:v>41781</c:v>
                </c:pt>
                <c:pt idx="66">
                  <c:v>41782</c:v>
                </c:pt>
                <c:pt idx="67">
                  <c:v>41785</c:v>
                </c:pt>
                <c:pt idx="68">
                  <c:v>41786</c:v>
                </c:pt>
                <c:pt idx="69">
                  <c:v>41787</c:v>
                </c:pt>
                <c:pt idx="70">
                  <c:v>41788</c:v>
                </c:pt>
                <c:pt idx="71">
                  <c:v>41789</c:v>
                </c:pt>
                <c:pt idx="72">
                  <c:v>41793</c:v>
                </c:pt>
                <c:pt idx="73">
                  <c:v>41794</c:v>
                </c:pt>
                <c:pt idx="74">
                  <c:v>41795</c:v>
                </c:pt>
                <c:pt idx="75">
                  <c:v>41796</c:v>
                </c:pt>
                <c:pt idx="76">
                  <c:v>41799</c:v>
                </c:pt>
                <c:pt idx="77">
                  <c:v>41800</c:v>
                </c:pt>
                <c:pt idx="78">
                  <c:v>41801</c:v>
                </c:pt>
                <c:pt idx="79">
                  <c:v>41802</c:v>
                </c:pt>
                <c:pt idx="80">
                  <c:v>41803</c:v>
                </c:pt>
                <c:pt idx="81">
                  <c:v>41806</c:v>
                </c:pt>
                <c:pt idx="82">
                  <c:v>41807</c:v>
                </c:pt>
                <c:pt idx="83">
                  <c:v>41808</c:v>
                </c:pt>
                <c:pt idx="84">
                  <c:v>41809</c:v>
                </c:pt>
                <c:pt idx="85">
                  <c:v>41810</c:v>
                </c:pt>
                <c:pt idx="86">
                  <c:v>41813</c:v>
                </c:pt>
                <c:pt idx="87">
                  <c:v>41814</c:v>
                </c:pt>
                <c:pt idx="88">
                  <c:v>41815</c:v>
                </c:pt>
                <c:pt idx="89">
                  <c:v>41816</c:v>
                </c:pt>
                <c:pt idx="90">
                  <c:v>41817</c:v>
                </c:pt>
                <c:pt idx="91">
                  <c:v>41820</c:v>
                </c:pt>
                <c:pt idx="92">
                  <c:v>41822</c:v>
                </c:pt>
                <c:pt idx="93">
                  <c:v>41823</c:v>
                </c:pt>
                <c:pt idx="94">
                  <c:v>41824</c:v>
                </c:pt>
                <c:pt idx="95">
                  <c:v>41827</c:v>
                </c:pt>
                <c:pt idx="96">
                  <c:v>41828</c:v>
                </c:pt>
                <c:pt idx="97">
                  <c:v>41829</c:v>
                </c:pt>
                <c:pt idx="98">
                  <c:v>41830</c:v>
                </c:pt>
                <c:pt idx="99">
                  <c:v>41831</c:v>
                </c:pt>
                <c:pt idx="100">
                  <c:v>41834</c:v>
                </c:pt>
                <c:pt idx="101">
                  <c:v>41835</c:v>
                </c:pt>
                <c:pt idx="102">
                  <c:v>41836</c:v>
                </c:pt>
                <c:pt idx="103">
                  <c:v>41837</c:v>
                </c:pt>
                <c:pt idx="104">
                  <c:v>41838</c:v>
                </c:pt>
                <c:pt idx="105">
                  <c:v>41841</c:v>
                </c:pt>
                <c:pt idx="106">
                  <c:v>41842</c:v>
                </c:pt>
                <c:pt idx="107">
                  <c:v>41843</c:v>
                </c:pt>
                <c:pt idx="108">
                  <c:v>41844</c:v>
                </c:pt>
                <c:pt idx="109">
                  <c:v>41845</c:v>
                </c:pt>
                <c:pt idx="110">
                  <c:v>41848</c:v>
                </c:pt>
                <c:pt idx="111">
                  <c:v>41849</c:v>
                </c:pt>
                <c:pt idx="112">
                  <c:v>41850</c:v>
                </c:pt>
                <c:pt idx="113">
                  <c:v>41851</c:v>
                </c:pt>
                <c:pt idx="114">
                  <c:v>41852</c:v>
                </c:pt>
                <c:pt idx="115">
                  <c:v>41855</c:v>
                </c:pt>
                <c:pt idx="116">
                  <c:v>41856</c:v>
                </c:pt>
                <c:pt idx="117">
                  <c:v>41857</c:v>
                </c:pt>
                <c:pt idx="118">
                  <c:v>41858</c:v>
                </c:pt>
                <c:pt idx="119">
                  <c:v>41859</c:v>
                </c:pt>
                <c:pt idx="120">
                  <c:v>41862</c:v>
                </c:pt>
                <c:pt idx="121">
                  <c:v>41863</c:v>
                </c:pt>
                <c:pt idx="122">
                  <c:v>41864</c:v>
                </c:pt>
                <c:pt idx="123">
                  <c:v>41865</c:v>
                </c:pt>
                <c:pt idx="124">
                  <c:v>41866</c:v>
                </c:pt>
                <c:pt idx="125">
                  <c:v>41869</c:v>
                </c:pt>
                <c:pt idx="126">
                  <c:v>41870</c:v>
                </c:pt>
                <c:pt idx="127">
                  <c:v>41871</c:v>
                </c:pt>
                <c:pt idx="128">
                  <c:v>41872</c:v>
                </c:pt>
                <c:pt idx="129">
                  <c:v>41873</c:v>
                </c:pt>
                <c:pt idx="130">
                  <c:v>41876</c:v>
                </c:pt>
                <c:pt idx="131">
                  <c:v>41877</c:v>
                </c:pt>
                <c:pt idx="132">
                  <c:v>41878</c:v>
                </c:pt>
                <c:pt idx="133">
                  <c:v>41879</c:v>
                </c:pt>
                <c:pt idx="134">
                  <c:v>41880</c:v>
                </c:pt>
                <c:pt idx="135">
                  <c:v>41883</c:v>
                </c:pt>
                <c:pt idx="136">
                  <c:v>41884</c:v>
                </c:pt>
                <c:pt idx="137">
                  <c:v>41885</c:v>
                </c:pt>
                <c:pt idx="138">
                  <c:v>41886</c:v>
                </c:pt>
                <c:pt idx="139">
                  <c:v>41887</c:v>
                </c:pt>
                <c:pt idx="140">
                  <c:v>41890</c:v>
                </c:pt>
                <c:pt idx="141">
                  <c:v>41892</c:v>
                </c:pt>
                <c:pt idx="142">
                  <c:v>41893</c:v>
                </c:pt>
                <c:pt idx="143">
                  <c:v>41894</c:v>
                </c:pt>
                <c:pt idx="144">
                  <c:v>41897</c:v>
                </c:pt>
                <c:pt idx="145">
                  <c:v>41898</c:v>
                </c:pt>
                <c:pt idx="146">
                  <c:v>41899</c:v>
                </c:pt>
                <c:pt idx="147">
                  <c:v>41900</c:v>
                </c:pt>
                <c:pt idx="148">
                  <c:v>41901</c:v>
                </c:pt>
                <c:pt idx="149">
                  <c:v>41904</c:v>
                </c:pt>
                <c:pt idx="150">
                  <c:v>41905</c:v>
                </c:pt>
                <c:pt idx="151">
                  <c:v>41906</c:v>
                </c:pt>
                <c:pt idx="152">
                  <c:v>41907</c:v>
                </c:pt>
                <c:pt idx="153">
                  <c:v>41908</c:v>
                </c:pt>
                <c:pt idx="154">
                  <c:v>41911</c:v>
                </c:pt>
                <c:pt idx="155">
                  <c:v>41912</c:v>
                </c:pt>
                <c:pt idx="156">
                  <c:v>41915</c:v>
                </c:pt>
                <c:pt idx="157">
                  <c:v>41918</c:v>
                </c:pt>
                <c:pt idx="158">
                  <c:v>41919</c:v>
                </c:pt>
                <c:pt idx="159">
                  <c:v>41920</c:v>
                </c:pt>
                <c:pt idx="160">
                  <c:v>41921</c:v>
                </c:pt>
                <c:pt idx="161">
                  <c:v>41922</c:v>
                </c:pt>
                <c:pt idx="162">
                  <c:v>41925</c:v>
                </c:pt>
                <c:pt idx="163">
                  <c:v>41926</c:v>
                </c:pt>
                <c:pt idx="164">
                  <c:v>41927</c:v>
                </c:pt>
                <c:pt idx="165">
                  <c:v>41928</c:v>
                </c:pt>
                <c:pt idx="166">
                  <c:v>41929</c:v>
                </c:pt>
                <c:pt idx="167">
                  <c:v>41932</c:v>
                </c:pt>
                <c:pt idx="168">
                  <c:v>41933</c:v>
                </c:pt>
                <c:pt idx="169">
                  <c:v>41934</c:v>
                </c:pt>
                <c:pt idx="170">
                  <c:v>41935</c:v>
                </c:pt>
                <c:pt idx="171">
                  <c:v>41936</c:v>
                </c:pt>
                <c:pt idx="172">
                  <c:v>41939</c:v>
                </c:pt>
                <c:pt idx="173">
                  <c:v>41940</c:v>
                </c:pt>
                <c:pt idx="174">
                  <c:v>41941</c:v>
                </c:pt>
                <c:pt idx="175">
                  <c:v>41942</c:v>
                </c:pt>
                <c:pt idx="176">
                  <c:v>41943</c:v>
                </c:pt>
                <c:pt idx="177">
                  <c:v>41946</c:v>
                </c:pt>
                <c:pt idx="178">
                  <c:v>41947</c:v>
                </c:pt>
                <c:pt idx="179">
                  <c:v>41948</c:v>
                </c:pt>
                <c:pt idx="180">
                  <c:v>41949</c:v>
                </c:pt>
                <c:pt idx="181">
                  <c:v>41950</c:v>
                </c:pt>
                <c:pt idx="182">
                  <c:v>41953</c:v>
                </c:pt>
                <c:pt idx="183">
                  <c:v>41954</c:v>
                </c:pt>
                <c:pt idx="184">
                  <c:v>41955</c:v>
                </c:pt>
                <c:pt idx="185">
                  <c:v>41956</c:v>
                </c:pt>
                <c:pt idx="186">
                  <c:v>41957</c:v>
                </c:pt>
                <c:pt idx="187">
                  <c:v>41960</c:v>
                </c:pt>
                <c:pt idx="188">
                  <c:v>41961</c:v>
                </c:pt>
                <c:pt idx="189">
                  <c:v>41962</c:v>
                </c:pt>
                <c:pt idx="190">
                  <c:v>41963</c:v>
                </c:pt>
                <c:pt idx="191">
                  <c:v>41964</c:v>
                </c:pt>
                <c:pt idx="192">
                  <c:v>41967</c:v>
                </c:pt>
                <c:pt idx="193">
                  <c:v>41968</c:v>
                </c:pt>
                <c:pt idx="194">
                  <c:v>41969</c:v>
                </c:pt>
                <c:pt idx="195">
                  <c:v>41970</c:v>
                </c:pt>
                <c:pt idx="196">
                  <c:v>41971</c:v>
                </c:pt>
                <c:pt idx="197">
                  <c:v>41974</c:v>
                </c:pt>
                <c:pt idx="198">
                  <c:v>41975</c:v>
                </c:pt>
                <c:pt idx="199">
                  <c:v>41976</c:v>
                </c:pt>
                <c:pt idx="200">
                  <c:v>41977</c:v>
                </c:pt>
                <c:pt idx="201">
                  <c:v>41978</c:v>
                </c:pt>
                <c:pt idx="202">
                  <c:v>41981</c:v>
                </c:pt>
                <c:pt idx="203">
                  <c:v>41982</c:v>
                </c:pt>
                <c:pt idx="204">
                  <c:v>41983</c:v>
                </c:pt>
                <c:pt idx="205">
                  <c:v>41984</c:v>
                </c:pt>
                <c:pt idx="206">
                  <c:v>41985</c:v>
                </c:pt>
                <c:pt idx="207">
                  <c:v>41988</c:v>
                </c:pt>
                <c:pt idx="208">
                  <c:v>41989</c:v>
                </c:pt>
                <c:pt idx="209">
                  <c:v>41990</c:v>
                </c:pt>
                <c:pt idx="210">
                  <c:v>41991</c:v>
                </c:pt>
                <c:pt idx="211">
                  <c:v>41992</c:v>
                </c:pt>
                <c:pt idx="212">
                  <c:v>41995</c:v>
                </c:pt>
                <c:pt idx="213">
                  <c:v>41996</c:v>
                </c:pt>
                <c:pt idx="214">
                  <c:v>41997</c:v>
                </c:pt>
                <c:pt idx="215">
                  <c:v>42002</c:v>
                </c:pt>
                <c:pt idx="216">
                  <c:v>42003</c:v>
                </c:pt>
                <c:pt idx="217">
                  <c:v>42004</c:v>
                </c:pt>
                <c:pt idx="218">
                  <c:v>42006</c:v>
                </c:pt>
              </c:numCache>
            </c:numRef>
          </c:xVal>
          <c:yVal>
            <c:numRef>
              <c:f>Charts!$E$6:$E$224</c:f>
              <c:numCache>
                <c:formatCode>0.0000%</c:formatCode>
                <c:ptCount val="219"/>
                <c:pt idx="0">
                  <c:v>3.4646144096572855E-3</c:v>
                </c:pt>
                <c:pt idx="1">
                  <c:v>3.4657372852109347E-3</c:v>
                </c:pt>
                <c:pt idx="2">
                  <c:v>3.4667279378908233E-3</c:v>
                </c:pt>
                <c:pt idx="3">
                  <c:v>3.4679662539027767E-3</c:v>
                </c:pt>
                <c:pt idx="4">
                  <c:v>3.4694522329226096E-3</c:v>
                </c:pt>
                <c:pt idx="5">
                  <c:v>3.4732827857786312E-3</c:v>
                </c:pt>
                <c:pt idx="6">
                  <c:v>3.4778727812689869E-3</c:v>
                </c:pt>
                <c:pt idx="7">
                  <c:v>3.4805970763818195E-3</c:v>
                </c:pt>
                <c:pt idx="8">
                  <c:v>3.4835690345835779E-3</c:v>
                </c:pt>
                <c:pt idx="9">
                  <c:v>3.4867886561174011E-3</c:v>
                </c:pt>
                <c:pt idx="10">
                  <c:v>3.494086891020117E-3</c:v>
                </c:pt>
                <c:pt idx="11">
                  <c:v>3.502143774438693E-3</c:v>
                </c:pt>
                <c:pt idx="12">
                  <c:v>3.506601712146562E-3</c:v>
                </c:pt>
                <c:pt idx="13">
                  <c:v>3.5113073131864958E-3</c:v>
                </c:pt>
                <c:pt idx="14">
                  <c:v>3.5162605773964017E-3</c:v>
                </c:pt>
                <c:pt idx="15">
                  <c:v>3.5270267316223074E-3</c:v>
                </c:pt>
                <c:pt idx="16">
                  <c:v>3.5385502673945801E-3</c:v>
                </c:pt>
                <c:pt idx="17">
                  <c:v>3.5447418481837634E-3</c:v>
                </c:pt>
                <c:pt idx="18">
                  <c:v>3.5511810923050113E-3</c:v>
                </c:pt>
                <c:pt idx="19">
                  <c:v>3.557867999758324E-3</c:v>
                </c:pt>
                <c:pt idx="20">
                  <c:v>3.5721023173918014E-3</c:v>
                </c:pt>
                <c:pt idx="21">
                  <c:v>3.5870922635405922E-3</c:v>
                </c:pt>
                <c:pt idx="22">
                  <c:v>3.5950174880594599E-3</c:v>
                </c:pt>
                <c:pt idx="23">
                  <c:v>3.6031903759103923E-3</c:v>
                </c:pt>
                <c:pt idx="24">
                  <c:v>3.6116109273365282E-3</c:v>
                </c:pt>
                <c:pt idx="25">
                  <c:v>3.6293136618633279E-3</c:v>
                </c:pt>
                <c:pt idx="26">
                  <c:v>3.6477697678205523E-3</c:v>
                </c:pt>
                <c:pt idx="27">
                  <c:v>3.6574286367985209E-3</c:v>
                </c:pt>
                <c:pt idx="28">
                  <c:v>3.6673351693516931E-3</c:v>
                </c:pt>
                <c:pt idx="29">
                  <c:v>3.6774893654800689E-3</c:v>
                </c:pt>
                <c:pt idx="30">
                  <c:v>3.6986607821106379E-3</c:v>
                </c:pt>
                <c:pt idx="31">
                  <c:v>3.7205827863129315E-3</c:v>
                </c:pt>
                <c:pt idx="32">
                  <c:v>3.7319753007225565E-3</c:v>
                </c:pt>
                <c:pt idx="33">
                  <c:v>3.7436154788694775E-3</c:v>
                </c:pt>
                <c:pt idx="34">
                  <c:v>3.7555033207536948E-3</c:v>
                </c:pt>
                <c:pt idx="35">
                  <c:v>3.780143698908593E-3</c:v>
                </c:pt>
                <c:pt idx="36">
                  <c:v>3.8055313262308488E-3</c:v>
                </c:pt>
                <c:pt idx="37">
                  <c:v>3.818657487206778E-3</c:v>
                </c:pt>
                <c:pt idx="38">
                  <c:v>3.8320313120820959E-3</c:v>
                </c:pt>
                <c:pt idx="39">
                  <c:v>3.8456528009378488E-3</c:v>
                </c:pt>
                <c:pt idx="40">
                  <c:v>3.8737624366521253E-3</c:v>
                </c:pt>
                <c:pt idx="41">
                  <c:v>3.9026153960031174E-3</c:v>
                </c:pt>
                <c:pt idx="42">
                  <c:v>3.9174752049231376E-3</c:v>
                </c:pt>
                <c:pt idx="43">
                  <c:v>3.9325826779046391E-3</c:v>
                </c:pt>
                <c:pt idx="44">
                  <c:v>3.9797255272218113E-3</c:v>
                </c:pt>
                <c:pt idx="45">
                  <c:v>4.0284284636782353E-3</c:v>
                </c:pt>
                <c:pt idx="46">
                  <c:v>4.0452695863057997E-3</c:v>
                </c:pt>
                <c:pt idx="47">
                  <c:v>4.0623583732379842E-3</c:v>
                </c:pt>
                <c:pt idx="48">
                  <c:v>4.097407490628961E-3</c:v>
                </c:pt>
                <c:pt idx="49">
                  <c:v>4.1331901653096637E-3</c:v>
                </c:pt>
                <c:pt idx="50">
                  <c:v>4.1515172746564577E-3</c:v>
                </c:pt>
                <c:pt idx="51">
                  <c:v>4.1795271967270953E-3</c:v>
                </c:pt>
                <c:pt idx="52">
                  <c:v>4.2274338737524619E-3</c:v>
                </c:pt>
                <c:pt idx="53">
                  <c:v>4.2767363239498701E-3</c:v>
                </c:pt>
                <c:pt idx="54">
                  <c:v>4.3070500769593068E-3</c:v>
                </c:pt>
                <c:pt idx="55">
                  <c:v>4.3276061688568568E-3</c:v>
                </c:pt>
                <c:pt idx="56">
                  <c:v>4.3695962116829801E-3</c:v>
                </c:pt>
                <c:pt idx="57">
                  <c:v>4.4123071862200991E-3</c:v>
                </c:pt>
                <c:pt idx="58">
                  <c:v>4.4341016032067859E-3</c:v>
                </c:pt>
                <c:pt idx="59">
                  <c:v>4.4557406468548333E-3</c:v>
                </c:pt>
                <c:pt idx="60">
                  <c:v>4.4756121627820278E-3</c:v>
                </c:pt>
                <c:pt idx="61">
                  <c:v>4.5081756521199914E-3</c:v>
                </c:pt>
                <c:pt idx="62">
                  <c:v>4.5333925578561196E-3</c:v>
                </c:pt>
                <c:pt idx="63">
                  <c:v>4.5424112382097537E-3</c:v>
                </c:pt>
                <c:pt idx="64">
                  <c:v>4.5492593507678869E-3</c:v>
                </c:pt>
                <c:pt idx="65">
                  <c:v>4.553936895449473E-3</c:v>
                </c:pt>
                <c:pt idx="66">
                  <c:v>4.5561136287327244E-3</c:v>
                </c:pt>
                <c:pt idx="67">
                  <c:v>4.5509413942756982E-3</c:v>
                </c:pt>
                <c:pt idx="68">
                  <c:v>4.5447660991693173E-3</c:v>
                </c:pt>
                <c:pt idx="69">
                  <c:v>4.5364202361863892E-3</c:v>
                </c:pt>
                <c:pt idx="70">
                  <c:v>4.5259038054890066E-3</c:v>
                </c:pt>
                <c:pt idx="71">
                  <c:v>4.4888426966982475E-3</c:v>
                </c:pt>
                <c:pt idx="72">
                  <c:v>4.4407631455245511E-3</c:v>
                </c:pt>
                <c:pt idx="73">
                  <c:v>4.417223314294727E-3</c:v>
                </c:pt>
                <c:pt idx="74">
                  <c:v>4.391512917538698E-3</c:v>
                </c:pt>
                <c:pt idx="75">
                  <c:v>4.3329083420062808E-3</c:v>
                </c:pt>
                <c:pt idx="76">
                  <c:v>4.266965685059132E-3</c:v>
                </c:pt>
                <c:pt idx="77">
                  <c:v>4.2304024683714747E-3</c:v>
                </c:pt>
                <c:pt idx="78">
                  <c:v>4.19166868948051E-3</c:v>
                </c:pt>
                <c:pt idx="79">
                  <c:v>4.150764349034608E-3</c:v>
                </c:pt>
                <c:pt idx="80">
                  <c:v>4.061765663983345E-3</c:v>
                </c:pt>
                <c:pt idx="81">
                  <c:v>3.96627580678377E-3</c:v>
                </c:pt>
                <c:pt idx="82">
                  <c:v>3.9195251850920876E-3</c:v>
                </c:pt>
                <c:pt idx="83">
                  <c:v>3.8756105192971901E-3</c:v>
                </c:pt>
                <c:pt idx="84">
                  <c:v>3.8345318085075686E-3</c:v>
                </c:pt>
                <c:pt idx="85">
                  <c:v>3.7618663354717832E-3</c:v>
                </c:pt>
                <c:pt idx="86">
                  <c:v>3.6985764970043356E-3</c:v>
                </c:pt>
                <c:pt idx="87">
                  <c:v>3.671677548111596E-3</c:v>
                </c:pt>
                <c:pt idx="88">
                  <c:v>3.6476145494424017E-3</c:v>
                </c:pt>
                <c:pt idx="89">
                  <c:v>3.6263875003483825E-3</c:v>
                </c:pt>
                <c:pt idx="90">
                  <c:v>3.5934219418702158E-3</c:v>
                </c:pt>
                <c:pt idx="91">
                  <c:v>3.5663325611384744E-3</c:v>
                </c:pt>
                <c:pt idx="92">
                  <c:v>3.5585801257909111E-3</c:v>
                </c:pt>
                <c:pt idx="93">
                  <c:v>3.5572047142407026E-3</c:v>
                </c:pt>
                <c:pt idx="94">
                  <c:v>3.5639418482084446E-3</c:v>
                </c:pt>
                <c:pt idx="95">
                  <c:v>3.5800625440973732E-3</c:v>
                </c:pt>
                <c:pt idx="96">
                  <c:v>3.5928668712648104E-3</c:v>
                </c:pt>
                <c:pt idx="97">
                  <c:v>3.6085071468727747E-3</c:v>
                </c:pt>
                <c:pt idx="98">
                  <c:v>3.6269833712454513E-3</c:v>
                </c:pt>
                <c:pt idx="99">
                  <c:v>3.6734259534487728E-3</c:v>
                </c:pt>
                <c:pt idx="100">
                  <c:v>3.7287477656677837E-3</c:v>
                </c:pt>
                <c:pt idx="101">
                  <c:v>3.7584037415916427E-3</c:v>
                </c:pt>
                <c:pt idx="102">
                  <c:v>3.787895669064012E-3</c:v>
                </c:pt>
                <c:pt idx="103">
                  <c:v>3.8172235480848915E-3</c:v>
                </c:pt>
                <c:pt idx="104">
                  <c:v>3.8753736230175608E-3</c:v>
                </c:pt>
                <c:pt idx="105">
                  <c:v>3.9328945791672343E-3</c:v>
                </c:pt>
                <c:pt idx="106">
                  <c:v>3.961402215363341E-3</c:v>
                </c:pt>
                <c:pt idx="107">
                  <c:v>3.9897458030269117E-3</c:v>
                </c:pt>
                <c:pt idx="108">
                  <c:v>4.0179253419148075E-3</c:v>
                </c:pt>
                <c:pt idx="109">
                  <c:v>4.0737830566184297E-3</c:v>
                </c:pt>
                <c:pt idx="110">
                  <c:v>4.1290030096285957E-3</c:v>
                </c:pt>
                <c:pt idx="111">
                  <c:v>4.1563623043949782E-3</c:v>
                </c:pt>
                <c:pt idx="112">
                  <c:v>4.1835575503046396E-3</c:v>
                </c:pt>
                <c:pt idx="113">
                  <c:v>4.210588747114441E-3</c:v>
                </c:pt>
                <c:pt idx="114">
                  <c:v>4.2641541256597621E-3</c:v>
                </c:pt>
                <c:pt idx="115">
                  <c:v>4.3170730441655092E-3</c:v>
                </c:pt>
                <c:pt idx="116">
                  <c:v>4.3432839957191494E-3</c:v>
                </c:pt>
                <c:pt idx="117">
                  <c:v>4.3693308979297907E-3</c:v>
                </c:pt>
                <c:pt idx="118">
                  <c:v>4.395213751040572E-3</c:v>
                </c:pt>
                <c:pt idx="119">
                  <c:v>4.4464867923739906E-3</c:v>
                </c:pt>
                <c:pt idx="120">
                  <c:v>4.4971046704589401E-3</c:v>
                </c:pt>
                <c:pt idx="121">
                  <c:v>4.5221672768547272E-3</c:v>
                </c:pt>
                <c:pt idx="122">
                  <c:v>4.5470658339075154E-3</c:v>
                </c:pt>
                <c:pt idx="123">
                  <c:v>4.5715758357200986E-3</c:v>
                </c:pt>
                <c:pt idx="124">
                  <c:v>4.6160662798773924E-3</c:v>
                </c:pt>
                <c:pt idx="125">
                  <c:v>4.6554030219714271E-3</c:v>
                </c:pt>
                <c:pt idx="126">
                  <c:v>4.6725821062121309E-3</c:v>
                </c:pt>
                <c:pt idx="127">
                  <c:v>4.6882501051592751E-3</c:v>
                </c:pt>
                <c:pt idx="128">
                  <c:v>4.7024070185697209E-3</c:v>
                </c:pt>
                <c:pt idx="129">
                  <c:v>4.7257450765196092E-3</c:v>
                </c:pt>
                <c:pt idx="130">
                  <c:v>4.7439238131974371E-3</c:v>
                </c:pt>
                <c:pt idx="131">
                  <c:v>4.750525296411956E-3</c:v>
                </c:pt>
                <c:pt idx="132">
                  <c:v>4.7556156934414062E-3</c:v>
                </c:pt>
                <c:pt idx="133">
                  <c:v>4.7591950040426489E-3</c:v>
                </c:pt>
                <c:pt idx="134">
                  <c:v>4.7613787805448711E-3</c:v>
                </c:pt>
                <c:pt idx="135">
                  <c:v>4.7584013817603132E-3</c:v>
                </c:pt>
                <c:pt idx="136">
                  <c:v>4.7544252599773795E-3</c:v>
                </c:pt>
                <c:pt idx="137">
                  <c:v>4.7489380519283309E-3</c:v>
                </c:pt>
                <c:pt idx="138">
                  <c:v>4.7419397576131672E-3</c:v>
                </c:pt>
                <c:pt idx="139">
                  <c:v>4.7229673269270451E-3</c:v>
                </c:pt>
                <c:pt idx="140">
                  <c:v>4.6915890083398804E-3</c:v>
                </c:pt>
                <c:pt idx="141">
                  <c:v>4.6682171848344556E-3</c:v>
                </c:pt>
                <c:pt idx="142">
                  <c:v>4.6506412896551996E-3</c:v>
                </c:pt>
                <c:pt idx="143">
                  <c:v>4.61051078579818E-3</c:v>
                </c:pt>
                <c:pt idx="144">
                  <c:v>4.5652268607843105E-3</c:v>
                </c:pt>
                <c:pt idx="145">
                  <c:v>4.5405034013845658E-3</c:v>
                </c:pt>
                <c:pt idx="146">
                  <c:v>4.5163081512322734E-3</c:v>
                </c:pt>
                <c:pt idx="147">
                  <c:v>4.4930489685224284E-3</c:v>
                </c:pt>
                <c:pt idx="148">
                  <c:v>4.4497050724838045E-3</c:v>
                </c:pt>
                <c:pt idx="149">
                  <c:v>4.4093729106486901E-3</c:v>
                </c:pt>
                <c:pt idx="150">
                  <c:v>4.3907940634491105E-3</c:v>
                </c:pt>
                <c:pt idx="151">
                  <c:v>4.3731512829625618E-3</c:v>
                </c:pt>
                <c:pt idx="152">
                  <c:v>4.3564445689459053E-3</c:v>
                </c:pt>
                <c:pt idx="153">
                  <c:v>4.3262026375971247E-3</c:v>
                </c:pt>
                <c:pt idx="154">
                  <c:v>4.2989783755520428E-3</c:v>
                </c:pt>
                <c:pt idx="155">
                  <c:v>4.2762237946047943E-3</c:v>
                </c:pt>
                <c:pt idx="156">
                  <c:v>4.248568590681975E-3</c:v>
                </c:pt>
                <c:pt idx="157">
                  <c:v>4.2344510727609919E-3</c:v>
                </c:pt>
                <c:pt idx="158">
                  <c:v>4.2289771487646899E-3</c:v>
                </c:pt>
                <c:pt idx="159">
                  <c:v>4.2244392902657246E-3</c:v>
                </c:pt>
                <c:pt idx="160">
                  <c:v>4.2208374971830498E-3</c:v>
                </c:pt>
                <c:pt idx="161">
                  <c:v>4.2168028439112017E-3</c:v>
                </c:pt>
                <c:pt idx="162">
                  <c:v>4.2157909777185143E-3</c:v>
                </c:pt>
                <c:pt idx="163">
                  <c:v>4.2169355126475683E-3</c:v>
                </c:pt>
                <c:pt idx="164">
                  <c:v>4.2193461201567306E-3</c:v>
                </c:pt>
                <c:pt idx="165">
                  <c:v>4.2230888018246482E-3</c:v>
                </c:pt>
                <c:pt idx="166">
                  <c:v>4.2350635507433978E-3</c:v>
                </c:pt>
                <c:pt idx="167">
                  <c:v>4.2513802712185189E-3</c:v>
                </c:pt>
                <c:pt idx="168">
                  <c:v>4.2617833247338144E-3</c:v>
                </c:pt>
                <c:pt idx="169">
                  <c:v>4.2735184528130965E-3</c:v>
                </c:pt>
                <c:pt idx="170">
                  <c:v>4.2865856555374116E-3</c:v>
                </c:pt>
                <c:pt idx="171">
                  <c:v>4.3172113737684672E-3</c:v>
                </c:pt>
                <c:pt idx="172">
                  <c:v>4.3521752175046391E-3</c:v>
                </c:pt>
                <c:pt idx="173">
                  <c:v>4.3719027965338775E-3</c:v>
                </c:pt>
                <c:pt idx="174">
                  <c:v>4.3929624513427967E-3</c:v>
                </c:pt>
                <c:pt idx="175">
                  <c:v>4.4153541823366282E-3</c:v>
                </c:pt>
                <c:pt idx="176">
                  <c:v>4.4646325081224942E-3</c:v>
                </c:pt>
                <c:pt idx="177">
                  <c:v>4.5182418718892059E-3</c:v>
                </c:pt>
                <c:pt idx="178">
                  <c:v>4.5472939871304963E-3</c:v>
                </c:pt>
                <c:pt idx="179">
                  <c:v>4.5776781800965782E-3</c:v>
                </c:pt>
                <c:pt idx="180">
                  <c:v>4.6093944511926832E-3</c:v>
                </c:pt>
                <c:pt idx="181">
                  <c:v>4.6773271910549594E-3</c:v>
                </c:pt>
                <c:pt idx="182">
                  <c:v>4.7495803236041745E-3</c:v>
                </c:pt>
                <c:pt idx="183">
                  <c:v>4.7879569906184027E-3</c:v>
                </c:pt>
                <c:pt idx="184">
                  <c:v>4.8276657380319499E-3</c:v>
                </c:pt>
                <c:pt idx="185">
                  <c:v>4.8687065662500473E-3</c:v>
                </c:pt>
                <c:pt idx="186">
                  <c:v>4.9481523491738217E-3</c:v>
                </c:pt>
                <c:pt idx="187">
                  <c:v>5.0168241110604139E-3</c:v>
                </c:pt>
                <c:pt idx="188">
                  <c:v>5.0454767493457453E-3</c:v>
                </c:pt>
                <c:pt idx="189">
                  <c:v>5.0706993175964055E-3</c:v>
                </c:pt>
                <c:pt idx="190">
                  <c:v>5.0924918150019316E-3</c:v>
                </c:pt>
                <c:pt idx="191">
                  <c:v>5.1247151887057205E-3</c:v>
                </c:pt>
                <c:pt idx="192">
                  <c:v>5.1453610865281885E-3</c:v>
                </c:pt>
                <c:pt idx="193">
                  <c:v>5.1500032229001569E-3</c:v>
                </c:pt>
                <c:pt idx="194">
                  <c:v>5.151215286319788E-3</c:v>
                </c:pt>
                <c:pt idx="195">
                  <c:v>5.1489972767060355E-3</c:v>
                </c:pt>
                <c:pt idx="196">
                  <c:v>5.1331998704599409E-3</c:v>
                </c:pt>
                <c:pt idx="197">
                  <c:v>5.1058245106727629E-3</c:v>
                </c:pt>
                <c:pt idx="198">
                  <c:v>5.0864561387287122E-3</c:v>
                </c:pt>
                <c:pt idx="199">
                  <c:v>5.0636576956153423E-3</c:v>
                </c:pt>
                <c:pt idx="200">
                  <c:v>5.0374291819810235E-3</c:v>
                </c:pt>
                <c:pt idx="201">
                  <c:v>4.9736063593164301E-3</c:v>
                </c:pt>
                <c:pt idx="202">
                  <c:v>4.8982144379572379E-3</c:v>
                </c:pt>
                <c:pt idx="203">
                  <c:v>4.8548355846045332E-3</c:v>
                </c:pt>
                <c:pt idx="204">
                  <c:v>4.8080266664041194E-3</c:v>
                </c:pt>
                <c:pt idx="205">
                  <c:v>4.7577876849769218E-3</c:v>
                </c:pt>
                <c:pt idx="206">
                  <c:v>4.6459353166398527E-3</c:v>
                </c:pt>
                <c:pt idx="207">
                  <c:v>4.5242707339532284E-3</c:v>
                </c:pt>
                <c:pt idx="208">
                  <c:v>4.4673189278499059E-3</c:v>
                </c:pt>
                <c:pt idx="209">
                  <c:v>4.4173745324715963E-3</c:v>
                </c:pt>
                <c:pt idx="210">
                  <c:v>4.3744375449006334E-3</c:v>
                </c:pt>
                <c:pt idx="211">
                  <c:v>4.3119725227266006E-3</c:v>
                </c:pt>
                <c:pt idx="212">
                  <c:v>4.2727636294115356E-3</c:v>
                </c:pt>
                <c:pt idx="213">
                  <c:v>4.2648636519437844E-3</c:v>
                </c:pt>
                <c:pt idx="214">
                  <c:v>4.2903163688579049E-3</c:v>
                </c:pt>
                <c:pt idx="215">
                  <c:v>4.3646191789492583E-3</c:v>
                </c:pt>
                <c:pt idx="216">
                  <c:v>4.4057710076672585E-3</c:v>
                </c:pt>
                <c:pt idx="217">
                  <c:v>4.4815410777215847E-3</c:v>
                </c:pt>
                <c:pt idx="218">
                  <c:v>4.6428472823878417E-3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337920"/>
        <c:axId val="314343808"/>
      </c:scatterChart>
      <c:valAx>
        <c:axId val="3143379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14343808"/>
        <c:crosses val="autoZero"/>
        <c:crossBetween val="midCat"/>
      </c:valAx>
      <c:valAx>
        <c:axId val="314343808"/>
        <c:scaling>
          <c:orientation val="minMax"/>
          <c:min val="3.0000000000000009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143379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723764285383699"/>
          <c:y val="6.3231420396774721E-2"/>
          <c:w val="8.9266806914169716E-2"/>
          <c:h val="0.14480811520181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0</xdr:rowOff>
    </xdr:from>
    <xdr:to>
      <xdr:col>16</xdr:col>
      <xdr:colOff>428625</xdr:colOff>
      <xdr:row>23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71437</xdr:colOff>
      <xdr:row>23</xdr:row>
      <xdr:rowOff>95249</xdr:rowOff>
    </xdr:from>
    <xdr:to>
      <xdr:col>16</xdr:col>
      <xdr:colOff>409575</xdr:colOff>
      <xdr:row>45</xdr:row>
      <xdr:rowOff>123824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1:K30"/>
  <sheetViews>
    <sheetView tabSelected="1" workbookViewId="0"/>
  </sheetViews>
  <sheetFormatPr defaultColWidth="8" defaultRowHeight="11.25" x14ac:dyDescent="0.2"/>
  <cols>
    <col min="1" max="2" width="2.7109375" style="186" customWidth="1"/>
    <col min="3" max="3" width="18" style="186" bestFit="1" customWidth="1"/>
    <col min="4" max="4" width="23.85546875" style="186" bestFit="1" customWidth="1"/>
    <col min="5" max="5" width="22" style="186" bestFit="1" customWidth="1"/>
    <col min="6" max="8" width="2.7109375" style="186" customWidth="1"/>
    <col min="9" max="9" width="18.5703125" style="186" bestFit="1" customWidth="1"/>
    <col min="10" max="10" width="48.42578125" style="186" bestFit="1" customWidth="1"/>
    <col min="11" max="11" width="2.7109375" style="186" customWidth="1"/>
    <col min="12" max="16384" width="8" style="186"/>
  </cols>
  <sheetData>
    <row r="1" spans="2:11" ht="12" thickBot="1" x14ac:dyDescent="0.25">
      <c r="B1" s="186" t="str">
        <f>_xll.qlxlVersion(TRUE,Trigger)</f>
        <v>QuantLibXL 1.4.0 - MS VC++ 9.0 - Multithreaded Dynamic Runtime library - Release Configuration - Feb  7 2014 15:33:58</v>
      </c>
    </row>
    <row r="2" spans="2:11" ht="18" x14ac:dyDescent="0.25">
      <c r="B2" s="178" t="s">
        <v>78</v>
      </c>
      <c r="C2" s="179"/>
      <c r="D2" s="179"/>
      <c r="E2" s="179"/>
      <c r="F2" s="180"/>
      <c r="H2" s="178" t="s">
        <v>12</v>
      </c>
      <c r="I2" s="179"/>
      <c r="J2" s="179"/>
      <c r="K2" s="179"/>
    </row>
    <row r="3" spans="2:11" x14ac:dyDescent="0.2">
      <c r="B3" s="56"/>
      <c r="C3" s="82"/>
      <c r="D3" s="53"/>
      <c r="E3" s="53"/>
      <c r="F3" s="52"/>
      <c r="H3" s="12"/>
      <c r="I3" s="15"/>
      <c r="J3" s="15"/>
      <c r="K3" s="14"/>
    </row>
    <row r="4" spans="2:11" x14ac:dyDescent="0.2">
      <c r="B4" s="56"/>
      <c r="C4" s="81" t="s">
        <v>77</v>
      </c>
      <c r="D4" s="124">
        <v>3</v>
      </c>
      <c r="E4" s="53"/>
      <c r="F4" s="52"/>
      <c r="H4" s="12"/>
      <c r="I4" s="11" t="s">
        <v>11</v>
      </c>
      <c r="J4" s="8">
        <v>41684.564930555556</v>
      </c>
      <c r="K4" s="10"/>
    </row>
    <row r="5" spans="2:11" ht="12.75" x14ac:dyDescent="0.2">
      <c r="B5" s="56"/>
      <c r="C5" s="80" t="s">
        <v>76</v>
      </c>
      <c r="D5" s="57" t="str">
        <f>_xll.qlPeriodEquivalent(D4&amp;"M")</f>
        <v>3M</v>
      </c>
      <c r="E5" s="53"/>
      <c r="F5" s="52"/>
      <c r="H5" s="7"/>
      <c r="I5" s="9"/>
      <c r="J5" s="9"/>
      <c r="K5" s="4"/>
    </row>
    <row r="6" spans="2:11" x14ac:dyDescent="0.2">
      <c r="B6" s="56"/>
      <c r="C6" s="80" t="s">
        <v>75</v>
      </c>
      <c r="D6" s="57" t="s">
        <v>45</v>
      </c>
      <c r="E6" s="53"/>
      <c r="F6" s="52"/>
      <c r="H6" s="12"/>
      <c r="I6" s="11" t="s">
        <v>10</v>
      </c>
      <c r="J6" s="8" t="b">
        <v>1</v>
      </c>
      <c r="K6" s="10"/>
    </row>
    <row r="7" spans="2:11" x14ac:dyDescent="0.2">
      <c r="B7" s="56"/>
      <c r="C7" s="80" t="s">
        <v>74</v>
      </c>
      <c r="D7" s="57" t="s">
        <v>46</v>
      </c>
      <c r="E7" s="53"/>
      <c r="F7" s="52"/>
      <c r="H7" s="12"/>
      <c r="I7" s="11" t="s">
        <v>9</v>
      </c>
      <c r="J7" s="8" t="b">
        <v>0</v>
      </c>
      <c r="K7" s="10"/>
    </row>
    <row r="8" spans="2:11" ht="12.75" x14ac:dyDescent="0.2">
      <c r="B8" s="56"/>
      <c r="C8" s="125" t="s">
        <v>73</v>
      </c>
      <c r="D8" s="79" t="str">
        <f>Currency&amp;"_YC"&amp;IndexTenor&amp;"RH"</f>
        <v>HKD_YC3MRH</v>
      </c>
      <c r="E8" s="53"/>
      <c r="F8" s="52"/>
      <c r="H8" s="7"/>
      <c r="I8" s="9"/>
      <c r="J8" s="9"/>
      <c r="K8" s="4"/>
    </row>
    <row r="9" spans="2:11" x14ac:dyDescent="0.2">
      <c r="B9" s="56"/>
      <c r="C9" s="61"/>
      <c r="D9" s="61"/>
      <c r="E9" s="53"/>
      <c r="F9" s="52"/>
      <c r="H9" s="12"/>
      <c r="I9" s="11" t="s">
        <v>8</v>
      </c>
      <c r="J9" s="8" t="b">
        <v>1</v>
      </c>
      <c r="K9" s="10"/>
    </row>
    <row r="10" spans="2:11" x14ac:dyDescent="0.2">
      <c r="B10" s="56"/>
      <c r="C10" s="76" t="s">
        <v>72</v>
      </c>
      <c r="D10" s="78" t="str">
        <f>_xll.qlPiecewiseYieldCurve(D12,NDays,Calendar,RateHelpersSelected,DayCounter,IF(ISERROR(D17),NA(),D15:E15),IF(ISERROR(D17),NA(),D16:E16),Accuracy,TraitsID,InterpolatorID,Permanent,,ObjectOverwrite)</f>
        <v>HKDYC3M#0002</v>
      </c>
      <c r="E10" s="53"/>
      <c r="F10" s="52"/>
      <c r="H10" s="12"/>
      <c r="I10" s="11" t="s">
        <v>7</v>
      </c>
      <c r="J10" s="13" t="str">
        <f ca="1">SUBSTITUTE(LEFT(CELL("filename",A1),FIND("[",CELL("filename",A1),1)-1),"\XLS\","\XML\")</f>
        <v>C:\Users\erik\Documents\repos\quantlib\QuantLibXL\Data2\XML\</v>
      </c>
      <c r="K10" s="10"/>
    </row>
    <row r="11" spans="2:11" x14ac:dyDescent="0.2">
      <c r="B11" s="56"/>
      <c r="C11" s="63" t="s">
        <v>61</v>
      </c>
      <c r="D11" s="77" t="str">
        <f>_xll.ohRangeRetrieveError(YieldCurve)</f>
        <v/>
      </c>
      <c r="E11" s="123" t="s">
        <v>97</v>
      </c>
      <c r="F11" s="52"/>
      <c r="H11" s="12"/>
      <c r="I11" s="11" t="s">
        <v>6</v>
      </c>
      <c r="J11" s="5" t="b">
        <v>1</v>
      </c>
      <c r="K11" s="10"/>
    </row>
    <row r="12" spans="2:11" ht="12.75" x14ac:dyDescent="0.2">
      <c r="B12" s="56"/>
      <c r="C12" s="76" t="s">
        <v>71</v>
      </c>
      <c r="D12" s="75" t="str">
        <f>Currency&amp;"YC"&amp;IndexTenor</f>
        <v>HKDYC3M</v>
      </c>
      <c r="E12" s="53"/>
      <c r="F12" s="52"/>
      <c r="H12" s="7"/>
      <c r="I12" s="9"/>
      <c r="J12" s="9"/>
      <c r="K12" s="4"/>
    </row>
    <row r="13" spans="2:11" ht="12.75" x14ac:dyDescent="0.2">
      <c r="B13" s="56"/>
      <c r="C13" s="65" t="s">
        <v>70</v>
      </c>
      <c r="D13" s="74">
        <v>0</v>
      </c>
      <c r="E13" s="53"/>
      <c r="F13" s="52"/>
      <c r="H13" s="7"/>
      <c r="I13" s="6" t="s">
        <v>5</v>
      </c>
      <c r="J13" s="8" t="s">
        <v>4</v>
      </c>
      <c r="K13" s="4"/>
    </row>
    <row r="14" spans="2:11" ht="12.75" x14ac:dyDescent="0.2">
      <c r="B14" s="56"/>
      <c r="C14" s="65" t="s">
        <v>69</v>
      </c>
      <c r="D14" s="73"/>
      <c r="E14" s="53"/>
      <c r="F14" s="52"/>
      <c r="H14" s="7"/>
      <c r="I14" s="6" t="s">
        <v>3</v>
      </c>
      <c r="J14" s="8" t="s">
        <v>2</v>
      </c>
      <c r="K14" s="4"/>
    </row>
    <row r="15" spans="2:11" ht="12.75" x14ac:dyDescent="0.2">
      <c r="B15" s="56"/>
      <c r="C15" s="65" t="s">
        <v>68</v>
      </c>
      <c r="D15" s="72" t="str">
        <f>Currency&amp;"TOY_SYNTH"&amp;IndexTenor&amp;"_Quote"</f>
        <v>HKDTOY_SYNTH3M_Quote</v>
      </c>
      <c r="E15" s="71" t="str">
        <f>Currency&amp;"TOY2_SYNTH"&amp;IndexTenor&amp;"_Quote"</f>
        <v>HKDTOY2_SYNTH3M_Quote</v>
      </c>
      <c r="F15" s="52"/>
      <c r="H15" s="7"/>
      <c r="I15" s="6" t="s">
        <v>1</v>
      </c>
      <c r="J15" s="5" t="s">
        <v>0</v>
      </c>
      <c r="K15" s="4"/>
    </row>
    <row r="16" spans="2:11" ht="12.75" x14ac:dyDescent="0.2">
      <c r="B16" s="56"/>
      <c r="C16" s="65" t="s">
        <v>67</v>
      </c>
      <c r="D16" s="70">
        <f>DATE(YEAR(_xll.qlCalendarAdvance(Calendar,_xll.qlSettingsEvaluationDate(Trigger),NDays&amp;"D")),12,31)</f>
        <v>42004</v>
      </c>
      <c r="E16" s="69">
        <f>DATE(YEAR(D16+1),12,31)</f>
        <v>42369</v>
      </c>
      <c r="F16" s="52"/>
      <c r="H16" s="7"/>
      <c r="I16" s="6" t="s">
        <v>22</v>
      </c>
      <c r="J16" s="8" t="s">
        <v>20</v>
      </c>
      <c r="K16" s="4"/>
    </row>
    <row r="17" spans="2:11" ht="12.75" x14ac:dyDescent="0.2">
      <c r="B17" s="56"/>
      <c r="C17" s="65" t="s">
        <v>66</v>
      </c>
      <c r="D17" s="68" t="e">
        <f>NA()</f>
        <v>#N/A</v>
      </c>
      <c r="E17" s="67" t="e">
        <f>NA()</f>
        <v>#N/A</v>
      </c>
      <c r="F17" s="52"/>
      <c r="H17" s="7"/>
      <c r="I17" s="6" t="s">
        <v>21</v>
      </c>
      <c r="J17" s="8" t="s">
        <v>20</v>
      </c>
      <c r="K17" s="4"/>
    </row>
    <row r="18" spans="2:11" ht="12.75" x14ac:dyDescent="0.2">
      <c r="B18" s="56"/>
      <c r="C18" s="65" t="s">
        <v>65</v>
      </c>
      <c r="D18" s="66"/>
      <c r="E18" s="53"/>
      <c r="F18" s="52"/>
      <c r="H18" s="7"/>
      <c r="I18" s="6" t="s">
        <v>19</v>
      </c>
      <c r="J18" s="5" t="s">
        <v>18</v>
      </c>
      <c r="K18" s="4"/>
    </row>
    <row r="19" spans="2:11" ht="13.5" thickBot="1" x14ac:dyDescent="0.25">
      <c r="B19" s="56"/>
      <c r="C19" s="65" t="s">
        <v>64</v>
      </c>
      <c r="D19" s="64" t="s">
        <v>63</v>
      </c>
      <c r="E19" s="53"/>
      <c r="F19" s="52"/>
      <c r="H19" s="3"/>
      <c r="I19" s="2"/>
      <c r="J19" s="2"/>
      <c r="K19" s="1"/>
    </row>
    <row r="20" spans="2:11" x14ac:dyDescent="0.2">
      <c r="B20" s="56"/>
      <c r="C20" s="63" t="s">
        <v>62</v>
      </c>
      <c r="D20" s="62" t="s">
        <v>100</v>
      </c>
      <c r="E20" s="53"/>
      <c r="F20" s="52"/>
    </row>
    <row r="21" spans="2:11" x14ac:dyDescent="0.2">
      <c r="B21" s="56"/>
      <c r="C21" s="61"/>
      <c r="D21" s="61"/>
      <c r="E21" s="53"/>
      <c r="F21" s="52"/>
    </row>
    <row r="22" spans="2:11" x14ac:dyDescent="0.2">
      <c r="B22" s="56"/>
      <c r="C22" s="60">
        <f>_xll.qlTermStructureReferenceDate(YieldCurve)</f>
        <v>41684</v>
      </c>
      <c r="D22" s="59">
        <f>MAX(_xll.ohPack(Selected!J1:J126))</f>
        <v>1</v>
      </c>
      <c r="E22" s="53"/>
      <c r="F22" s="52"/>
    </row>
    <row r="23" spans="2:11" x14ac:dyDescent="0.2">
      <c r="B23" s="56"/>
      <c r="C23" s="58">
        <f>MAX(_xll.ohPack(Selected!I2:I50))</f>
        <v>47168</v>
      </c>
      <c r="D23" s="57">
        <f>MIN(_xll.ohPack(Selected!J1:J126))</f>
        <v>0.63042626031783233</v>
      </c>
      <c r="E23" s="53"/>
      <c r="F23" s="52"/>
    </row>
    <row r="24" spans="2:11" x14ac:dyDescent="0.2">
      <c r="B24" s="56"/>
      <c r="C24" s="55" t="s">
        <v>61</v>
      </c>
      <c r="D24" s="54" t="str">
        <f>_xll.ohRangeRetrieveError(Selected!J1)</f>
        <v/>
      </c>
      <c r="E24" s="53"/>
      <c r="F24" s="52"/>
    </row>
    <row r="25" spans="2:11" ht="12" thickBot="1" x14ac:dyDescent="0.25">
      <c r="B25" s="51"/>
      <c r="C25" s="126" t="s">
        <v>106</v>
      </c>
      <c r="D25" s="126" t="b">
        <f>_xll.qlRelinkableHandleLinkTo(C25,YieldCurve)</f>
        <v>1</v>
      </c>
      <c r="E25" s="50"/>
      <c r="F25" s="49"/>
    </row>
    <row r="30" spans="2:11" ht="14.25" customHeight="1" x14ac:dyDescent="0.2"/>
  </sheetData>
  <mergeCells count="2">
    <mergeCell ref="B2:F2"/>
    <mergeCell ref="H2:K2"/>
  </mergeCells>
  <dataValidations count="7"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J13">
      <formula1>"EUR,USD,GBP,JPY,CHF,HKD,CHY,AUD,PLN,HUF"</formula1>
    </dataValidation>
    <dataValidation type="list" showInputMessage="1" showErrorMessage="1" sqref="J14">
      <formula1>"Libor,ibor,Hibor"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"/>
  <sheetViews>
    <sheetView workbookViewId="0">
      <selection activeCell="G14" sqref="G14"/>
    </sheetView>
  </sheetViews>
  <sheetFormatPr defaultRowHeight="11.25" x14ac:dyDescent="0.2"/>
  <cols>
    <col min="1" max="1" width="13.85546875" style="16" bestFit="1" customWidth="1"/>
    <col min="2" max="2" width="3" style="16" bestFit="1" customWidth="1"/>
    <col min="3" max="3" width="5" style="16" customWidth="1"/>
    <col min="4" max="4" width="4.42578125" style="16" bestFit="1" customWidth="1"/>
    <col min="5" max="5" width="9" style="16" bestFit="1" customWidth="1"/>
    <col min="6" max="6" width="21.5703125" style="16" bestFit="1" customWidth="1"/>
    <col min="7" max="7" width="26" style="16" bestFit="1" customWidth="1"/>
    <col min="8" max="8" width="22.140625" style="17" bestFit="1" customWidth="1"/>
    <col min="9" max="9" width="38.28515625" style="16" customWidth="1"/>
    <col min="10" max="10" width="2.7109375" style="16" customWidth="1"/>
    <col min="11" max="11" width="9.140625" style="16"/>
    <col min="12" max="13" width="16.140625" style="16" bestFit="1" customWidth="1"/>
    <col min="14" max="16384" width="9.140625" style="16"/>
  </cols>
  <sheetData>
    <row r="1" spans="1:13" x14ac:dyDescent="0.2">
      <c r="A1" s="122" t="s">
        <v>96</v>
      </c>
      <c r="B1" s="48"/>
      <c r="C1" s="48"/>
      <c r="D1" s="48">
        <v>3</v>
      </c>
      <c r="E1" s="47" t="str">
        <f>_xll.qlPeriodEquivalent(D1&amp;"M")</f>
        <v>3M</v>
      </c>
      <c r="G1" s="46" t="str">
        <f>Currency&amp;"_YC"&amp;$E$1&amp;"RH"</f>
        <v>HKD_YC3MRH</v>
      </c>
      <c r="H1" s="45"/>
      <c r="I1" s="44"/>
      <c r="J1" s="43"/>
    </row>
    <row r="2" spans="1:13" ht="23.25" customHeight="1" x14ac:dyDescent="0.2">
      <c r="A2" s="27"/>
      <c r="B2" s="42"/>
      <c r="C2" s="42"/>
      <c r="D2" s="41"/>
      <c r="E2" s="40" t="s">
        <v>17</v>
      </c>
      <c r="F2" s="40" t="s">
        <v>16</v>
      </c>
      <c r="G2" s="39" t="str">
        <f>$G$1&amp;"_FRAs.xml"</f>
        <v>HKD_YC3MRH_FRAs.xml</v>
      </c>
      <c r="H2" s="38">
        <f ca="1">IF(Serialize,_xll.ohObjectSave(H3:H14,SerializationPath&amp;G2,FileOverwrite,,Serialize),"---")</f>
        <v>12</v>
      </c>
      <c r="I2" s="37" t="str">
        <f ca="1">_xll.ohRangeRetrieveError(H2)</f>
        <v/>
      </c>
      <c r="J2" s="22"/>
    </row>
    <row r="3" spans="1:13" x14ac:dyDescent="0.2">
      <c r="A3" s="27"/>
      <c r="B3" s="36" t="s">
        <v>15</v>
      </c>
      <c r="C3" s="36" t="str">
        <f>"T"&amp;D1</f>
        <v>T3</v>
      </c>
      <c r="D3" s="35" t="s">
        <v>13</v>
      </c>
      <c r="E3" s="34" t="str">
        <f t="shared" ref="E3:E13" si="0">PROPER(Currency)&amp;FamilyName&amp;$E$1</f>
        <v>HkdHibor3M</v>
      </c>
      <c r="F3" s="34" t="str">
        <f t="shared" ref="F3:F13" si="1">Currency&amp;C3&amp;D3&amp;"_Quote"</f>
        <v>HKDT3F1_Quote</v>
      </c>
      <c r="G3" s="34" t="str">
        <f t="shared" ref="G3:G13" si="2">$G$1&amp;"_"&amp;$C3&amp;$D3</f>
        <v>HKD_YC3MRH_T3F1</v>
      </c>
      <c r="H3" s="34" t="str">
        <f>_xll.qlFraRateHelper(G3,F3,B3,E3,Permanent,Trigger,ObjectOverwrite)</f>
        <v>HKD_YC3MRH_T3F1#0001</v>
      </c>
      <c r="I3" s="33" t="str">
        <f>_xll.ohRangeRetrieveError(H3)</f>
        <v/>
      </c>
      <c r="J3" s="22"/>
      <c r="L3" s="165">
        <f>_xll.qlRateHelperEarliestDate($H3)</f>
        <v>41684</v>
      </c>
      <c r="M3" s="165">
        <f>_xll.qlRateHelperLatestDate($H3)</f>
        <v>41773</v>
      </c>
    </row>
    <row r="4" spans="1:13" x14ac:dyDescent="0.2">
      <c r="A4" s="27"/>
      <c r="B4" s="26" t="s">
        <v>14</v>
      </c>
      <c r="C4" s="26" t="str">
        <f>"TOM"&amp;D1</f>
        <v>TOM3</v>
      </c>
      <c r="D4" s="25" t="s">
        <v>13</v>
      </c>
      <c r="E4" s="24" t="str">
        <f t="shared" si="0"/>
        <v>HkdHibor3M</v>
      </c>
      <c r="F4" s="24" t="str">
        <f t="shared" si="1"/>
        <v>HKDTOM3F1_Quote</v>
      </c>
      <c r="G4" s="24" t="str">
        <f t="shared" si="2"/>
        <v>HKD_YC3MRH_TOM3F1</v>
      </c>
      <c r="H4" s="24" t="str">
        <f>_xll.qlFraRateHelper(G4,F4,B4,E4,Permanent,Trigger,ObjectOverwrite)</f>
        <v>HKD_YC3MRH_TOM3F1#0001</v>
      </c>
      <c r="I4" s="32" t="str">
        <f>_xll.ohRangeRetrieveError(H4)</f>
        <v/>
      </c>
      <c r="J4" s="22"/>
      <c r="L4" s="165">
        <f>_xll.qlRateHelperEarliestDate($H4)</f>
        <v>41687</v>
      </c>
      <c r="M4" s="165">
        <f>_xll.qlRateHelperLatestDate($H4)</f>
        <v>41778</v>
      </c>
    </row>
    <row r="5" spans="1:13" x14ac:dyDescent="0.2">
      <c r="A5" s="27"/>
      <c r="B5" s="31" t="str">
        <f t="shared" ref="B5:B13" si="3">C5&amp;"M"</f>
        <v>1M</v>
      </c>
      <c r="C5" s="31">
        <v>1</v>
      </c>
      <c r="D5" s="30" t="str">
        <f t="shared" ref="D5:D13" si="4">"x"&amp;C5+$D$1&amp;"F"</f>
        <v>x4F</v>
      </c>
      <c r="E5" s="29" t="str">
        <f t="shared" si="0"/>
        <v>HkdHibor3M</v>
      </c>
      <c r="F5" s="29" t="str">
        <f t="shared" si="1"/>
        <v>HKD1x4F_Quote</v>
      </c>
      <c r="G5" s="29" t="str">
        <f t="shared" si="2"/>
        <v>HKD_YC3MRH_1x4F</v>
      </c>
      <c r="H5" s="29" t="str">
        <f>_xll.qlFraRateHelper(G5,F5,B5,E5,Permanent,Trigger,ObjectOverwrite)</f>
        <v>HKD_YC3MRH_1x4F#0001</v>
      </c>
      <c r="I5" s="28" t="str">
        <f>_xll.ohRangeRetrieveError(H5)</f>
        <v/>
      </c>
      <c r="J5" s="22"/>
      <c r="L5" s="165">
        <f>_xll.qlRateHelperEarliestDate($H5)</f>
        <v>41712</v>
      </c>
      <c r="M5" s="165">
        <f>_xll.qlRateHelperLatestDate($H5)</f>
        <v>41806</v>
      </c>
    </row>
    <row r="6" spans="1:13" x14ac:dyDescent="0.2">
      <c r="A6" s="27"/>
      <c r="B6" s="31" t="str">
        <f t="shared" si="3"/>
        <v>2M</v>
      </c>
      <c r="C6" s="31">
        <v>2</v>
      </c>
      <c r="D6" s="30" t="str">
        <f t="shared" si="4"/>
        <v>x5F</v>
      </c>
      <c r="E6" s="29" t="str">
        <f t="shared" si="0"/>
        <v>HkdHibor3M</v>
      </c>
      <c r="F6" s="29" t="str">
        <f t="shared" si="1"/>
        <v>HKD2x5F_Quote</v>
      </c>
      <c r="G6" s="29" t="str">
        <f t="shared" si="2"/>
        <v>HKD_YC3MRH_2x5F</v>
      </c>
      <c r="H6" s="29" t="str">
        <f>_xll.qlFraRateHelper(G6,F6,B6,E6,Permanent,Trigger,ObjectOverwrite)</f>
        <v>HKD_YC3MRH_2x5F#0001</v>
      </c>
      <c r="I6" s="28" t="str">
        <f>_xll.ohRangeRetrieveError(H6)</f>
        <v/>
      </c>
      <c r="J6" s="22"/>
      <c r="L6" s="165">
        <f>_xll.qlRateHelperEarliestDate($H6)</f>
        <v>41743</v>
      </c>
      <c r="M6" s="165">
        <f>_xll.qlRateHelperLatestDate($H6)</f>
        <v>41834</v>
      </c>
    </row>
    <row r="7" spans="1:13" x14ac:dyDescent="0.2">
      <c r="A7" s="27"/>
      <c r="B7" s="31" t="str">
        <f t="shared" si="3"/>
        <v>3M</v>
      </c>
      <c r="C7" s="31">
        <v>3</v>
      </c>
      <c r="D7" s="30" t="str">
        <f t="shared" si="4"/>
        <v>x6F</v>
      </c>
      <c r="E7" s="29" t="str">
        <f t="shared" si="0"/>
        <v>HkdHibor3M</v>
      </c>
      <c r="F7" s="29" t="str">
        <f t="shared" si="1"/>
        <v>HKD3x6F_Quote</v>
      </c>
      <c r="G7" s="29" t="str">
        <f t="shared" si="2"/>
        <v>HKD_YC3MRH_3x6F</v>
      </c>
      <c r="H7" s="29" t="str">
        <f>_xll.qlFraRateHelper(G7,F7,B7,E7,Permanent,Trigger,ObjectOverwrite)</f>
        <v>HKD_YC3MRH_3x6F#0001</v>
      </c>
      <c r="I7" s="28" t="str">
        <f>_xll.ohRangeRetrieveError(H7)</f>
        <v/>
      </c>
      <c r="J7" s="22"/>
      <c r="L7" s="165">
        <f>_xll.qlRateHelperEarliestDate($H7)</f>
        <v>41773</v>
      </c>
      <c r="M7" s="165">
        <f>_xll.qlRateHelperLatestDate($H7)</f>
        <v>41865</v>
      </c>
    </row>
    <row r="8" spans="1:13" x14ac:dyDescent="0.2">
      <c r="A8" s="27"/>
      <c r="B8" s="31" t="str">
        <f t="shared" si="3"/>
        <v>4M</v>
      </c>
      <c r="C8" s="31">
        <v>4</v>
      </c>
      <c r="D8" s="30" t="str">
        <f t="shared" si="4"/>
        <v>x7F</v>
      </c>
      <c r="E8" s="29" t="str">
        <f t="shared" si="0"/>
        <v>HkdHibor3M</v>
      </c>
      <c r="F8" s="29" t="str">
        <f t="shared" si="1"/>
        <v>HKD4x7F_Quote</v>
      </c>
      <c r="G8" s="29" t="str">
        <f t="shared" si="2"/>
        <v>HKD_YC3MRH_4x7F</v>
      </c>
      <c r="H8" s="29" t="str">
        <f>_xll.qlFraRateHelper(G8,F8,B8,E8,Permanent,Trigger,ObjectOverwrite)</f>
        <v>HKD_YC3MRH_4x7F#0001</v>
      </c>
      <c r="I8" s="28" t="str">
        <f>_xll.ohRangeRetrieveError(H8)</f>
        <v/>
      </c>
      <c r="J8" s="22"/>
      <c r="L8" s="165">
        <f>_xll.qlRateHelperEarliestDate($H8)</f>
        <v>41806</v>
      </c>
      <c r="M8" s="165">
        <f>_xll.qlRateHelperLatestDate($H8)</f>
        <v>41898</v>
      </c>
    </row>
    <row r="9" spans="1:13" x14ac:dyDescent="0.2">
      <c r="A9" s="27"/>
      <c r="B9" s="31" t="str">
        <f t="shared" si="3"/>
        <v>5M</v>
      </c>
      <c r="C9" s="31">
        <v>5</v>
      </c>
      <c r="D9" s="30" t="str">
        <f t="shared" si="4"/>
        <v>x8F</v>
      </c>
      <c r="E9" s="29" t="str">
        <f t="shared" si="0"/>
        <v>HkdHibor3M</v>
      </c>
      <c r="F9" s="29" t="str">
        <f t="shared" si="1"/>
        <v>HKD5x8F_Quote</v>
      </c>
      <c r="G9" s="29" t="str">
        <f t="shared" si="2"/>
        <v>HKD_YC3MRH_5x8F</v>
      </c>
      <c r="H9" s="29" t="str">
        <f>_xll.qlFraRateHelper(G9,F9,B9,E9,Permanent,Trigger,ObjectOverwrite)</f>
        <v>HKD_YC3MRH_5x8F#0001</v>
      </c>
      <c r="I9" s="28" t="str">
        <f>_xll.ohRangeRetrieveError(H9)</f>
        <v/>
      </c>
      <c r="J9" s="22"/>
      <c r="L9" s="165">
        <f>_xll.qlRateHelperEarliestDate($H9)</f>
        <v>41834</v>
      </c>
      <c r="M9" s="165">
        <f>_xll.qlRateHelperLatestDate($H9)</f>
        <v>41926</v>
      </c>
    </row>
    <row r="10" spans="1:13" x14ac:dyDescent="0.2">
      <c r="A10" s="27"/>
      <c r="B10" s="31" t="str">
        <f t="shared" si="3"/>
        <v>6M</v>
      </c>
      <c r="C10" s="31">
        <v>6</v>
      </c>
      <c r="D10" s="30" t="str">
        <f t="shared" si="4"/>
        <v>x9F</v>
      </c>
      <c r="E10" s="29" t="str">
        <f t="shared" si="0"/>
        <v>HkdHibor3M</v>
      </c>
      <c r="F10" s="29" t="str">
        <f t="shared" si="1"/>
        <v>HKD6x9F_Quote</v>
      </c>
      <c r="G10" s="29" t="str">
        <f t="shared" si="2"/>
        <v>HKD_YC3MRH_6x9F</v>
      </c>
      <c r="H10" s="29" t="str">
        <f>_xll.qlFraRateHelper(G10,F10,B10,E10,Permanent,Trigger,ObjectOverwrite)</f>
        <v>HKD_YC3MRH_6x9F#0001</v>
      </c>
      <c r="I10" s="28" t="str">
        <f>_xll.ohRangeRetrieveError(H10)</f>
        <v/>
      </c>
      <c r="J10" s="22"/>
      <c r="L10" s="165">
        <f>_xll.qlRateHelperEarliestDate($H10)</f>
        <v>41865</v>
      </c>
      <c r="M10" s="165">
        <f>_xll.qlRateHelperLatestDate($H10)</f>
        <v>41957</v>
      </c>
    </row>
    <row r="11" spans="1:13" x14ac:dyDescent="0.2">
      <c r="A11" s="27"/>
      <c r="B11" s="31" t="str">
        <f t="shared" si="3"/>
        <v>7M</v>
      </c>
      <c r="C11" s="31">
        <v>7</v>
      </c>
      <c r="D11" s="30" t="str">
        <f t="shared" si="4"/>
        <v>x10F</v>
      </c>
      <c r="E11" s="29" t="str">
        <f t="shared" si="0"/>
        <v>HkdHibor3M</v>
      </c>
      <c r="F11" s="29" t="str">
        <f t="shared" si="1"/>
        <v>HKD7x10F_Quote</v>
      </c>
      <c r="G11" s="29" t="str">
        <f t="shared" si="2"/>
        <v>HKD_YC3MRH_7x10F</v>
      </c>
      <c r="H11" s="29" t="str">
        <f>_xll.qlFraRateHelper(G11,F11,B11,E11,Permanent,Trigger,ObjectOverwrite)</f>
        <v>HKD_YC3MRH_7x10F#0001</v>
      </c>
      <c r="I11" s="28" t="str">
        <f>_xll.ohRangeRetrieveError(H11)</f>
        <v/>
      </c>
      <c r="J11" s="22"/>
      <c r="L11" s="165">
        <f>_xll.qlRateHelperEarliestDate($H11)</f>
        <v>41897</v>
      </c>
      <c r="M11" s="165">
        <f>_xll.qlRateHelperLatestDate($H11)</f>
        <v>41988</v>
      </c>
    </row>
    <row r="12" spans="1:13" x14ac:dyDescent="0.2">
      <c r="A12" s="27"/>
      <c r="B12" s="31" t="str">
        <f t="shared" si="3"/>
        <v>8M</v>
      </c>
      <c r="C12" s="31">
        <v>8</v>
      </c>
      <c r="D12" s="30" t="str">
        <f t="shared" si="4"/>
        <v>x11F</v>
      </c>
      <c r="E12" s="29" t="str">
        <f t="shared" si="0"/>
        <v>HkdHibor3M</v>
      </c>
      <c r="F12" s="29" t="str">
        <f t="shared" si="1"/>
        <v>HKD8x11F_Quote</v>
      </c>
      <c r="G12" s="29" t="str">
        <f t="shared" si="2"/>
        <v>HKD_YC3MRH_8x11F</v>
      </c>
      <c r="H12" s="29" t="str">
        <f>_xll.qlFraRateHelper(G12,F12,B12,E12,Permanent,Trigger,ObjectOverwrite)</f>
        <v>HKD_YC3MRH_8x11F#0001</v>
      </c>
      <c r="I12" s="28" t="str">
        <f>_xll.ohRangeRetrieveError(H12)</f>
        <v/>
      </c>
      <c r="J12" s="22"/>
      <c r="L12" s="165">
        <f>_xll.qlRateHelperEarliestDate($H12)</f>
        <v>41926</v>
      </c>
      <c r="M12" s="165">
        <f>_xll.qlRateHelperLatestDate($H12)</f>
        <v>42018</v>
      </c>
    </row>
    <row r="13" spans="1:13" x14ac:dyDescent="0.2">
      <c r="A13" s="27"/>
      <c r="B13" s="26" t="str">
        <f t="shared" si="3"/>
        <v>9M</v>
      </c>
      <c r="C13" s="26">
        <v>9</v>
      </c>
      <c r="D13" s="25" t="str">
        <f t="shared" si="4"/>
        <v>x12F</v>
      </c>
      <c r="E13" s="24" t="str">
        <f t="shared" si="0"/>
        <v>HkdHibor3M</v>
      </c>
      <c r="F13" s="24" t="str">
        <f t="shared" si="1"/>
        <v>HKD9x12F_Quote</v>
      </c>
      <c r="G13" s="24" t="str">
        <f t="shared" si="2"/>
        <v>HKD_YC3MRH_9x12F</v>
      </c>
      <c r="H13" s="24" t="str">
        <f>_xll.qlFraRateHelper(G13,F13,B13,E13,Permanent,Trigger,ObjectOverwrite)</f>
        <v>HKD_YC3MRH_9x12F#0001</v>
      </c>
      <c r="I13" s="23" t="str">
        <f>_xll.ohRangeRetrieveError(H13)</f>
        <v/>
      </c>
      <c r="J13" s="22"/>
      <c r="L13" s="165">
        <f>_xll.qlRateHelperEarliestDate($H13)</f>
        <v>41957</v>
      </c>
      <c r="M13" s="165">
        <f>_xll.qlRateHelperLatestDate($H13)</f>
        <v>42051</v>
      </c>
    </row>
    <row r="14" spans="1:13" ht="12" thickBot="1" x14ac:dyDescent="0.25">
      <c r="A14" s="21"/>
      <c r="B14" s="20"/>
      <c r="C14" s="20"/>
      <c r="D14" s="20"/>
      <c r="E14" s="20" t="str">
        <f>PROPER(Currency)&amp;FamilyName&amp;$E$1</f>
        <v>HkdHibor3M</v>
      </c>
      <c r="F14" s="20" t="s">
        <v>101</v>
      </c>
      <c r="G14" s="20" t="s">
        <v>102</v>
      </c>
      <c r="H14" s="19" t="str">
        <f>_xll.qlDepositRateHelper(G14,F14,E14,Permanent,Trigger,ObjectOverwrite)</f>
        <v>HkdHibor3MLastFixing#0001</v>
      </c>
      <c r="I14" s="19"/>
      <c r="J14" s="18"/>
    </row>
    <row r="16" spans="1:13" x14ac:dyDescent="0.2">
      <c r="H16" s="16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9"/>
  <sheetViews>
    <sheetView zoomScaleNormal="100" workbookViewId="0">
      <selection activeCell="K6" sqref="K6:K28"/>
    </sheetView>
  </sheetViews>
  <sheetFormatPr defaultRowHeight="11.25" x14ac:dyDescent="0.2"/>
  <cols>
    <col min="1" max="1" width="2.7109375" style="83" customWidth="1"/>
    <col min="2" max="2" width="5.85546875" style="83" customWidth="1"/>
    <col min="3" max="3" width="4" style="83" bestFit="1" customWidth="1"/>
    <col min="4" max="5" width="3" style="83" bestFit="1" customWidth="1"/>
    <col min="6" max="6" width="10" style="83" bestFit="1" customWidth="1"/>
    <col min="7" max="8" width="19.28515625" style="83" bestFit="1" customWidth="1"/>
    <col min="9" max="9" width="8" style="83" bestFit="1" customWidth="1"/>
    <col min="10" max="10" width="17.28515625" style="83" bestFit="1" customWidth="1"/>
    <col min="11" max="11" width="24.42578125" style="83" bestFit="1" customWidth="1"/>
    <col min="12" max="12" width="24.42578125" style="84" bestFit="1" customWidth="1"/>
    <col min="13" max="13" width="31.7109375" style="83" customWidth="1"/>
    <col min="14" max="15" width="2.7109375" style="83" customWidth="1"/>
    <col min="16" max="16" width="9.5703125" style="83" bestFit="1" customWidth="1"/>
    <col min="17" max="17" width="16.140625" style="83" bestFit="1" customWidth="1"/>
    <col min="18" max="18" width="19.28515625" style="83" bestFit="1" customWidth="1"/>
    <col min="19" max="19" width="5" style="83" bestFit="1" customWidth="1"/>
    <col min="20" max="20" width="19.28515625" style="83" bestFit="1" customWidth="1"/>
    <col min="21" max="21" width="9.28515625" style="83" bestFit="1" customWidth="1"/>
    <col min="22" max="16384" width="9.140625" style="83"/>
  </cols>
  <sheetData>
    <row r="1" spans="1:20" x14ac:dyDescent="0.2">
      <c r="A1" s="138"/>
      <c r="B1" s="139"/>
      <c r="C1" s="139"/>
      <c r="D1" s="139"/>
      <c r="E1" s="139"/>
      <c r="F1" s="139"/>
      <c r="G1" s="139"/>
      <c r="H1" s="139"/>
      <c r="I1" s="139"/>
      <c r="J1" s="139"/>
      <c r="K1" s="140"/>
      <c r="L1" s="139"/>
      <c r="M1" s="139"/>
      <c r="N1" s="141"/>
    </row>
    <row r="2" spans="1:20" x14ac:dyDescent="0.2">
      <c r="A2" s="142"/>
      <c r="B2" s="143"/>
      <c r="C2" s="143"/>
      <c r="D2" s="143"/>
      <c r="E2" s="143"/>
      <c r="F2" s="143"/>
      <c r="G2" s="143"/>
      <c r="H2" s="143"/>
      <c r="I2" s="143"/>
      <c r="J2" s="92" t="s">
        <v>60</v>
      </c>
      <c r="K2" s="92" t="str">
        <f>Currency&amp;"_YC"&amp;$J$2&amp;"RH"</f>
        <v>HKD_YC3MRH</v>
      </c>
      <c r="L2" s="92" t="e">
        <f>NA()</f>
        <v>#N/A</v>
      </c>
      <c r="M2" s="143"/>
      <c r="N2" s="144"/>
    </row>
    <row r="3" spans="1:20" ht="33.75" x14ac:dyDescent="0.25">
      <c r="A3" s="142"/>
      <c r="B3" s="145" t="s">
        <v>59</v>
      </c>
      <c r="C3" s="145"/>
      <c r="D3" s="145"/>
      <c r="E3" s="145"/>
      <c r="F3" s="145" t="s">
        <v>58</v>
      </c>
      <c r="G3" s="145" t="s">
        <v>57</v>
      </c>
      <c r="H3" s="145" t="s">
        <v>56</v>
      </c>
      <c r="I3" s="145" t="s">
        <v>55</v>
      </c>
      <c r="J3" s="145" t="s">
        <v>16</v>
      </c>
      <c r="K3" s="146" t="str">
        <f>K2&amp;"_Swaps.xml"</f>
        <v>HKD_YC3MRH_Swaps.xml</v>
      </c>
      <c r="L3" s="147">
        <f ca="1">IF(Serialize,_xll.ohObjectSave(L4:L28,SerializationPath&amp;K3,FileOverwrite,,Serialize),"---")</f>
        <v>24</v>
      </c>
      <c r="M3" s="148" t="str">
        <f ca="1">_xll.ohRangeRetrieveError(L3)</f>
        <v/>
      </c>
      <c r="N3" s="149" t="s">
        <v>97</v>
      </c>
      <c r="P3" s="150" t="s">
        <v>54</v>
      </c>
      <c r="Q3" s="150" t="s">
        <v>53</v>
      </c>
      <c r="R3" s="150" t="s">
        <v>52</v>
      </c>
      <c r="S3" s="150" t="s">
        <v>51</v>
      </c>
      <c r="T3" s="151" t="s">
        <v>50</v>
      </c>
    </row>
    <row r="4" spans="1:20" x14ac:dyDescent="0.2">
      <c r="A4" s="15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53" t="str">
        <f>_xll.qlIborIndex(,FamilyName,J2,P4,Currency,Q4,R4,S4,T4,,Permanent,Trigger,ObjectOverwrite)</f>
        <v>obj_0012b#0001</v>
      </c>
      <c r="M4" s="154" t="str">
        <f>_xll.ohRangeRetrieveError(L4)</f>
        <v/>
      </c>
      <c r="N4" s="144" t="s">
        <v>97</v>
      </c>
      <c r="P4" s="155">
        <v>0</v>
      </c>
      <c r="Q4" s="155" t="s">
        <v>18</v>
      </c>
      <c r="R4" s="155" t="s">
        <v>23</v>
      </c>
      <c r="S4" s="155" t="b">
        <v>1</v>
      </c>
      <c r="T4" s="156" t="s">
        <v>20</v>
      </c>
    </row>
    <row r="5" spans="1:20" x14ac:dyDescent="0.2">
      <c r="A5" s="152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4" t="s">
        <v>97</v>
      </c>
    </row>
    <row r="6" spans="1:20" x14ac:dyDescent="0.2">
      <c r="A6" s="142"/>
      <c r="B6" s="157">
        <v>3</v>
      </c>
      <c r="C6" s="158" t="s">
        <v>49</v>
      </c>
      <c r="D6" s="159" t="s">
        <v>46</v>
      </c>
      <c r="E6" s="159" t="s">
        <v>45</v>
      </c>
      <c r="F6" s="159" t="s">
        <v>24</v>
      </c>
      <c r="G6" s="160" t="s">
        <v>23</v>
      </c>
      <c r="H6" s="160" t="str">
        <f t="shared" ref="H6:H28" si="0">IF(UPPER(RIGHT($D6))="B",BondBasisDayCounter,IF(UPPER(RIGHT($D6))="M",MoneyMarketDayCounter,"--"))</f>
        <v>Actual/365 (Fixed)</v>
      </c>
      <c r="I6" s="161">
        <v>0</v>
      </c>
      <c r="J6" s="162" t="str">
        <f t="shared" ref="J6:J28" si="1">Currency&amp;$D6&amp;$E6&amp;$C6&amp;"_Quote"</f>
        <v>HKDQM3H1Y_Quote</v>
      </c>
      <c r="K6" s="163" t="str">
        <f t="shared" ref="K6:K28" si="2">$K$2&amp;"_"&amp;$D6&amp;$E6&amp;$C6</f>
        <v>HKD_YC3MRH_QM3H1Y</v>
      </c>
      <c r="L6" s="164" t="str">
        <f>_xll.qlSwapRateHelper2(K6,$J6,$C6,Calendar,$F6,$G6,$H6,$L$4,$I6,B6&amp;"D",DiscountingCurve,Permanent,Trigger,ObjectOverwrite)</f>
        <v>HKD_YC3MRH_QM3H1Y#0001</v>
      </c>
      <c r="M6" s="148" t="str">
        <f>_xll.ohRangeRetrieveError(L6)</f>
        <v/>
      </c>
      <c r="N6" s="144" t="s">
        <v>97</v>
      </c>
      <c r="Q6" s="165">
        <f>_xll.qlRateHelperEarliestDate($L6)</f>
        <v>41687</v>
      </c>
      <c r="R6" s="165">
        <f>_xll.qlRateHelperLatestDate($L6)</f>
        <v>42052</v>
      </c>
      <c r="T6" s="165"/>
    </row>
    <row r="7" spans="1:20" x14ac:dyDescent="0.2">
      <c r="A7" s="142"/>
      <c r="B7" s="157">
        <v>3</v>
      </c>
      <c r="C7" s="158" t="s">
        <v>48</v>
      </c>
      <c r="D7" s="159" t="s">
        <v>46</v>
      </c>
      <c r="E7" s="159" t="s">
        <v>45</v>
      </c>
      <c r="F7" s="159" t="s">
        <v>24</v>
      </c>
      <c r="G7" s="166" t="s">
        <v>23</v>
      </c>
      <c r="H7" s="166" t="str">
        <f t="shared" si="0"/>
        <v>Actual/365 (Fixed)</v>
      </c>
      <c r="I7" s="161">
        <v>0</v>
      </c>
      <c r="J7" s="167" t="str">
        <f t="shared" si="1"/>
        <v>HKDQM3H15M_Quote</v>
      </c>
      <c r="K7" s="163" t="str">
        <f t="shared" si="2"/>
        <v>HKD_YC3MRH_QM3H15M</v>
      </c>
      <c r="L7" s="164" t="str">
        <f>_xll.qlSwapRateHelper2(K7,$J7,$C7,Calendar,$F7,$G7,$H7,$L$4,$I7,B7&amp;"D",DiscountingCurve,Permanent,Trigger,ObjectOverwrite)</f>
        <v>HKD_YC3MRH_QM3H15M#0001</v>
      </c>
      <c r="M7" s="148" t="str">
        <f>_xll.ohRangeRetrieveError(L7)</f>
        <v/>
      </c>
      <c r="N7" s="144" t="s">
        <v>97</v>
      </c>
      <c r="Q7" s="165">
        <f>_xll.qlRateHelperEarliestDate($L7)</f>
        <v>41687</v>
      </c>
      <c r="R7" s="165">
        <f>_xll.qlRateHelperLatestDate($L7)</f>
        <v>42142</v>
      </c>
      <c r="T7" s="165"/>
    </row>
    <row r="8" spans="1:20" x14ac:dyDescent="0.2">
      <c r="A8" s="142"/>
      <c r="B8" s="157">
        <v>3</v>
      </c>
      <c r="C8" s="158" t="s">
        <v>47</v>
      </c>
      <c r="D8" s="159" t="s">
        <v>46</v>
      </c>
      <c r="E8" s="159" t="s">
        <v>45</v>
      </c>
      <c r="F8" s="159" t="s">
        <v>24</v>
      </c>
      <c r="G8" s="166" t="s">
        <v>23</v>
      </c>
      <c r="H8" s="166" t="str">
        <f t="shared" si="0"/>
        <v>Actual/365 (Fixed)</v>
      </c>
      <c r="I8" s="161">
        <v>0</v>
      </c>
      <c r="J8" s="167" t="str">
        <f t="shared" si="1"/>
        <v>HKDQM3H18M_Quote</v>
      </c>
      <c r="K8" s="163" t="str">
        <f t="shared" si="2"/>
        <v>HKD_YC3MRH_QM3H18M</v>
      </c>
      <c r="L8" s="164" t="str">
        <f>_xll.qlSwapRateHelper2(K8,$J8,$C8,Calendar,$F8,$G8,$H8,$L$4,$I8,B8&amp;"D",DiscountingCurve,Permanent,Trigger,ObjectOverwrite)</f>
        <v>HKD_YC3MRH_QM3H18M#0001</v>
      </c>
      <c r="M8" s="148" t="str">
        <f>_xll.ohRangeRetrieveError(L8)</f>
        <v/>
      </c>
      <c r="N8" s="144" t="s">
        <v>97</v>
      </c>
      <c r="Q8" s="165">
        <f>_xll.qlRateHelperEarliestDate($L8)</f>
        <v>41687</v>
      </c>
      <c r="R8" s="165">
        <f>_xll.qlRateHelperLatestDate($L8)</f>
        <v>42233</v>
      </c>
      <c r="T8" s="165"/>
    </row>
    <row r="9" spans="1:20" x14ac:dyDescent="0.2">
      <c r="A9" s="142"/>
      <c r="B9" s="157">
        <v>3</v>
      </c>
      <c r="C9" s="158" t="s">
        <v>44</v>
      </c>
      <c r="D9" s="159" t="s">
        <v>46</v>
      </c>
      <c r="E9" s="159" t="s">
        <v>45</v>
      </c>
      <c r="F9" s="159" t="s">
        <v>24</v>
      </c>
      <c r="G9" s="166" t="s">
        <v>23</v>
      </c>
      <c r="H9" s="166" t="str">
        <f t="shared" si="0"/>
        <v>Actual/365 (Fixed)</v>
      </c>
      <c r="I9" s="161">
        <v>0</v>
      </c>
      <c r="J9" s="167" t="str">
        <f t="shared" si="1"/>
        <v>HKDQM3H21M_Quote</v>
      </c>
      <c r="K9" s="163" t="str">
        <f t="shared" si="2"/>
        <v>HKD_YC3MRH_QM3H21M</v>
      </c>
      <c r="L9" s="164" t="str">
        <f>_xll.qlSwapRateHelper2(K9,$J9,$C9,Calendar,$F9,$G9,$H9,$L$4,$I9,B9&amp;"D",DiscountingCurve,Permanent,Trigger,ObjectOverwrite)</f>
        <v>HKD_YC3MRH_QM3H21M#0001</v>
      </c>
      <c r="M9" s="148" t="str">
        <f>_xll.ohRangeRetrieveError(L9)</f>
        <v/>
      </c>
      <c r="N9" s="144" t="s">
        <v>97</v>
      </c>
      <c r="Q9" s="165">
        <f>_xll.qlRateHelperEarliestDate($L9)</f>
        <v>41687</v>
      </c>
      <c r="R9" s="165">
        <f>_xll.qlRateHelperLatestDate($L9)</f>
        <v>42325</v>
      </c>
      <c r="T9" s="165"/>
    </row>
    <row r="10" spans="1:20" x14ac:dyDescent="0.2">
      <c r="A10" s="142"/>
      <c r="B10" s="157">
        <v>3</v>
      </c>
      <c r="C10" s="168" t="s">
        <v>43</v>
      </c>
      <c r="D10" s="159" t="s">
        <v>46</v>
      </c>
      <c r="E10" s="159" t="s">
        <v>45</v>
      </c>
      <c r="F10" s="159" t="s">
        <v>24</v>
      </c>
      <c r="G10" s="166" t="s">
        <v>23</v>
      </c>
      <c r="H10" s="166" t="str">
        <f t="shared" si="0"/>
        <v>Actual/365 (Fixed)</v>
      </c>
      <c r="I10" s="161">
        <v>0</v>
      </c>
      <c r="J10" s="167" t="str">
        <f t="shared" si="1"/>
        <v>HKDQM3H2Y_Quote</v>
      </c>
      <c r="K10" s="163" t="str">
        <f t="shared" si="2"/>
        <v>HKD_YC3MRH_QM3H2Y</v>
      </c>
      <c r="L10" s="164" t="str">
        <f>_xll.qlSwapRateHelper2(K10,$J10,$C10,Calendar,$F10,$G10,$H10,$L$4,$I10,B10&amp;"D",DiscountingCurve,Permanent,Trigger,ObjectOverwrite)</f>
        <v>HKD_YC3MRH_QM3H2Y#0001</v>
      </c>
      <c r="M10" s="148" t="str">
        <f>_xll.ohRangeRetrieveError(L10)</f>
        <v/>
      </c>
      <c r="N10" s="144" t="s">
        <v>97</v>
      </c>
      <c r="Q10" s="165">
        <f>_xll.qlRateHelperEarliestDate($L10)</f>
        <v>41687</v>
      </c>
      <c r="R10" s="165">
        <f>_xll.qlRateHelperLatestDate($L10)</f>
        <v>42417</v>
      </c>
      <c r="T10" s="165"/>
    </row>
    <row r="11" spans="1:20" x14ac:dyDescent="0.2">
      <c r="A11" s="142"/>
      <c r="B11" s="157">
        <v>3</v>
      </c>
      <c r="C11" s="168" t="s">
        <v>42</v>
      </c>
      <c r="D11" s="159" t="s">
        <v>46</v>
      </c>
      <c r="E11" s="159" t="s">
        <v>45</v>
      </c>
      <c r="F11" s="159" t="s">
        <v>24</v>
      </c>
      <c r="G11" s="166" t="s">
        <v>23</v>
      </c>
      <c r="H11" s="166" t="str">
        <f t="shared" si="0"/>
        <v>Actual/365 (Fixed)</v>
      </c>
      <c r="I11" s="161">
        <v>0</v>
      </c>
      <c r="J11" s="167" t="str">
        <f t="shared" si="1"/>
        <v>HKDQM3H3Y_Quote</v>
      </c>
      <c r="K11" s="163" t="str">
        <f t="shared" si="2"/>
        <v>HKD_YC3MRH_QM3H3Y</v>
      </c>
      <c r="L11" s="164" t="str">
        <f>_xll.qlSwapRateHelper2(K11,$J11,$C11,Calendar,$F11,$G11,$H11,$L$4,$I11,B11&amp;"D",DiscountingCurve,Permanent,Trigger,ObjectOverwrite)</f>
        <v>HKD_YC3MRH_QM3H3Y#0001</v>
      </c>
      <c r="M11" s="148" t="str">
        <f>_xll.ohRangeRetrieveError(L11)</f>
        <v/>
      </c>
      <c r="N11" s="144" t="s">
        <v>97</v>
      </c>
      <c r="Q11" s="165">
        <f>_xll.qlRateHelperEarliestDate($L11)</f>
        <v>41687</v>
      </c>
      <c r="R11" s="165">
        <f>_xll.qlRateHelperLatestDate($L11)</f>
        <v>42783</v>
      </c>
      <c r="T11" s="165"/>
    </row>
    <row r="12" spans="1:20" x14ac:dyDescent="0.2">
      <c r="A12" s="142"/>
      <c r="B12" s="157">
        <v>3</v>
      </c>
      <c r="C12" s="168" t="s">
        <v>41</v>
      </c>
      <c r="D12" s="159" t="s">
        <v>46</v>
      </c>
      <c r="E12" s="159" t="s">
        <v>45</v>
      </c>
      <c r="F12" s="159" t="s">
        <v>24</v>
      </c>
      <c r="G12" s="166" t="s">
        <v>23</v>
      </c>
      <c r="H12" s="166" t="str">
        <f t="shared" si="0"/>
        <v>Actual/365 (Fixed)</v>
      </c>
      <c r="I12" s="161">
        <v>0</v>
      </c>
      <c r="J12" s="167" t="str">
        <f t="shared" si="1"/>
        <v>HKDQM3H4Y_Quote</v>
      </c>
      <c r="K12" s="163" t="str">
        <f t="shared" si="2"/>
        <v>HKD_YC3MRH_QM3H4Y</v>
      </c>
      <c r="L12" s="164" t="str">
        <f>_xll.qlSwapRateHelper2(K12,$J12,$C12,Calendar,$F12,$G12,$H12,$L$4,$I12,B12&amp;"D",DiscountingCurve,Permanent,Trigger,ObjectOverwrite)</f>
        <v>HKD_YC3MRH_QM3H4Y#0001</v>
      </c>
      <c r="M12" s="148" t="str">
        <f>_xll.ohRangeRetrieveError(L12)</f>
        <v/>
      </c>
      <c r="N12" s="144" t="s">
        <v>97</v>
      </c>
      <c r="Q12" s="165">
        <f>_xll.qlRateHelperEarliestDate($L12)</f>
        <v>41687</v>
      </c>
      <c r="R12" s="165">
        <f>_xll.qlRateHelperLatestDate($L12)</f>
        <v>43150</v>
      </c>
      <c r="T12" s="165"/>
    </row>
    <row r="13" spans="1:20" x14ac:dyDescent="0.2">
      <c r="A13" s="142"/>
      <c r="B13" s="157">
        <v>3</v>
      </c>
      <c r="C13" s="168" t="s">
        <v>40</v>
      </c>
      <c r="D13" s="159" t="s">
        <v>46</v>
      </c>
      <c r="E13" s="159" t="s">
        <v>45</v>
      </c>
      <c r="F13" s="159" t="s">
        <v>24</v>
      </c>
      <c r="G13" s="166" t="s">
        <v>23</v>
      </c>
      <c r="H13" s="166" t="str">
        <f t="shared" si="0"/>
        <v>Actual/365 (Fixed)</v>
      </c>
      <c r="I13" s="161">
        <v>0</v>
      </c>
      <c r="J13" s="167" t="str">
        <f t="shared" si="1"/>
        <v>HKDQM3H5Y_Quote</v>
      </c>
      <c r="K13" s="163" t="str">
        <f t="shared" si="2"/>
        <v>HKD_YC3MRH_QM3H5Y</v>
      </c>
      <c r="L13" s="164" t="str">
        <f>_xll.qlSwapRateHelper2(K13,$J13,$C13,Calendar,$F13,$G13,$H13,$L$4,$I13,B13&amp;"D",DiscountingCurve,Permanent,Trigger,ObjectOverwrite)</f>
        <v>HKD_YC3MRH_QM3H5Y#0001</v>
      </c>
      <c r="M13" s="148" t="str">
        <f>_xll.ohRangeRetrieveError(L13)</f>
        <v/>
      </c>
      <c r="N13" s="144" t="s">
        <v>97</v>
      </c>
      <c r="Q13" s="165">
        <f>_xll.qlRateHelperEarliestDate($L13)</f>
        <v>41687</v>
      </c>
      <c r="R13" s="165">
        <f>_xll.qlRateHelperLatestDate($L13)</f>
        <v>43514</v>
      </c>
      <c r="T13" s="165"/>
    </row>
    <row r="14" spans="1:20" x14ac:dyDescent="0.2">
      <c r="A14" s="142"/>
      <c r="B14" s="157">
        <v>3</v>
      </c>
      <c r="C14" s="168" t="s">
        <v>39</v>
      </c>
      <c r="D14" s="159" t="s">
        <v>46</v>
      </c>
      <c r="E14" s="159" t="s">
        <v>45</v>
      </c>
      <c r="F14" s="159" t="s">
        <v>24</v>
      </c>
      <c r="G14" s="166" t="s">
        <v>23</v>
      </c>
      <c r="H14" s="166" t="str">
        <f t="shared" si="0"/>
        <v>Actual/365 (Fixed)</v>
      </c>
      <c r="I14" s="161">
        <v>0</v>
      </c>
      <c r="J14" s="167" t="str">
        <f t="shared" si="1"/>
        <v>HKDQM3H6Y_Quote</v>
      </c>
      <c r="K14" s="163" t="str">
        <f t="shared" si="2"/>
        <v>HKD_YC3MRH_QM3H6Y</v>
      </c>
      <c r="L14" s="164" t="str">
        <f>_xll.qlSwapRateHelper2(K14,$J14,$C14,Calendar,$F14,$G14,$H14,$L$4,$I14,B14&amp;"D",DiscountingCurve,Permanent,Trigger,ObjectOverwrite)</f>
        <v>HKD_YC3MRH_QM3H6Y#0001</v>
      </c>
      <c r="M14" s="148" t="str">
        <f>_xll.ohRangeRetrieveError(L14)</f>
        <v/>
      </c>
      <c r="N14" s="144" t="s">
        <v>97</v>
      </c>
      <c r="Q14" s="165">
        <f>_xll.qlRateHelperEarliestDate($L14)</f>
        <v>41687</v>
      </c>
      <c r="R14" s="165">
        <f>_xll.qlRateHelperLatestDate($L14)</f>
        <v>43878</v>
      </c>
      <c r="T14" s="165"/>
    </row>
    <row r="15" spans="1:20" x14ac:dyDescent="0.2">
      <c r="A15" s="142"/>
      <c r="B15" s="157">
        <v>3</v>
      </c>
      <c r="C15" s="168" t="s">
        <v>38</v>
      </c>
      <c r="D15" s="159" t="s">
        <v>46</v>
      </c>
      <c r="E15" s="159" t="s">
        <v>45</v>
      </c>
      <c r="F15" s="159" t="s">
        <v>24</v>
      </c>
      <c r="G15" s="166" t="s">
        <v>23</v>
      </c>
      <c r="H15" s="166" t="str">
        <f t="shared" si="0"/>
        <v>Actual/365 (Fixed)</v>
      </c>
      <c r="I15" s="161">
        <v>0</v>
      </c>
      <c r="J15" s="167" t="str">
        <f t="shared" si="1"/>
        <v>HKDQM3H7Y_Quote</v>
      </c>
      <c r="K15" s="163" t="str">
        <f t="shared" si="2"/>
        <v>HKD_YC3MRH_QM3H7Y</v>
      </c>
      <c r="L15" s="164" t="str">
        <f>_xll.qlSwapRateHelper2(K15,$J15,$C15,Calendar,$F15,$G15,$H15,$L$4,$I15,B15&amp;"D",DiscountingCurve,Permanent,Trigger,ObjectOverwrite)</f>
        <v>HKD_YC3MRH_QM3H7Y#0001</v>
      </c>
      <c r="M15" s="148" t="str">
        <f>_xll.ohRangeRetrieveError(L15)</f>
        <v/>
      </c>
      <c r="N15" s="144" t="s">
        <v>97</v>
      </c>
      <c r="Q15" s="165">
        <f>_xll.qlRateHelperEarliestDate($L15)</f>
        <v>41687</v>
      </c>
      <c r="R15" s="165">
        <f>_xll.qlRateHelperLatestDate($L15)</f>
        <v>44244</v>
      </c>
    </row>
    <row r="16" spans="1:20" x14ac:dyDescent="0.2">
      <c r="A16" s="142"/>
      <c r="B16" s="157">
        <v>3</v>
      </c>
      <c r="C16" s="168" t="s">
        <v>37</v>
      </c>
      <c r="D16" s="159" t="s">
        <v>46</v>
      </c>
      <c r="E16" s="159" t="s">
        <v>45</v>
      </c>
      <c r="F16" s="159" t="s">
        <v>24</v>
      </c>
      <c r="G16" s="166" t="s">
        <v>23</v>
      </c>
      <c r="H16" s="166" t="str">
        <f t="shared" si="0"/>
        <v>Actual/365 (Fixed)</v>
      </c>
      <c r="I16" s="161">
        <v>0</v>
      </c>
      <c r="J16" s="167" t="str">
        <f t="shared" si="1"/>
        <v>HKDQM3H8Y_Quote</v>
      </c>
      <c r="K16" s="163" t="str">
        <f t="shared" si="2"/>
        <v>HKD_YC3MRH_QM3H8Y</v>
      </c>
      <c r="L16" s="164" t="str">
        <f>_xll.qlSwapRateHelper2(K16,$J16,$C16,Calendar,$F16,$G16,$H16,$L$4,$I16,B16&amp;"D",DiscountingCurve,Permanent,Trigger,ObjectOverwrite)</f>
        <v>HKD_YC3MRH_QM3H8Y#0001</v>
      </c>
      <c r="M16" s="148" t="str">
        <f>_xll.ohRangeRetrieveError(L16)</f>
        <v/>
      </c>
      <c r="N16" s="144" t="s">
        <v>97</v>
      </c>
      <c r="Q16" s="165">
        <f>_xll.qlRateHelperEarliestDate($L16)</f>
        <v>41687</v>
      </c>
      <c r="R16" s="165">
        <f>_xll.qlRateHelperLatestDate($L16)</f>
        <v>44609</v>
      </c>
      <c r="T16" s="165"/>
    </row>
    <row r="17" spans="1:18" x14ac:dyDescent="0.2">
      <c r="A17" s="142"/>
      <c r="B17" s="157">
        <v>3</v>
      </c>
      <c r="C17" s="168" t="s">
        <v>36</v>
      </c>
      <c r="D17" s="159" t="s">
        <v>46</v>
      </c>
      <c r="E17" s="159" t="s">
        <v>45</v>
      </c>
      <c r="F17" s="159" t="s">
        <v>24</v>
      </c>
      <c r="G17" s="166" t="s">
        <v>23</v>
      </c>
      <c r="H17" s="166" t="str">
        <f t="shared" si="0"/>
        <v>Actual/365 (Fixed)</v>
      </c>
      <c r="I17" s="161">
        <v>0</v>
      </c>
      <c r="J17" s="167" t="str">
        <f t="shared" si="1"/>
        <v>HKDQM3H9Y_Quote</v>
      </c>
      <c r="K17" s="163" t="str">
        <f t="shared" si="2"/>
        <v>HKD_YC3MRH_QM3H9Y</v>
      </c>
      <c r="L17" s="164" t="str">
        <f>_xll.qlSwapRateHelper2(K17,$J17,$C17,Calendar,$F17,$G17,$H17,$L$4,$I17,B17&amp;"D",DiscountingCurve,Permanent,Trigger,ObjectOverwrite)</f>
        <v>HKD_YC3MRH_QM3H9Y#0001</v>
      </c>
      <c r="M17" s="148" t="str">
        <f>_xll.ohRangeRetrieveError(L17)</f>
        <v/>
      </c>
      <c r="N17" s="144" t="s">
        <v>97</v>
      </c>
      <c r="Q17" s="165">
        <f>_xll.qlRateHelperEarliestDate($L17)</f>
        <v>41687</v>
      </c>
      <c r="R17" s="165">
        <f>_xll.qlRateHelperLatestDate($L17)</f>
        <v>44974</v>
      </c>
    </row>
    <row r="18" spans="1:18" x14ac:dyDescent="0.2">
      <c r="A18" s="142"/>
      <c r="B18" s="157">
        <v>3</v>
      </c>
      <c r="C18" s="168" t="s">
        <v>35</v>
      </c>
      <c r="D18" s="159" t="s">
        <v>46</v>
      </c>
      <c r="E18" s="159" t="s">
        <v>45</v>
      </c>
      <c r="F18" s="159" t="s">
        <v>24</v>
      </c>
      <c r="G18" s="166" t="s">
        <v>23</v>
      </c>
      <c r="H18" s="166" t="str">
        <f t="shared" si="0"/>
        <v>Actual/365 (Fixed)</v>
      </c>
      <c r="I18" s="161">
        <v>0</v>
      </c>
      <c r="J18" s="167" t="str">
        <f t="shared" si="1"/>
        <v>HKDQM3H10Y_Quote</v>
      </c>
      <c r="K18" s="163" t="str">
        <f t="shared" si="2"/>
        <v>HKD_YC3MRH_QM3H10Y</v>
      </c>
      <c r="L18" s="164" t="str">
        <f>_xll.qlSwapRateHelper2(K18,$J18,$C18,Calendar,$F18,$G18,$H18,$L$4,$I18,B18&amp;"D",DiscountingCurve,Permanent,Trigger,ObjectOverwrite)</f>
        <v>HKD_YC3MRH_QM3H10Y#0001</v>
      </c>
      <c r="M18" s="148" t="str">
        <f>_xll.ohRangeRetrieveError(L18)</f>
        <v/>
      </c>
      <c r="N18" s="144" t="s">
        <v>97</v>
      </c>
      <c r="Q18" s="165">
        <f>_xll.qlRateHelperEarliestDate($L18)</f>
        <v>41687</v>
      </c>
      <c r="R18" s="165">
        <f>_xll.qlRateHelperLatestDate($L18)</f>
        <v>45341</v>
      </c>
    </row>
    <row r="19" spans="1:18" x14ac:dyDescent="0.2">
      <c r="A19" s="142"/>
      <c r="B19" s="157">
        <v>3</v>
      </c>
      <c r="C19" s="168" t="s">
        <v>34</v>
      </c>
      <c r="D19" s="159" t="s">
        <v>46</v>
      </c>
      <c r="E19" s="159" t="s">
        <v>45</v>
      </c>
      <c r="F19" s="159" t="s">
        <v>24</v>
      </c>
      <c r="G19" s="166" t="s">
        <v>23</v>
      </c>
      <c r="H19" s="166" t="str">
        <f t="shared" si="0"/>
        <v>Actual/365 (Fixed)</v>
      </c>
      <c r="I19" s="161">
        <v>0</v>
      </c>
      <c r="J19" s="167" t="str">
        <f t="shared" si="1"/>
        <v>HKDQM3H11Y_Quote</v>
      </c>
      <c r="K19" s="163" t="str">
        <f t="shared" si="2"/>
        <v>HKD_YC3MRH_QM3H11Y</v>
      </c>
      <c r="L19" s="164" t="str">
        <f>_xll.qlSwapRateHelper2(K19,$J19,$C19,Calendar,$F19,$G19,$H19,$L$4,$I19,B19&amp;"D",DiscountingCurve,Permanent,Trigger,ObjectOverwrite)</f>
        <v>HKD_YC3MRH_QM3H11Y#0001</v>
      </c>
      <c r="M19" s="148" t="str">
        <f>_xll.ohRangeRetrieveError(L19)</f>
        <v/>
      </c>
      <c r="N19" s="144" t="s">
        <v>97</v>
      </c>
      <c r="Q19" s="165">
        <f>_xll.qlRateHelperEarliestDate($L19)</f>
        <v>41687</v>
      </c>
      <c r="R19" s="165">
        <f>_xll.qlRateHelperLatestDate($L19)</f>
        <v>45705</v>
      </c>
    </row>
    <row r="20" spans="1:18" x14ac:dyDescent="0.2">
      <c r="A20" s="142"/>
      <c r="B20" s="157">
        <v>3</v>
      </c>
      <c r="C20" s="168" t="s">
        <v>33</v>
      </c>
      <c r="D20" s="159" t="s">
        <v>46</v>
      </c>
      <c r="E20" s="159" t="s">
        <v>45</v>
      </c>
      <c r="F20" s="159" t="s">
        <v>24</v>
      </c>
      <c r="G20" s="166" t="s">
        <v>23</v>
      </c>
      <c r="H20" s="166" t="str">
        <f t="shared" si="0"/>
        <v>Actual/365 (Fixed)</v>
      </c>
      <c r="I20" s="161">
        <v>0</v>
      </c>
      <c r="J20" s="167" t="str">
        <f t="shared" si="1"/>
        <v>HKDQM3H12Y_Quote</v>
      </c>
      <c r="K20" s="163" t="str">
        <f t="shared" si="2"/>
        <v>HKD_YC3MRH_QM3H12Y</v>
      </c>
      <c r="L20" s="164" t="str">
        <f>_xll.qlSwapRateHelper2(K20,$J20,$C20,Calendar,$F20,$G20,$H20,$L$4,$I20,B20&amp;"D",DiscountingCurve,Permanent,Trigger,ObjectOverwrite)</f>
        <v>HKD_YC3MRH_QM3H12Y#0001</v>
      </c>
      <c r="M20" s="148" t="str">
        <f>_xll.ohRangeRetrieveError(L20)</f>
        <v/>
      </c>
      <c r="N20" s="144" t="s">
        <v>97</v>
      </c>
      <c r="Q20" s="165">
        <f>_xll.qlRateHelperEarliestDate($L20)</f>
        <v>41687</v>
      </c>
      <c r="R20" s="165">
        <f>_xll.qlRateHelperLatestDate($L20)</f>
        <v>46070</v>
      </c>
    </row>
    <row r="21" spans="1:18" x14ac:dyDescent="0.2">
      <c r="A21" s="142"/>
      <c r="B21" s="157">
        <v>3</v>
      </c>
      <c r="C21" s="168" t="s">
        <v>32</v>
      </c>
      <c r="D21" s="159" t="s">
        <v>46</v>
      </c>
      <c r="E21" s="159" t="s">
        <v>45</v>
      </c>
      <c r="F21" s="159" t="s">
        <v>24</v>
      </c>
      <c r="G21" s="166" t="s">
        <v>23</v>
      </c>
      <c r="H21" s="166" t="str">
        <f t="shared" si="0"/>
        <v>Actual/365 (Fixed)</v>
      </c>
      <c r="I21" s="161">
        <v>0</v>
      </c>
      <c r="J21" s="167" t="str">
        <f t="shared" si="1"/>
        <v>HKDQM3H13Y_Quote</v>
      </c>
      <c r="K21" s="163" t="str">
        <f t="shared" si="2"/>
        <v>HKD_YC3MRH_QM3H13Y</v>
      </c>
      <c r="L21" s="164" t="str">
        <f>_xll.qlSwapRateHelper2(K21,$J21,$C21,Calendar,$F21,$G21,$H21,$L$4,$I21,B21&amp;"D",DiscountingCurve,Permanent,Trigger,ObjectOverwrite)</f>
        <v>HKD_YC3MRH_QM3H13Y#0001</v>
      </c>
      <c r="M21" s="148" t="str">
        <f>_xll.ohRangeRetrieveError(L21)</f>
        <v/>
      </c>
      <c r="N21" s="144" t="s">
        <v>97</v>
      </c>
      <c r="Q21" s="165">
        <f>_xll.qlRateHelperEarliestDate($L21)</f>
        <v>41687</v>
      </c>
      <c r="R21" s="165">
        <f>_xll.qlRateHelperLatestDate($L21)</f>
        <v>46435</v>
      </c>
    </row>
    <row r="22" spans="1:18" x14ac:dyDescent="0.2">
      <c r="A22" s="142"/>
      <c r="B22" s="157">
        <v>3</v>
      </c>
      <c r="C22" s="168" t="s">
        <v>31</v>
      </c>
      <c r="D22" s="159" t="s">
        <v>46</v>
      </c>
      <c r="E22" s="159" t="s">
        <v>45</v>
      </c>
      <c r="F22" s="159" t="s">
        <v>24</v>
      </c>
      <c r="G22" s="166" t="s">
        <v>23</v>
      </c>
      <c r="H22" s="166" t="str">
        <f t="shared" si="0"/>
        <v>Actual/365 (Fixed)</v>
      </c>
      <c r="I22" s="161">
        <v>0</v>
      </c>
      <c r="J22" s="167" t="str">
        <f t="shared" si="1"/>
        <v>HKDQM3H14Y_Quote</v>
      </c>
      <c r="K22" s="163" t="str">
        <f t="shared" si="2"/>
        <v>HKD_YC3MRH_QM3H14Y</v>
      </c>
      <c r="L22" s="164" t="str">
        <f>_xll.qlSwapRateHelper2(K22,$J22,$C22,Calendar,$F22,$G22,$H22,$L$4,$I22,B22&amp;"D",DiscountingCurve,Permanent,Trigger,ObjectOverwrite)</f>
        <v>HKD_YC3MRH_QM3H14Y#0001</v>
      </c>
      <c r="M22" s="148" t="str">
        <f>_xll.ohRangeRetrieveError(L22)</f>
        <v/>
      </c>
      <c r="N22" s="144" t="s">
        <v>97</v>
      </c>
      <c r="Q22" s="165">
        <f>_xll.qlRateHelperEarliestDate($L22)</f>
        <v>41687</v>
      </c>
      <c r="R22" s="165">
        <f>_xll.qlRateHelperLatestDate($L22)</f>
        <v>46800</v>
      </c>
    </row>
    <row r="23" spans="1:18" x14ac:dyDescent="0.2">
      <c r="A23" s="142"/>
      <c r="B23" s="157">
        <v>3</v>
      </c>
      <c r="C23" s="168" t="s">
        <v>30</v>
      </c>
      <c r="D23" s="159" t="s">
        <v>46</v>
      </c>
      <c r="E23" s="159" t="s">
        <v>45</v>
      </c>
      <c r="F23" s="159" t="s">
        <v>24</v>
      </c>
      <c r="G23" s="166" t="s">
        <v>23</v>
      </c>
      <c r="H23" s="166" t="str">
        <f t="shared" si="0"/>
        <v>Actual/365 (Fixed)</v>
      </c>
      <c r="I23" s="161">
        <v>0</v>
      </c>
      <c r="J23" s="167" t="str">
        <f t="shared" si="1"/>
        <v>HKDQM3H15Y_Quote</v>
      </c>
      <c r="K23" s="163" t="str">
        <f t="shared" si="2"/>
        <v>HKD_YC3MRH_QM3H15Y</v>
      </c>
      <c r="L23" s="164" t="str">
        <f>_xll.qlSwapRateHelper2(K23,$J23,$C23,Calendar,$F23,$G23,$H23,$L$4,$I23,B23&amp;"D",DiscountingCurve,Permanent,Trigger,ObjectOverwrite)</f>
        <v>HKD_YC3MRH_QM3H15Y#0001</v>
      </c>
      <c r="M23" s="148" t="str">
        <f>_xll.ohRangeRetrieveError(L23)</f>
        <v/>
      </c>
      <c r="N23" s="144" t="s">
        <v>97</v>
      </c>
      <c r="Q23" s="165">
        <f>_xll.qlRateHelperEarliestDate($L23)</f>
        <v>41687</v>
      </c>
      <c r="R23" s="165">
        <f>_xll.qlRateHelperLatestDate($L23)</f>
        <v>47168</v>
      </c>
    </row>
    <row r="24" spans="1:18" x14ac:dyDescent="0.2">
      <c r="A24" s="142"/>
      <c r="B24" s="157">
        <v>3</v>
      </c>
      <c r="C24" s="168" t="s">
        <v>29</v>
      </c>
      <c r="D24" s="159" t="s">
        <v>46</v>
      </c>
      <c r="E24" s="159" t="s">
        <v>45</v>
      </c>
      <c r="F24" s="159" t="s">
        <v>24</v>
      </c>
      <c r="G24" s="166" t="s">
        <v>23</v>
      </c>
      <c r="H24" s="166" t="str">
        <f t="shared" si="0"/>
        <v>Actual/365 (Fixed)</v>
      </c>
      <c r="I24" s="161">
        <v>0</v>
      </c>
      <c r="J24" s="167" t="str">
        <f t="shared" si="1"/>
        <v>HKDQM3H16Y_Quote</v>
      </c>
      <c r="K24" s="163" t="str">
        <f t="shared" si="2"/>
        <v>HKD_YC3MRH_QM3H16Y</v>
      </c>
      <c r="L24" s="164" t="str">
        <f>_xll.qlSwapRateHelper2(K24,$J24,$C24,Calendar,$F24,$G24,$H24,$L$4,$I24,B24&amp;"D",DiscountingCurve,Permanent,Trigger,ObjectOverwrite)</f>
        <v>HKD_YC3MRH_QM3H16Y#0001</v>
      </c>
      <c r="M24" s="148" t="str">
        <f>_xll.ohRangeRetrieveError(L24)</f>
        <v/>
      </c>
      <c r="N24" s="144" t="s">
        <v>97</v>
      </c>
      <c r="Q24" s="165">
        <f>_xll.qlRateHelperEarliestDate($L24)</f>
        <v>41687</v>
      </c>
      <c r="R24" s="165">
        <f>_xll.qlRateHelperLatestDate($L24)</f>
        <v>47532</v>
      </c>
    </row>
    <row r="25" spans="1:18" x14ac:dyDescent="0.2">
      <c r="A25" s="142"/>
      <c r="B25" s="157">
        <v>3</v>
      </c>
      <c r="C25" s="168" t="s">
        <v>28</v>
      </c>
      <c r="D25" s="159" t="s">
        <v>46</v>
      </c>
      <c r="E25" s="159" t="s">
        <v>45</v>
      </c>
      <c r="F25" s="159" t="s">
        <v>24</v>
      </c>
      <c r="G25" s="166" t="s">
        <v>23</v>
      </c>
      <c r="H25" s="166" t="str">
        <f t="shared" si="0"/>
        <v>Actual/365 (Fixed)</v>
      </c>
      <c r="I25" s="161">
        <v>0</v>
      </c>
      <c r="J25" s="167" t="str">
        <f t="shared" si="1"/>
        <v>HKDQM3H17Y_Quote</v>
      </c>
      <c r="K25" s="163" t="str">
        <f t="shared" si="2"/>
        <v>HKD_YC3MRH_QM3H17Y</v>
      </c>
      <c r="L25" s="164" t="str">
        <f>_xll.qlSwapRateHelper2(K25,$J25,$C25,Calendar,$F25,$G25,$H25,$L$4,$I25,B25&amp;"D",DiscountingCurve,Permanent,Trigger,ObjectOverwrite)</f>
        <v>HKD_YC3MRH_QM3H17Y#0001</v>
      </c>
      <c r="M25" s="148" t="str">
        <f>_xll.ohRangeRetrieveError(L25)</f>
        <v/>
      </c>
      <c r="N25" s="144" t="s">
        <v>97</v>
      </c>
      <c r="Q25" s="165">
        <f>_xll.qlRateHelperEarliestDate($L25)</f>
        <v>41687</v>
      </c>
      <c r="R25" s="165">
        <f>_xll.qlRateHelperLatestDate($L25)</f>
        <v>47896</v>
      </c>
    </row>
    <row r="26" spans="1:18" x14ac:dyDescent="0.2">
      <c r="A26" s="142"/>
      <c r="B26" s="157">
        <v>3</v>
      </c>
      <c r="C26" s="168" t="s">
        <v>27</v>
      </c>
      <c r="D26" s="159" t="s">
        <v>46</v>
      </c>
      <c r="E26" s="159" t="s">
        <v>45</v>
      </c>
      <c r="F26" s="159" t="s">
        <v>24</v>
      </c>
      <c r="G26" s="166" t="s">
        <v>23</v>
      </c>
      <c r="H26" s="166" t="str">
        <f t="shared" si="0"/>
        <v>Actual/365 (Fixed)</v>
      </c>
      <c r="I26" s="161">
        <v>0</v>
      </c>
      <c r="J26" s="167" t="str">
        <f t="shared" si="1"/>
        <v>HKDQM3H18Y_Quote</v>
      </c>
      <c r="K26" s="163" t="str">
        <f t="shared" si="2"/>
        <v>HKD_YC3MRH_QM3H18Y</v>
      </c>
      <c r="L26" s="164" t="str">
        <f>_xll.qlSwapRateHelper2(K26,$J26,$C26,Calendar,$F26,$G26,$H26,$L$4,$I26,B26&amp;"D",DiscountingCurve,Permanent,Trigger,ObjectOverwrite)</f>
        <v>HKD_YC3MRH_QM3H18Y#0001</v>
      </c>
      <c r="M26" s="148" t="str">
        <f>_xll.ohRangeRetrieveError(L26)</f>
        <v/>
      </c>
      <c r="N26" s="144" t="s">
        <v>97</v>
      </c>
      <c r="Q26" s="165">
        <f>_xll.qlRateHelperEarliestDate($L26)</f>
        <v>41687</v>
      </c>
      <c r="R26" s="165">
        <f>_xll.qlRateHelperLatestDate($L26)</f>
        <v>48261</v>
      </c>
    </row>
    <row r="27" spans="1:18" x14ac:dyDescent="0.2">
      <c r="A27" s="142"/>
      <c r="B27" s="157">
        <v>3</v>
      </c>
      <c r="C27" s="168" t="s">
        <v>26</v>
      </c>
      <c r="D27" s="159" t="s">
        <v>46</v>
      </c>
      <c r="E27" s="159" t="s">
        <v>45</v>
      </c>
      <c r="F27" s="159" t="s">
        <v>24</v>
      </c>
      <c r="G27" s="166" t="s">
        <v>23</v>
      </c>
      <c r="H27" s="166" t="str">
        <f t="shared" si="0"/>
        <v>Actual/365 (Fixed)</v>
      </c>
      <c r="I27" s="161">
        <v>0</v>
      </c>
      <c r="J27" s="167" t="str">
        <f t="shared" si="1"/>
        <v>HKDQM3H19Y_Quote</v>
      </c>
      <c r="K27" s="163" t="str">
        <f t="shared" si="2"/>
        <v>HKD_YC3MRH_QM3H19Y</v>
      </c>
      <c r="L27" s="164" t="str">
        <f>_xll.qlSwapRateHelper2(K27,$J27,$C27,Calendar,$F27,$G27,$H27,$L$4,$I27,B27&amp;"D",DiscountingCurve,Permanent,Trigger,ObjectOverwrite)</f>
        <v>HKD_YC3MRH_QM3H19Y#0001</v>
      </c>
      <c r="M27" s="148" t="str">
        <f>_xll.ohRangeRetrieveError(L27)</f>
        <v/>
      </c>
      <c r="N27" s="144" t="s">
        <v>97</v>
      </c>
      <c r="Q27" s="165">
        <f>_xll.qlRateHelperEarliestDate($L27)</f>
        <v>41687</v>
      </c>
      <c r="R27" s="165">
        <f>_xll.qlRateHelperLatestDate($L27)</f>
        <v>48627</v>
      </c>
    </row>
    <row r="28" spans="1:18" x14ac:dyDescent="0.2">
      <c r="A28" s="142"/>
      <c r="B28" s="157">
        <v>3</v>
      </c>
      <c r="C28" s="168" t="s">
        <v>25</v>
      </c>
      <c r="D28" s="159" t="s">
        <v>46</v>
      </c>
      <c r="E28" s="159" t="s">
        <v>45</v>
      </c>
      <c r="F28" s="159" t="s">
        <v>24</v>
      </c>
      <c r="G28" s="166" t="s">
        <v>23</v>
      </c>
      <c r="H28" s="166" t="str">
        <f t="shared" si="0"/>
        <v>Actual/365 (Fixed)</v>
      </c>
      <c r="I28" s="161">
        <v>0</v>
      </c>
      <c r="J28" s="167" t="str">
        <f t="shared" si="1"/>
        <v>HKDQM3H20Y_Quote</v>
      </c>
      <c r="K28" s="163" t="str">
        <f t="shared" si="2"/>
        <v>HKD_YC3MRH_QM3H20Y</v>
      </c>
      <c r="L28" s="164" t="str">
        <f>_xll.qlSwapRateHelper2(K28,$J28,$C28,Calendar,$F28,$G28,$H28,$L$4,$I28,B28&amp;"D",DiscountingCurve,Permanent,Trigger,ObjectOverwrite)</f>
        <v>HKD_YC3MRH_QM3H20Y#0001</v>
      </c>
      <c r="M28" s="148" t="str">
        <f>_xll.ohRangeRetrieveError(L28)</f>
        <v/>
      </c>
      <c r="N28" s="144" t="s">
        <v>97</v>
      </c>
      <c r="Q28" s="165">
        <f>_xll.qlRateHelperEarliestDate($L28)</f>
        <v>41687</v>
      </c>
      <c r="R28" s="165">
        <f>_xll.qlRateHelperLatestDate($L28)</f>
        <v>48992</v>
      </c>
    </row>
    <row r="29" spans="1:18" ht="12" thickBot="1" x14ac:dyDescent="0.25">
      <c r="A29" s="169"/>
      <c r="B29" s="170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1"/>
      <c r="O29" s="143"/>
    </row>
  </sheetData>
  <dataValidations count="4"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28">
      <formula1>"Annual,Semiannual,EveryFourthMonth,Quarterly,Bimonthly,Monthly,Biweekly,Weekly,Daily,Once,NoFrequency"</formula1>
    </dataValidation>
    <dataValidation type="list" allowBlank="1" showInputMessage="1" showErrorMessage="1" sqref="G6:G2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74"/>
  <sheetViews>
    <sheetView workbookViewId="0">
      <selection activeCell="F84" sqref="F84"/>
    </sheetView>
  </sheetViews>
  <sheetFormatPr defaultRowHeight="11.25" x14ac:dyDescent="0.2"/>
  <cols>
    <col min="1" max="1" width="5.7109375" style="83" customWidth="1"/>
    <col min="2" max="2" width="5" style="84" customWidth="1"/>
    <col min="3" max="3" width="8.5703125" style="84" customWidth="1"/>
    <col min="4" max="4" width="4.42578125" style="84" customWidth="1"/>
    <col min="5" max="5" width="24.42578125" style="84" bestFit="1" customWidth="1"/>
    <col min="6" max="6" width="21.42578125" style="84" bestFit="1" customWidth="1"/>
    <col min="7" max="7" width="8.140625" style="84" bestFit="1" customWidth="1"/>
    <col min="8" max="9" width="8" style="84" bestFit="1" customWidth="1"/>
    <col min="10" max="10" width="9.28515625" style="84" customWidth="1"/>
    <col min="11" max="11" width="7.85546875" style="84" bestFit="1" customWidth="1"/>
    <col min="12" max="13" width="17.28515625" style="84" bestFit="1" customWidth="1"/>
    <col min="14" max="14" width="3" style="83" bestFit="1" customWidth="1"/>
    <col min="15" max="16384" width="9.140625" style="83"/>
  </cols>
  <sheetData>
    <row r="1" spans="1:13" ht="33.75" x14ac:dyDescent="0.2">
      <c r="B1" s="181" t="s">
        <v>99</v>
      </c>
      <c r="C1" s="182"/>
      <c r="D1" s="183"/>
      <c r="E1" s="136" t="s">
        <v>87</v>
      </c>
      <c r="F1" s="136" t="s">
        <v>86</v>
      </c>
      <c r="G1" s="136" t="s">
        <v>85</v>
      </c>
      <c r="H1" s="136" t="s">
        <v>84</v>
      </c>
      <c r="I1" s="136" t="s">
        <v>83</v>
      </c>
      <c r="J1" s="136" t="s">
        <v>82</v>
      </c>
      <c r="K1" s="136" t="s">
        <v>81</v>
      </c>
      <c r="L1" s="136" t="s">
        <v>80</v>
      </c>
      <c r="M1" s="136" t="s">
        <v>79</v>
      </c>
    </row>
    <row r="2" spans="1:13" x14ac:dyDescent="0.2">
      <c r="B2" s="135"/>
      <c r="C2" s="129"/>
      <c r="D2" s="94" t="s">
        <v>98</v>
      </c>
      <c r="E2" s="94" t="str">
        <f>FRAs!H14</f>
        <v>HkdHibor3MLastFixing#0001</v>
      </c>
      <c r="F2" s="94" t="str">
        <f>_xll.ohObjectPropertyValues(E2,"Rate")</f>
        <v>HkdHibor3MLastFixing_Quote</v>
      </c>
      <c r="G2" s="93">
        <f>_xll.qlRateHelperQuoteValue($E2,Trigger)</f>
        <v>3.7929000000000001E-3</v>
      </c>
      <c r="H2" s="93"/>
      <c r="I2" s="92" t="b">
        <f t="shared" ref="I2:I65" si="0">IF(ISERROR(G2),FALSE,TRUE)</f>
        <v>1</v>
      </c>
      <c r="J2" s="92">
        <v>10</v>
      </c>
      <c r="K2" s="92">
        <v>1</v>
      </c>
      <c r="L2" s="91">
        <f>_xll.qlRateHelperEarliestDate($E2,Trigger)</f>
        <v>41684</v>
      </c>
      <c r="M2" s="90">
        <f>_xll.qlRateHelperLatestDate($E2,Trigger)</f>
        <v>41773</v>
      </c>
    </row>
    <row r="3" spans="1:13" x14ac:dyDescent="0.2">
      <c r="B3" s="132"/>
      <c r="C3" s="131"/>
      <c r="D3" s="99"/>
      <c r="E3" s="99" t="str">
        <f>FRAs!H3</f>
        <v>HKD_YC3MRH_T3F1#0001</v>
      </c>
      <c r="F3" s="99" t="str">
        <f>_xll.ohObjectPropertyValues(E3,"Rate")</f>
        <v>HKDT3F1_Quote</v>
      </c>
      <c r="G3" s="98" t="e">
        <f>_xll.qlRateHelperQuoteValue($E3,Trigger)</f>
        <v>#NUM!</v>
      </c>
      <c r="H3" s="98"/>
      <c r="I3" s="97" t="b">
        <f t="shared" si="0"/>
        <v>0</v>
      </c>
      <c r="J3" s="97">
        <v>20</v>
      </c>
      <c r="K3" s="97">
        <v>1</v>
      </c>
      <c r="L3" s="96">
        <f>_xll.qlRateHelperEarliestDate($E3,Trigger)</f>
        <v>41684</v>
      </c>
      <c r="M3" s="95">
        <f>_xll.qlRateHelperLatestDate($E3,Trigger)</f>
        <v>41773</v>
      </c>
    </row>
    <row r="4" spans="1:13" x14ac:dyDescent="0.2">
      <c r="B4" s="128"/>
      <c r="C4" s="127"/>
      <c r="D4" s="89"/>
      <c r="E4" s="89" t="str">
        <f>FRAs!H4</f>
        <v>HKD_YC3MRH_TOM3F1#0001</v>
      </c>
      <c r="F4" s="89" t="str">
        <f>_xll.ohObjectPropertyValues(E4,"Rate")</f>
        <v>HKDTOM3F1_Quote</v>
      </c>
      <c r="G4" s="88" t="e">
        <f>_xll.qlRateHelperQuoteValue($E4,Trigger)</f>
        <v>#NUM!</v>
      </c>
      <c r="H4" s="88"/>
      <c r="I4" s="87" t="b">
        <f t="shared" si="0"/>
        <v>0</v>
      </c>
      <c r="J4" s="87">
        <v>20</v>
      </c>
      <c r="K4" s="87">
        <v>1</v>
      </c>
      <c r="L4" s="86">
        <f>_xll.qlRateHelperEarliestDate($E4,Trigger)</f>
        <v>41687</v>
      </c>
      <c r="M4" s="85">
        <f>_xll.qlRateHelperLatestDate($E4,Trigger)</f>
        <v>41778</v>
      </c>
    </row>
    <row r="5" spans="1:13" x14ac:dyDescent="0.2">
      <c r="B5" s="130"/>
      <c r="C5" s="129"/>
      <c r="D5" s="94"/>
      <c r="E5" s="94" t="str">
        <f>FRAs!H5</f>
        <v>HKD_YC3MRH_1x4F#0001</v>
      </c>
      <c r="F5" s="94" t="str">
        <f>_xll.ohObjectPropertyValues(E5,"Rate")</f>
        <v>HKD1x4F_Quote</v>
      </c>
      <c r="G5" s="93">
        <f>_xll.qlRateHelperQuoteValue($E5,Trigger)</f>
        <v>4.1000000000000003E-3</v>
      </c>
      <c r="H5" s="93"/>
      <c r="I5" s="92" t="b">
        <v>1</v>
      </c>
      <c r="J5" s="92">
        <v>20</v>
      </c>
      <c r="K5" s="92">
        <v>1</v>
      </c>
      <c r="L5" s="91">
        <f>_xll.qlRateHelperEarliestDate($E5,Trigger)</f>
        <v>41712</v>
      </c>
      <c r="M5" s="90">
        <f>_xll.qlRateHelperLatestDate($E5,Trigger)</f>
        <v>41806</v>
      </c>
    </row>
    <row r="6" spans="1:13" x14ac:dyDescent="0.2">
      <c r="B6" s="130"/>
      <c r="C6" s="129"/>
      <c r="D6" s="94"/>
      <c r="E6" s="94" t="str">
        <f>FRAs!H6</f>
        <v>HKD_YC3MRH_2x5F#0001</v>
      </c>
      <c r="F6" s="94" t="str">
        <f>_xll.ohObjectPropertyValues(E6,"Rate")</f>
        <v>HKD2x5F_Quote</v>
      </c>
      <c r="G6" s="93">
        <f>_xll.qlRateHelperQuoteValue($E6,Trigger)</f>
        <v>4.1000000000000003E-3</v>
      </c>
      <c r="H6" s="93"/>
      <c r="I6" s="92" t="b">
        <v>1</v>
      </c>
      <c r="J6" s="92">
        <v>20</v>
      </c>
      <c r="K6" s="92">
        <v>1</v>
      </c>
      <c r="L6" s="91">
        <f>_xll.qlRateHelperEarliestDate($E6,Trigger)</f>
        <v>41743</v>
      </c>
      <c r="M6" s="90">
        <f>_xll.qlRateHelperLatestDate($E6,Trigger)</f>
        <v>41834</v>
      </c>
    </row>
    <row r="7" spans="1:13" x14ac:dyDescent="0.2">
      <c r="B7" s="130"/>
      <c r="C7" s="129"/>
      <c r="D7" s="94"/>
      <c r="E7" s="94" t="str">
        <f>FRAs!H7</f>
        <v>HKD_YC3MRH_3x6F#0001</v>
      </c>
      <c r="F7" s="94" t="str">
        <f>_xll.ohObjectPropertyValues(E7,"Rate")</f>
        <v>HKD3x6F_Quote</v>
      </c>
      <c r="G7" s="93">
        <f>_xll.qlRateHelperQuoteValue($E7,Trigger)</f>
        <v>4.1000000000000003E-3</v>
      </c>
      <c r="H7" s="93"/>
      <c r="I7" s="92" t="b">
        <v>1</v>
      </c>
      <c r="J7" s="92">
        <v>20</v>
      </c>
      <c r="K7" s="92">
        <v>1</v>
      </c>
      <c r="L7" s="91">
        <f>_xll.qlRateHelperEarliestDate($E7,Trigger)</f>
        <v>41773</v>
      </c>
      <c r="M7" s="90">
        <f>_xll.qlRateHelperLatestDate($E7,Trigger)</f>
        <v>41865</v>
      </c>
    </row>
    <row r="8" spans="1:13" x14ac:dyDescent="0.2">
      <c r="B8" s="130"/>
      <c r="C8" s="129"/>
      <c r="D8" s="94"/>
      <c r="E8" s="94" t="str">
        <f>FRAs!H8</f>
        <v>HKD_YC3MRH_4x7F#0001</v>
      </c>
      <c r="F8" s="94" t="str">
        <f>_xll.ohObjectPropertyValues(E8,"Rate")</f>
        <v>HKD4x7F_Quote</v>
      </c>
      <c r="G8" s="93">
        <f>_xll.qlRateHelperQuoteValue($E8,Trigger)</f>
        <v>4.1999999999999997E-3</v>
      </c>
      <c r="H8" s="93"/>
      <c r="I8" s="92" t="b">
        <v>1</v>
      </c>
      <c r="J8" s="92">
        <v>20</v>
      </c>
      <c r="K8" s="92">
        <v>1</v>
      </c>
      <c r="L8" s="91">
        <f>_xll.qlRateHelperEarliestDate($E8,Trigger)</f>
        <v>41806</v>
      </c>
      <c r="M8" s="90">
        <f>_xll.qlRateHelperLatestDate($E8,Trigger)</f>
        <v>41898</v>
      </c>
    </row>
    <row r="9" spans="1:13" x14ac:dyDescent="0.2">
      <c r="B9" s="130"/>
      <c r="C9" s="129"/>
      <c r="D9" s="94"/>
      <c r="E9" s="94" t="str">
        <f>FRAs!H9</f>
        <v>HKD_YC3MRH_5x8F#0001</v>
      </c>
      <c r="F9" s="94" t="str">
        <f>_xll.ohObjectPropertyValues(E9,"Rate")</f>
        <v>HKD5x8F_Quote</v>
      </c>
      <c r="G9" s="93">
        <f>_xll.qlRateHelperQuoteValue($E9,Trigger)</f>
        <v>4.4000000000000003E-3</v>
      </c>
      <c r="H9" s="93"/>
      <c r="I9" s="92" t="b">
        <v>1</v>
      </c>
      <c r="J9" s="92">
        <v>20</v>
      </c>
      <c r="K9" s="92">
        <v>1</v>
      </c>
      <c r="L9" s="91">
        <f>_xll.qlRateHelperEarliestDate($E9,Trigger)</f>
        <v>41834</v>
      </c>
      <c r="M9" s="90">
        <f>_xll.qlRateHelperLatestDate($E9,Trigger)</f>
        <v>41926</v>
      </c>
    </row>
    <row r="10" spans="1:13" x14ac:dyDescent="0.2">
      <c r="B10" s="130"/>
      <c r="C10" s="129"/>
      <c r="D10" s="94"/>
      <c r="E10" s="94" t="str">
        <f>FRAs!H10</f>
        <v>HKD_YC3MRH_6x9F#0001</v>
      </c>
      <c r="F10" s="94" t="str">
        <f>_xll.ohObjectPropertyValues(E10,"Rate")</f>
        <v>HKD6x9F_Quote</v>
      </c>
      <c r="G10" s="93">
        <f>_xll.qlRateHelperQuoteValue($E10,Trigger)</f>
        <v>4.5000000000000005E-3</v>
      </c>
      <c r="H10" s="93"/>
      <c r="I10" s="92" t="b">
        <v>1</v>
      </c>
      <c r="J10" s="92">
        <v>20</v>
      </c>
      <c r="K10" s="92">
        <v>1</v>
      </c>
      <c r="L10" s="91">
        <f>_xll.qlRateHelperEarliestDate($E10,Trigger)</f>
        <v>41865</v>
      </c>
      <c r="M10" s="90">
        <f>_xll.qlRateHelperLatestDate($E10,Trigger)</f>
        <v>41957</v>
      </c>
    </row>
    <row r="11" spans="1:13" x14ac:dyDescent="0.2">
      <c r="B11" s="130"/>
      <c r="C11" s="129"/>
      <c r="D11" s="94"/>
      <c r="E11" s="94" t="str">
        <f>FRAs!H11</f>
        <v>HKD_YC3MRH_7x10F#0001</v>
      </c>
      <c r="F11" s="94" t="str">
        <f>_xll.ohObjectPropertyValues(E11,"Rate")</f>
        <v>HKD7x10F_Quote</v>
      </c>
      <c r="G11" s="93">
        <f>_xll.qlRateHelperQuoteValue($E11,Trigger)</f>
        <v>4.5999999999999999E-3</v>
      </c>
      <c r="H11" s="93"/>
      <c r="I11" s="92" t="b">
        <v>1</v>
      </c>
      <c r="J11" s="92">
        <v>20</v>
      </c>
      <c r="K11" s="92">
        <v>1</v>
      </c>
      <c r="L11" s="91">
        <f>_xll.qlRateHelperEarliestDate($E11,Trigger)</f>
        <v>41897</v>
      </c>
      <c r="M11" s="90">
        <f>_xll.qlRateHelperLatestDate($E11,Trigger)</f>
        <v>41988</v>
      </c>
    </row>
    <row r="12" spans="1:13" x14ac:dyDescent="0.2">
      <c r="B12" s="130"/>
      <c r="C12" s="129"/>
      <c r="D12" s="94"/>
      <c r="E12" s="94" t="str">
        <f>FRAs!H12</f>
        <v>HKD_YC3MRH_8x11F#0001</v>
      </c>
      <c r="F12" s="94" t="str">
        <f>_xll.ohObjectPropertyValues(E12,"Rate")</f>
        <v>HKD8x11F_Quote</v>
      </c>
      <c r="G12" s="93">
        <f>_xll.qlRateHelperQuoteValue($E12,Trigger)</f>
        <v>4.6999999999999993E-3</v>
      </c>
      <c r="H12" s="93"/>
      <c r="I12" s="92" t="b">
        <v>1</v>
      </c>
      <c r="J12" s="92">
        <v>20</v>
      </c>
      <c r="K12" s="92">
        <v>1</v>
      </c>
      <c r="L12" s="91">
        <f>_xll.qlRateHelperEarliestDate($E12,Trigger)</f>
        <v>41926</v>
      </c>
      <c r="M12" s="90">
        <f>_xll.qlRateHelperLatestDate($E12,Trigger)</f>
        <v>42018</v>
      </c>
    </row>
    <row r="13" spans="1:13" x14ac:dyDescent="0.2">
      <c r="B13" s="128"/>
      <c r="C13" s="127"/>
      <c r="D13" s="89"/>
      <c r="E13" s="89" t="str">
        <f>FRAs!H13</f>
        <v>HKD_YC3MRH_9x12F#0001</v>
      </c>
      <c r="F13" s="89" t="str">
        <f>_xll.ohObjectPropertyValues(E13,"Rate")</f>
        <v>HKD9x12F_Quote</v>
      </c>
      <c r="G13" s="88">
        <f>_xll.qlRateHelperQuoteValue($E13,Trigger)</f>
        <v>4.7999999999999996E-3</v>
      </c>
      <c r="H13" s="88"/>
      <c r="I13" s="87" t="b">
        <f t="shared" si="0"/>
        <v>1</v>
      </c>
      <c r="J13" s="87">
        <v>20</v>
      </c>
      <c r="K13" s="87">
        <v>1</v>
      </c>
      <c r="L13" s="86">
        <f>_xll.qlRateHelperEarliestDate($E13,Trigger)</f>
        <v>41957</v>
      </c>
      <c r="M13" s="85">
        <f>_xll.qlRateHelperLatestDate($E13,Trigger)</f>
        <v>42051</v>
      </c>
    </row>
    <row r="14" spans="1:13" ht="11.25" customHeight="1" x14ac:dyDescent="0.2">
      <c r="A14" s="131" t="b">
        <v>0</v>
      </c>
      <c r="B14" s="130"/>
      <c r="C14" s="129" t="str">
        <f t="shared" ref="C14:C55" si="1">IF(IndexTenor="6M","IMMFRA","FUT")&amp;IndexTenor</f>
        <v>FUT3M</v>
      </c>
      <c r="D14" s="94" t="str">
        <f t="array" ref="D14:D55">_xll.qlIMMNextCodes(_xll.qlSettingsEvaluationDate(Trigger)-1,$A14:$A55)</f>
        <v>G4</v>
      </c>
      <c r="E14" s="94" t="str">
        <f t="shared" ref="E14:E43" si="2">RateHelperPrefix&amp;"_"&amp;$B14&amp;$C14&amp;$D14</f>
        <v>HKD_YC3MRH_FUT3MG4</v>
      </c>
      <c r="F14" s="94" t="e">
        <f>_xll.ohObjectPropertyValues(E14,"Price")</f>
        <v>#NUM!</v>
      </c>
      <c r="G14" s="134" t="e">
        <f>_xll.qlRateHelperQuoteValue($E14,Trigger)</f>
        <v>#NUM!</v>
      </c>
      <c r="H14" s="93" t="e">
        <f>_xll.qlFuturesRateHelperConvexityAdjustment($E14,Trigger)</f>
        <v>#NUM!</v>
      </c>
      <c r="I14" s="92" t="b">
        <f t="shared" si="0"/>
        <v>0</v>
      </c>
      <c r="J14" s="92">
        <v>60</v>
      </c>
      <c r="K14" s="92">
        <v>7</v>
      </c>
      <c r="L14" s="91" t="e">
        <f>_xll.qlRateHelperEarliestDate($E14,Trigger)</f>
        <v>#NUM!</v>
      </c>
      <c r="M14" s="90" t="e">
        <f>_xll.qlRateHelperLatestDate($E14,Trigger)</f>
        <v>#NUM!</v>
      </c>
    </row>
    <row r="15" spans="1:13" x14ac:dyDescent="0.2">
      <c r="A15" s="129" t="b">
        <v>0</v>
      </c>
      <c r="B15" s="130"/>
      <c r="C15" s="129" t="str">
        <f t="shared" si="1"/>
        <v>FUT3M</v>
      </c>
      <c r="D15" s="94" t="str">
        <v>H4</v>
      </c>
      <c r="E15" s="94" t="str">
        <f t="shared" si="2"/>
        <v>HKD_YC3MRH_FUT3MH4</v>
      </c>
      <c r="F15" s="94" t="e">
        <f>_xll.ohObjectPropertyValues(E15,"Price")</f>
        <v>#NUM!</v>
      </c>
      <c r="G15" s="134" t="e">
        <f>_xll.qlRateHelperQuoteValue($E15,Trigger)</f>
        <v>#NUM!</v>
      </c>
      <c r="H15" s="93" t="e">
        <f>_xll.qlFuturesRateHelperConvexityAdjustment($E15,Trigger)</f>
        <v>#NUM!</v>
      </c>
      <c r="I15" s="92" t="b">
        <f t="shared" si="0"/>
        <v>0</v>
      </c>
      <c r="J15" s="92">
        <v>60</v>
      </c>
      <c r="K15" s="92">
        <v>1</v>
      </c>
      <c r="L15" s="91" t="e">
        <f>_xll.qlRateHelperEarliestDate($E15,Trigger)</f>
        <v>#NUM!</v>
      </c>
      <c r="M15" s="90" t="e">
        <f>_xll.qlRateHelperLatestDate($E15,Trigger)</f>
        <v>#NUM!</v>
      </c>
    </row>
    <row r="16" spans="1:13" x14ac:dyDescent="0.2">
      <c r="A16" s="129" t="b">
        <v>0</v>
      </c>
      <c r="B16" s="130"/>
      <c r="C16" s="129" t="str">
        <f t="shared" si="1"/>
        <v>FUT3M</v>
      </c>
      <c r="D16" s="94" t="str">
        <v>J4</v>
      </c>
      <c r="E16" s="94" t="str">
        <f t="shared" si="2"/>
        <v>HKD_YC3MRH_FUT3MJ4</v>
      </c>
      <c r="F16" s="94" t="e">
        <f>_xll.ohObjectPropertyValues(E16,"Price")</f>
        <v>#NUM!</v>
      </c>
      <c r="G16" s="134" t="e">
        <f>_xll.qlRateHelperQuoteValue($E16,Trigger)</f>
        <v>#NUM!</v>
      </c>
      <c r="H16" s="93" t="e">
        <f>_xll.qlFuturesRateHelperConvexityAdjustment($E16,Trigger)</f>
        <v>#NUM!</v>
      </c>
      <c r="I16" s="92" t="b">
        <f t="shared" si="0"/>
        <v>0</v>
      </c>
      <c r="J16" s="92">
        <v>60</v>
      </c>
      <c r="K16" s="92">
        <v>1</v>
      </c>
      <c r="L16" s="91" t="e">
        <f>_xll.qlRateHelperEarliestDate($E16,Trigger)</f>
        <v>#NUM!</v>
      </c>
      <c r="M16" s="90" t="e">
        <f>_xll.qlRateHelperLatestDate($E16,Trigger)</f>
        <v>#NUM!</v>
      </c>
    </row>
    <row r="17" spans="1:13" x14ac:dyDescent="0.2">
      <c r="A17" s="129" t="b">
        <v>0</v>
      </c>
      <c r="B17" s="130"/>
      <c r="C17" s="129" t="str">
        <f t="shared" si="1"/>
        <v>FUT3M</v>
      </c>
      <c r="D17" s="94" t="str">
        <v>K4</v>
      </c>
      <c r="E17" s="94" t="str">
        <f t="shared" si="2"/>
        <v>HKD_YC3MRH_FUT3MK4</v>
      </c>
      <c r="F17" s="94" t="e">
        <f>_xll.ohObjectPropertyValues(E17,"Price")</f>
        <v>#NUM!</v>
      </c>
      <c r="G17" s="134" t="e">
        <f>_xll.qlRateHelperQuoteValue($E17,Trigger)</f>
        <v>#NUM!</v>
      </c>
      <c r="H17" s="93" t="e">
        <f>_xll.qlFuturesRateHelperConvexityAdjustment($E17,Trigger)</f>
        <v>#NUM!</v>
      </c>
      <c r="I17" s="92" t="b">
        <f t="shared" si="0"/>
        <v>0</v>
      </c>
      <c r="J17" s="92">
        <v>60</v>
      </c>
      <c r="K17" s="92">
        <v>21</v>
      </c>
      <c r="L17" s="91" t="e">
        <f>_xll.qlRateHelperEarliestDate($E17,Trigger)</f>
        <v>#NUM!</v>
      </c>
      <c r="M17" s="90" t="e">
        <f>_xll.qlRateHelperLatestDate($E17,Trigger)</f>
        <v>#NUM!</v>
      </c>
    </row>
    <row r="18" spans="1:13" x14ac:dyDescent="0.2">
      <c r="A18" s="129" t="b">
        <v>0</v>
      </c>
      <c r="B18" s="130"/>
      <c r="C18" s="129" t="str">
        <f t="shared" si="1"/>
        <v>FUT3M</v>
      </c>
      <c r="D18" s="94" t="str">
        <v>M4</v>
      </c>
      <c r="E18" s="94" t="str">
        <f t="shared" si="2"/>
        <v>HKD_YC3MRH_FUT3MM4</v>
      </c>
      <c r="F18" s="94" t="e">
        <f>_xll.ohObjectPropertyValues(E18,"Price")</f>
        <v>#NUM!</v>
      </c>
      <c r="G18" s="134" t="e">
        <f>_xll.qlRateHelperQuoteValue($E18,Trigger)</f>
        <v>#NUM!</v>
      </c>
      <c r="H18" s="93" t="e">
        <f>_xll.qlFuturesRateHelperConvexityAdjustment($E18,Trigger)</f>
        <v>#NUM!</v>
      </c>
      <c r="I18" s="92" t="b">
        <f t="shared" si="0"/>
        <v>0</v>
      </c>
      <c r="J18" s="92">
        <v>60</v>
      </c>
      <c r="K18" s="92">
        <v>21</v>
      </c>
      <c r="L18" s="91" t="e">
        <f>_xll.qlRateHelperEarliestDate($E18,Trigger)</f>
        <v>#NUM!</v>
      </c>
      <c r="M18" s="90" t="e">
        <f>_xll.qlRateHelperLatestDate($E18,Trigger)</f>
        <v>#NUM!</v>
      </c>
    </row>
    <row r="19" spans="1:13" x14ac:dyDescent="0.2">
      <c r="A19" s="129" t="b">
        <v>0</v>
      </c>
      <c r="B19" s="130"/>
      <c r="C19" s="129" t="str">
        <f t="shared" si="1"/>
        <v>FUT3M</v>
      </c>
      <c r="D19" s="94" t="str">
        <v>N4</v>
      </c>
      <c r="E19" s="94" t="str">
        <f t="shared" si="2"/>
        <v>HKD_YC3MRH_FUT3MN4</v>
      </c>
      <c r="F19" s="94" t="e">
        <f>_xll.ohObjectPropertyValues(E19,"Price")</f>
        <v>#NUM!</v>
      </c>
      <c r="G19" s="134" t="e">
        <f>_xll.qlRateHelperQuoteValue($E19,Trigger)</f>
        <v>#NUM!</v>
      </c>
      <c r="H19" s="93" t="e">
        <f>_xll.qlFuturesRateHelperConvexityAdjustment($E19,Trigger)</f>
        <v>#NUM!</v>
      </c>
      <c r="I19" s="92" t="b">
        <f t="shared" ref="I19" si="3">IF(ISERROR(G19),FALSE,TRUE)</f>
        <v>0</v>
      </c>
      <c r="J19" s="92">
        <v>60</v>
      </c>
      <c r="K19" s="92">
        <v>21</v>
      </c>
      <c r="L19" s="91" t="e">
        <f>_xll.qlRateHelperEarliestDate($E19,Trigger)</f>
        <v>#NUM!</v>
      </c>
      <c r="M19" s="90" t="e">
        <f>_xll.qlRateHelperLatestDate($E19,Trigger)</f>
        <v>#NUM!</v>
      </c>
    </row>
    <row r="20" spans="1:13" x14ac:dyDescent="0.2">
      <c r="A20" s="129" t="b">
        <v>0</v>
      </c>
      <c r="B20" s="130"/>
      <c r="C20" s="129" t="str">
        <f t="shared" si="1"/>
        <v>FUT3M</v>
      </c>
      <c r="D20" s="94" t="str">
        <v>Q4</v>
      </c>
      <c r="E20" s="94" t="str">
        <f t="shared" si="2"/>
        <v>HKD_YC3MRH_FUT3MQ4</v>
      </c>
      <c r="F20" s="94" t="e">
        <f>_xll.ohObjectPropertyValues(E20,"Price")</f>
        <v>#NUM!</v>
      </c>
      <c r="G20" s="134" t="e">
        <f>_xll.qlRateHelperQuoteValue($E20,Trigger)</f>
        <v>#NUM!</v>
      </c>
      <c r="H20" s="93" t="e">
        <f>_xll.qlFuturesRateHelperConvexityAdjustment($E20,Trigger)</f>
        <v>#NUM!</v>
      </c>
      <c r="I20" s="92" t="b">
        <f t="shared" si="0"/>
        <v>0</v>
      </c>
      <c r="J20" s="92">
        <v>60</v>
      </c>
      <c r="K20" s="92">
        <v>21</v>
      </c>
      <c r="L20" s="91" t="e">
        <f>_xll.qlRateHelperEarliestDate($E20,Trigger)</f>
        <v>#NUM!</v>
      </c>
      <c r="M20" s="90" t="e">
        <f>_xll.qlRateHelperLatestDate($E20,Trigger)</f>
        <v>#NUM!</v>
      </c>
    </row>
    <row r="21" spans="1:13" x14ac:dyDescent="0.2">
      <c r="A21" s="129" t="b">
        <v>0</v>
      </c>
      <c r="B21" s="130"/>
      <c r="C21" s="129" t="str">
        <f t="shared" si="1"/>
        <v>FUT3M</v>
      </c>
      <c r="D21" s="94" t="str">
        <v>U4</v>
      </c>
      <c r="E21" s="94" t="str">
        <f t="shared" si="2"/>
        <v>HKD_YC3MRH_FUT3MU4</v>
      </c>
      <c r="F21" s="94" t="e">
        <f>_xll.ohObjectPropertyValues(E21,"Price")</f>
        <v>#NUM!</v>
      </c>
      <c r="G21" s="134" t="e">
        <f>_xll.qlRateHelperQuoteValue($E21,Trigger)</f>
        <v>#NUM!</v>
      </c>
      <c r="H21" s="93" t="e">
        <f>_xll.qlFuturesRateHelperConvexityAdjustment($E21,Trigger)</f>
        <v>#NUM!</v>
      </c>
      <c r="I21" s="92" t="b">
        <f t="shared" si="0"/>
        <v>0</v>
      </c>
      <c r="J21" s="92">
        <v>60</v>
      </c>
      <c r="K21" s="92">
        <v>21</v>
      </c>
      <c r="L21" s="91" t="e">
        <f>_xll.qlRateHelperEarliestDate($E21,Trigger)</f>
        <v>#NUM!</v>
      </c>
      <c r="M21" s="90" t="e">
        <f>_xll.qlRateHelperLatestDate($E21,Trigger)</f>
        <v>#NUM!</v>
      </c>
    </row>
    <row r="22" spans="1:13" x14ac:dyDescent="0.2">
      <c r="A22" s="129" t="b">
        <v>0</v>
      </c>
      <c r="B22" s="130"/>
      <c r="C22" s="129" t="str">
        <f t="shared" si="1"/>
        <v>FUT3M</v>
      </c>
      <c r="D22" s="94" t="str">
        <v>V4</v>
      </c>
      <c r="E22" s="94" t="str">
        <f t="shared" si="2"/>
        <v>HKD_YC3MRH_FUT3MV4</v>
      </c>
      <c r="F22" s="94" t="e">
        <f>_xll.ohObjectPropertyValues(E22,"Price")</f>
        <v>#NUM!</v>
      </c>
      <c r="G22" s="134" t="e">
        <f>_xll.qlRateHelperQuoteValue($E22,Trigger)</f>
        <v>#NUM!</v>
      </c>
      <c r="H22" s="93" t="e">
        <f>_xll.qlFuturesRateHelperConvexityAdjustment($E22,Trigger)</f>
        <v>#NUM!</v>
      </c>
      <c r="I22" s="92" t="b">
        <f t="shared" si="0"/>
        <v>0</v>
      </c>
      <c r="J22" s="92">
        <v>60</v>
      </c>
      <c r="K22" s="92">
        <v>21</v>
      </c>
      <c r="L22" s="91" t="e">
        <f>_xll.qlRateHelperEarliestDate($E22,Trigger)</f>
        <v>#NUM!</v>
      </c>
      <c r="M22" s="90" t="e">
        <f>_xll.qlRateHelperLatestDate($E22,Trigger)</f>
        <v>#NUM!</v>
      </c>
    </row>
    <row r="23" spans="1:13" x14ac:dyDescent="0.2">
      <c r="A23" s="129" t="b">
        <v>0</v>
      </c>
      <c r="B23" s="130"/>
      <c r="C23" s="129" t="str">
        <f t="shared" si="1"/>
        <v>FUT3M</v>
      </c>
      <c r="D23" s="94" t="str">
        <v>X4</v>
      </c>
      <c r="E23" s="94" t="str">
        <f t="shared" si="2"/>
        <v>HKD_YC3MRH_FUT3MX4</v>
      </c>
      <c r="F23" s="94" t="e">
        <f>_xll.ohObjectPropertyValues(E23,"Price")</f>
        <v>#NUM!</v>
      </c>
      <c r="G23" s="134" t="e">
        <f>_xll.qlRateHelperQuoteValue($E23,Trigger)</f>
        <v>#NUM!</v>
      </c>
      <c r="H23" s="93" t="e">
        <f>_xll.qlFuturesRateHelperConvexityAdjustment($E23,Trigger)</f>
        <v>#NUM!</v>
      </c>
      <c r="I23" s="92" t="b">
        <f t="shared" si="0"/>
        <v>0</v>
      </c>
      <c r="J23" s="92">
        <v>60</v>
      </c>
      <c r="K23" s="92">
        <v>21</v>
      </c>
      <c r="L23" s="91" t="e">
        <f>_xll.qlRateHelperEarliestDate($E23,Trigger)</f>
        <v>#NUM!</v>
      </c>
      <c r="M23" s="90" t="e">
        <f>_xll.qlRateHelperLatestDate($E23,Trigger)</f>
        <v>#NUM!</v>
      </c>
    </row>
    <row r="24" spans="1:13" x14ac:dyDescent="0.2">
      <c r="A24" s="129" t="b">
        <v>0</v>
      </c>
      <c r="B24" s="130"/>
      <c r="C24" s="129" t="str">
        <f t="shared" si="1"/>
        <v>FUT3M</v>
      </c>
      <c r="D24" s="94" t="str">
        <v>Z4</v>
      </c>
      <c r="E24" s="94" t="str">
        <f t="shared" si="2"/>
        <v>HKD_YC3MRH_FUT3MZ4</v>
      </c>
      <c r="F24" s="94" t="e">
        <f>_xll.ohObjectPropertyValues(E24,"Price")</f>
        <v>#NUM!</v>
      </c>
      <c r="G24" s="134" t="e">
        <f>_xll.qlRateHelperQuoteValue($E24,Trigger)</f>
        <v>#NUM!</v>
      </c>
      <c r="H24" s="93" t="e">
        <f>_xll.qlFuturesRateHelperConvexityAdjustment($E24,Trigger)</f>
        <v>#NUM!</v>
      </c>
      <c r="I24" s="92" t="b">
        <f t="shared" si="0"/>
        <v>0</v>
      </c>
      <c r="J24" s="92">
        <v>60</v>
      </c>
      <c r="K24" s="92">
        <v>21</v>
      </c>
      <c r="L24" s="91" t="e">
        <f>_xll.qlRateHelperEarliestDate($E24,Trigger)</f>
        <v>#NUM!</v>
      </c>
      <c r="M24" s="90" t="e">
        <f>_xll.qlRateHelperLatestDate($E24,Trigger)</f>
        <v>#NUM!</v>
      </c>
    </row>
    <row r="25" spans="1:13" x14ac:dyDescent="0.2">
      <c r="A25" s="129" t="b">
        <v>0</v>
      </c>
      <c r="B25" s="130"/>
      <c r="C25" s="129" t="str">
        <f t="shared" si="1"/>
        <v>FUT3M</v>
      </c>
      <c r="D25" s="94" t="str">
        <v>F5</v>
      </c>
      <c r="E25" s="94" t="str">
        <f t="shared" si="2"/>
        <v>HKD_YC3MRH_FUT3MF5</v>
      </c>
      <c r="F25" s="94" t="e">
        <f>_xll.ohObjectPropertyValues(E25,"Price")</f>
        <v>#NUM!</v>
      </c>
      <c r="G25" s="134" t="e">
        <f>_xll.qlRateHelperQuoteValue($E25,Trigger)</f>
        <v>#NUM!</v>
      </c>
      <c r="H25" s="93" t="e">
        <f>_xll.qlFuturesRateHelperConvexityAdjustment($E25,Trigger)</f>
        <v>#NUM!</v>
      </c>
      <c r="I25" s="92" t="b">
        <f t="shared" si="0"/>
        <v>0</v>
      </c>
      <c r="J25" s="92">
        <v>60</v>
      </c>
      <c r="K25" s="92">
        <v>21</v>
      </c>
      <c r="L25" s="91" t="e">
        <f>_xll.qlRateHelperEarliestDate($E25,Trigger)</f>
        <v>#NUM!</v>
      </c>
      <c r="M25" s="90" t="e">
        <f>_xll.qlRateHelperLatestDate($E25,Trigger)</f>
        <v>#NUM!</v>
      </c>
    </row>
    <row r="26" spans="1:13" x14ac:dyDescent="0.2">
      <c r="A26" s="129" t="b">
        <v>1</v>
      </c>
      <c r="B26" s="130"/>
      <c r="C26" s="129" t="str">
        <f t="shared" si="1"/>
        <v>FUT3M</v>
      </c>
      <c r="D26" s="94" t="str">
        <v>H5</v>
      </c>
      <c r="E26" s="94" t="str">
        <f t="shared" si="2"/>
        <v>HKD_YC3MRH_FUT3MH5</v>
      </c>
      <c r="F26" s="94" t="e">
        <f>_xll.ohObjectPropertyValues(E26,"Price")</f>
        <v>#NUM!</v>
      </c>
      <c r="G26" s="134" t="e">
        <f>_xll.qlRateHelperQuoteValue($E26,Trigger)</f>
        <v>#NUM!</v>
      </c>
      <c r="H26" s="93" t="e">
        <f>_xll.qlFuturesRateHelperConvexityAdjustment($E26,Trigger)</f>
        <v>#NUM!</v>
      </c>
      <c r="I26" s="92" t="b">
        <f t="shared" si="0"/>
        <v>0</v>
      </c>
      <c r="J26" s="92">
        <v>60</v>
      </c>
      <c r="K26" s="92">
        <v>21</v>
      </c>
      <c r="L26" s="91" t="e">
        <f>_xll.qlRateHelperEarliestDate($E26,Trigger)</f>
        <v>#NUM!</v>
      </c>
      <c r="M26" s="90" t="e">
        <f>_xll.qlRateHelperLatestDate($E26,Trigger)</f>
        <v>#NUM!</v>
      </c>
    </row>
    <row r="27" spans="1:13" x14ac:dyDescent="0.2">
      <c r="A27" s="129" t="b">
        <v>1</v>
      </c>
      <c r="B27" s="130"/>
      <c r="C27" s="129" t="str">
        <f t="shared" si="1"/>
        <v>FUT3M</v>
      </c>
      <c r="D27" s="94" t="str">
        <v>M5</v>
      </c>
      <c r="E27" s="94" t="str">
        <f t="shared" si="2"/>
        <v>HKD_YC3MRH_FUT3MM5</v>
      </c>
      <c r="F27" s="94" t="e">
        <f>_xll.ohObjectPropertyValues(E27,"Price")</f>
        <v>#NUM!</v>
      </c>
      <c r="G27" s="134" t="e">
        <f>_xll.qlRateHelperQuoteValue($E27,Trigger)</f>
        <v>#NUM!</v>
      </c>
      <c r="H27" s="93" t="e">
        <f>_xll.qlFuturesRateHelperConvexityAdjustment($E27,Trigger)</f>
        <v>#NUM!</v>
      </c>
      <c r="I27" s="92" t="b">
        <f t="shared" si="0"/>
        <v>0</v>
      </c>
      <c r="J27" s="92">
        <v>60</v>
      </c>
      <c r="K27" s="92">
        <v>21</v>
      </c>
      <c r="L27" s="91" t="e">
        <f>_xll.qlRateHelperEarliestDate($E27,Trigger)</f>
        <v>#NUM!</v>
      </c>
      <c r="M27" s="90" t="e">
        <f>_xll.qlRateHelperLatestDate($E27,Trigger)</f>
        <v>#NUM!</v>
      </c>
    </row>
    <row r="28" spans="1:13" x14ac:dyDescent="0.2">
      <c r="A28" s="129" t="b">
        <v>1</v>
      </c>
      <c r="B28" s="130"/>
      <c r="C28" s="129" t="str">
        <f t="shared" si="1"/>
        <v>FUT3M</v>
      </c>
      <c r="D28" s="94" t="str">
        <v>U5</v>
      </c>
      <c r="E28" s="94" t="str">
        <f t="shared" si="2"/>
        <v>HKD_YC3MRH_FUT3MU5</v>
      </c>
      <c r="F28" s="94" t="e">
        <f>_xll.ohObjectPropertyValues(E28,"Price")</f>
        <v>#NUM!</v>
      </c>
      <c r="G28" s="134" t="e">
        <f>_xll.qlRateHelperQuoteValue($E28,Trigger)</f>
        <v>#NUM!</v>
      </c>
      <c r="H28" s="93" t="e">
        <f>_xll.qlFuturesRateHelperConvexityAdjustment($E28,Trigger)</f>
        <v>#NUM!</v>
      </c>
      <c r="I28" s="92" t="b">
        <f t="shared" si="0"/>
        <v>0</v>
      </c>
      <c r="J28" s="92">
        <v>60</v>
      </c>
      <c r="K28" s="92">
        <v>21</v>
      </c>
      <c r="L28" s="91" t="e">
        <f>_xll.qlRateHelperEarliestDate($E28,Trigger)</f>
        <v>#NUM!</v>
      </c>
      <c r="M28" s="90" t="e">
        <f>_xll.qlRateHelperLatestDate($E28,Trigger)</f>
        <v>#NUM!</v>
      </c>
    </row>
    <row r="29" spans="1:13" x14ac:dyDescent="0.2">
      <c r="A29" s="129" t="b">
        <v>1</v>
      </c>
      <c r="B29" s="130"/>
      <c r="C29" s="129" t="str">
        <f t="shared" si="1"/>
        <v>FUT3M</v>
      </c>
      <c r="D29" s="94" t="str">
        <v>Z5</v>
      </c>
      <c r="E29" s="94" t="str">
        <f t="shared" si="2"/>
        <v>HKD_YC3MRH_FUT3MZ5</v>
      </c>
      <c r="F29" s="94" t="e">
        <f>_xll.ohObjectPropertyValues(E29,"Price")</f>
        <v>#NUM!</v>
      </c>
      <c r="G29" s="134" t="e">
        <f>_xll.qlRateHelperQuoteValue($E29,Trigger)</f>
        <v>#NUM!</v>
      </c>
      <c r="H29" s="93" t="e">
        <f>_xll.qlFuturesRateHelperConvexityAdjustment($E29,Trigger)</f>
        <v>#NUM!</v>
      </c>
      <c r="I29" s="92" t="b">
        <f t="shared" si="0"/>
        <v>0</v>
      </c>
      <c r="J29" s="92">
        <v>60</v>
      </c>
      <c r="K29" s="92">
        <v>21</v>
      </c>
      <c r="L29" s="91" t="e">
        <f>_xll.qlRateHelperEarliestDate($E29,Trigger)</f>
        <v>#NUM!</v>
      </c>
      <c r="M29" s="90" t="e">
        <f>_xll.qlRateHelperLatestDate($E29,Trigger)</f>
        <v>#NUM!</v>
      </c>
    </row>
    <row r="30" spans="1:13" x14ac:dyDescent="0.2">
      <c r="A30" s="129" t="b">
        <v>1</v>
      </c>
      <c r="B30" s="130"/>
      <c r="C30" s="129" t="str">
        <f t="shared" si="1"/>
        <v>FUT3M</v>
      </c>
      <c r="D30" s="94" t="str">
        <v>H6</v>
      </c>
      <c r="E30" s="94" t="str">
        <f t="shared" si="2"/>
        <v>HKD_YC3MRH_FUT3MH6</v>
      </c>
      <c r="F30" s="94" t="e">
        <f>_xll.ohObjectPropertyValues(E30,"Price")</f>
        <v>#NUM!</v>
      </c>
      <c r="G30" s="134" t="e">
        <f>_xll.qlRateHelperQuoteValue($E30,Trigger)</f>
        <v>#NUM!</v>
      </c>
      <c r="H30" s="93" t="e">
        <f>_xll.qlFuturesRateHelperConvexityAdjustment($E30,Trigger)</f>
        <v>#NUM!</v>
      </c>
      <c r="I30" s="92" t="b">
        <f t="shared" si="0"/>
        <v>0</v>
      </c>
      <c r="J30" s="92">
        <v>60</v>
      </c>
      <c r="K30" s="92">
        <v>21</v>
      </c>
      <c r="L30" s="91" t="e">
        <f>_xll.qlRateHelperEarliestDate($E30,Trigger)</f>
        <v>#NUM!</v>
      </c>
      <c r="M30" s="90" t="e">
        <f>_xll.qlRateHelperLatestDate($E30,Trigger)</f>
        <v>#NUM!</v>
      </c>
    </row>
    <row r="31" spans="1:13" x14ac:dyDescent="0.2">
      <c r="A31" s="129" t="b">
        <v>1</v>
      </c>
      <c r="B31" s="130"/>
      <c r="C31" s="129" t="str">
        <f t="shared" si="1"/>
        <v>FUT3M</v>
      </c>
      <c r="D31" s="94" t="str">
        <v>M6</v>
      </c>
      <c r="E31" s="94" t="str">
        <f t="shared" si="2"/>
        <v>HKD_YC3MRH_FUT3MM6</v>
      </c>
      <c r="F31" s="94" t="e">
        <f>_xll.ohObjectPropertyValues(E31,"Price")</f>
        <v>#NUM!</v>
      </c>
      <c r="G31" s="134" t="e">
        <f>_xll.qlRateHelperQuoteValue($E31,Trigger)</f>
        <v>#NUM!</v>
      </c>
      <c r="H31" s="93" t="e">
        <f>_xll.qlFuturesRateHelperConvexityAdjustment($E31,Trigger)</f>
        <v>#NUM!</v>
      </c>
      <c r="I31" s="92" t="b">
        <f t="shared" si="0"/>
        <v>0</v>
      </c>
      <c r="J31" s="92">
        <v>30</v>
      </c>
      <c r="K31" s="92">
        <v>21</v>
      </c>
      <c r="L31" s="91" t="e">
        <f>_xll.qlRateHelperEarliestDate($E31,Trigger)</f>
        <v>#NUM!</v>
      </c>
      <c r="M31" s="90" t="e">
        <f>_xll.qlRateHelperLatestDate($E31,Trigger)</f>
        <v>#NUM!</v>
      </c>
    </row>
    <row r="32" spans="1:13" x14ac:dyDescent="0.2">
      <c r="A32" s="129" t="b">
        <v>1</v>
      </c>
      <c r="B32" s="130"/>
      <c r="C32" s="129" t="str">
        <f t="shared" si="1"/>
        <v>FUT3M</v>
      </c>
      <c r="D32" s="94" t="str">
        <v>U6</v>
      </c>
      <c r="E32" s="94" t="str">
        <f t="shared" si="2"/>
        <v>HKD_YC3MRH_FUT3MU6</v>
      </c>
      <c r="F32" s="94" t="e">
        <f>_xll.ohObjectPropertyValues(E32,"Price")</f>
        <v>#NUM!</v>
      </c>
      <c r="G32" s="134" t="e">
        <f>_xll.qlRateHelperQuoteValue($E32,Trigger)</f>
        <v>#NUM!</v>
      </c>
      <c r="H32" s="93" t="e">
        <f>_xll.qlFuturesRateHelperConvexityAdjustment($E32,Trigger)</f>
        <v>#NUM!</v>
      </c>
      <c r="I32" s="92" t="b">
        <f t="shared" si="0"/>
        <v>0</v>
      </c>
      <c r="J32" s="92">
        <v>30</v>
      </c>
      <c r="K32" s="92">
        <v>21</v>
      </c>
      <c r="L32" s="91" t="e">
        <f>_xll.qlRateHelperEarliestDate($E32,Trigger)</f>
        <v>#NUM!</v>
      </c>
      <c r="M32" s="90" t="e">
        <f>_xll.qlRateHelperLatestDate($E32,Trigger)</f>
        <v>#NUM!</v>
      </c>
    </row>
    <row r="33" spans="1:13" x14ac:dyDescent="0.2">
      <c r="A33" s="129" t="b">
        <v>1</v>
      </c>
      <c r="B33" s="130"/>
      <c r="C33" s="129" t="str">
        <f t="shared" si="1"/>
        <v>FUT3M</v>
      </c>
      <c r="D33" s="94" t="str">
        <v>Z6</v>
      </c>
      <c r="E33" s="94" t="str">
        <f t="shared" si="2"/>
        <v>HKD_YC3MRH_FUT3MZ6</v>
      </c>
      <c r="F33" s="94" t="e">
        <f>_xll.ohObjectPropertyValues(E33,"Price")</f>
        <v>#NUM!</v>
      </c>
      <c r="G33" s="134" t="e">
        <f>_xll.qlRateHelperQuoteValue($E33,Trigger)</f>
        <v>#NUM!</v>
      </c>
      <c r="H33" s="93" t="e">
        <f>_xll.qlFuturesRateHelperConvexityAdjustment($E33,Trigger)</f>
        <v>#NUM!</v>
      </c>
      <c r="I33" s="92" t="b">
        <f t="shared" si="0"/>
        <v>0</v>
      </c>
      <c r="J33" s="92">
        <v>30</v>
      </c>
      <c r="K33" s="92">
        <v>21</v>
      </c>
      <c r="L33" s="91" t="e">
        <f>_xll.qlRateHelperEarliestDate($E33,Trigger)</f>
        <v>#NUM!</v>
      </c>
      <c r="M33" s="90" t="e">
        <f>_xll.qlRateHelperLatestDate($E33,Trigger)</f>
        <v>#NUM!</v>
      </c>
    </row>
    <row r="34" spans="1:13" x14ac:dyDescent="0.2">
      <c r="A34" s="129" t="b">
        <v>1</v>
      </c>
      <c r="B34" s="130"/>
      <c r="C34" s="129" t="str">
        <f t="shared" si="1"/>
        <v>FUT3M</v>
      </c>
      <c r="D34" s="94" t="str">
        <v>H7</v>
      </c>
      <c r="E34" s="94" t="str">
        <f t="shared" si="2"/>
        <v>HKD_YC3MRH_FUT3MH7</v>
      </c>
      <c r="F34" s="94" t="e">
        <f>_xll.ohObjectPropertyValues(E34,"Price")</f>
        <v>#NUM!</v>
      </c>
      <c r="G34" s="134" t="e">
        <f>_xll.qlRateHelperQuoteValue($E34,Trigger)</f>
        <v>#NUM!</v>
      </c>
      <c r="H34" s="93" t="e">
        <f>_xll.qlFuturesRateHelperConvexityAdjustment($E34,Trigger)</f>
        <v>#NUM!</v>
      </c>
      <c r="I34" s="92" t="b">
        <f t="shared" si="0"/>
        <v>0</v>
      </c>
      <c r="J34" s="92">
        <v>30</v>
      </c>
      <c r="K34" s="92">
        <v>21</v>
      </c>
      <c r="L34" s="91" t="e">
        <f>_xll.qlRateHelperEarliestDate($E34,Trigger)</f>
        <v>#NUM!</v>
      </c>
      <c r="M34" s="90" t="e">
        <f>_xll.qlRateHelperLatestDate($E34,Trigger)</f>
        <v>#NUM!</v>
      </c>
    </row>
    <row r="35" spans="1:13" x14ac:dyDescent="0.2">
      <c r="A35" s="129" t="b">
        <v>1</v>
      </c>
      <c r="B35" s="130"/>
      <c r="C35" s="129" t="str">
        <f t="shared" si="1"/>
        <v>FUT3M</v>
      </c>
      <c r="D35" s="94" t="str">
        <v>M7</v>
      </c>
      <c r="E35" s="94" t="str">
        <f t="shared" si="2"/>
        <v>HKD_YC3MRH_FUT3MM7</v>
      </c>
      <c r="F35" s="94" t="e">
        <f>_xll.ohObjectPropertyValues(E35,"Price")</f>
        <v>#NUM!</v>
      </c>
      <c r="G35" s="134" t="e">
        <f>_xll.qlRateHelperQuoteValue($E35,Trigger)</f>
        <v>#NUM!</v>
      </c>
      <c r="H35" s="93" t="e">
        <f>_xll.qlFuturesRateHelperConvexityAdjustment($E35,Trigger)</f>
        <v>#NUM!</v>
      </c>
      <c r="I35" s="92" t="b">
        <f t="shared" si="0"/>
        <v>0</v>
      </c>
      <c r="J35" s="92">
        <v>30</v>
      </c>
      <c r="K35" s="92">
        <v>21</v>
      </c>
      <c r="L35" s="91" t="e">
        <f>_xll.qlRateHelperEarliestDate($E35,Trigger)</f>
        <v>#NUM!</v>
      </c>
      <c r="M35" s="90" t="e">
        <f>_xll.qlRateHelperLatestDate($E35,Trigger)</f>
        <v>#NUM!</v>
      </c>
    </row>
    <row r="36" spans="1:13" x14ac:dyDescent="0.2">
      <c r="A36" s="129" t="b">
        <v>1</v>
      </c>
      <c r="B36" s="130"/>
      <c r="C36" s="129" t="str">
        <f t="shared" si="1"/>
        <v>FUT3M</v>
      </c>
      <c r="D36" s="94" t="str">
        <v>U7</v>
      </c>
      <c r="E36" s="94" t="str">
        <f t="shared" si="2"/>
        <v>HKD_YC3MRH_FUT3MU7</v>
      </c>
      <c r="F36" s="94" t="e">
        <f>_xll.ohObjectPropertyValues(E36,"Price")</f>
        <v>#NUM!</v>
      </c>
      <c r="G36" s="134" t="e">
        <f>_xll.qlRateHelperQuoteValue($E36,Trigger)</f>
        <v>#NUM!</v>
      </c>
      <c r="H36" s="93" t="e">
        <f>_xll.qlFuturesRateHelperConvexityAdjustment($E36,Trigger)</f>
        <v>#NUM!</v>
      </c>
      <c r="I36" s="92" t="b">
        <f t="shared" si="0"/>
        <v>0</v>
      </c>
      <c r="J36" s="92">
        <v>30</v>
      </c>
      <c r="K36" s="92">
        <v>21</v>
      </c>
      <c r="L36" s="91" t="e">
        <f>_xll.qlRateHelperEarliestDate($E36,Trigger)</f>
        <v>#NUM!</v>
      </c>
      <c r="M36" s="90" t="e">
        <f>_xll.qlRateHelperLatestDate($E36,Trigger)</f>
        <v>#NUM!</v>
      </c>
    </row>
    <row r="37" spans="1:13" x14ac:dyDescent="0.2">
      <c r="A37" s="129" t="b">
        <v>1</v>
      </c>
      <c r="B37" s="130"/>
      <c r="C37" s="129" t="str">
        <f t="shared" si="1"/>
        <v>FUT3M</v>
      </c>
      <c r="D37" s="94" t="str">
        <v>Z7</v>
      </c>
      <c r="E37" s="94" t="str">
        <f t="shared" si="2"/>
        <v>HKD_YC3MRH_FUT3MZ7</v>
      </c>
      <c r="F37" s="94" t="e">
        <f>_xll.ohObjectPropertyValues(E37,"Price")</f>
        <v>#NUM!</v>
      </c>
      <c r="G37" s="134" t="e">
        <f>_xll.qlRateHelperQuoteValue($E37,Trigger)</f>
        <v>#NUM!</v>
      </c>
      <c r="H37" s="93" t="e">
        <f>_xll.qlFuturesRateHelperConvexityAdjustment($E37,Trigger)</f>
        <v>#NUM!</v>
      </c>
      <c r="I37" s="92" t="b">
        <f t="shared" si="0"/>
        <v>0</v>
      </c>
      <c r="J37" s="92">
        <v>30</v>
      </c>
      <c r="K37" s="92">
        <v>21</v>
      </c>
      <c r="L37" s="91" t="e">
        <f>_xll.qlRateHelperEarliestDate($E37,Trigger)</f>
        <v>#NUM!</v>
      </c>
      <c r="M37" s="90" t="e">
        <f>_xll.qlRateHelperLatestDate($E37,Trigger)</f>
        <v>#NUM!</v>
      </c>
    </row>
    <row r="38" spans="1:13" x14ac:dyDescent="0.2">
      <c r="A38" s="129" t="b">
        <v>1</v>
      </c>
      <c r="B38" s="130"/>
      <c r="C38" s="129" t="str">
        <f t="shared" si="1"/>
        <v>FUT3M</v>
      </c>
      <c r="D38" s="94" t="str">
        <v>H8</v>
      </c>
      <c r="E38" s="94" t="str">
        <f t="shared" si="2"/>
        <v>HKD_YC3MRH_FUT3MH8</v>
      </c>
      <c r="F38" s="94" t="e">
        <f>_xll.ohObjectPropertyValues(E38,"Price")</f>
        <v>#NUM!</v>
      </c>
      <c r="G38" s="134" t="e">
        <f>_xll.qlRateHelperQuoteValue($E38,Trigger)</f>
        <v>#NUM!</v>
      </c>
      <c r="H38" s="93" t="e">
        <f>_xll.qlFuturesRateHelperConvexityAdjustment($E38,Trigger)</f>
        <v>#NUM!</v>
      </c>
      <c r="I38" s="92" t="b">
        <f t="shared" si="0"/>
        <v>0</v>
      </c>
      <c r="J38" s="92">
        <v>30</v>
      </c>
      <c r="K38" s="92">
        <v>21</v>
      </c>
      <c r="L38" s="91" t="e">
        <f>_xll.qlRateHelperEarliestDate($E38,Trigger)</f>
        <v>#NUM!</v>
      </c>
      <c r="M38" s="90" t="e">
        <f>_xll.qlRateHelperLatestDate($E38,Trigger)</f>
        <v>#NUM!</v>
      </c>
    </row>
    <row r="39" spans="1:13" x14ac:dyDescent="0.2">
      <c r="A39" s="129" t="b">
        <v>1</v>
      </c>
      <c r="B39" s="130"/>
      <c r="C39" s="129" t="str">
        <f t="shared" si="1"/>
        <v>FUT3M</v>
      </c>
      <c r="D39" s="94" t="str">
        <v>M8</v>
      </c>
      <c r="E39" s="94" t="str">
        <f t="shared" si="2"/>
        <v>HKD_YC3MRH_FUT3MM8</v>
      </c>
      <c r="F39" s="94" t="e">
        <f>_xll.ohObjectPropertyValues(E39,"Price")</f>
        <v>#NUM!</v>
      </c>
      <c r="G39" s="134" t="e">
        <f>_xll.qlRateHelperQuoteValue($E39,Trigger)</f>
        <v>#NUM!</v>
      </c>
      <c r="H39" s="93" t="e">
        <f>_xll.qlFuturesRateHelperConvexityAdjustment($E39,Trigger)</f>
        <v>#NUM!</v>
      </c>
      <c r="I39" s="92" t="b">
        <f t="shared" si="0"/>
        <v>0</v>
      </c>
      <c r="J39" s="92">
        <v>30</v>
      </c>
      <c r="K39" s="92">
        <v>21</v>
      </c>
      <c r="L39" s="91" t="e">
        <f>_xll.qlRateHelperEarliestDate($E39,Trigger)</f>
        <v>#NUM!</v>
      </c>
      <c r="M39" s="90" t="e">
        <f>_xll.qlRateHelperLatestDate($E39,Trigger)</f>
        <v>#NUM!</v>
      </c>
    </row>
    <row r="40" spans="1:13" x14ac:dyDescent="0.2">
      <c r="A40" s="129" t="b">
        <v>1</v>
      </c>
      <c r="B40" s="130"/>
      <c r="C40" s="129" t="str">
        <f t="shared" si="1"/>
        <v>FUT3M</v>
      </c>
      <c r="D40" s="94" t="str">
        <v>U8</v>
      </c>
      <c r="E40" s="94" t="str">
        <f t="shared" si="2"/>
        <v>HKD_YC3MRH_FUT3MU8</v>
      </c>
      <c r="F40" s="94" t="e">
        <f>_xll.ohObjectPropertyValues(E40,"Price")</f>
        <v>#NUM!</v>
      </c>
      <c r="G40" s="134" t="e">
        <f>_xll.qlRateHelperQuoteValue($E40,Trigger)</f>
        <v>#NUM!</v>
      </c>
      <c r="H40" s="93" t="e">
        <f>_xll.qlFuturesRateHelperConvexityAdjustment($E40,Trigger)</f>
        <v>#NUM!</v>
      </c>
      <c r="I40" s="92" t="b">
        <f t="shared" si="0"/>
        <v>0</v>
      </c>
      <c r="J40" s="92">
        <v>30</v>
      </c>
      <c r="K40" s="92">
        <v>21</v>
      </c>
      <c r="L40" s="91" t="e">
        <f>_xll.qlRateHelperEarliestDate($E40,Trigger)</f>
        <v>#NUM!</v>
      </c>
      <c r="M40" s="90" t="e">
        <f>_xll.qlRateHelperLatestDate($E40,Trigger)</f>
        <v>#NUM!</v>
      </c>
    </row>
    <row r="41" spans="1:13" x14ac:dyDescent="0.2">
      <c r="A41" s="129" t="b">
        <v>1</v>
      </c>
      <c r="B41" s="130"/>
      <c r="C41" s="129" t="str">
        <f t="shared" si="1"/>
        <v>FUT3M</v>
      </c>
      <c r="D41" s="94" t="str">
        <v>Z8</v>
      </c>
      <c r="E41" s="94" t="str">
        <f t="shared" si="2"/>
        <v>HKD_YC3MRH_FUT3MZ8</v>
      </c>
      <c r="F41" s="94" t="e">
        <f>_xll.ohObjectPropertyValues(E41,"Price")</f>
        <v>#NUM!</v>
      </c>
      <c r="G41" s="134" t="e">
        <f>_xll.qlRateHelperQuoteValue($E41,Trigger)</f>
        <v>#NUM!</v>
      </c>
      <c r="H41" s="93" t="e">
        <f>_xll.qlFuturesRateHelperConvexityAdjustment($E41,Trigger)</f>
        <v>#NUM!</v>
      </c>
      <c r="I41" s="92" t="b">
        <f t="shared" si="0"/>
        <v>0</v>
      </c>
      <c r="J41" s="92">
        <v>30</v>
      </c>
      <c r="K41" s="92">
        <v>21</v>
      </c>
      <c r="L41" s="91" t="e">
        <f>_xll.qlRateHelperEarliestDate($E41,Trigger)</f>
        <v>#NUM!</v>
      </c>
      <c r="M41" s="90" t="e">
        <f>_xll.qlRateHelperLatestDate($E41,Trigger)</f>
        <v>#NUM!</v>
      </c>
    </row>
    <row r="42" spans="1:13" x14ac:dyDescent="0.2">
      <c r="A42" s="129" t="b">
        <v>1</v>
      </c>
      <c r="B42" s="130"/>
      <c r="C42" s="129" t="str">
        <f t="shared" si="1"/>
        <v>FUT3M</v>
      </c>
      <c r="D42" s="94" t="str">
        <v>H9</v>
      </c>
      <c r="E42" s="94" t="str">
        <f t="shared" si="2"/>
        <v>HKD_YC3MRH_FUT3MH9</v>
      </c>
      <c r="F42" s="94" t="e">
        <f>_xll.ohObjectPropertyValues(E42,"Price")</f>
        <v>#NUM!</v>
      </c>
      <c r="G42" s="134" t="e">
        <f>_xll.qlRateHelperQuoteValue($E42,Trigger)</f>
        <v>#NUM!</v>
      </c>
      <c r="H42" s="93" t="e">
        <f>_xll.qlFuturesRateHelperConvexityAdjustment($E42,Trigger)</f>
        <v>#NUM!</v>
      </c>
      <c r="I42" s="92" t="b">
        <f t="shared" si="0"/>
        <v>0</v>
      </c>
      <c r="J42" s="92">
        <v>30</v>
      </c>
      <c r="K42" s="92">
        <v>21</v>
      </c>
      <c r="L42" s="91" t="e">
        <f>_xll.qlRateHelperEarliestDate($E42,Trigger)</f>
        <v>#NUM!</v>
      </c>
      <c r="M42" s="90" t="e">
        <f>_xll.qlRateHelperLatestDate($E42,Trigger)</f>
        <v>#NUM!</v>
      </c>
    </row>
    <row r="43" spans="1:13" x14ac:dyDescent="0.2">
      <c r="A43" s="129" t="b">
        <v>1</v>
      </c>
      <c r="B43" s="130"/>
      <c r="C43" s="129" t="str">
        <f t="shared" si="1"/>
        <v>FUT3M</v>
      </c>
      <c r="D43" s="94" t="str">
        <v>M9</v>
      </c>
      <c r="E43" s="94" t="str">
        <f t="shared" si="2"/>
        <v>HKD_YC3MRH_FUT3MM9</v>
      </c>
      <c r="F43" s="94" t="e">
        <f>_xll.ohObjectPropertyValues(E43,"Price")</f>
        <v>#NUM!</v>
      </c>
      <c r="G43" s="134" t="e">
        <f>_xll.qlRateHelperQuoteValue($E43,Trigger)</f>
        <v>#NUM!</v>
      </c>
      <c r="H43" s="93" t="e">
        <f>_xll.qlFuturesRateHelperConvexityAdjustment($E43,Trigger)</f>
        <v>#NUM!</v>
      </c>
      <c r="I43" s="92" t="b">
        <f t="shared" si="0"/>
        <v>0</v>
      </c>
      <c r="J43" s="92">
        <v>30</v>
      </c>
      <c r="K43" s="92">
        <v>21</v>
      </c>
      <c r="L43" s="91" t="e">
        <f>_xll.qlRateHelperEarliestDate($E43,Trigger)</f>
        <v>#NUM!</v>
      </c>
      <c r="M43" s="90" t="e">
        <f>_xll.qlRateHelperLatestDate($E43,Trigger)</f>
        <v>#NUM!</v>
      </c>
    </row>
    <row r="44" spans="1:13" x14ac:dyDescent="0.2">
      <c r="A44" s="129" t="b">
        <v>1</v>
      </c>
      <c r="B44" s="130"/>
      <c r="C44" s="129" t="str">
        <f t="shared" si="1"/>
        <v>FUT3M</v>
      </c>
      <c r="D44" s="94" t="str">
        <v>U9</v>
      </c>
      <c r="E44" s="94" t="str">
        <f t="shared" ref="E44:E55" si="4">RateHelperPrefix&amp;"_"&amp;$B44&amp;$C44&amp;$D44</f>
        <v>HKD_YC3MRH_FUT3MU9</v>
      </c>
      <c r="F44" s="94" t="e">
        <f>_xll.ohObjectPropertyValues(E44,"Price")</f>
        <v>#NUM!</v>
      </c>
      <c r="G44" s="134" t="e">
        <f>_xll.qlRateHelperQuoteValue($E44,Trigger)</f>
        <v>#NUM!</v>
      </c>
      <c r="H44" s="93" t="e">
        <f>_xll.qlFuturesRateHelperConvexityAdjustment($E44,Trigger)</f>
        <v>#NUM!</v>
      </c>
      <c r="I44" s="92" t="b">
        <f t="shared" si="0"/>
        <v>0</v>
      </c>
      <c r="J44" s="92">
        <v>30</v>
      </c>
      <c r="K44" s="92">
        <v>21</v>
      </c>
      <c r="L44" s="91" t="e">
        <f>_xll.qlRateHelperEarliestDate($E44,Trigger)</f>
        <v>#NUM!</v>
      </c>
      <c r="M44" s="90" t="e">
        <f>_xll.qlRateHelperLatestDate($E44,Trigger)</f>
        <v>#NUM!</v>
      </c>
    </row>
    <row r="45" spans="1:13" x14ac:dyDescent="0.2">
      <c r="A45" s="129" t="b">
        <v>1</v>
      </c>
      <c r="B45" s="130"/>
      <c r="C45" s="129" t="str">
        <f t="shared" si="1"/>
        <v>FUT3M</v>
      </c>
      <c r="D45" s="94" t="str">
        <v>Z9</v>
      </c>
      <c r="E45" s="94" t="str">
        <f t="shared" si="4"/>
        <v>HKD_YC3MRH_FUT3MZ9</v>
      </c>
      <c r="F45" s="94" t="e">
        <f>_xll.ohObjectPropertyValues(E45,"Price")</f>
        <v>#NUM!</v>
      </c>
      <c r="G45" s="134" t="e">
        <f>_xll.qlRateHelperQuoteValue($E45,Trigger)</f>
        <v>#NUM!</v>
      </c>
      <c r="H45" s="93" t="e">
        <f>_xll.qlFuturesRateHelperConvexityAdjustment($E45,Trigger)</f>
        <v>#NUM!</v>
      </c>
      <c r="I45" s="92" t="b">
        <f t="shared" si="0"/>
        <v>0</v>
      </c>
      <c r="J45" s="92">
        <v>30</v>
      </c>
      <c r="K45" s="92">
        <v>21</v>
      </c>
      <c r="L45" s="91" t="e">
        <f>_xll.qlRateHelperEarliestDate($E45,Trigger)</f>
        <v>#NUM!</v>
      </c>
      <c r="M45" s="90" t="e">
        <f>_xll.qlRateHelperLatestDate($E45,Trigger)</f>
        <v>#NUM!</v>
      </c>
    </row>
    <row r="46" spans="1:13" x14ac:dyDescent="0.2">
      <c r="A46" s="129" t="b">
        <v>1</v>
      </c>
      <c r="B46" s="130"/>
      <c r="C46" s="129" t="str">
        <f t="shared" si="1"/>
        <v>FUT3M</v>
      </c>
      <c r="D46" s="94" t="str">
        <v>H0</v>
      </c>
      <c r="E46" s="94" t="str">
        <f t="shared" si="4"/>
        <v>HKD_YC3MRH_FUT3MH0</v>
      </c>
      <c r="F46" s="94" t="e">
        <f>_xll.ohObjectPropertyValues(E46,"Price")</f>
        <v>#NUM!</v>
      </c>
      <c r="G46" s="134" t="e">
        <f>_xll.qlRateHelperQuoteValue($E46,Trigger)</f>
        <v>#NUM!</v>
      </c>
      <c r="H46" s="93" t="e">
        <f>_xll.qlFuturesRateHelperConvexityAdjustment($E46,Trigger)</f>
        <v>#NUM!</v>
      </c>
      <c r="I46" s="92" t="b">
        <f t="shared" si="0"/>
        <v>0</v>
      </c>
      <c r="J46" s="92">
        <v>30</v>
      </c>
      <c r="K46" s="92">
        <v>21</v>
      </c>
      <c r="L46" s="91" t="e">
        <f>_xll.qlRateHelperEarliestDate($E46,Trigger)</f>
        <v>#NUM!</v>
      </c>
      <c r="M46" s="90" t="e">
        <f>_xll.qlRateHelperLatestDate($E46,Trigger)</f>
        <v>#NUM!</v>
      </c>
    </row>
    <row r="47" spans="1:13" x14ac:dyDescent="0.2">
      <c r="A47" s="129" t="b">
        <v>1</v>
      </c>
      <c r="B47" s="130"/>
      <c r="C47" s="129" t="str">
        <f t="shared" si="1"/>
        <v>FUT3M</v>
      </c>
      <c r="D47" s="94" t="str">
        <v>M0</v>
      </c>
      <c r="E47" s="94" t="str">
        <f t="shared" si="4"/>
        <v>HKD_YC3MRH_FUT3MM0</v>
      </c>
      <c r="F47" s="94" t="e">
        <f>_xll.ohObjectPropertyValues(E47,"Price")</f>
        <v>#NUM!</v>
      </c>
      <c r="G47" s="134" t="e">
        <f>_xll.qlRateHelperQuoteValue($E47,Trigger)</f>
        <v>#NUM!</v>
      </c>
      <c r="H47" s="93" t="e">
        <f>_xll.qlFuturesRateHelperConvexityAdjustment($E47,Trigger)</f>
        <v>#NUM!</v>
      </c>
      <c r="I47" s="92" t="b">
        <f t="shared" si="0"/>
        <v>0</v>
      </c>
      <c r="J47" s="92">
        <v>30</v>
      </c>
      <c r="K47" s="92">
        <v>21</v>
      </c>
      <c r="L47" s="91" t="e">
        <f>_xll.qlRateHelperEarliestDate($E47,Trigger)</f>
        <v>#NUM!</v>
      </c>
      <c r="M47" s="90" t="e">
        <f>_xll.qlRateHelperLatestDate($E47,Trigger)</f>
        <v>#NUM!</v>
      </c>
    </row>
    <row r="48" spans="1:13" x14ac:dyDescent="0.2">
      <c r="A48" s="129" t="b">
        <v>1</v>
      </c>
      <c r="B48" s="130"/>
      <c r="C48" s="129" t="str">
        <f t="shared" si="1"/>
        <v>FUT3M</v>
      </c>
      <c r="D48" s="94" t="str">
        <v>U0</v>
      </c>
      <c r="E48" s="94" t="str">
        <f t="shared" si="4"/>
        <v>HKD_YC3MRH_FUT3MU0</v>
      </c>
      <c r="F48" s="94" t="e">
        <f>_xll.ohObjectPropertyValues(E48,"Price")</f>
        <v>#NUM!</v>
      </c>
      <c r="G48" s="134" t="e">
        <f>_xll.qlRateHelperQuoteValue($E48,Trigger)</f>
        <v>#NUM!</v>
      </c>
      <c r="H48" s="93" t="e">
        <f>_xll.qlFuturesRateHelperConvexityAdjustment($E48,Trigger)</f>
        <v>#NUM!</v>
      </c>
      <c r="I48" s="92" t="b">
        <f t="shared" si="0"/>
        <v>0</v>
      </c>
      <c r="J48" s="92">
        <v>30</v>
      </c>
      <c r="K48" s="92">
        <v>21</v>
      </c>
      <c r="L48" s="91" t="e">
        <f>_xll.qlRateHelperEarliestDate($E48,Trigger)</f>
        <v>#NUM!</v>
      </c>
      <c r="M48" s="90" t="e">
        <f>_xll.qlRateHelperLatestDate($E48,Trigger)</f>
        <v>#NUM!</v>
      </c>
    </row>
    <row r="49" spans="1:14" x14ac:dyDescent="0.2">
      <c r="A49" s="129" t="b">
        <v>1</v>
      </c>
      <c r="B49" s="130"/>
      <c r="C49" s="129" t="str">
        <f t="shared" si="1"/>
        <v>FUT3M</v>
      </c>
      <c r="D49" s="94" t="str">
        <v>Z0</v>
      </c>
      <c r="E49" s="94" t="str">
        <f t="shared" si="4"/>
        <v>HKD_YC3MRH_FUT3MZ0</v>
      </c>
      <c r="F49" s="94" t="e">
        <f>_xll.ohObjectPropertyValues(E49,"Price")</f>
        <v>#NUM!</v>
      </c>
      <c r="G49" s="134" t="e">
        <f>_xll.qlRateHelperQuoteValue($E49,Trigger)</f>
        <v>#NUM!</v>
      </c>
      <c r="H49" s="93" t="e">
        <f>_xll.qlFuturesRateHelperConvexityAdjustment($E49,Trigger)</f>
        <v>#NUM!</v>
      </c>
      <c r="I49" s="92" t="b">
        <f t="shared" si="0"/>
        <v>0</v>
      </c>
      <c r="J49" s="92">
        <v>30</v>
      </c>
      <c r="K49" s="92">
        <v>21</v>
      </c>
      <c r="L49" s="91" t="e">
        <f>_xll.qlRateHelperEarliestDate($E49,Trigger)</f>
        <v>#NUM!</v>
      </c>
      <c r="M49" s="90" t="e">
        <f>_xll.qlRateHelperLatestDate($E49,Trigger)</f>
        <v>#NUM!</v>
      </c>
    </row>
    <row r="50" spans="1:14" x14ac:dyDescent="0.2">
      <c r="A50" s="129" t="b">
        <v>1</v>
      </c>
      <c r="B50" s="130"/>
      <c r="C50" s="129" t="str">
        <f t="shared" si="1"/>
        <v>FUT3M</v>
      </c>
      <c r="D50" s="94" t="str">
        <v>H1</v>
      </c>
      <c r="E50" s="94" t="str">
        <f t="shared" si="4"/>
        <v>HKD_YC3MRH_FUT3MH1</v>
      </c>
      <c r="F50" s="94" t="e">
        <f>_xll.ohObjectPropertyValues(E50,"Price")</f>
        <v>#NUM!</v>
      </c>
      <c r="G50" s="134" t="e">
        <f>_xll.qlRateHelperQuoteValue($E50,Trigger)</f>
        <v>#NUM!</v>
      </c>
      <c r="H50" s="93" t="e">
        <f>_xll.qlFuturesRateHelperConvexityAdjustment($E50,Trigger)</f>
        <v>#NUM!</v>
      </c>
      <c r="I50" s="92" t="b">
        <f t="shared" si="0"/>
        <v>0</v>
      </c>
      <c r="J50" s="92">
        <v>30</v>
      </c>
      <c r="K50" s="92">
        <v>21</v>
      </c>
      <c r="L50" s="91" t="e">
        <f>_xll.qlRateHelperEarliestDate($E50,Trigger)</f>
        <v>#NUM!</v>
      </c>
      <c r="M50" s="90" t="e">
        <f>_xll.qlRateHelperLatestDate($E50,Trigger)</f>
        <v>#NUM!</v>
      </c>
    </row>
    <row r="51" spans="1:14" x14ac:dyDescent="0.2">
      <c r="A51" s="129" t="b">
        <v>1</v>
      </c>
      <c r="B51" s="130"/>
      <c r="C51" s="129" t="str">
        <f t="shared" si="1"/>
        <v>FUT3M</v>
      </c>
      <c r="D51" s="94" t="str">
        <v>M1</v>
      </c>
      <c r="E51" s="94" t="str">
        <f t="shared" si="4"/>
        <v>HKD_YC3MRH_FUT3MM1</v>
      </c>
      <c r="F51" s="94" t="e">
        <f>_xll.ohObjectPropertyValues(E51,"Price")</f>
        <v>#NUM!</v>
      </c>
      <c r="G51" s="134" t="e">
        <f>_xll.qlRateHelperQuoteValue($E51,Trigger)</f>
        <v>#NUM!</v>
      </c>
      <c r="H51" s="93" t="e">
        <f>_xll.qlFuturesRateHelperConvexityAdjustment($E51,Trigger)</f>
        <v>#NUM!</v>
      </c>
      <c r="I51" s="92" t="b">
        <f t="shared" si="0"/>
        <v>0</v>
      </c>
      <c r="J51" s="92">
        <v>30</v>
      </c>
      <c r="K51" s="92">
        <v>21</v>
      </c>
      <c r="L51" s="91" t="e">
        <f>_xll.qlRateHelperEarliestDate($E51,Trigger)</f>
        <v>#NUM!</v>
      </c>
      <c r="M51" s="90" t="e">
        <f>_xll.qlRateHelperLatestDate($E51,Trigger)</f>
        <v>#NUM!</v>
      </c>
    </row>
    <row r="52" spans="1:14" x14ac:dyDescent="0.2">
      <c r="A52" s="129" t="b">
        <v>1</v>
      </c>
      <c r="B52" s="130"/>
      <c r="C52" s="129" t="str">
        <f t="shared" si="1"/>
        <v>FUT3M</v>
      </c>
      <c r="D52" s="94" t="str">
        <v>U1</v>
      </c>
      <c r="E52" s="94" t="str">
        <f t="shared" si="4"/>
        <v>HKD_YC3MRH_FUT3MU1</v>
      </c>
      <c r="F52" s="94" t="e">
        <f>_xll.ohObjectPropertyValues(E52,"Price")</f>
        <v>#NUM!</v>
      </c>
      <c r="G52" s="134" t="e">
        <f>_xll.qlRateHelperQuoteValue($E52,Trigger)</f>
        <v>#NUM!</v>
      </c>
      <c r="H52" s="93" t="e">
        <f>_xll.qlFuturesRateHelperConvexityAdjustment($E52,Trigger)</f>
        <v>#NUM!</v>
      </c>
      <c r="I52" s="92" t="b">
        <f t="shared" si="0"/>
        <v>0</v>
      </c>
      <c r="J52" s="92">
        <v>30</v>
      </c>
      <c r="K52" s="92">
        <v>21</v>
      </c>
      <c r="L52" s="91" t="e">
        <f>_xll.qlRateHelperEarliestDate($E52,Trigger)</f>
        <v>#NUM!</v>
      </c>
      <c r="M52" s="90" t="e">
        <f>_xll.qlRateHelperLatestDate($E52,Trigger)</f>
        <v>#NUM!</v>
      </c>
    </row>
    <row r="53" spans="1:14" x14ac:dyDescent="0.2">
      <c r="A53" s="129" t="b">
        <v>1</v>
      </c>
      <c r="B53" s="130"/>
      <c r="C53" s="129" t="str">
        <f t="shared" si="1"/>
        <v>FUT3M</v>
      </c>
      <c r="D53" s="94" t="str">
        <v>Z1</v>
      </c>
      <c r="E53" s="94" t="str">
        <f t="shared" si="4"/>
        <v>HKD_YC3MRH_FUT3MZ1</v>
      </c>
      <c r="F53" s="94" t="e">
        <f>_xll.ohObjectPropertyValues(E53,"Price")</f>
        <v>#NUM!</v>
      </c>
      <c r="G53" s="134" t="e">
        <f>_xll.qlRateHelperQuoteValue($E53,Trigger)</f>
        <v>#NUM!</v>
      </c>
      <c r="H53" s="93" t="e">
        <f>_xll.qlFuturesRateHelperConvexityAdjustment($E53,Trigger)</f>
        <v>#NUM!</v>
      </c>
      <c r="I53" s="92" t="b">
        <f t="shared" si="0"/>
        <v>0</v>
      </c>
      <c r="J53" s="92">
        <v>30</v>
      </c>
      <c r="K53" s="92">
        <v>21</v>
      </c>
      <c r="L53" s="91" t="e">
        <f>_xll.qlRateHelperEarliestDate($E53,Trigger)</f>
        <v>#NUM!</v>
      </c>
      <c r="M53" s="90" t="e">
        <f>_xll.qlRateHelperLatestDate($E53,Trigger)</f>
        <v>#NUM!</v>
      </c>
    </row>
    <row r="54" spans="1:14" x14ac:dyDescent="0.2">
      <c r="A54" s="129" t="b">
        <v>1</v>
      </c>
      <c r="B54" s="130"/>
      <c r="C54" s="129" t="str">
        <f t="shared" si="1"/>
        <v>FUT3M</v>
      </c>
      <c r="D54" s="94" t="str">
        <v>H2</v>
      </c>
      <c r="E54" s="94" t="str">
        <f t="shared" si="4"/>
        <v>HKD_YC3MRH_FUT3MH2</v>
      </c>
      <c r="F54" s="94" t="e">
        <f>_xll.ohObjectPropertyValues(E54,"Price")</f>
        <v>#NUM!</v>
      </c>
      <c r="G54" s="134" t="e">
        <f>_xll.qlRateHelperQuoteValue($E54,Trigger)</f>
        <v>#NUM!</v>
      </c>
      <c r="H54" s="93" t="e">
        <f>_xll.qlFuturesRateHelperConvexityAdjustment($E54,Trigger)</f>
        <v>#NUM!</v>
      </c>
      <c r="I54" s="92" t="b">
        <f t="shared" si="0"/>
        <v>0</v>
      </c>
      <c r="J54" s="92">
        <v>30</v>
      </c>
      <c r="K54" s="92">
        <v>21</v>
      </c>
      <c r="L54" s="91" t="e">
        <f>_xll.qlRateHelperEarliestDate($E54,Trigger)</f>
        <v>#NUM!</v>
      </c>
      <c r="M54" s="90" t="e">
        <f>_xll.qlRateHelperLatestDate($E54,Trigger)</f>
        <v>#NUM!</v>
      </c>
    </row>
    <row r="55" spans="1:14" x14ac:dyDescent="0.2">
      <c r="A55" s="127" t="b">
        <v>1</v>
      </c>
      <c r="B55" s="128"/>
      <c r="C55" s="127" t="str">
        <f t="shared" si="1"/>
        <v>FUT3M</v>
      </c>
      <c r="D55" s="89" t="str">
        <v>M2</v>
      </c>
      <c r="E55" s="89" t="str">
        <f t="shared" si="4"/>
        <v>HKD_YC3MRH_FUT3MM2</v>
      </c>
      <c r="F55" s="89" t="e">
        <f>_xll.ohObjectPropertyValues(E55,"Price")</f>
        <v>#NUM!</v>
      </c>
      <c r="G55" s="133" t="e">
        <f>_xll.qlRateHelperQuoteValue($E55,Trigger)</f>
        <v>#NUM!</v>
      </c>
      <c r="H55" s="88" t="e">
        <f>_xll.qlFuturesRateHelperConvexityAdjustment($E55,Trigger)</f>
        <v>#NUM!</v>
      </c>
      <c r="I55" s="87" t="b">
        <f t="shared" si="0"/>
        <v>0</v>
      </c>
      <c r="J55" s="87">
        <v>30</v>
      </c>
      <c r="K55" s="92">
        <v>21</v>
      </c>
      <c r="L55" s="86" t="e">
        <f>_xll.qlRateHelperEarliestDate($E55,Trigger)</f>
        <v>#NUM!</v>
      </c>
      <c r="M55" s="85" t="e">
        <f>_xll.qlRateHelperLatestDate($E55,Trigger)</f>
        <v>#NUM!</v>
      </c>
      <c r="N55" s="100"/>
    </row>
    <row r="56" spans="1:14" x14ac:dyDescent="0.2">
      <c r="B56" s="130"/>
      <c r="C56" s="129"/>
      <c r="D56" s="94"/>
      <c r="E56" s="94" t="str">
        <f>Swaps!L6</f>
        <v>HKD_YC3MRH_QM3H1Y#0001</v>
      </c>
      <c r="F56" s="94" t="str">
        <f>_xll.ohObjectPropertyValues(E56,"Rate")</f>
        <v>HKDQM3H1Y_Quote</v>
      </c>
      <c r="G56" s="93">
        <f>_xll.qlRateHelperQuoteValue($E56,Trigger)</f>
        <v>4.3E-3</v>
      </c>
      <c r="H56" s="93">
        <f>_xll.qlSwapRateHelperSpread($E56,Trigger)</f>
        <v>0</v>
      </c>
      <c r="I56" s="92" t="b">
        <v>1</v>
      </c>
      <c r="J56" s="92">
        <v>50</v>
      </c>
      <c r="K56" s="92">
        <v>1</v>
      </c>
      <c r="L56" s="91">
        <f>_xll.qlRateHelperEarliestDate($E56,Trigger)</f>
        <v>41687</v>
      </c>
      <c r="M56" s="90">
        <f>_xll.qlRateHelperLatestDate($E56,Trigger)</f>
        <v>42052</v>
      </c>
    </row>
    <row r="57" spans="1:14" x14ac:dyDescent="0.2">
      <c r="B57" s="130"/>
      <c r="C57" s="129"/>
      <c r="D57" s="94"/>
      <c r="E57" s="94" t="str">
        <f>Swaps!L7</f>
        <v>HKD_YC3MRH_QM3H15M#0001</v>
      </c>
      <c r="F57" s="94" t="str">
        <f>_xll.ohObjectPropertyValues(E57,"Rate")</f>
        <v>HKDQM3H15M_Quote</v>
      </c>
      <c r="G57" s="93" t="e">
        <f>_xll.qlRateHelperQuoteValue($E57,Trigger)</f>
        <v>#NUM!</v>
      </c>
      <c r="H57" s="93">
        <f>_xll.qlSwapRateHelperSpread($E57,Trigger)</f>
        <v>0</v>
      </c>
      <c r="I57" s="92" t="b">
        <f t="shared" si="0"/>
        <v>0</v>
      </c>
      <c r="J57" s="92">
        <v>50</v>
      </c>
      <c r="K57" s="92">
        <v>1</v>
      </c>
      <c r="L57" s="91">
        <f>_xll.qlRateHelperEarliestDate($E57,Trigger)</f>
        <v>41687</v>
      </c>
      <c r="M57" s="90">
        <f>_xll.qlRateHelperLatestDate($E57,Trigger)</f>
        <v>42142</v>
      </c>
    </row>
    <row r="58" spans="1:14" x14ac:dyDescent="0.2">
      <c r="B58" s="130"/>
      <c r="C58" s="129"/>
      <c r="D58" s="94"/>
      <c r="E58" s="94" t="str">
        <f>Swaps!L8</f>
        <v>HKD_YC3MRH_QM3H18M#0001</v>
      </c>
      <c r="F58" s="94" t="str">
        <f>_xll.ohObjectPropertyValues(E58,"Rate")</f>
        <v>HKDQM3H18M_Quote</v>
      </c>
      <c r="G58" s="93">
        <f>_xll.qlRateHelperQuoteValue($E58,Trigger)</f>
        <v>4.5999999999999999E-3</v>
      </c>
      <c r="H58" s="93">
        <f>_xll.qlSwapRateHelperSpread($E58,Trigger)</f>
        <v>0</v>
      </c>
      <c r="I58" s="92" t="b">
        <f t="shared" si="0"/>
        <v>1</v>
      </c>
      <c r="J58" s="92">
        <v>50</v>
      </c>
      <c r="K58" s="92">
        <v>1</v>
      </c>
      <c r="L58" s="91">
        <f>_xll.qlRateHelperEarliestDate($E58,Trigger)</f>
        <v>41687</v>
      </c>
      <c r="M58" s="90">
        <f>_xll.qlRateHelperLatestDate($E58,Trigger)</f>
        <v>42233</v>
      </c>
    </row>
    <row r="59" spans="1:14" x14ac:dyDescent="0.2">
      <c r="B59" s="130"/>
      <c r="C59" s="129"/>
      <c r="D59" s="94"/>
      <c r="E59" s="94" t="str">
        <f>Swaps!L9</f>
        <v>HKD_YC3MRH_QM3H21M#0001</v>
      </c>
      <c r="F59" s="94" t="str">
        <f>_xll.ohObjectPropertyValues(E59,"Rate")</f>
        <v>HKDQM3H21M_Quote</v>
      </c>
      <c r="G59" s="93" t="e">
        <f>_xll.qlRateHelperQuoteValue($E59,Trigger)</f>
        <v>#NUM!</v>
      </c>
      <c r="H59" s="93">
        <f>_xll.qlSwapRateHelperSpread($E59,Trigger)</f>
        <v>0</v>
      </c>
      <c r="I59" s="92" t="b">
        <f t="shared" si="0"/>
        <v>0</v>
      </c>
      <c r="J59" s="92">
        <v>50</v>
      </c>
      <c r="K59" s="92">
        <v>1</v>
      </c>
      <c r="L59" s="91">
        <f>_xll.qlRateHelperEarliestDate($E59,Trigger)</f>
        <v>41687</v>
      </c>
      <c r="M59" s="90">
        <f>_xll.qlRateHelperLatestDate($E59,Trigger)</f>
        <v>42325</v>
      </c>
    </row>
    <row r="60" spans="1:14" x14ac:dyDescent="0.2">
      <c r="B60" s="130"/>
      <c r="C60" s="129"/>
      <c r="D60" s="94"/>
      <c r="E60" s="94" t="str">
        <f>Swaps!L10</f>
        <v>HKD_YC3MRH_QM3H2Y#0001</v>
      </c>
      <c r="F60" s="94" t="str">
        <f>_xll.ohObjectPropertyValues(E60,"Rate")</f>
        <v>HKDQM3H2Y_Quote</v>
      </c>
      <c r="G60" s="93">
        <f>_xll.qlRateHelperQuoteValue($E60,Trigger)</f>
        <v>5.3E-3</v>
      </c>
      <c r="H60" s="93">
        <f>_xll.qlSwapRateHelperSpread($E60,Trigger)</f>
        <v>0</v>
      </c>
      <c r="I60" s="92" t="b">
        <f t="shared" si="0"/>
        <v>1</v>
      </c>
      <c r="J60" s="92">
        <v>50</v>
      </c>
      <c r="K60" s="92">
        <v>1</v>
      </c>
      <c r="L60" s="91">
        <f>_xll.qlRateHelperEarliestDate($E60,Trigger)</f>
        <v>41687</v>
      </c>
      <c r="M60" s="90">
        <f>_xll.qlRateHelperLatestDate($E60,Trigger)</f>
        <v>42417</v>
      </c>
    </row>
    <row r="61" spans="1:14" x14ac:dyDescent="0.2">
      <c r="B61" s="130"/>
      <c r="C61" s="129"/>
      <c r="D61" s="94"/>
      <c r="E61" s="94" t="str">
        <f>Swaps!L11</f>
        <v>HKD_YC3MRH_QM3H3Y#0001</v>
      </c>
      <c r="F61" s="94" t="str">
        <f>_xll.ohObjectPropertyValues(E61,"Rate")</f>
        <v>HKDQM3H3Y_Quote</v>
      </c>
      <c r="G61" s="93">
        <f>_xll.qlRateHelperQuoteValue($E61,Trigger)</f>
        <v>7.6E-3</v>
      </c>
      <c r="H61" s="93">
        <f>_xll.qlSwapRateHelperSpread($E61,Trigger)</f>
        <v>0</v>
      </c>
      <c r="I61" s="92" t="b">
        <f t="shared" si="0"/>
        <v>1</v>
      </c>
      <c r="J61" s="92">
        <v>50</v>
      </c>
      <c r="K61" s="92">
        <v>1</v>
      </c>
      <c r="L61" s="91">
        <f>_xll.qlRateHelperEarliestDate($E61,Trigger)</f>
        <v>41687</v>
      </c>
      <c r="M61" s="90">
        <f>_xll.qlRateHelperLatestDate($E61,Trigger)</f>
        <v>42783</v>
      </c>
    </row>
    <row r="62" spans="1:14" x14ac:dyDescent="0.2">
      <c r="B62" s="130"/>
      <c r="C62" s="129"/>
      <c r="D62" s="94"/>
      <c r="E62" s="94" t="str">
        <f>Swaps!L12</f>
        <v>HKD_YC3MRH_QM3H4Y#0001</v>
      </c>
      <c r="F62" s="94" t="str">
        <f>_xll.ohObjectPropertyValues(E62,"Rate")</f>
        <v>HKDQM3H4Y_Quote</v>
      </c>
      <c r="G62" s="93">
        <f>_xll.qlRateHelperQuoteValue($E62,Trigger)</f>
        <v>1.1200000000000002E-2</v>
      </c>
      <c r="H62" s="93">
        <f>_xll.qlSwapRateHelperSpread($E62,Trigger)</f>
        <v>0</v>
      </c>
      <c r="I62" s="92" t="b">
        <f t="shared" si="0"/>
        <v>1</v>
      </c>
      <c r="J62" s="92">
        <v>50</v>
      </c>
      <c r="K62" s="92">
        <v>1</v>
      </c>
      <c r="L62" s="91">
        <f>_xll.qlRateHelperEarliestDate($E62,Trigger)</f>
        <v>41687</v>
      </c>
      <c r="M62" s="90">
        <f>_xll.qlRateHelperLatestDate($E62,Trigger)</f>
        <v>43150</v>
      </c>
    </row>
    <row r="63" spans="1:14" x14ac:dyDescent="0.2">
      <c r="B63" s="130"/>
      <c r="C63" s="129"/>
      <c r="D63" s="94"/>
      <c r="E63" s="94" t="str">
        <f>Swaps!L13</f>
        <v>HKD_YC3MRH_QM3H5Y#0001</v>
      </c>
      <c r="F63" s="94" t="str">
        <f>_xll.ohObjectPropertyValues(E63,"Rate")</f>
        <v>HKDQM3H5Y_Quote</v>
      </c>
      <c r="G63" s="93">
        <f>_xll.qlRateHelperQuoteValue($E63,Trigger)</f>
        <v>1.5100000000000001E-2</v>
      </c>
      <c r="H63" s="93">
        <f>_xll.qlSwapRateHelperSpread($E63,Trigger)</f>
        <v>0</v>
      </c>
      <c r="I63" s="92" t="b">
        <f t="shared" si="0"/>
        <v>1</v>
      </c>
      <c r="J63" s="92">
        <v>50</v>
      </c>
      <c r="K63" s="92">
        <v>1</v>
      </c>
      <c r="L63" s="91">
        <f>_xll.qlRateHelperEarliestDate($E63,Trigger)</f>
        <v>41687</v>
      </c>
      <c r="M63" s="90">
        <f>_xll.qlRateHelperLatestDate($E63,Trigger)</f>
        <v>43514</v>
      </c>
    </row>
    <row r="64" spans="1:14" x14ac:dyDescent="0.2">
      <c r="B64" s="130"/>
      <c r="C64" s="129"/>
      <c r="D64" s="94"/>
      <c r="E64" s="94" t="str">
        <f>Swaps!L14</f>
        <v>HKD_YC3MRH_QM3H6Y#0001</v>
      </c>
      <c r="F64" s="94" t="str">
        <f>_xll.ohObjectPropertyValues(E64,"Rate")</f>
        <v>HKDQM3H6Y_Quote</v>
      </c>
      <c r="G64" s="93" t="e">
        <f>_xll.qlRateHelperQuoteValue($E64,Trigger)</f>
        <v>#NUM!</v>
      </c>
      <c r="H64" s="93">
        <f>_xll.qlSwapRateHelperSpread($E64,Trigger)</f>
        <v>0</v>
      </c>
      <c r="I64" s="92" t="b">
        <f t="shared" si="0"/>
        <v>0</v>
      </c>
      <c r="J64" s="92">
        <v>50</v>
      </c>
      <c r="K64" s="92">
        <v>1</v>
      </c>
      <c r="L64" s="91">
        <f>_xll.qlRateHelperEarliestDate($E64,Trigger)</f>
        <v>41687</v>
      </c>
      <c r="M64" s="90">
        <f>_xll.qlRateHelperLatestDate($E64,Trigger)</f>
        <v>43878</v>
      </c>
    </row>
    <row r="65" spans="2:13" x14ac:dyDescent="0.2">
      <c r="B65" s="130"/>
      <c r="C65" s="129"/>
      <c r="D65" s="94"/>
      <c r="E65" s="94" t="str">
        <f>Swaps!L15</f>
        <v>HKD_YC3MRH_QM3H7Y#0001</v>
      </c>
      <c r="F65" s="94" t="str">
        <f>_xll.ohObjectPropertyValues(E65,"Rate")</f>
        <v>HKDQM3H7Y_Quote</v>
      </c>
      <c r="G65" s="93">
        <f>_xll.qlRateHelperQuoteValue($E65,Trigger)</f>
        <v>2.0999999999999998E-2</v>
      </c>
      <c r="H65" s="93">
        <f>_xll.qlSwapRateHelperSpread($E65,Trigger)</f>
        <v>0</v>
      </c>
      <c r="I65" s="92" t="b">
        <f t="shared" si="0"/>
        <v>1</v>
      </c>
      <c r="J65" s="92">
        <v>50</v>
      </c>
      <c r="K65" s="92">
        <v>1</v>
      </c>
      <c r="L65" s="91">
        <f>_xll.qlRateHelperEarliestDate($E65,Trigger)</f>
        <v>41687</v>
      </c>
      <c r="M65" s="90">
        <f>_xll.qlRateHelperLatestDate($E65,Trigger)</f>
        <v>44244</v>
      </c>
    </row>
    <row r="66" spans="2:13" x14ac:dyDescent="0.2">
      <c r="B66" s="130"/>
      <c r="C66" s="129"/>
      <c r="D66" s="94"/>
      <c r="E66" s="94" t="str">
        <f>Swaps!L16</f>
        <v>HKD_YC3MRH_QM3H8Y#0001</v>
      </c>
      <c r="F66" s="94" t="str">
        <f>_xll.ohObjectPropertyValues(E66,"Rate")</f>
        <v>HKDQM3H8Y_Quote</v>
      </c>
      <c r="G66" s="93" t="e">
        <f>_xll.qlRateHelperQuoteValue($E66,Trigger)</f>
        <v>#NUM!</v>
      </c>
      <c r="H66" s="93">
        <f>_xll.qlSwapRateHelperSpread($E66,Trigger)</f>
        <v>0</v>
      </c>
      <c r="I66" s="92" t="b">
        <f t="shared" ref="I66:I73" si="5">IF(ISERROR(G66),FALSE,TRUE)</f>
        <v>0</v>
      </c>
      <c r="J66" s="92">
        <v>50</v>
      </c>
      <c r="K66" s="92">
        <v>1</v>
      </c>
      <c r="L66" s="91">
        <f>_xll.qlRateHelperEarliestDate($E66,Trigger)</f>
        <v>41687</v>
      </c>
      <c r="M66" s="90">
        <f>_xll.qlRateHelperLatestDate($E66,Trigger)</f>
        <v>44609</v>
      </c>
    </row>
    <row r="67" spans="2:13" x14ac:dyDescent="0.2">
      <c r="B67" s="130"/>
      <c r="C67" s="129"/>
      <c r="D67" s="94"/>
      <c r="E67" s="94" t="str">
        <f>Swaps!L17</f>
        <v>HKD_YC3MRH_QM3H9Y#0001</v>
      </c>
      <c r="F67" s="94" t="str">
        <f>_xll.ohObjectPropertyValues(E67,"Rate")</f>
        <v>HKDQM3H9Y_Quote</v>
      </c>
      <c r="G67" s="93" t="e">
        <f>_xll.qlRateHelperQuoteValue($E67,Trigger)</f>
        <v>#NUM!</v>
      </c>
      <c r="H67" s="93">
        <f>_xll.qlSwapRateHelperSpread($E67,Trigger)</f>
        <v>0</v>
      </c>
      <c r="I67" s="92" t="b">
        <f t="shared" si="5"/>
        <v>0</v>
      </c>
      <c r="J67" s="92">
        <v>50</v>
      </c>
      <c r="K67" s="92">
        <v>1</v>
      </c>
      <c r="L67" s="91">
        <f>_xll.qlRateHelperEarliestDate($E67,Trigger)</f>
        <v>41687</v>
      </c>
      <c r="M67" s="90">
        <f>_xll.qlRateHelperLatestDate($E67,Trigger)</f>
        <v>44974</v>
      </c>
    </row>
    <row r="68" spans="2:13" x14ac:dyDescent="0.2">
      <c r="B68" s="130"/>
      <c r="C68" s="129"/>
      <c r="D68" s="94"/>
      <c r="E68" s="94" t="str">
        <f>Swaps!L18</f>
        <v>HKD_YC3MRH_QM3H10Y#0001</v>
      </c>
      <c r="F68" s="94" t="str">
        <f>_xll.ohObjectPropertyValues(E68,"Rate")</f>
        <v>HKDQM3H10Y_Quote</v>
      </c>
      <c r="G68" s="93">
        <f>_xll.qlRateHelperQuoteValue($E68,Trigger)</f>
        <v>2.63E-2</v>
      </c>
      <c r="H68" s="93">
        <f>_xll.qlSwapRateHelperSpread($E68,Trigger)</f>
        <v>0</v>
      </c>
      <c r="I68" s="92" t="b">
        <f t="shared" si="5"/>
        <v>1</v>
      </c>
      <c r="J68" s="92">
        <v>50</v>
      </c>
      <c r="K68" s="92">
        <v>1</v>
      </c>
      <c r="L68" s="91">
        <f>_xll.qlRateHelperEarliestDate($E68,Trigger)</f>
        <v>41687</v>
      </c>
      <c r="M68" s="90">
        <f>_xll.qlRateHelperLatestDate($E68,Trigger)</f>
        <v>45341</v>
      </c>
    </row>
    <row r="69" spans="2:13" x14ac:dyDescent="0.2">
      <c r="B69" s="130"/>
      <c r="C69" s="129"/>
      <c r="D69" s="94"/>
      <c r="E69" s="94" t="str">
        <f>Swaps!L19</f>
        <v>HKD_YC3MRH_QM3H11Y#0001</v>
      </c>
      <c r="F69" s="94" t="str">
        <f>_xll.ohObjectPropertyValues(E69,"Rate")</f>
        <v>HKDQM3H11Y_Quote</v>
      </c>
      <c r="G69" s="93" t="e">
        <f>_xll.qlRateHelperQuoteValue($E69,Trigger)</f>
        <v>#NUM!</v>
      </c>
      <c r="H69" s="93">
        <f>_xll.qlSwapRateHelperSpread($E69,Trigger)</f>
        <v>0</v>
      </c>
      <c r="I69" s="92" t="b">
        <f t="shared" si="5"/>
        <v>0</v>
      </c>
      <c r="J69" s="92">
        <v>50</v>
      </c>
      <c r="K69" s="92">
        <v>1</v>
      </c>
      <c r="L69" s="91">
        <f>_xll.qlRateHelperEarliestDate($E69,Trigger)</f>
        <v>41687</v>
      </c>
      <c r="M69" s="90">
        <f>_xll.qlRateHelperLatestDate($E69,Trigger)</f>
        <v>45705</v>
      </c>
    </row>
    <row r="70" spans="2:13" x14ac:dyDescent="0.2">
      <c r="B70" s="130"/>
      <c r="C70" s="129"/>
      <c r="D70" s="94"/>
      <c r="E70" s="94" t="str">
        <f>Swaps!L20</f>
        <v>HKD_YC3MRH_QM3H12Y#0001</v>
      </c>
      <c r="F70" s="94" t="str">
        <f>_xll.ohObjectPropertyValues(E70,"Rate")</f>
        <v>HKDQM3H12Y_Quote</v>
      </c>
      <c r="G70" s="93">
        <f>_xll.qlRateHelperQuoteValue($E70,Trigger)</f>
        <v>2.8200000000000003E-2</v>
      </c>
      <c r="H70" s="93">
        <f>_xll.qlSwapRateHelperSpread($E70,Trigger)</f>
        <v>0</v>
      </c>
      <c r="I70" s="92" t="b">
        <f t="shared" si="5"/>
        <v>1</v>
      </c>
      <c r="J70" s="92">
        <v>50</v>
      </c>
      <c r="K70" s="92">
        <v>1</v>
      </c>
      <c r="L70" s="91">
        <f>_xll.qlRateHelperEarliestDate($E70,Trigger)</f>
        <v>41687</v>
      </c>
      <c r="M70" s="90">
        <f>_xll.qlRateHelperLatestDate($E70,Trigger)</f>
        <v>46070</v>
      </c>
    </row>
    <row r="71" spans="2:13" x14ac:dyDescent="0.2">
      <c r="B71" s="130"/>
      <c r="C71" s="129"/>
      <c r="D71" s="94"/>
      <c r="E71" s="94" t="str">
        <f>Swaps!L21</f>
        <v>HKD_YC3MRH_QM3H13Y#0001</v>
      </c>
      <c r="F71" s="94" t="str">
        <f>_xll.ohObjectPropertyValues(E71,"Rate")</f>
        <v>HKDQM3H13Y_Quote</v>
      </c>
      <c r="G71" s="93" t="e">
        <f>_xll.qlRateHelperQuoteValue($E71,Trigger)</f>
        <v>#NUM!</v>
      </c>
      <c r="H71" s="93">
        <f>_xll.qlSwapRateHelperSpread($E71,Trigger)</f>
        <v>0</v>
      </c>
      <c r="I71" s="92" t="b">
        <f t="shared" si="5"/>
        <v>0</v>
      </c>
      <c r="J71" s="92">
        <v>50</v>
      </c>
      <c r="K71" s="92">
        <v>1</v>
      </c>
      <c r="L71" s="91">
        <f>_xll.qlRateHelperEarliestDate($E71,Trigger)</f>
        <v>41687</v>
      </c>
      <c r="M71" s="90">
        <f>_xll.qlRateHelperLatestDate($E71,Trigger)</f>
        <v>46435</v>
      </c>
    </row>
    <row r="72" spans="2:13" x14ac:dyDescent="0.2">
      <c r="B72" s="130"/>
      <c r="C72" s="129"/>
      <c r="D72" s="94"/>
      <c r="E72" s="94" t="str">
        <f>Swaps!L22</f>
        <v>HKD_YC3MRH_QM3H14Y#0001</v>
      </c>
      <c r="F72" s="94" t="str">
        <f>_xll.ohObjectPropertyValues(E72,"Rate")</f>
        <v>HKDQM3H14Y_Quote</v>
      </c>
      <c r="G72" s="93" t="e">
        <f>_xll.qlRateHelperQuoteValue($E72,Trigger)</f>
        <v>#NUM!</v>
      </c>
      <c r="H72" s="93">
        <f>_xll.qlSwapRateHelperSpread($E72,Trigger)</f>
        <v>0</v>
      </c>
      <c r="I72" s="92" t="b">
        <f t="shared" si="5"/>
        <v>0</v>
      </c>
      <c r="J72" s="92">
        <v>50</v>
      </c>
      <c r="K72" s="92">
        <v>1</v>
      </c>
      <c r="L72" s="91">
        <f>_xll.qlRateHelperEarliestDate($E72,Trigger)</f>
        <v>41687</v>
      </c>
      <c r="M72" s="90">
        <f>_xll.qlRateHelperLatestDate($E72,Trigger)</f>
        <v>46800</v>
      </c>
    </row>
    <row r="73" spans="2:13" x14ac:dyDescent="0.2">
      <c r="B73" s="130"/>
      <c r="C73" s="129"/>
      <c r="D73" s="94"/>
      <c r="E73" s="94" t="str">
        <f>Swaps!L23</f>
        <v>HKD_YC3MRH_QM3H15Y#0001</v>
      </c>
      <c r="F73" s="94" t="str">
        <f>_xll.ohObjectPropertyValues(E73,"Rate")</f>
        <v>HKDQM3H15Y_Quote</v>
      </c>
      <c r="G73" s="93">
        <f>_xll.qlRateHelperQuoteValue($E73,Trigger)</f>
        <v>2.9500000000000002E-2</v>
      </c>
      <c r="H73" s="93">
        <f>_xll.qlSwapRateHelperSpread($E73,Trigger)</f>
        <v>0</v>
      </c>
      <c r="I73" s="92" t="b">
        <f t="shared" si="5"/>
        <v>1</v>
      </c>
      <c r="J73" s="92">
        <v>50</v>
      </c>
      <c r="K73" s="92">
        <v>1</v>
      </c>
      <c r="L73" s="91">
        <f>_xll.qlRateHelperEarliestDate($E73,Trigger)</f>
        <v>41687</v>
      </c>
      <c r="M73" s="90">
        <f>_xll.qlRateHelperLatestDate($E73,Trigger)</f>
        <v>47168</v>
      </c>
    </row>
    <row r="74" spans="2:13" x14ac:dyDescent="0.2"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J126"/>
  <sheetViews>
    <sheetView workbookViewId="0">
      <selection activeCell="G1" sqref="G1"/>
    </sheetView>
  </sheetViews>
  <sheetFormatPr defaultRowHeight="11.25" x14ac:dyDescent="0.2"/>
  <cols>
    <col min="1" max="1" width="36.85546875" style="83" bestFit="1" customWidth="1"/>
    <col min="2" max="2" width="9" style="83" bestFit="1" customWidth="1"/>
    <col min="3" max="3" width="5.28515625" style="83" customWidth="1"/>
    <col min="4" max="4" width="21.42578125" style="84" bestFit="1" customWidth="1"/>
    <col min="5" max="5" width="27.5703125" style="84" bestFit="1" customWidth="1"/>
    <col min="6" max="7" width="8" style="84" bestFit="1" customWidth="1"/>
    <col min="8" max="9" width="17.28515625" style="84" bestFit="1" customWidth="1"/>
    <col min="10" max="10" width="12" style="83" bestFit="1" customWidth="1"/>
    <col min="11" max="16384" width="9.140625" style="83"/>
  </cols>
  <sheetData>
    <row r="1" spans="1:10" ht="23.25" thickBot="1" x14ac:dyDescent="0.25">
      <c r="A1" s="184" t="s">
        <v>95</v>
      </c>
      <c r="B1" s="185"/>
      <c r="D1" s="121" t="s">
        <v>94</v>
      </c>
      <c r="E1" s="176" t="s">
        <v>86</v>
      </c>
      <c r="F1" s="120" t="s">
        <v>93</v>
      </c>
      <c r="G1" s="120"/>
      <c r="H1" s="120" t="s">
        <v>80</v>
      </c>
      <c r="I1" s="119" t="s">
        <v>79</v>
      </c>
      <c r="J1" s="101">
        <f t="array" ref="J1:J126">_xll.qlPiecewiseYieldCurveData(YieldCurve)</f>
        <v>1</v>
      </c>
    </row>
    <row r="2" spans="1:10" x14ac:dyDescent="0.2">
      <c r="A2" s="118" t="s">
        <v>92</v>
      </c>
      <c r="B2" s="117">
        <v>0</v>
      </c>
      <c r="D2" s="10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OR(ISERROR(FRAs!RateHelperConstructors),ISERROR(Swaps!RateHelperConstructors)))</f>
        <v>HkdHibor3MLastFixing</v>
      </c>
      <c r="E2" s="177" t="str">
        <f>_xll.qlRateHelperQuoteName(D2)</f>
        <v>HkdHibor3MLastFixing_Quote</v>
      </c>
      <c r="F2" s="108">
        <f>_xll.qlRateHelperRate($D2)</f>
        <v>3.7929000000000001E-3</v>
      </c>
      <c r="G2" s="108" t="str">
        <f>IF(ISERROR(_xll.qlSwapRateHelperSpread($D2)),IF(ISERROR(_xll.qlFuturesRateHelperConvexityAdjustment($D2)),"--",_xll.qlFuturesRateHelperConvexityAdjustment($D2)),_xll.qlSwapRateHelperSpread($D2))</f>
        <v>--</v>
      </c>
      <c r="H2" s="107">
        <f>_xll.qlRateHelperEarliestDate($D2)</f>
        <v>41684</v>
      </c>
      <c r="I2" s="106">
        <f>_xll.qlRateHelperLatestDate($D2)</f>
        <v>41773</v>
      </c>
      <c r="J2" s="101">
        <v>0.99907601043675631</v>
      </c>
    </row>
    <row r="3" spans="1:10" x14ac:dyDescent="0.2">
      <c r="A3" s="114" t="s">
        <v>91</v>
      </c>
      <c r="B3" s="116">
        <v>0</v>
      </c>
      <c r="D3" s="109" t="str">
        <v>HKD_YC3MRH_1x4F</v>
      </c>
      <c r="E3" s="177" t="str">
        <f>_xll.qlRateHelperQuoteName(D3)</f>
        <v>HKD1x4F_Quote</v>
      </c>
      <c r="F3" s="108">
        <f>_xll.qlRateHelperRate($D3)</f>
        <v>4.1000000000000003E-3</v>
      </c>
      <c r="G3" s="108" t="str">
        <f>IF(ISERROR(_xll.qlSwapRateHelperSpread($D3)),IF(ISERROR(_xll.qlFuturesRateHelperConvexityAdjustment($D3)),"--",_xll.qlFuturesRateHelperConvexityAdjustment($D3)),_xll.qlSwapRateHelperSpread($D3))</f>
        <v>--</v>
      </c>
      <c r="H3" s="107">
        <f>_xll.qlRateHelperEarliestDate($D3)</f>
        <v>41712</v>
      </c>
      <c r="I3" s="106">
        <f>_xll.qlRateHelperLatestDate($D3)</f>
        <v>41806</v>
      </c>
      <c r="J3" s="101">
        <v>0.99867731332522958</v>
      </c>
    </row>
    <row r="4" spans="1:10" x14ac:dyDescent="0.2">
      <c r="A4" s="114" t="s">
        <v>90</v>
      </c>
      <c r="B4" s="116">
        <v>0</v>
      </c>
      <c r="D4" s="109" t="str">
        <v>HKD_YC3MRH_2x5F</v>
      </c>
      <c r="E4" s="177" t="str">
        <f>_xll.qlRateHelperQuoteName(D4)</f>
        <v>HKD2x5F_Quote</v>
      </c>
      <c r="F4" s="108">
        <f>_xll.qlRateHelperRate($D4)</f>
        <v>4.1000000000000003E-3</v>
      </c>
      <c r="G4" s="108" t="str">
        <f>IF(ISERROR(_xll.qlSwapRateHelperSpread($D4)),IF(ISERROR(_xll.qlFuturesRateHelperConvexityAdjustment($D4)),"--",_xll.qlFuturesRateHelperConvexityAdjustment($D4)),_xll.qlSwapRateHelperSpread($D4))</f>
        <v>--</v>
      </c>
      <c r="H4" s="107">
        <f>_xll.qlRateHelperEarliestDate($D4)</f>
        <v>41743</v>
      </c>
      <c r="I4" s="106">
        <f>_xll.qlRateHelperLatestDate($D4)</f>
        <v>41834</v>
      </c>
      <c r="J4" s="101">
        <v>0.99839642614025059</v>
      </c>
    </row>
    <row r="5" spans="1:10" x14ac:dyDescent="0.2">
      <c r="A5" s="114" t="s">
        <v>89</v>
      </c>
      <c r="B5" s="115" t="s">
        <v>88</v>
      </c>
      <c r="D5" s="109" t="str">
        <v>HKD_YC3MRH_3x6F</v>
      </c>
      <c r="E5" s="177" t="str">
        <f>_xll.qlRateHelperQuoteName(D5)</f>
        <v>HKD3x6F_Quote</v>
      </c>
      <c r="F5" s="108">
        <f>_xll.qlRateHelperRate($D5)</f>
        <v>4.1000000000000003E-3</v>
      </c>
      <c r="G5" s="108" t="str">
        <f>IF(ISERROR(_xll.qlSwapRateHelperSpread($D5)),IF(ISERROR(_xll.qlFuturesRateHelperConvexityAdjustment($D5)),"--",_xll.qlFuturesRateHelperConvexityAdjustment($D5)),_xll.qlSwapRateHelperSpread($D5))</f>
        <v>--</v>
      </c>
      <c r="H5" s="107">
        <f>_xll.qlRateHelperEarliestDate($D5)</f>
        <v>41773</v>
      </c>
      <c r="I5" s="106">
        <f>_xll.qlRateHelperLatestDate($D5)</f>
        <v>41865</v>
      </c>
      <c r="J5" s="101">
        <v>0.99804460653104798</v>
      </c>
    </row>
    <row r="6" spans="1:10" x14ac:dyDescent="0.2">
      <c r="A6" s="114" t="s">
        <v>61</v>
      </c>
      <c r="B6" s="113" t="str">
        <f>_xll.ohRangeRetrieveError(Selected!D2)</f>
        <v/>
      </c>
      <c r="D6" s="109" t="str">
        <v>HKD_YC3MRH_4x7F</v>
      </c>
      <c r="E6" s="177" t="str">
        <f>_xll.qlRateHelperQuoteName(D6)</f>
        <v>HKD4x7F_Quote</v>
      </c>
      <c r="F6" s="108">
        <f>_xll.qlRateHelperRate($D6)</f>
        <v>4.1999999999999997E-3</v>
      </c>
      <c r="G6" s="108" t="str">
        <f>IF(ISERROR(_xll.qlSwapRateHelperSpread($D6)),IF(ISERROR(_xll.qlFuturesRateHelperConvexityAdjustment($D6)),"--",_xll.qlFuturesRateHelperConvexityAdjustment($D6)),_xll.qlSwapRateHelperSpread($D6))</f>
        <v>--</v>
      </c>
      <c r="H6" s="107">
        <f>_xll.qlRateHelperEarliestDate($D6)</f>
        <v>41806</v>
      </c>
      <c r="I6" s="106">
        <f>_xll.qlRateHelperLatestDate($D6)</f>
        <v>41898</v>
      </c>
      <c r="J6" s="101">
        <v>0.99762120145626565</v>
      </c>
    </row>
    <row r="7" spans="1:10" ht="12" thickBot="1" x14ac:dyDescent="0.25">
      <c r="A7" s="112" t="str">
        <f>_xll.ohGroup(RateHelperPrefix&amp;"_RateHelpersSelected",_xll.ohPack(Selected!D2:D126),TRUE,,ObjectOverwrite)</f>
        <v>HKD_YC3MRH_RateHelpersSelected#0002</v>
      </c>
      <c r="B7" s="111" t="str">
        <f>_xll.ohRangeRetrieveError(RateHelpersSelected)</f>
        <v/>
      </c>
      <c r="D7" s="109" t="str">
        <v>HKD_YC3MRH_5x8F</v>
      </c>
      <c r="E7" s="177" t="str">
        <f>_xll.qlRateHelperQuoteName(D7)</f>
        <v>HKD5x8F_Quote</v>
      </c>
      <c r="F7" s="108">
        <f>_xll.qlRateHelperRate($D7)</f>
        <v>4.4000000000000003E-3</v>
      </c>
      <c r="G7" s="108" t="str">
        <f>IF(ISERROR(_xll.qlSwapRateHelperSpread($D7)),IF(ISERROR(_xll.qlFuturesRateHelperConvexityAdjustment($D7)),"--",_xll.qlFuturesRateHelperConvexityAdjustment($D7)),_xll.qlSwapRateHelperSpread($D7))</f>
        <v>--</v>
      </c>
      <c r="H7" s="107">
        <f>_xll.qlRateHelperEarliestDate($D7)</f>
        <v>41834</v>
      </c>
      <c r="I7" s="106">
        <f>_xll.qlRateHelperLatestDate($D7)</f>
        <v>41926</v>
      </c>
      <c r="J7" s="101">
        <v>0.99729039011293363</v>
      </c>
    </row>
    <row r="8" spans="1:10" x14ac:dyDescent="0.2">
      <c r="D8" s="109" t="str">
        <v>HKD_YC3MRH_6x9F</v>
      </c>
      <c r="E8" s="177" t="str">
        <f>_xll.qlRateHelperQuoteName(D8)</f>
        <v>HKD6x9F_Quote</v>
      </c>
      <c r="F8" s="108">
        <f>_xll.qlRateHelperRate($D8)</f>
        <v>4.5000000000000005E-3</v>
      </c>
      <c r="G8" s="108" t="str">
        <f>IF(ISERROR(_xll.qlSwapRateHelperSpread($D8)),IF(ISERROR(_xll.qlFuturesRateHelperConvexityAdjustment($D8)),"--",_xll.qlFuturesRateHelperConvexityAdjustment($D8)),_xll.qlSwapRateHelperSpread($D8))</f>
        <v>--</v>
      </c>
      <c r="H8" s="107">
        <f>_xll.qlRateHelperEarliestDate($D8)</f>
        <v>41865</v>
      </c>
      <c r="I8" s="106">
        <f>_xll.qlRateHelperLatestDate($D8)</f>
        <v>41957</v>
      </c>
      <c r="J8" s="101">
        <v>0.996913860398979</v>
      </c>
    </row>
    <row r="9" spans="1:10" x14ac:dyDescent="0.2">
      <c r="D9" s="109" t="str">
        <v>HKD_YC3MRH_7x10F</v>
      </c>
      <c r="E9" s="177" t="str">
        <f>_xll.qlRateHelperQuoteName(D9)</f>
        <v>HKD7x10F_Quote</v>
      </c>
      <c r="F9" s="108">
        <f>_xll.qlRateHelperRate($D9)</f>
        <v>4.5999999999999999E-3</v>
      </c>
      <c r="G9" s="108" t="str">
        <f>IF(ISERROR(_xll.qlSwapRateHelperSpread($D9)),IF(ISERROR(_xll.qlFuturesRateHelperConvexityAdjustment($D9)),"--",_xll.qlFuturesRateHelperConvexityAdjustment($D9)),_xll.qlSwapRateHelperSpread($D9))</f>
        <v>--</v>
      </c>
      <c r="H9" s="107">
        <f>_xll.qlRateHelperEarliestDate($D9)</f>
        <v>41897</v>
      </c>
      <c r="I9" s="106">
        <f>_xll.qlRateHelperLatestDate($D9)</f>
        <v>41988</v>
      </c>
      <c r="J9" s="101">
        <v>0.99649085432082651</v>
      </c>
    </row>
    <row r="10" spans="1:10" x14ac:dyDescent="0.2">
      <c r="D10" s="109" t="str">
        <v>HKD_YC3MRH_8x11F</v>
      </c>
      <c r="E10" s="177" t="str">
        <f>_xll.qlRateHelperQuoteName(D10)</f>
        <v>HKD8x11F_Quote</v>
      </c>
      <c r="F10" s="108">
        <f>_xll.qlRateHelperRate($D10)</f>
        <v>4.6999999999999993E-3</v>
      </c>
      <c r="G10" s="108" t="str">
        <f>IF(ISERROR(_xll.qlSwapRateHelperSpread($D10)),IF(ISERROR(_xll.qlFuturesRateHelperConvexityAdjustment($D10)),"--",_xll.qlFuturesRateHelperConvexityAdjustment($D10)),_xll.qlSwapRateHelperSpread($D10))</f>
        <v>--</v>
      </c>
      <c r="H10" s="107">
        <f>_xll.qlRateHelperEarliestDate($D10)</f>
        <v>41926</v>
      </c>
      <c r="I10" s="106">
        <f>_xll.qlRateHelperLatestDate($D10)</f>
        <v>42018</v>
      </c>
      <c r="J10" s="101">
        <v>0.99611034049295955</v>
      </c>
    </row>
    <row r="11" spans="1:10" x14ac:dyDescent="0.2">
      <c r="D11" s="109" t="str">
        <v>HKD_YC3MRH_9x12F</v>
      </c>
      <c r="E11" s="177" t="str">
        <f>_xll.qlRateHelperQuoteName(D11)</f>
        <v>HKD9x12F_Quote</v>
      </c>
      <c r="F11" s="108">
        <f>_xll.qlRateHelperRate($D11)</f>
        <v>4.7999999999999996E-3</v>
      </c>
      <c r="G11" s="108" t="str">
        <f>IF(ISERROR(_xll.qlSwapRateHelperSpread($D11)),IF(ISERROR(_xll.qlFuturesRateHelperConvexityAdjustment($D11)),"--",_xll.qlFuturesRateHelperConvexityAdjustment($D11)),_xll.qlSwapRateHelperSpread($D11))</f>
        <v>--</v>
      </c>
      <c r="H11" s="107">
        <f>_xll.qlRateHelperEarliestDate($D11)</f>
        <v>41957</v>
      </c>
      <c r="I11" s="106">
        <f>_xll.qlRateHelperLatestDate($D11)</f>
        <v>42051</v>
      </c>
      <c r="J11" s="101">
        <v>0.99568303249688972</v>
      </c>
    </row>
    <row r="12" spans="1:10" x14ac:dyDescent="0.2">
      <c r="A12" s="110"/>
      <c r="D12" s="109" t="str">
        <v>HKD_YC3MRH_QM3H1Y</v>
      </c>
      <c r="E12" s="177" t="str">
        <f>_xll.qlRateHelperQuoteName(D12)</f>
        <v>HKDQM3H1Y_Quote</v>
      </c>
      <c r="F12" s="108">
        <f>_xll.qlRateHelperRate($D12)</f>
        <v>4.3E-3</v>
      </c>
      <c r="G12" s="108">
        <f>IF(ISERROR(_xll.qlSwapRateHelperSpread($D12)),IF(ISERROR(_xll.qlFuturesRateHelperConvexityAdjustment($D12)),"--",_xll.qlFuturesRateHelperConvexityAdjustment($D12)),_xll.qlSwapRateHelperSpread($D12))</f>
        <v>0</v>
      </c>
      <c r="H12" s="107">
        <f>_xll.qlRateHelperEarliestDate($D12)</f>
        <v>41687</v>
      </c>
      <c r="I12" s="106">
        <f>_xll.qlRateHelperLatestDate($D12)</f>
        <v>42052</v>
      </c>
      <c r="J12" s="101">
        <v>0.99568276242057741</v>
      </c>
    </row>
    <row r="13" spans="1:10" x14ac:dyDescent="0.2">
      <c r="A13" s="110"/>
      <c r="D13" s="109" t="str">
        <v>HKD_YC3MRH_QM3H18M</v>
      </c>
      <c r="E13" s="177" t="str">
        <f>_xll.qlRateHelperQuoteName(D13)</f>
        <v>HKDQM3H18M_Quote</v>
      </c>
      <c r="F13" s="108">
        <f>_xll.qlRateHelperRate($D13)</f>
        <v>4.5999999999999999E-3</v>
      </c>
      <c r="G13" s="108">
        <f>IF(ISERROR(_xll.qlSwapRateHelperSpread($D13)),IF(ISERROR(_xll.qlFuturesRateHelperConvexityAdjustment($D13)),"--",_xll.qlFuturesRateHelperConvexityAdjustment($D13)),_xll.qlSwapRateHelperSpread($D13))</f>
        <v>0</v>
      </c>
      <c r="H13" s="107">
        <f>_xll.qlRateHelperEarliestDate($D13)</f>
        <v>41687</v>
      </c>
      <c r="I13" s="106">
        <f>_xll.qlRateHelperLatestDate($D13)</f>
        <v>42233</v>
      </c>
      <c r="J13" s="101">
        <v>0.99311617707711219</v>
      </c>
    </row>
    <row r="14" spans="1:10" x14ac:dyDescent="0.2">
      <c r="D14" s="109" t="str">
        <v>HKD_YC3MRH_QM3H2Y</v>
      </c>
      <c r="E14" s="177" t="str">
        <f>_xll.qlRateHelperQuoteName(D14)</f>
        <v>HKDQM3H2Y_Quote</v>
      </c>
      <c r="F14" s="108">
        <f>_xll.qlRateHelperRate($D14)</f>
        <v>5.3E-3</v>
      </c>
      <c r="G14" s="108">
        <f>IF(ISERROR(_xll.qlSwapRateHelperSpread($D14)),IF(ISERROR(_xll.qlFuturesRateHelperConvexityAdjustment($D14)),"--",_xll.qlFuturesRateHelperConvexityAdjustment($D14)),_xll.qlSwapRateHelperSpread($D14))</f>
        <v>0</v>
      </c>
      <c r="H14" s="107">
        <f>_xll.qlRateHelperEarliestDate($D14)</f>
        <v>41687</v>
      </c>
      <c r="I14" s="106">
        <f>_xll.qlRateHelperLatestDate($D14)</f>
        <v>42417</v>
      </c>
      <c r="J14" s="101">
        <v>0.98942690710348302</v>
      </c>
    </row>
    <row r="15" spans="1:10" x14ac:dyDescent="0.2">
      <c r="D15" s="109" t="str">
        <v>HKD_YC3MRH_QM3H3Y</v>
      </c>
      <c r="E15" s="177" t="str">
        <f>_xll.qlRateHelperQuoteName(D15)</f>
        <v>HKDQM3H3Y_Quote</v>
      </c>
      <c r="F15" s="108">
        <f>_xll.qlRateHelperRate($D15)</f>
        <v>7.6E-3</v>
      </c>
      <c r="G15" s="108">
        <f>IF(ISERROR(_xll.qlSwapRateHelperSpread($D15)),IF(ISERROR(_xll.qlFuturesRateHelperConvexityAdjustment($D15)),"--",_xll.qlFuturesRateHelperConvexityAdjustment($D15)),_xll.qlSwapRateHelperSpread($D15))</f>
        <v>0</v>
      </c>
      <c r="H15" s="107">
        <f>_xll.qlRateHelperEarliestDate($D15)</f>
        <v>41687</v>
      </c>
      <c r="I15" s="106">
        <f>_xll.qlRateHelperLatestDate($D15)</f>
        <v>42783</v>
      </c>
      <c r="J15" s="101">
        <v>0.97736316614451157</v>
      </c>
    </row>
    <row r="16" spans="1:10" x14ac:dyDescent="0.2">
      <c r="D16" s="109" t="str">
        <v>HKD_YC3MRH_QM3H4Y</v>
      </c>
      <c r="E16" s="177" t="str">
        <f>_xll.qlRateHelperQuoteName(D16)</f>
        <v>HKDQM3H4Y_Quote</v>
      </c>
      <c r="F16" s="108">
        <f>_xll.qlRateHelperRate($D16)</f>
        <v>1.1200000000000002E-2</v>
      </c>
      <c r="G16" s="108">
        <f>IF(ISERROR(_xll.qlSwapRateHelperSpread($D16)),IF(ISERROR(_xll.qlFuturesRateHelperConvexityAdjustment($D16)),"--",_xll.qlFuturesRateHelperConvexityAdjustment($D16)),_xll.qlSwapRateHelperSpread($D16))</f>
        <v>0</v>
      </c>
      <c r="H16" s="107">
        <f>_xll.qlRateHelperEarliestDate($D16)</f>
        <v>41687</v>
      </c>
      <c r="I16" s="106">
        <f>_xll.qlRateHelperLatestDate($D16)</f>
        <v>43150</v>
      </c>
      <c r="J16" s="101">
        <v>0.95579081079052397</v>
      </c>
    </row>
    <row r="17" spans="4:10" x14ac:dyDescent="0.2">
      <c r="D17" s="109" t="str">
        <v>HKD_YC3MRH_QM3H5Y</v>
      </c>
      <c r="E17" s="177" t="str">
        <f>_xll.qlRateHelperQuoteName(D17)</f>
        <v>HKDQM3H5Y_Quote</v>
      </c>
      <c r="F17" s="108">
        <f>_xll.qlRateHelperRate($D17)</f>
        <v>1.5100000000000001E-2</v>
      </c>
      <c r="G17" s="108">
        <f>IF(ISERROR(_xll.qlSwapRateHelperSpread($D17)),IF(ISERROR(_xll.qlFuturesRateHelperConvexityAdjustment($D17)),"--",_xll.qlFuturesRateHelperConvexityAdjustment($D17)),_xll.qlSwapRateHelperSpread($D17))</f>
        <v>0</v>
      </c>
      <c r="H17" s="107">
        <f>_xll.qlRateHelperEarliestDate($D17)</f>
        <v>41687</v>
      </c>
      <c r="I17" s="106">
        <f>_xll.qlRateHelperLatestDate($D17)</f>
        <v>43514</v>
      </c>
      <c r="J17" s="101">
        <v>0.92628490599977598</v>
      </c>
    </row>
    <row r="18" spans="4:10" x14ac:dyDescent="0.2">
      <c r="D18" s="109" t="str">
        <v>HKD_YC3MRH_QM3H7Y</v>
      </c>
      <c r="E18" s="177" t="str">
        <f>_xll.qlRateHelperQuoteName(D18)</f>
        <v>HKDQM3H7Y_Quote</v>
      </c>
      <c r="F18" s="108">
        <f>_xll.qlRateHelperRate($D18)</f>
        <v>2.0999999999999998E-2</v>
      </c>
      <c r="G18" s="108">
        <f>IF(ISERROR(_xll.qlSwapRateHelperSpread($D18)),IF(ISERROR(_xll.qlFuturesRateHelperConvexityAdjustment($D18)),"--",_xll.qlFuturesRateHelperConvexityAdjustment($D18)),_xll.qlSwapRateHelperSpread($D18))</f>
        <v>0</v>
      </c>
      <c r="H18" s="107">
        <f>_xll.qlRateHelperEarliestDate($D18)</f>
        <v>41687</v>
      </c>
      <c r="I18" s="106">
        <f>_xll.qlRateHelperLatestDate($D18)</f>
        <v>44244</v>
      </c>
      <c r="J18" s="101">
        <v>0.86013828011564941</v>
      </c>
    </row>
    <row r="19" spans="4:10" x14ac:dyDescent="0.2">
      <c r="D19" s="109" t="str">
        <v>HKD_YC3MRH_QM3H10Y</v>
      </c>
      <c r="E19" s="177" t="str">
        <f>_xll.qlRateHelperQuoteName(D19)</f>
        <v>HKDQM3H10Y_Quote</v>
      </c>
      <c r="F19" s="108">
        <f>_xll.qlRateHelperRate($D19)</f>
        <v>2.63E-2</v>
      </c>
      <c r="G19" s="108">
        <f>IF(ISERROR(_xll.qlSwapRateHelperSpread($D19)),IF(ISERROR(_xll.qlFuturesRateHelperConvexityAdjustment($D19)),"--",_xll.qlFuturesRateHelperConvexityAdjustment($D19)),_xll.qlSwapRateHelperSpread($D19))</f>
        <v>0</v>
      </c>
      <c r="H19" s="107">
        <f>_xll.qlRateHelperEarliestDate($D19)</f>
        <v>41687</v>
      </c>
      <c r="I19" s="106">
        <f>_xll.qlRateHelperLatestDate($D19)</f>
        <v>45341</v>
      </c>
      <c r="J19" s="101">
        <v>0.76114897412739968</v>
      </c>
    </row>
    <row r="20" spans="4:10" x14ac:dyDescent="0.2">
      <c r="D20" s="109" t="str">
        <v>HKD_YC3MRH_QM3H12Y</v>
      </c>
      <c r="E20" s="177" t="str">
        <f>_xll.qlRateHelperQuoteName(D20)</f>
        <v>HKDQM3H12Y_Quote</v>
      </c>
      <c r="F20" s="108">
        <f>_xll.qlRateHelperRate($D20)</f>
        <v>2.8200000000000003E-2</v>
      </c>
      <c r="G20" s="108">
        <f>IF(ISERROR(_xll.qlSwapRateHelperSpread($D20)),IF(ISERROR(_xll.qlFuturesRateHelperConvexityAdjustment($D20)),"--",_xll.qlFuturesRateHelperConvexityAdjustment($D20)),_xll.qlSwapRateHelperSpread($D20))</f>
        <v>0</v>
      </c>
      <c r="H20" s="107">
        <f>_xll.qlRateHelperEarliestDate($D20)</f>
        <v>41687</v>
      </c>
      <c r="I20" s="106">
        <f>_xll.qlRateHelperLatestDate($D20)</f>
        <v>46070</v>
      </c>
      <c r="J20" s="101">
        <v>0.70291016944365881</v>
      </c>
    </row>
    <row r="21" spans="4:10" x14ac:dyDescent="0.2">
      <c r="D21" s="109" t="str">
        <v>HKD_YC3MRH_QM3H15Y</v>
      </c>
      <c r="E21" s="177" t="str">
        <f>_xll.qlRateHelperQuoteName(D21)</f>
        <v>HKDQM3H15Y_Quote</v>
      </c>
      <c r="F21" s="108">
        <f>_xll.qlRateHelperRate($D21)</f>
        <v>2.9500000000000002E-2</v>
      </c>
      <c r="G21" s="108">
        <f>IF(ISERROR(_xll.qlSwapRateHelperSpread($D21)),IF(ISERROR(_xll.qlFuturesRateHelperConvexityAdjustment($D21)),"--",_xll.qlFuturesRateHelperConvexityAdjustment($D21)),_xll.qlSwapRateHelperSpread($D21))</f>
        <v>0</v>
      </c>
      <c r="H21" s="107">
        <f>_xll.qlRateHelperEarliestDate($D21)</f>
        <v>41687</v>
      </c>
      <c r="I21" s="106">
        <f>_xll.qlRateHelperLatestDate($D21)</f>
        <v>47168</v>
      </c>
      <c r="J21" s="101">
        <v>0.63042626031783233</v>
      </c>
    </row>
    <row r="22" spans="4:10" x14ac:dyDescent="0.2">
      <c r="D22" s="109" t="e">
        <v>#N/A</v>
      </c>
      <c r="E22" s="177" t="e">
        <f>_xll.qlRateHelperQuoteName(D22)</f>
        <v>#VALUE!</v>
      </c>
      <c r="F22" s="108" t="e">
        <f>_xll.qlRateHelperRate($D22)</f>
        <v>#VALUE!</v>
      </c>
      <c r="G22" s="108" t="str">
        <f>IF(ISERROR(_xll.qlSwapRateHelperSpread($D22)),IF(ISERROR(_xll.qlFuturesRateHelperConvexityAdjustment($D22)),"--",_xll.qlFuturesRateHelperConvexityAdjustment($D22)),_xll.qlSwapRateHelperSpread($D22))</f>
        <v>--</v>
      </c>
      <c r="H22" s="107" t="e">
        <f>_xll.qlRateHelperEarliestDate($D22)</f>
        <v>#VALUE!</v>
      </c>
      <c r="I22" s="106" t="e">
        <f>_xll.qlRateHelperLatestDate($D22)</f>
        <v>#VALUE!</v>
      </c>
      <c r="J22" s="101" t="e">
        <v>#N/A</v>
      </c>
    </row>
    <row r="23" spans="4:10" x14ac:dyDescent="0.2">
      <c r="D23" s="109" t="e">
        <v>#N/A</v>
      </c>
      <c r="E23" s="177" t="e">
        <f>_xll.qlRateHelperQuoteName(D23)</f>
        <v>#VALUE!</v>
      </c>
      <c r="F23" s="108" t="e">
        <f>_xll.qlRateHelperRate($D23)</f>
        <v>#VALUE!</v>
      </c>
      <c r="G23" s="108" t="str">
        <f>IF(ISERROR(_xll.qlSwapRateHelperSpread($D23)),IF(ISERROR(_xll.qlFuturesRateHelperConvexityAdjustment($D23)),"--",_xll.qlFuturesRateHelperConvexityAdjustment($D23)),_xll.qlSwapRateHelperSpread($D23))</f>
        <v>--</v>
      </c>
      <c r="H23" s="107" t="e">
        <f>_xll.qlRateHelperEarliestDate($D23)</f>
        <v>#VALUE!</v>
      </c>
      <c r="I23" s="106" t="e">
        <f>_xll.qlRateHelperLatestDate($D23)</f>
        <v>#VALUE!</v>
      </c>
      <c r="J23" s="101" t="e">
        <v>#N/A</v>
      </c>
    </row>
    <row r="24" spans="4:10" x14ac:dyDescent="0.2">
      <c r="D24" s="109" t="e">
        <v>#N/A</v>
      </c>
      <c r="E24" s="177" t="e">
        <f>_xll.qlRateHelperQuoteName(D24)</f>
        <v>#VALUE!</v>
      </c>
      <c r="F24" s="108" t="e">
        <f>_xll.qlRateHelperRate($D24)</f>
        <v>#VALUE!</v>
      </c>
      <c r="G24" s="108" t="str">
        <f>IF(ISERROR(_xll.qlSwapRateHelperSpread($D24)),IF(ISERROR(_xll.qlFuturesRateHelperConvexityAdjustment($D24)),"--",_xll.qlFuturesRateHelperConvexityAdjustment($D24)),_xll.qlSwapRateHelperSpread($D24))</f>
        <v>--</v>
      </c>
      <c r="H24" s="107" t="e">
        <f>_xll.qlRateHelperEarliestDate($D24)</f>
        <v>#VALUE!</v>
      </c>
      <c r="I24" s="106" t="e">
        <f>_xll.qlRateHelperLatestDate($D24)</f>
        <v>#VALUE!</v>
      </c>
      <c r="J24" s="101" t="e">
        <v>#N/A</v>
      </c>
    </row>
    <row r="25" spans="4:10" x14ac:dyDescent="0.2">
      <c r="D25" s="109" t="e">
        <v>#N/A</v>
      </c>
      <c r="E25" s="177" t="e">
        <f>_xll.qlRateHelperQuoteName(D25)</f>
        <v>#VALUE!</v>
      </c>
      <c r="F25" s="108" t="e">
        <f>_xll.qlRateHelperRate($D25)</f>
        <v>#VALUE!</v>
      </c>
      <c r="G25" s="108" t="str">
        <f>IF(ISERROR(_xll.qlSwapRateHelperSpread($D25)),IF(ISERROR(_xll.qlFuturesRateHelperConvexityAdjustment($D25)),"--",_xll.qlFuturesRateHelperConvexityAdjustment($D25)),_xll.qlSwapRateHelperSpread($D25))</f>
        <v>--</v>
      </c>
      <c r="H25" s="107" t="e">
        <f>_xll.qlRateHelperEarliestDate($D25)</f>
        <v>#VALUE!</v>
      </c>
      <c r="I25" s="106" t="e">
        <f>_xll.qlRateHelperLatestDate($D25)</f>
        <v>#VALUE!</v>
      </c>
      <c r="J25" s="101" t="e">
        <v>#N/A</v>
      </c>
    </row>
    <row r="26" spans="4:10" x14ac:dyDescent="0.2">
      <c r="D26" s="109" t="e">
        <v>#N/A</v>
      </c>
      <c r="E26" s="177" t="e">
        <f>_xll.qlRateHelperQuoteName(D26)</f>
        <v>#VALUE!</v>
      </c>
      <c r="F26" s="108" t="e">
        <f>_xll.qlRateHelperRate($D26)</f>
        <v>#VALUE!</v>
      </c>
      <c r="G26" s="108" t="str">
        <f>IF(ISERROR(_xll.qlSwapRateHelperSpread($D26)),IF(ISERROR(_xll.qlFuturesRateHelperConvexityAdjustment($D26)),"--",_xll.qlFuturesRateHelperConvexityAdjustment($D26)),_xll.qlSwapRateHelperSpread($D26))</f>
        <v>--</v>
      </c>
      <c r="H26" s="107" t="e">
        <f>_xll.qlRateHelperEarliestDate($D26)</f>
        <v>#VALUE!</v>
      </c>
      <c r="I26" s="106" t="e">
        <f>_xll.qlRateHelperLatestDate($D26)</f>
        <v>#VALUE!</v>
      </c>
      <c r="J26" s="101" t="e">
        <v>#N/A</v>
      </c>
    </row>
    <row r="27" spans="4:10" x14ac:dyDescent="0.2">
      <c r="D27" s="109" t="e">
        <v>#N/A</v>
      </c>
      <c r="E27" s="177" t="e">
        <f>_xll.qlRateHelperQuoteName(D27)</f>
        <v>#VALUE!</v>
      </c>
      <c r="F27" s="108" t="e">
        <f>_xll.qlRateHelperRate($D27)</f>
        <v>#VALUE!</v>
      </c>
      <c r="G27" s="108" t="str">
        <f>IF(ISERROR(_xll.qlSwapRateHelperSpread($D27)),IF(ISERROR(_xll.qlFuturesRateHelperConvexityAdjustment($D27)),"--",_xll.qlFuturesRateHelperConvexityAdjustment($D27)),_xll.qlSwapRateHelperSpread($D27))</f>
        <v>--</v>
      </c>
      <c r="H27" s="107" t="e">
        <f>_xll.qlRateHelperEarliestDate($D27)</f>
        <v>#VALUE!</v>
      </c>
      <c r="I27" s="106" t="e">
        <f>_xll.qlRateHelperLatestDate($D27)</f>
        <v>#VALUE!</v>
      </c>
      <c r="J27" s="101" t="e">
        <v>#N/A</v>
      </c>
    </row>
    <row r="28" spans="4:10" x14ac:dyDescent="0.2">
      <c r="D28" s="109" t="e">
        <v>#N/A</v>
      </c>
      <c r="E28" s="177" t="e">
        <f>_xll.qlRateHelperQuoteName(D28)</f>
        <v>#VALUE!</v>
      </c>
      <c r="F28" s="108" t="e">
        <f>_xll.qlRateHelperRate($D28)</f>
        <v>#VALUE!</v>
      </c>
      <c r="G28" s="108" t="str">
        <f>IF(ISERROR(_xll.qlSwapRateHelperSpread($D28)),IF(ISERROR(_xll.qlFuturesRateHelperConvexityAdjustment($D28)),"--",_xll.qlFuturesRateHelperConvexityAdjustment($D28)),_xll.qlSwapRateHelperSpread($D28))</f>
        <v>--</v>
      </c>
      <c r="H28" s="107" t="e">
        <f>_xll.qlRateHelperEarliestDate($D28)</f>
        <v>#VALUE!</v>
      </c>
      <c r="I28" s="106" t="e">
        <f>_xll.qlRateHelperLatestDate($D28)</f>
        <v>#VALUE!</v>
      </c>
      <c r="J28" s="101" t="e">
        <v>#N/A</v>
      </c>
    </row>
    <row r="29" spans="4:10" x14ac:dyDescent="0.2">
      <c r="D29" s="109" t="e">
        <v>#N/A</v>
      </c>
      <c r="E29" s="177" t="e">
        <f>_xll.qlRateHelperQuoteName(D29)</f>
        <v>#VALUE!</v>
      </c>
      <c r="F29" s="108" t="e">
        <f>_xll.qlRateHelperRate($D29)</f>
        <v>#VALUE!</v>
      </c>
      <c r="G29" s="108" t="str">
        <f>IF(ISERROR(_xll.qlSwapRateHelperSpread($D29)),IF(ISERROR(_xll.qlFuturesRateHelperConvexityAdjustment($D29)),"--",_xll.qlFuturesRateHelperConvexityAdjustment($D29)),_xll.qlSwapRateHelperSpread($D29))</f>
        <v>--</v>
      </c>
      <c r="H29" s="107" t="e">
        <f>_xll.qlRateHelperEarliestDate($D29)</f>
        <v>#VALUE!</v>
      </c>
      <c r="I29" s="106" t="e">
        <f>_xll.qlRateHelperLatestDate($D29)</f>
        <v>#VALUE!</v>
      </c>
      <c r="J29" s="101" t="e">
        <v>#N/A</v>
      </c>
    </row>
    <row r="30" spans="4:10" x14ac:dyDescent="0.2">
      <c r="D30" s="109" t="e">
        <v>#N/A</v>
      </c>
      <c r="E30" s="177" t="e">
        <f>_xll.qlRateHelperQuoteName(D30)</f>
        <v>#VALUE!</v>
      </c>
      <c r="F30" s="108" t="e">
        <f>_xll.qlRateHelperRate($D30)</f>
        <v>#VALUE!</v>
      </c>
      <c r="G30" s="108" t="str">
        <f>IF(ISERROR(_xll.qlSwapRateHelperSpread($D30)),IF(ISERROR(_xll.qlFuturesRateHelperConvexityAdjustment($D30)),"--",_xll.qlFuturesRateHelperConvexityAdjustment($D30)),_xll.qlSwapRateHelperSpread($D30))</f>
        <v>--</v>
      </c>
      <c r="H30" s="107" t="e">
        <f>_xll.qlRateHelperEarliestDate($D30)</f>
        <v>#VALUE!</v>
      </c>
      <c r="I30" s="106" t="e">
        <f>_xll.qlRateHelperLatestDate($D30)</f>
        <v>#VALUE!</v>
      </c>
      <c r="J30" s="101" t="e">
        <v>#N/A</v>
      </c>
    </row>
    <row r="31" spans="4:10" x14ac:dyDescent="0.2">
      <c r="D31" s="109" t="e">
        <v>#N/A</v>
      </c>
      <c r="E31" s="177" t="e">
        <f>_xll.qlRateHelperQuoteName(D31)</f>
        <v>#VALUE!</v>
      </c>
      <c r="F31" s="108" t="e">
        <f>_xll.qlRateHelperRate($D31)</f>
        <v>#VALUE!</v>
      </c>
      <c r="G31" s="108" t="str">
        <f>IF(ISERROR(_xll.qlSwapRateHelperSpread($D31)),IF(ISERROR(_xll.qlFuturesRateHelperConvexityAdjustment($D31)),"--",_xll.qlFuturesRateHelperConvexityAdjustment($D31)),_xll.qlSwapRateHelperSpread($D31))</f>
        <v>--</v>
      </c>
      <c r="H31" s="107" t="e">
        <f>_xll.qlRateHelperEarliestDate($D31)</f>
        <v>#VALUE!</v>
      </c>
      <c r="I31" s="106" t="e">
        <f>_xll.qlRateHelperLatestDate($D31)</f>
        <v>#VALUE!</v>
      </c>
      <c r="J31" s="101" t="e">
        <v>#N/A</v>
      </c>
    </row>
    <row r="32" spans="4:10" x14ac:dyDescent="0.2">
      <c r="D32" s="109" t="e">
        <v>#N/A</v>
      </c>
      <c r="E32" s="177" t="e">
        <f>_xll.qlRateHelperQuoteName(D32)</f>
        <v>#VALUE!</v>
      </c>
      <c r="F32" s="108" t="e">
        <f>_xll.qlRateHelperRate($D32)</f>
        <v>#VALUE!</v>
      </c>
      <c r="G32" s="108" t="str">
        <f>IF(ISERROR(_xll.qlSwapRateHelperSpread($D32)),IF(ISERROR(_xll.qlFuturesRateHelperConvexityAdjustment($D32)),"--",_xll.qlFuturesRateHelperConvexityAdjustment($D32)),_xll.qlSwapRateHelperSpread($D32))</f>
        <v>--</v>
      </c>
      <c r="H32" s="107" t="e">
        <f>_xll.qlRateHelperEarliestDate($D32)</f>
        <v>#VALUE!</v>
      </c>
      <c r="I32" s="106" t="e">
        <f>_xll.qlRateHelperLatestDate($D32)</f>
        <v>#VALUE!</v>
      </c>
      <c r="J32" s="101" t="e">
        <v>#N/A</v>
      </c>
    </row>
    <row r="33" spans="4:10" x14ac:dyDescent="0.2">
      <c r="D33" s="109" t="e">
        <v>#N/A</v>
      </c>
      <c r="E33" s="177" t="e">
        <f>_xll.qlRateHelperQuoteName(D33)</f>
        <v>#VALUE!</v>
      </c>
      <c r="F33" s="108" t="e">
        <f>_xll.qlRateHelperRate($D33)</f>
        <v>#VALUE!</v>
      </c>
      <c r="G33" s="108" t="str">
        <f>IF(ISERROR(_xll.qlSwapRateHelperSpread($D33)),IF(ISERROR(_xll.qlFuturesRateHelperConvexityAdjustment($D33)),"--",_xll.qlFuturesRateHelperConvexityAdjustment($D33)),_xll.qlSwapRateHelperSpread($D33))</f>
        <v>--</v>
      </c>
      <c r="H33" s="107" t="e">
        <f>_xll.qlRateHelperEarliestDate($D33)</f>
        <v>#VALUE!</v>
      </c>
      <c r="I33" s="106" t="e">
        <f>_xll.qlRateHelperLatestDate($D33)</f>
        <v>#VALUE!</v>
      </c>
      <c r="J33" s="101" t="e">
        <v>#N/A</v>
      </c>
    </row>
    <row r="34" spans="4:10" x14ac:dyDescent="0.2">
      <c r="D34" s="109" t="e">
        <v>#N/A</v>
      </c>
      <c r="E34" s="177" t="e">
        <f>_xll.qlRateHelperQuoteName(D34)</f>
        <v>#VALUE!</v>
      </c>
      <c r="F34" s="108" t="e">
        <f>_xll.qlRateHelperRate($D34)</f>
        <v>#VALUE!</v>
      </c>
      <c r="G34" s="108" t="str">
        <f>IF(ISERROR(_xll.qlSwapRateHelperSpread($D34)),IF(ISERROR(_xll.qlFuturesRateHelperConvexityAdjustment($D34)),"--",_xll.qlFuturesRateHelperConvexityAdjustment($D34)),_xll.qlSwapRateHelperSpread($D34))</f>
        <v>--</v>
      </c>
      <c r="H34" s="107" t="e">
        <f>_xll.qlRateHelperEarliestDate($D34)</f>
        <v>#VALUE!</v>
      </c>
      <c r="I34" s="106" t="e">
        <f>_xll.qlRateHelperLatestDate($D34)</f>
        <v>#VALUE!</v>
      </c>
      <c r="J34" s="101" t="e">
        <v>#N/A</v>
      </c>
    </row>
    <row r="35" spans="4:10" x14ac:dyDescent="0.2">
      <c r="D35" s="109" t="e">
        <v>#N/A</v>
      </c>
      <c r="E35" s="177" t="e">
        <f>_xll.qlRateHelperQuoteName(D35)</f>
        <v>#VALUE!</v>
      </c>
      <c r="F35" s="108" t="e">
        <f>_xll.qlRateHelperRate($D35)</f>
        <v>#VALUE!</v>
      </c>
      <c r="G35" s="108" t="str">
        <f>IF(ISERROR(_xll.qlSwapRateHelperSpread($D35)),IF(ISERROR(_xll.qlFuturesRateHelperConvexityAdjustment($D35)),"--",_xll.qlFuturesRateHelperConvexityAdjustment($D35)),_xll.qlSwapRateHelperSpread($D35))</f>
        <v>--</v>
      </c>
      <c r="H35" s="107" t="e">
        <f>_xll.qlRateHelperEarliestDate($D35)</f>
        <v>#VALUE!</v>
      </c>
      <c r="I35" s="106" t="e">
        <f>_xll.qlRateHelperLatestDate($D35)</f>
        <v>#VALUE!</v>
      </c>
      <c r="J35" s="101" t="e">
        <v>#N/A</v>
      </c>
    </row>
    <row r="36" spans="4:10" x14ac:dyDescent="0.2">
      <c r="D36" s="109" t="e">
        <v>#N/A</v>
      </c>
      <c r="E36" s="177" t="e">
        <f>_xll.qlRateHelperQuoteName(D36)</f>
        <v>#VALUE!</v>
      </c>
      <c r="F36" s="108" t="e">
        <f>_xll.qlRateHelperRate($D36)</f>
        <v>#VALUE!</v>
      </c>
      <c r="G36" s="108" t="str">
        <f>IF(ISERROR(_xll.qlSwapRateHelperSpread($D36)),IF(ISERROR(_xll.qlFuturesRateHelperConvexityAdjustment($D36)),"--",_xll.qlFuturesRateHelperConvexityAdjustment($D36)),_xll.qlSwapRateHelperSpread($D36))</f>
        <v>--</v>
      </c>
      <c r="H36" s="107" t="e">
        <f>_xll.qlRateHelperEarliestDate($D36)</f>
        <v>#VALUE!</v>
      </c>
      <c r="I36" s="106" t="e">
        <f>_xll.qlRateHelperLatestDate($D36)</f>
        <v>#VALUE!</v>
      </c>
      <c r="J36" s="101" t="e">
        <v>#N/A</v>
      </c>
    </row>
    <row r="37" spans="4:10" x14ac:dyDescent="0.2">
      <c r="D37" s="109" t="e">
        <v>#N/A</v>
      </c>
      <c r="E37" s="177" t="e">
        <f>_xll.qlRateHelperQuoteName(D37)</f>
        <v>#VALUE!</v>
      </c>
      <c r="F37" s="108" t="e">
        <f>_xll.qlRateHelperRate($D37)</f>
        <v>#VALUE!</v>
      </c>
      <c r="G37" s="108" t="str">
        <f>IF(ISERROR(_xll.qlSwapRateHelperSpread($D37)),IF(ISERROR(_xll.qlFuturesRateHelperConvexityAdjustment($D37)),"--",_xll.qlFuturesRateHelperConvexityAdjustment($D37)),_xll.qlSwapRateHelperSpread($D37))</f>
        <v>--</v>
      </c>
      <c r="H37" s="107" t="e">
        <f>_xll.qlRateHelperEarliestDate($D37)</f>
        <v>#VALUE!</v>
      </c>
      <c r="I37" s="106" t="e">
        <f>_xll.qlRateHelperLatestDate($D37)</f>
        <v>#VALUE!</v>
      </c>
      <c r="J37" s="101" t="e">
        <v>#N/A</v>
      </c>
    </row>
    <row r="38" spans="4:10" x14ac:dyDescent="0.2">
      <c r="D38" s="109" t="e">
        <v>#N/A</v>
      </c>
      <c r="E38" s="177" t="e">
        <f>_xll.qlRateHelperQuoteName(D38)</f>
        <v>#VALUE!</v>
      </c>
      <c r="F38" s="108" t="e">
        <f>_xll.qlRateHelperRate($D38)</f>
        <v>#VALUE!</v>
      </c>
      <c r="G38" s="108" t="str">
        <f>IF(ISERROR(_xll.qlSwapRateHelperSpread($D38)),IF(ISERROR(_xll.qlFuturesRateHelperConvexityAdjustment($D38)),"--",_xll.qlFuturesRateHelperConvexityAdjustment($D38)),_xll.qlSwapRateHelperSpread($D38))</f>
        <v>--</v>
      </c>
      <c r="H38" s="107" t="e">
        <f>_xll.qlRateHelperEarliestDate($D38)</f>
        <v>#VALUE!</v>
      </c>
      <c r="I38" s="106" t="e">
        <f>_xll.qlRateHelperLatestDate($D38)</f>
        <v>#VALUE!</v>
      </c>
      <c r="J38" s="101" t="e">
        <v>#N/A</v>
      </c>
    </row>
    <row r="39" spans="4:10" x14ac:dyDescent="0.2">
      <c r="D39" s="109" t="e">
        <v>#N/A</v>
      </c>
      <c r="E39" s="177" t="e">
        <f>_xll.qlRateHelperQuoteName(D39)</f>
        <v>#VALUE!</v>
      </c>
      <c r="F39" s="108" t="e">
        <f>_xll.qlRateHelperRate($D39)</f>
        <v>#VALUE!</v>
      </c>
      <c r="G39" s="108" t="str">
        <f>IF(ISERROR(_xll.qlSwapRateHelperSpread($D39)),IF(ISERROR(_xll.qlFuturesRateHelperConvexityAdjustment($D39)),"--",_xll.qlFuturesRateHelperConvexityAdjustment($D39)),_xll.qlSwapRateHelperSpread($D39))</f>
        <v>--</v>
      </c>
      <c r="H39" s="107" t="e">
        <f>_xll.qlRateHelperEarliestDate($D39)</f>
        <v>#VALUE!</v>
      </c>
      <c r="I39" s="106" t="e">
        <f>_xll.qlRateHelperLatestDate($D39)</f>
        <v>#VALUE!</v>
      </c>
      <c r="J39" s="101" t="e">
        <v>#N/A</v>
      </c>
    </row>
    <row r="40" spans="4:10" x14ac:dyDescent="0.2">
      <c r="D40" s="109" t="e">
        <v>#N/A</v>
      </c>
      <c r="E40" s="177" t="e">
        <f>_xll.qlRateHelperQuoteName(D40)</f>
        <v>#VALUE!</v>
      </c>
      <c r="F40" s="108" t="e">
        <f>_xll.qlRateHelperRate($D40)</f>
        <v>#VALUE!</v>
      </c>
      <c r="G40" s="108" t="str">
        <f>IF(ISERROR(_xll.qlSwapRateHelperSpread($D40)),IF(ISERROR(_xll.qlFuturesRateHelperConvexityAdjustment($D40)),"--",_xll.qlFuturesRateHelperConvexityAdjustment($D40)),_xll.qlSwapRateHelperSpread($D40))</f>
        <v>--</v>
      </c>
      <c r="H40" s="107" t="e">
        <f>_xll.qlRateHelperEarliestDate($D40)</f>
        <v>#VALUE!</v>
      </c>
      <c r="I40" s="106" t="e">
        <f>_xll.qlRateHelperLatestDate($D40)</f>
        <v>#VALUE!</v>
      </c>
      <c r="J40" s="101" t="e">
        <v>#N/A</v>
      </c>
    </row>
    <row r="41" spans="4:10" x14ac:dyDescent="0.2">
      <c r="D41" s="109" t="e">
        <v>#N/A</v>
      </c>
      <c r="E41" s="177" t="e">
        <f>_xll.qlRateHelperQuoteName(D41)</f>
        <v>#VALUE!</v>
      </c>
      <c r="F41" s="108" t="e">
        <f>_xll.qlRateHelperRate($D41)</f>
        <v>#VALUE!</v>
      </c>
      <c r="G41" s="108" t="str">
        <f>IF(ISERROR(_xll.qlSwapRateHelperSpread($D41)),IF(ISERROR(_xll.qlFuturesRateHelperConvexityAdjustment($D41)),"--",_xll.qlFuturesRateHelperConvexityAdjustment($D41)),_xll.qlSwapRateHelperSpread($D41))</f>
        <v>--</v>
      </c>
      <c r="H41" s="107" t="e">
        <f>_xll.qlRateHelperEarliestDate($D41)</f>
        <v>#VALUE!</v>
      </c>
      <c r="I41" s="106" t="e">
        <f>_xll.qlRateHelperLatestDate($D41)</f>
        <v>#VALUE!</v>
      </c>
      <c r="J41" s="101" t="e">
        <v>#N/A</v>
      </c>
    </row>
    <row r="42" spans="4:10" x14ac:dyDescent="0.2">
      <c r="D42" s="109" t="e">
        <v>#N/A</v>
      </c>
      <c r="E42" s="177" t="e">
        <f>_xll.qlRateHelperQuoteName(D42)</f>
        <v>#VALUE!</v>
      </c>
      <c r="F42" s="108" t="e">
        <f>_xll.qlRateHelperRate($D42)</f>
        <v>#VALUE!</v>
      </c>
      <c r="G42" s="108" t="str">
        <f>IF(ISERROR(_xll.qlSwapRateHelperSpread($D42)),IF(ISERROR(_xll.qlFuturesRateHelperConvexityAdjustment($D42)),"--",_xll.qlFuturesRateHelperConvexityAdjustment($D42)),_xll.qlSwapRateHelperSpread($D42))</f>
        <v>--</v>
      </c>
      <c r="H42" s="107" t="e">
        <f>_xll.qlRateHelperEarliestDate($D42)</f>
        <v>#VALUE!</v>
      </c>
      <c r="I42" s="106" t="e">
        <f>_xll.qlRateHelperLatestDate($D42)</f>
        <v>#VALUE!</v>
      </c>
      <c r="J42" s="101" t="e">
        <v>#N/A</v>
      </c>
    </row>
    <row r="43" spans="4:10" x14ac:dyDescent="0.2">
      <c r="D43" s="109" t="e">
        <v>#N/A</v>
      </c>
      <c r="E43" s="177" t="e">
        <f>_xll.qlRateHelperQuoteName(D43)</f>
        <v>#VALUE!</v>
      </c>
      <c r="F43" s="108" t="e">
        <f>_xll.qlRateHelperRate($D43)</f>
        <v>#VALUE!</v>
      </c>
      <c r="G43" s="108" t="str">
        <f>IF(ISERROR(_xll.qlSwapRateHelperSpread($D43)),IF(ISERROR(_xll.qlFuturesRateHelperConvexityAdjustment($D43)),"--",_xll.qlFuturesRateHelperConvexityAdjustment($D43)),_xll.qlSwapRateHelperSpread($D43))</f>
        <v>--</v>
      </c>
      <c r="H43" s="107" t="e">
        <f>_xll.qlRateHelperEarliestDate($D43)</f>
        <v>#VALUE!</v>
      </c>
      <c r="I43" s="106" t="e">
        <f>_xll.qlRateHelperLatestDate($D43)</f>
        <v>#VALUE!</v>
      </c>
      <c r="J43" s="101" t="e">
        <v>#N/A</v>
      </c>
    </row>
    <row r="44" spans="4:10" x14ac:dyDescent="0.2">
      <c r="D44" s="109" t="e">
        <v>#N/A</v>
      </c>
      <c r="E44" s="177" t="e">
        <f>_xll.qlRateHelperQuoteName(D44)</f>
        <v>#VALUE!</v>
      </c>
      <c r="F44" s="108" t="e">
        <f>_xll.qlRateHelperRate($D44)</f>
        <v>#VALUE!</v>
      </c>
      <c r="G44" s="108" t="str">
        <f>IF(ISERROR(_xll.qlSwapRateHelperSpread($D44)),IF(ISERROR(_xll.qlFuturesRateHelperConvexityAdjustment($D44)),"--",_xll.qlFuturesRateHelperConvexityAdjustment($D44)),_xll.qlSwapRateHelperSpread($D44))</f>
        <v>--</v>
      </c>
      <c r="H44" s="107" t="e">
        <f>_xll.qlRateHelperEarliestDate($D44)</f>
        <v>#VALUE!</v>
      </c>
      <c r="I44" s="106" t="e">
        <f>_xll.qlRateHelperLatestDate($D44)</f>
        <v>#VALUE!</v>
      </c>
      <c r="J44" s="101" t="e">
        <v>#N/A</v>
      </c>
    </row>
    <row r="45" spans="4:10" x14ac:dyDescent="0.2">
      <c r="D45" s="109" t="e">
        <v>#N/A</v>
      </c>
      <c r="E45" s="177" t="e">
        <f>_xll.qlRateHelperQuoteName(D45)</f>
        <v>#VALUE!</v>
      </c>
      <c r="F45" s="108" t="e">
        <f>_xll.qlRateHelperRate($D45)</f>
        <v>#VALUE!</v>
      </c>
      <c r="G45" s="108" t="str">
        <f>IF(ISERROR(_xll.qlSwapRateHelperSpread($D45)),IF(ISERROR(_xll.qlFuturesRateHelperConvexityAdjustment($D45)),"--",_xll.qlFuturesRateHelperConvexityAdjustment($D45)),_xll.qlSwapRateHelperSpread($D45))</f>
        <v>--</v>
      </c>
      <c r="H45" s="107" t="e">
        <f>_xll.qlRateHelperEarliestDate($D45)</f>
        <v>#VALUE!</v>
      </c>
      <c r="I45" s="106" t="e">
        <f>_xll.qlRateHelperLatestDate($D45)</f>
        <v>#VALUE!</v>
      </c>
      <c r="J45" s="101" t="e">
        <v>#N/A</v>
      </c>
    </row>
    <row r="46" spans="4:10" x14ac:dyDescent="0.2">
      <c r="D46" s="109" t="e">
        <v>#N/A</v>
      </c>
      <c r="E46" s="177" t="e">
        <f>_xll.qlRateHelperQuoteName(D46)</f>
        <v>#VALUE!</v>
      </c>
      <c r="F46" s="108" t="e">
        <f>_xll.qlRateHelperRate($D46)</f>
        <v>#VALUE!</v>
      </c>
      <c r="G46" s="108" t="str">
        <f>IF(ISERROR(_xll.qlSwapRateHelperSpread($D46)),IF(ISERROR(_xll.qlFuturesRateHelperConvexityAdjustment($D46)),"--",_xll.qlFuturesRateHelperConvexityAdjustment($D46)),_xll.qlSwapRateHelperSpread($D46))</f>
        <v>--</v>
      </c>
      <c r="H46" s="107" t="e">
        <f>_xll.qlRateHelperEarliestDate($D46)</f>
        <v>#VALUE!</v>
      </c>
      <c r="I46" s="106" t="e">
        <f>_xll.qlRateHelperLatestDate($D46)</f>
        <v>#VALUE!</v>
      </c>
      <c r="J46" s="101" t="e">
        <v>#N/A</v>
      </c>
    </row>
    <row r="47" spans="4:10" x14ac:dyDescent="0.2">
      <c r="D47" s="109" t="e">
        <v>#N/A</v>
      </c>
      <c r="E47" s="177" t="e">
        <f>_xll.qlRateHelperQuoteName(D47)</f>
        <v>#VALUE!</v>
      </c>
      <c r="F47" s="108" t="e">
        <f>_xll.qlRateHelperRate($D47)</f>
        <v>#VALUE!</v>
      </c>
      <c r="G47" s="108" t="str">
        <f>IF(ISERROR(_xll.qlSwapRateHelperSpread($D47)),IF(ISERROR(_xll.qlFuturesRateHelperConvexityAdjustment($D47)),"--",_xll.qlFuturesRateHelperConvexityAdjustment($D47)),_xll.qlSwapRateHelperSpread($D47))</f>
        <v>--</v>
      </c>
      <c r="H47" s="107" t="e">
        <f>_xll.qlRateHelperEarliestDate($D47)</f>
        <v>#VALUE!</v>
      </c>
      <c r="I47" s="106" t="e">
        <f>_xll.qlRateHelperLatestDate($D47)</f>
        <v>#VALUE!</v>
      </c>
      <c r="J47" s="101" t="e">
        <v>#N/A</v>
      </c>
    </row>
    <row r="48" spans="4:10" x14ac:dyDescent="0.2">
      <c r="D48" s="109" t="e">
        <v>#N/A</v>
      </c>
      <c r="E48" s="177" t="e">
        <f>_xll.qlRateHelperQuoteName(D48)</f>
        <v>#VALUE!</v>
      </c>
      <c r="F48" s="108" t="e">
        <f>_xll.qlRateHelperRate($D48)</f>
        <v>#VALUE!</v>
      </c>
      <c r="G48" s="108" t="str">
        <f>IF(ISERROR(_xll.qlSwapRateHelperSpread($D48)),IF(ISERROR(_xll.qlFuturesRateHelperConvexityAdjustment($D48)),"--",_xll.qlFuturesRateHelperConvexityAdjustment($D48)),_xll.qlSwapRateHelperSpread($D48))</f>
        <v>--</v>
      </c>
      <c r="H48" s="107" t="e">
        <f>_xll.qlRateHelperEarliestDate($D48)</f>
        <v>#VALUE!</v>
      </c>
      <c r="I48" s="106" t="e">
        <f>_xll.qlRateHelperLatestDate($D48)</f>
        <v>#VALUE!</v>
      </c>
      <c r="J48" s="101" t="e">
        <v>#N/A</v>
      </c>
    </row>
    <row r="49" spans="4:10" x14ac:dyDescent="0.2">
      <c r="D49" s="109" t="e">
        <v>#N/A</v>
      </c>
      <c r="E49" s="177" t="e">
        <f>_xll.qlRateHelperQuoteName(D49)</f>
        <v>#VALUE!</v>
      </c>
      <c r="F49" s="108" t="e">
        <f>_xll.qlRateHelperRate($D49)</f>
        <v>#VALUE!</v>
      </c>
      <c r="G49" s="108" t="str">
        <f>IF(ISERROR(_xll.qlSwapRateHelperSpread($D49)),IF(ISERROR(_xll.qlFuturesRateHelperConvexityAdjustment($D49)),"--",_xll.qlFuturesRateHelperConvexityAdjustment($D49)),_xll.qlSwapRateHelperSpread($D49))</f>
        <v>--</v>
      </c>
      <c r="H49" s="107" t="e">
        <f>_xll.qlRateHelperEarliestDate($D49)</f>
        <v>#VALUE!</v>
      </c>
      <c r="I49" s="106" t="e">
        <f>_xll.qlRateHelperLatestDate($D49)</f>
        <v>#VALUE!</v>
      </c>
      <c r="J49" s="101" t="e">
        <v>#N/A</v>
      </c>
    </row>
    <row r="50" spans="4:10" x14ac:dyDescent="0.2">
      <c r="D50" s="109" t="e">
        <v>#N/A</v>
      </c>
      <c r="E50" s="177" t="e">
        <f>_xll.qlRateHelperQuoteName(D50)</f>
        <v>#VALUE!</v>
      </c>
      <c r="F50" s="108" t="e">
        <f>_xll.qlRateHelperRate($D50)</f>
        <v>#VALUE!</v>
      </c>
      <c r="G50" s="108" t="str">
        <f>IF(ISERROR(_xll.qlSwapRateHelperSpread($D50)),IF(ISERROR(_xll.qlFuturesRateHelperConvexityAdjustment($D50)),"--",_xll.qlFuturesRateHelperConvexityAdjustment($D50)),_xll.qlSwapRateHelperSpread($D50))</f>
        <v>--</v>
      </c>
      <c r="H50" s="107" t="e">
        <f>_xll.qlRateHelperEarliestDate($D50)</f>
        <v>#VALUE!</v>
      </c>
      <c r="I50" s="106" t="e">
        <f>_xll.qlRateHelperLatestDate($D50)</f>
        <v>#VALUE!</v>
      </c>
      <c r="J50" s="101" t="e">
        <v>#N/A</v>
      </c>
    </row>
    <row r="51" spans="4:10" x14ac:dyDescent="0.2">
      <c r="D51" s="109" t="e">
        <v>#N/A</v>
      </c>
      <c r="E51" s="177" t="e">
        <f>_xll.qlRateHelperQuoteName(D51)</f>
        <v>#VALUE!</v>
      </c>
      <c r="F51" s="108" t="e">
        <f>_xll.qlRateHelperRate($D51)</f>
        <v>#VALUE!</v>
      </c>
      <c r="G51" s="108" t="str">
        <f>IF(ISERROR(_xll.qlSwapRateHelperSpread($D51)),IF(ISERROR(_xll.qlFuturesRateHelperConvexityAdjustment($D51)),"--",_xll.qlFuturesRateHelperConvexityAdjustment($D51)),_xll.qlSwapRateHelperSpread($D51))</f>
        <v>--</v>
      </c>
      <c r="H51" s="107" t="e">
        <f>_xll.qlRateHelperEarliestDate($D51)</f>
        <v>#VALUE!</v>
      </c>
      <c r="I51" s="106" t="e">
        <f>_xll.qlRateHelperLatestDate($D51)</f>
        <v>#VALUE!</v>
      </c>
      <c r="J51" s="101" t="e">
        <v>#N/A</v>
      </c>
    </row>
    <row r="52" spans="4:10" x14ac:dyDescent="0.2">
      <c r="D52" s="109" t="e">
        <v>#N/A</v>
      </c>
      <c r="E52" s="177" t="e">
        <f>_xll.qlRateHelperQuoteName(D52)</f>
        <v>#VALUE!</v>
      </c>
      <c r="F52" s="108" t="e">
        <f>_xll.qlRateHelperRate($D52)</f>
        <v>#VALUE!</v>
      </c>
      <c r="G52" s="108" t="str">
        <f>IF(ISERROR(_xll.qlSwapRateHelperSpread($D52)),IF(ISERROR(_xll.qlFuturesRateHelperConvexityAdjustment($D52)),"--",_xll.qlFuturesRateHelperConvexityAdjustment($D52)),_xll.qlSwapRateHelperSpread($D52))</f>
        <v>--</v>
      </c>
      <c r="H52" s="107" t="e">
        <f>_xll.qlRateHelperEarliestDate($D52)</f>
        <v>#VALUE!</v>
      </c>
      <c r="I52" s="106" t="e">
        <f>_xll.qlRateHelperLatestDate($D52)</f>
        <v>#VALUE!</v>
      </c>
      <c r="J52" s="101" t="e">
        <v>#N/A</v>
      </c>
    </row>
    <row r="53" spans="4:10" x14ac:dyDescent="0.2">
      <c r="D53" s="109" t="e">
        <v>#N/A</v>
      </c>
      <c r="E53" s="177" t="e">
        <f>_xll.qlRateHelperQuoteName(D53)</f>
        <v>#VALUE!</v>
      </c>
      <c r="F53" s="108" t="e">
        <f>_xll.qlRateHelperRate($D53)</f>
        <v>#VALUE!</v>
      </c>
      <c r="G53" s="108" t="str">
        <f>IF(ISERROR(_xll.qlSwapRateHelperSpread($D53)),IF(ISERROR(_xll.qlFuturesRateHelperConvexityAdjustment($D53)),"--",_xll.qlFuturesRateHelperConvexityAdjustment($D53)),_xll.qlSwapRateHelperSpread($D53))</f>
        <v>--</v>
      </c>
      <c r="H53" s="107" t="e">
        <f>_xll.qlRateHelperEarliestDate($D53)</f>
        <v>#VALUE!</v>
      </c>
      <c r="I53" s="106" t="e">
        <f>_xll.qlRateHelperLatestDate($D53)</f>
        <v>#VALUE!</v>
      </c>
      <c r="J53" s="101" t="e">
        <v>#N/A</v>
      </c>
    </row>
    <row r="54" spans="4:10" x14ac:dyDescent="0.2">
      <c r="D54" s="109" t="e">
        <v>#N/A</v>
      </c>
      <c r="E54" s="177" t="e">
        <f>_xll.qlRateHelperQuoteName(D54)</f>
        <v>#VALUE!</v>
      </c>
      <c r="F54" s="108" t="e">
        <f>_xll.qlRateHelperRate($D54)</f>
        <v>#VALUE!</v>
      </c>
      <c r="G54" s="108" t="str">
        <f>IF(ISERROR(_xll.qlSwapRateHelperSpread($D54)),IF(ISERROR(_xll.qlFuturesRateHelperConvexityAdjustment($D54)),"--",_xll.qlFuturesRateHelperConvexityAdjustment($D54)),_xll.qlSwapRateHelperSpread($D54))</f>
        <v>--</v>
      </c>
      <c r="H54" s="107" t="e">
        <f>_xll.qlRateHelperEarliestDate($D54)</f>
        <v>#VALUE!</v>
      </c>
      <c r="I54" s="106" t="e">
        <f>_xll.qlRateHelperLatestDate($D54)</f>
        <v>#VALUE!</v>
      </c>
      <c r="J54" s="101" t="e">
        <v>#N/A</v>
      </c>
    </row>
    <row r="55" spans="4:10" x14ac:dyDescent="0.2">
      <c r="D55" s="109" t="e">
        <v>#N/A</v>
      </c>
      <c r="E55" s="177" t="e">
        <f>_xll.qlRateHelperQuoteName(D55)</f>
        <v>#VALUE!</v>
      </c>
      <c r="F55" s="108" t="e">
        <f>_xll.qlRateHelperRate($D55)</f>
        <v>#VALUE!</v>
      </c>
      <c r="G55" s="108" t="str">
        <f>IF(ISERROR(_xll.qlSwapRateHelperSpread($D55)),IF(ISERROR(_xll.qlFuturesRateHelperConvexityAdjustment($D55)),"--",_xll.qlFuturesRateHelperConvexityAdjustment($D55)),_xll.qlSwapRateHelperSpread($D55))</f>
        <v>--</v>
      </c>
      <c r="H55" s="107" t="e">
        <f>_xll.qlRateHelperEarliestDate($D55)</f>
        <v>#VALUE!</v>
      </c>
      <c r="I55" s="106" t="e">
        <f>_xll.qlRateHelperLatestDate($D55)</f>
        <v>#VALUE!</v>
      </c>
      <c r="J55" s="101" t="e">
        <v>#N/A</v>
      </c>
    </row>
    <row r="56" spans="4:10" x14ac:dyDescent="0.2">
      <c r="D56" s="109" t="e">
        <v>#N/A</v>
      </c>
      <c r="E56" s="177" t="e">
        <f>_xll.qlRateHelperQuoteName(D56)</f>
        <v>#VALUE!</v>
      </c>
      <c r="F56" s="108" t="e">
        <f>_xll.qlRateHelperRate($D56)</f>
        <v>#VALUE!</v>
      </c>
      <c r="G56" s="108" t="str">
        <f>IF(ISERROR(_xll.qlSwapRateHelperSpread($D56)),IF(ISERROR(_xll.qlFuturesRateHelperConvexityAdjustment($D56)),"--",_xll.qlFuturesRateHelperConvexityAdjustment($D56)),_xll.qlSwapRateHelperSpread($D56))</f>
        <v>--</v>
      </c>
      <c r="H56" s="107" t="e">
        <f>_xll.qlRateHelperEarliestDate($D56)</f>
        <v>#VALUE!</v>
      </c>
      <c r="I56" s="106" t="e">
        <f>_xll.qlRateHelperLatestDate($D56)</f>
        <v>#VALUE!</v>
      </c>
      <c r="J56" s="101" t="e">
        <v>#N/A</v>
      </c>
    </row>
    <row r="57" spans="4:10" x14ac:dyDescent="0.2">
      <c r="D57" s="109" t="e">
        <v>#N/A</v>
      </c>
      <c r="E57" s="177" t="e">
        <f>_xll.qlRateHelperQuoteName(D57)</f>
        <v>#VALUE!</v>
      </c>
      <c r="F57" s="108" t="e">
        <f>_xll.qlRateHelperRate($D57)</f>
        <v>#VALUE!</v>
      </c>
      <c r="G57" s="108" t="str">
        <f>IF(ISERROR(_xll.qlSwapRateHelperSpread($D57)),IF(ISERROR(_xll.qlFuturesRateHelperConvexityAdjustment($D57)),"--",_xll.qlFuturesRateHelperConvexityAdjustment($D57)),_xll.qlSwapRateHelperSpread($D57))</f>
        <v>--</v>
      </c>
      <c r="H57" s="107" t="e">
        <f>_xll.qlRateHelperEarliestDate($D57)</f>
        <v>#VALUE!</v>
      </c>
      <c r="I57" s="106" t="e">
        <f>_xll.qlRateHelperLatestDate($D57)</f>
        <v>#VALUE!</v>
      </c>
      <c r="J57" s="101" t="e">
        <v>#N/A</v>
      </c>
    </row>
    <row r="58" spans="4:10" x14ac:dyDescent="0.2">
      <c r="D58" s="109" t="e">
        <v>#N/A</v>
      </c>
      <c r="E58" s="177" t="e">
        <f>_xll.qlRateHelperQuoteName(D58)</f>
        <v>#VALUE!</v>
      </c>
      <c r="F58" s="108" t="e">
        <f>_xll.qlRateHelperRate($D58)</f>
        <v>#VALUE!</v>
      </c>
      <c r="G58" s="108" t="str">
        <f>IF(ISERROR(_xll.qlSwapRateHelperSpread($D58)),IF(ISERROR(_xll.qlFuturesRateHelperConvexityAdjustment($D58)),"--",_xll.qlFuturesRateHelperConvexityAdjustment($D58)),_xll.qlSwapRateHelperSpread($D58))</f>
        <v>--</v>
      </c>
      <c r="H58" s="107" t="e">
        <f>_xll.qlRateHelperEarliestDate($D58)</f>
        <v>#VALUE!</v>
      </c>
      <c r="I58" s="106" t="e">
        <f>_xll.qlRateHelperLatestDate($D58)</f>
        <v>#VALUE!</v>
      </c>
      <c r="J58" s="101" t="e">
        <v>#N/A</v>
      </c>
    </row>
    <row r="59" spans="4:10" x14ac:dyDescent="0.2">
      <c r="D59" s="109" t="e">
        <v>#N/A</v>
      </c>
      <c r="E59" s="177" t="e">
        <f>_xll.qlRateHelperQuoteName(D59)</f>
        <v>#VALUE!</v>
      </c>
      <c r="F59" s="108" t="e">
        <f>_xll.qlRateHelperRate($D59)</f>
        <v>#VALUE!</v>
      </c>
      <c r="G59" s="108" t="str">
        <f>IF(ISERROR(_xll.qlSwapRateHelperSpread($D59)),IF(ISERROR(_xll.qlFuturesRateHelperConvexityAdjustment($D59)),"--",_xll.qlFuturesRateHelperConvexityAdjustment($D59)),_xll.qlSwapRateHelperSpread($D59))</f>
        <v>--</v>
      </c>
      <c r="H59" s="107" t="e">
        <f>_xll.qlRateHelperEarliestDate($D59)</f>
        <v>#VALUE!</v>
      </c>
      <c r="I59" s="106" t="e">
        <f>_xll.qlRateHelperLatestDate($D59)</f>
        <v>#VALUE!</v>
      </c>
      <c r="J59" s="101" t="e">
        <v>#N/A</v>
      </c>
    </row>
    <row r="60" spans="4:10" x14ac:dyDescent="0.2">
      <c r="D60" s="109" t="e">
        <v>#N/A</v>
      </c>
      <c r="E60" s="177" t="e">
        <f>_xll.qlRateHelperQuoteName(D60)</f>
        <v>#VALUE!</v>
      </c>
      <c r="F60" s="108" t="e">
        <f>_xll.qlRateHelperRate($D60)</f>
        <v>#VALUE!</v>
      </c>
      <c r="G60" s="108" t="str">
        <f>IF(ISERROR(_xll.qlSwapRateHelperSpread($D60)),IF(ISERROR(_xll.qlFuturesRateHelperConvexityAdjustment($D60)),"--",_xll.qlFuturesRateHelperConvexityAdjustment($D60)),_xll.qlSwapRateHelperSpread($D60))</f>
        <v>--</v>
      </c>
      <c r="H60" s="107" t="e">
        <f>_xll.qlRateHelperEarliestDate($D60)</f>
        <v>#VALUE!</v>
      </c>
      <c r="I60" s="106" t="e">
        <f>_xll.qlRateHelperLatestDate($D60)</f>
        <v>#VALUE!</v>
      </c>
      <c r="J60" s="101" t="e">
        <v>#N/A</v>
      </c>
    </row>
    <row r="61" spans="4:10" x14ac:dyDescent="0.2">
      <c r="D61" s="109" t="e">
        <v>#N/A</v>
      </c>
      <c r="E61" s="177" t="e">
        <f>_xll.qlRateHelperQuoteName(D61)</f>
        <v>#VALUE!</v>
      </c>
      <c r="F61" s="108" t="e">
        <f>_xll.qlRateHelperRate($D61)</f>
        <v>#VALUE!</v>
      </c>
      <c r="G61" s="108" t="str">
        <f>IF(ISERROR(_xll.qlSwapRateHelperSpread($D61)),IF(ISERROR(_xll.qlFuturesRateHelperConvexityAdjustment($D61)),"--",_xll.qlFuturesRateHelperConvexityAdjustment($D61)),_xll.qlSwapRateHelperSpread($D61))</f>
        <v>--</v>
      </c>
      <c r="H61" s="107" t="e">
        <f>_xll.qlRateHelperEarliestDate($D61)</f>
        <v>#VALUE!</v>
      </c>
      <c r="I61" s="106" t="e">
        <f>_xll.qlRateHelperLatestDate($D61)</f>
        <v>#VALUE!</v>
      </c>
      <c r="J61" s="101" t="e">
        <v>#N/A</v>
      </c>
    </row>
    <row r="62" spans="4:10" x14ac:dyDescent="0.2">
      <c r="D62" s="109" t="e">
        <v>#N/A</v>
      </c>
      <c r="E62" s="177" t="e">
        <f>_xll.qlRateHelperQuoteName(D62)</f>
        <v>#VALUE!</v>
      </c>
      <c r="F62" s="108" t="e">
        <f>_xll.qlRateHelperRate($D62)</f>
        <v>#VALUE!</v>
      </c>
      <c r="G62" s="108" t="str">
        <f>IF(ISERROR(_xll.qlSwapRateHelperSpread($D62)),IF(ISERROR(_xll.qlFuturesRateHelperConvexityAdjustment($D62)),"--",_xll.qlFuturesRateHelperConvexityAdjustment($D62)),_xll.qlSwapRateHelperSpread($D62))</f>
        <v>--</v>
      </c>
      <c r="H62" s="107" t="e">
        <f>_xll.qlRateHelperEarliestDate($D62)</f>
        <v>#VALUE!</v>
      </c>
      <c r="I62" s="106" t="e">
        <f>_xll.qlRateHelperLatestDate($D62)</f>
        <v>#VALUE!</v>
      </c>
      <c r="J62" s="101" t="e">
        <v>#N/A</v>
      </c>
    </row>
    <row r="63" spans="4:10" x14ac:dyDescent="0.2">
      <c r="D63" s="109" t="e">
        <v>#N/A</v>
      </c>
      <c r="E63" s="177" t="e">
        <f>_xll.qlRateHelperQuoteName(D63)</f>
        <v>#VALUE!</v>
      </c>
      <c r="F63" s="108" t="e">
        <f>_xll.qlRateHelperRate($D63)</f>
        <v>#VALUE!</v>
      </c>
      <c r="G63" s="108" t="str">
        <f>IF(ISERROR(_xll.qlSwapRateHelperSpread($D63)),IF(ISERROR(_xll.qlFuturesRateHelperConvexityAdjustment($D63)),"--",_xll.qlFuturesRateHelperConvexityAdjustment($D63)),_xll.qlSwapRateHelperSpread($D63))</f>
        <v>--</v>
      </c>
      <c r="H63" s="107" t="e">
        <f>_xll.qlRateHelperEarliestDate($D63)</f>
        <v>#VALUE!</v>
      </c>
      <c r="I63" s="106" t="e">
        <f>_xll.qlRateHelperLatestDate($D63)</f>
        <v>#VALUE!</v>
      </c>
      <c r="J63" s="101" t="e">
        <v>#N/A</v>
      </c>
    </row>
    <row r="64" spans="4:10" x14ac:dyDescent="0.2">
      <c r="D64" s="109" t="e">
        <v>#N/A</v>
      </c>
      <c r="E64" s="177" t="e">
        <f>_xll.qlRateHelperQuoteName(D64)</f>
        <v>#VALUE!</v>
      </c>
      <c r="F64" s="108" t="e">
        <f>_xll.qlRateHelperRate($D64)</f>
        <v>#VALUE!</v>
      </c>
      <c r="G64" s="108" t="str">
        <f>IF(ISERROR(_xll.qlSwapRateHelperSpread($D64)),IF(ISERROR(_xll.qlFuturesRateHelperConvexityAdjustment($D64)),"--",_xll.qlFuturesRateHelperConvexityAdjustment($D64)),_xll.qlSwapRateHelperSpread($D64))</f>
        <v>--</v>
      </c>
      <c r="H64" s="107" t="e">
        <f>_xll.qlRateHelperEarliestDate($D64)</f>
        <v>#VALUE!</v>
      </c>
      <c r="I64" s="106" t="e">
        <f>_xll.qlRateHelperLatestDate($D64)</f>
        <v>#VALUE!</v>
      </c>
      <c r="J64" s="101" t="e">
        <v>#N/A</v>
      </c>
    </row>
    <row r="65" spans="4:10" x14ac:dyDescent="0.2">
      <c r="D65" s="109" t="e">
        <v>#N/A</v>
      </c>
      <c r="E65" s="177" t="e">
        <f>_xll.qlRateHelperQuoteName(D65)</f>
        <v>#VALUE!</v>
      </c>
      <c r="F65" s="108" t="e">
        <f>_xll.qlRateHelperRate($D65)</f>
        <v>#VALUE!</v>
      </c>
      <c r="G65" s="108" t="str">
        <f>IF(ISERROR(_xll.qlSwapRateHelperSpread($D65)),IF(ISERROR(_xll.qlFuturesRateHelperConvexityAdjustment($D65)),"--",_xll.qlFuturesRateHelperConvexityAdjustment($D65)),_xll.qlSwapRateHelperSpread($D65))</f>
        <v>--</v>
      </c>
      <c r="H65" s="107" t="e">
        <f>_xll.qlRateHelperEarliestDate($D65)</f>
        <v>#VALUE!</v>
      </c>
      <c r="I65" s="106" t="e">
        <f>_xll.qlRateHelperLatestDate($D65)</f>
        <v>#VALUE!</v>
      </c>
      <c r="J65" s="101" t="e">
        <v>#N/A</v>
      </c>
    </row>
    <row r="66" spans="4:10" x14ac:dyDescent="0.2">
      <c r="D66" s="109" t="e">
        <v>#N/A</v>
      </c>
      <c r="E66" s="177" t="e">
        <f>_xll.qlRateHelperQuoteName(D66)</f>
        <v>#VALUE!</v>
      </c>
      <c r="F66" s="108" t="e">
        <f>_xll.qlRateHelperRate($D66)</f>
        <v>#VALUE!</v>
      </c>
      <c r="G66" s="108" t="str">
        <f>IF(ISERROR(_xll.qlSwapRateHelperSpread($D66)),IF(ISERROR(_xll.qlFuturesRateHelperConvexityAdjustment($D66)),"--",_xll.qlFuturesRateHelperConvexityAdjustment($D66)),_xll.qlSwapRateHelperSpread($D66))</f>
        <v>--</v>
      </c>
      <c r="H66" s="107" t="e">
        <f>_xll.qlRateHelperEarliestDate($D66)</f>
        <v>#VALUE!</v>
      </c>
      <c r="I66" s="106" t="e">
        <f>_xll.qlRateHelperLatestDate($D66)</f>
        <v>#VALUE!</v>
      </c>
      <c r="J66" s="101" t="e">
        <v>#N/A</v>
      </c>
    </row>
    <row r="67" spans="4:10" x14ac:dyDescent="0.2">
      <c r="D67" s="109" t="e">
        <v>#N/A</v>
      </c>
      <c r="E67" s="177" t="e">
        <f>_xll.qlRateHelperQuoteName(D67)</f>
        <v>#VALUE!</v>
      </c>
      <c r="F67" s="108" t="e">
        <f>_xll.qlRateHelperRate($D67)</f>
        <v>#VALUE!</v>
      </c>
      <c r="G67" s="108" t="str">
        <f>IF(ISERROR(_xll.qlSwapRateHelperSpread($D67)),IF(ISERROR(_xll.qlFuturesRateHelperConvexityAdjustment($D67)),"--",_xll.qlFuturesRateHelperConvexityAdjustment($D67)),_xll.qlSwapRateHelperSpread($D67))</f>
        <v>--</v>
      </c>
      <c r="H67" s="107" t="e">
        <f>_xll.qlRateHelperEarliestDate($D67)</f>
        <v>#VALUE!</v>
      </c>
      <c r="I67" s="106" t="e">
        <f>_xll.qlRateHelperLatestDate($D67)</f>
        <v>#VALUE!</v>
      </c>
      <c r="J67" s="101" t="e">
        <v>#N/A</v>
      </c>
    </row>
    <row r="68" spans="4:10" x14ac:dyDescent="0.2">
      <c r="D68" s="109" t="e">
        <v>#N/A</v>
      </c>
      <c r="E68" s="177" t="e">
        <f>_xll.qlRateHelperQuoteName(D68)</f>
        <v>#VALUE!</v>
      </c>
      <c r="F68" s="108" t="e">
        <f>_xll.qlRateHelperRate($D68)</f>
        <v>#VALUE!</v>
      </c>
      <c r="G68" s="108" t="str">
        <f>IF(ISERROR(_xll.qlSwapRateHelperSpread($D68)),IF(ISERROR(_xll.qlFuturesRateHelperConvexityAdjustment($D68)),"--",_xll.qlFuturesRateHelperConvexityAdjustment($D68)),_xll.qlSwapRateHelperSpread($D68))</f>
        <v>--</v>
      </c>
      <c r="H68" s="107" t="e">
        <f>_xll.qlRateHelperEarliestDate($D68)</f>
        <v>#VALUE!</v>
      </c>
      <c r="I68" s="106" t="e">
        <f>_xll.qlRateHelperLatestDate($D68)</f>
        <v>#VALUE!</v>
      </c>
      <c r="J68" s="101" t="e">
        <v>#N/A</v>
      </c>
    </row>
    <row r="69" spans="4:10" x14ac:dyDescent="0.2">
      <c r="D69" s="109" t="e">
        <v>#N/A</v>
      </c>
      <c r="E69" s="177" t="e">
        <f>_xll.qlRateHelperQuoteName(D69)</f>
        <v>#VALUE!</v>
      </c>
      <c r="F69" s="108" t="e">
        <f>_xll.qlRateHelperRate($D69)</f>
        <v>#VALUE!</v>
      </c>
      <c r="G69" s="108" t="str">
        <f>IF(ISERROR(_xll.qlSwapRateHelperSpread($D69)),IF(ISERROR(_xll.qlFuturesRateHelperConvexityAdjustment($D69)),"--",_xll.qlFuturesRateHelperConvexityAdjustment($D69)),_xll.qlSwapRateHelperSpread($D69))</f>
        <v>--</v>
      </c>
      <c r="H69" s="107" t="e">
        <f>_xll.qlRateHelperEarliestDate($D69)</f>
        <v>#VALUE!</v>
      </c>
      <c r="I69" s="106" t="e">
        <f>_xll.qlRateHelperLatestDate($D69)</f>
        <v>#VALUE!</v>
      </c>
      <c r="J69" s="101" t="e">
        <v>#N/A</v>
      </c>
    </row>
    <row r="70" spans="4:10" x14ac:dyDescent="0.2">
      <c r="D70" s="109" t="e">
        <v>#N/A</v>
      </c>
      <c r="E70" s="177" t="e">
        <f>_xll.qlRateHelperQuoteName(D70)</f>
        <v>#VALUE!</v>
      </c>
      <c r="F70" s="108" t="e">
        <f>_xll.qlRateHelperRate($D70)</f>
        <v>#VALUE!</v>
      </c>
      <c r="G70" s="108" t="str">
        <f>IF(ISERROR(_xll.qlSwapRateHelperSpread($D70)),IF(ISERROR(_xll.qlFuturesRateHelperConvexityAdjustment($D70)),"--",_xll.qlFuturesRateHelperConvexityAdjustment($D70)),_xll.qlSwapRateHelperSpread($D70))</f>
        <v>--</v>
      </c>
      <c r="H70" s="107" t="e">
        <f>_xll.qlRateHelperEarliestDate($D70)</f>
        <v>#VALUE!</v>
      </c>
      <c r="I70" s="106" t="e">
        <f>_xll.qlRateHelperLatestDate($D70)</f>
        <v>#VALUE!</v>
      </c>
      <c r="J70" s="101" t="e">
        <v>#N/A</v>
      </c>
    </row>
    <row r="71" spans="4:10" x14ac:dyDescent="0.2">
      <c r="D71" s="109" t="e">
        <v>#N/A</v>
      </c>
      <c r="E71" s="177" t="e">
        <f>_xll.qlRateHelperQuoteName(D71)</f>
        <v>#VALUE!</v>
      </c>
      <c r="F71" s="108" t="e">
        <f>_xll.qlRateHelperRate($D71)</f>
        <v>#VALUE!</v>
      </c>
      <c r="G71" s="108" t="str">
        <f>IF(ISERROR(_xll.qlSwapRateHelperSpread($D71)),IF(ISERROR(_xll.qlFuturesRateHelperConvexityAdjustment($D71)),"--",_xll.qlFuturesRateHelperConvexityAdjustment($D71)),_xll.qlSwapRateHelperSpread($D71))</f>
        <v>--</v>
      </c>
      <c r="H71" s="107" t="e">
        <f>_xll.qlRateHelperEarliestDate($D71)</f>
        <v>#VALUE!</v>
      </c>
      <c r="I71" s="106" t="e">
        <f>_xll.qlRateHelperLatestDate($D71)</f>
        <v>#VALUE!</v>
      </c>
      <c r="J71" s="101" t="e">
        <v>#N/A</v>
      </c>
    </row>
    <row r="72" spans="4:10" x14ac:dyDescent="0.2">
      <c r="D72" s="109" t="e">
        <v>#N/A</v>
      </c>
      <c r="E72" s="177" t="e">
        <f>_xll.qlRateHelperQuoteName(D72)</f>
        <v>#VALUE!</v>
      </c>
      <c r="F72" s="108" t="e">
        <f>_xll.qlRateHelperRate($D72)</f>
        <v>#VALUE!</v>
      </c>
      <c r="G72" s="108" t="str">
        <f>IF(ISERROR(_xll.qlSwapRateHelperSpread($D72)),IF(ISERROR(_xll.qlFuturesRateHelperConvexityAdjustment($D72)),"--",_xll.qlFuturesRateHelperConvexityAdjustment($D72)),_xll.qlSwapRateHelperSpread($D72))</f>
        <v>--</v>
      </c>
      <c r="H72" s="107" t="e">
        <f>_xll.qlRateHelperEarliestDate($D72)</f>
        <v>#VALUE!</v>
      </c>
      <c r="I72" s="106" t="e">
        <f>_xll.qlRateHelperLatestDate($D72)</f>
        <v>#VALUE!</v>
      </c>
      <c r="J72" s="101" t="e">
        <v>#N/A</v>
      </c>
    </row>
    <row r="73" spans="4:10" x14ac:dyDescent="0.2">
      <c r="D73" s="109" t="e">
        <v>#N/A</v>
      </c>
      <c r="E73" s="177" t="e">
        <f>_xll.qlRateHelperQuoteName(D73)</f>
        <v>#VALUE!</v>
      </c>
      <c r="F73" s="108" t="e">
        <f>_xll.qlRateHelperRate($D73)</f>
        <v>#VALUE!</v>
      </c>
      <c r="G73" s="108" t="str">
        <f>IF(ISERROR(_xll.qlSwapRateHelperSpread($D73)),IF(ISERROR(_xll.qlFuturesRateHelperConvexityAdjustment($D73)),"--",_xll.qlFuturesRateHelperConvexityAdjustment($D73)),_xll.qlSwapRateHelperSpread($D73))</f>
        <v>--</v>
      </c>
      <c r="H73" s="107" t="e">
        <f>_xll.qlRateHelperEarliestDate($D73)</f>
        <v>#VALUE!</v>
      </c>
      <c r="I73" s="106" t="e">
        <f>_xll.qlRateHelperLatestDate($D73)</f>
        <v>#VALUE!</v>
      </c>
      <c r="J73" s="101" t="e">
        <v>#N/A</v>
      </c>
    </row>
    <row r="74" spans="4:10" x14ac:dyDescent="0.2">
      <c r="D74" s="109" t="e">
        <v>#N/A</v>
      </c>
      <c r="E74" s="177" t="e">
        <f>_xll.qlRateHelperQuoteName(D74)</f>
        <v>#VALUE!</v>
      </c>
      <c r="F74" s="108" t="e">
        <f>_xll.qlRateHelperRate($D74)</f>
        <v>#VALUE!</v>
      </c>
      <c r="G74" s="108" t="str">
        <f>IF(ISERROR(_xll.qlSwapRateHelperSpread($D74)),IF(ISERROR(_xll.qlFuturesRateHelperConvexityAdjustment($D74)),"--",_xll.qlFuturesRateHelperConvexityAdjustment($D74)),_xll.qlSwapRateHelperSpread($D74))</f>
        <v>--</v>
      </c>
      <c r="H74" s="107" t="e">
        <f>_xll.qlRateHelperEarliestDate($D74)</f>
        <v>#VALUE!</v>
      </c>
      <c r="I74" s="106" t="e">
        <f>_xll.qlRateHelperLatestDate($D74)</f>
        <v>#VALUE!</v>
      </c>
      <c r="J74" s="101" t="e">
        <v>#N/A</v>
      </c>
    </row>
    <row r="75" spans="4:10" x14ac:dyDescent="0.2">
      <c r="D75" s="109" t="e">
        <v>#N/A</v>
      </c>
      <c r="E75" s="177" t="e">
        <f>_xll.qlRateHelperQuoteName(D75)</f>
        <v>#VALUE!</v>
      </c>
      <c r="F75" s="108" t="e">
        <f>_xll.qlRateHelperRate($D75)</f>
        <v>#VALUE!</v>
      </c>
      <c r="G75" s="108" t="str">
        <f>IF(ISERROR(_xll.qlSwapRateHelperSpread($D75)),IF(ISERROR(_xll.qlFuturesRateHelperConvexityAdjustment($D75)),"--",_xll.qlFuturesRateHelperConvexityAdjustment($D75)),_xll.qlSwapRateHelperSpread($D75))</f>
        <v>--</v>
      </c>
      <c r="H75" s="107" t="e">
        <f>_xll.qlRateHelperEarliestDate($D75)</f>
        <v>#VALUE!</v>
      </c>
      <c r="I75" s="106" t="e">
        <f>_xll.qlRateHelperLatestDate($D75)</f>
        <v>#VALUE!</v>
      </c>
      <c r="J75" s="101" t="e">
        <v>#N/A</v>
      </c>
    </row>
    <row r="76" spans="4:10" x14ac:dyDescent="0.2">
      <c r="D76" s="109" t="e">
        <v>#N/A</v>
      </c>
      <c r="E76" s="177" t="e">
        <f>_xll.qlRateHelperQuoteName(D76)</f>
        <v>#VALUE!</v>
      </c>
      <c r="F76" s="108" t="e">
        <f>_xll.qlRateHelperRate($D76)</f>
        <v>#VALUE!</v>
      </c>
      <c r="G76" s="108" t="str">
        <f>IF(ISERROR(_xll.qlSwapRateHelperSpread($D76)),IF(ISERROR(_xll.qlFuturesRateHelperConvexityAdjustment($D76)),"--",_xll.qlFuturesRateHelperConvexityAdjustment($D76)),_xll.qlSwapRateHelperSpread($D76))</f>
        <v>--</v>
      </c>
      <c r="H76" s="107" t="e">
        <f>_xll.qlRateHelperEarliestDate($D76)</f>
        <v>#VALUE!</v>
      </c>
      <c r="I76" s="106" t="e">
        <f>_xll.qlRateHelperLatestDate($D76)</f>
        <v>#VALUE!</v>
      </c>
      <c r="J76" s="101" t="e">
        <v>#N/A</v>
      </c>
    </row>
    <row r="77" spans="4:10" x14ac:dyDescent="0.2">
      <c r="D77" s="109" t="e">
        <v>#N/A</v>
      </c>
      <c r="E77" s="177" t="e">
        <f>_xll.qlRateHelperQuoteName(D77)</f>
        <v>#VALUE!</v>
      </c>
      <c r="F77" s="108" t="e">
        <f>_xll.qlRateHelperRate($D77)</f>
        <v>#VALUE!</v>
      </c>
      <c r="G77" s="108" t="str">
        <f>IF(ISERROR(_xll.qlSwapRateHelperSpread($D77)),IF(ISERROR(_xll.qlFuturesRateHelperConvexityAdjustment($D77)),"--",_xll.qlFuturesRateHelperConvexityAdjustment($D77)),_xll.qlSwapRateHelperSpread($D77))</f>
        <v>--</v>
      </c>
      <c r="H77" s="107" t="e">
        <f>_xll.qlRateHelperEarliestDate($D77)</f>
        <v>#VALUE!</v>
      </c>
      <c r="I77" s="106" t="e">
        <f>_xll.qlRateHelperLatestDate($D77)</f>
        <v>#VALUE!</v>
      </c>
      <c r="J77" s="101" t="e">
        <v>#N/A</v>
      </c>
    </row>
    <row r="78" spans="4:10" x14ac:dyDescent="0.2">
      <c r="D78" s="109" t="e">
        <v>#N/A</v>
      </c>
      <c r="E78" s="177" t="e">
        <f>_xll.qlRateHelperQuoteName(D78)</f>
        <v>#VALUE!</v>
      </c>
      <c r="F78" s="108" t="e">
        <f>_xll.qlRateHelperRate($D78)</f>
        <v>#VALUE!</v>
      </c>
      <c r="G78" s="108" t="str">
        <f>IF(ISERROR(_xll.qlSwapRateHelperSpread($D78)),IF(ISERROR(_xll.qlFuturesRateHelperConvexityAdjustment($D78)),"--",_xll.qlFuturesRateHelperConvexityAdjustment($D78)),_xll.qlSwapRateHelperSpread($D78))</f>
        <v>--</v>
      </c>
      <c r="H78" s="107" t="e">
        <f>_xll.qlRateHelperEarliestDate($D78)</f>
        <v>#VALUE!</v>
      </c>
      <c r="I78" s="106" t="e">
        <f>_xll.qlRateHelperLatestDate($D78)</f>
        <v>#VALUE!</v>
      </c>
      <c r="J78" s="101" t="e">
        <v>#N/A</v>
      </c>
    </row>
    <row r="79" spans="4:10" x14ac:dyDescent="0.2">
      <c r="D79" s="109" t="e">
        <v>#N/A</v>
      </c>
      <c r="E79" s="177" t="e">
        <f>_xll.qlRateHelperQuoteName(D79)</f>
        <v>#VALUE!</v>
      </c>
      <c r="F79" s="108" t="e">
        <f>_xll.qlRateHelperRate($D79)</f>
        <v>#VALUE!</v>
      </c>
      <c r="G79" s="108" t="str">
        <f>IF(ISERROR(_xll.qlSwapRateHelperSpread($D79)),IF(ISERROR(_xll.qlFuturesRateHelperConvexityAdjustment($D79)),"--",_xll.qlFuturesRateHelperConvexityAdjustment($D79)),_xll.qlSwapRateHelperSpread($D79))</f>
        <v>--</v>
      </c>
      <c r="H79" s="107" t="e">
        <f>_xll.qlRateHelperEarliestDate($D79)</f>
        <v>#VALUE!</v>
      </c>
      <c r="I79" s="106" t="e">
        <f>_xll.qlRateHelperLatestDate($D79)</f>
        <v>#VALUE!</v>
      </c>
      <c r="J79" s="101" t="e">
        <v>#N/A</v>
      </c>
    </row>
    <row r="80" spans="4:10" x14ac:dyDescent="0.2">
      <c r="D80" s="109" t="e">
        <v>#N/A</v>
      </c>
      <c r="E80" s="177" t="e">
        <f>_xll.qlRateHelperQuoteName(D80)</f>
        <v>#VALUE!</v>
      </c>
      <c r="F80" s="108" t="e">
        <f>_xll.qlRateHelperRate($D80)</f>
        <v>#VALUE!</v>
      </c>
      <c r="G80" s="108" t="str">
        <f>IF(ISERROR(_xll.qlSwapRateHelperSpread($D80)),IF(ISERROR(_xll.qlFuturesRateHelperConvexityAdjustment($D80)),"--",_xll.qlFuturesRateHelperConvexityAdjustment($D80)),_xll.qlSwapRateHelperSpread($D80))</f>
        <v>--</v>
      </c>
      <c r="H80" s="107" t="e">
        <f>_xll.qlRateHelperEarliestDate($D80)</f>
        <v>#VALUE!</v>
      </c>
      <c r="I80" s="106" t="e">
        <f>_xll.qlRateHelperLatestDate($D80)</f>
        <v>#VALUE!</v>
      </c>
      <c r="J80" s="101" t="e">
        <v>#N/A</v>
      </c>
    </row>
    <row r="81" spans="4:10" x14ac:dyDescent="0.2">
      <c r="D81" s="109" t="e">
        <v>#N/A</v>
      </c>
      <c r="E81" s="177" t="e">
        <f>_xll.qlRateHelperQuoteName(D81)</f>
        <v>#VALUE!</v>
      </c>
      <c r="F81" s="108" t="e">
        <f>_xll.qlRateHelperRate($D81)</f>
        <v>#VALUE!</v>
      </c>
      <c r="G81" s="108" t="str">
        <f>IF(ISERROR(_xll.qlSwapRateHelperSpread($D81)),IF(ISERROR(_xll.qlFuturesRateHelperConvexityAdjustment($D81)),"--",_xll.qlFuturesRateHelperConvexityAdjustment($D81)),_xll.qlSwapRateHelperSpread($D81))</f>
        <v>--</v>
      </c>
      <c r="H81" s="107" t="e">
        <f>_xll.qlRateHelperEarliestDate($D81)</f>
        <v>#VALUE!</v>
      </c>
      <c r="I81" s="106" t="e">
        <f>_xll.qlRateHelperLatestDate($D81)</f>
        <v>#VALUE!</v>
      </c>
      <c r="J81" s="101" t="e">
        <v>#N/A</v>
      </c>
    </row>
    <row r="82" spans="4:10" x14ac:dyDescent="0.2">
      <c r="D82" s="109" t="e">
        <v>#N/A</v>
      </c>
      <c r="E82" s="177" t="e">
        <f>_xll.qlRateHelperQuoteName(D82)</f>
        <v>#VALUE!</v>
      </c>
      <c r="F82" s="108" t="e">
        <f>_xll.qlRateHelperRate($D82)</f>
        <v>#VALUE!</v>
      </c>
      <c r="G82" s="108" t="str">
        <f>IF(ISERROR(_xll.qlSwapRateHelperSpread($D82)),IF(ISERROR(_xll.qlFuturesRateHelperConvexityAdjustment($D82)),"--",_xll.qlFuturesRateHelperConvexityAdjustment($D82)),_xll.qlSwapRateHelperSpread($D82))</f>
        <v>--</v>
      </c>
      <c r="H82" s="107" t="e">
        <f>_xll.qlRateHelperEarliestDate($D82)</f>
        <v>#VALUE!</v>
      </c>
      <c r="I82" s="106" t="e">
        <f>_xll.qlRateHelperLatestDate($D82)</f>
        <v>#VALUE!</v>
      </c>
      <c r="J82" s="101" t="e">
        <v>#N/A</v>
      </c>
    </row>
    <row r="83" spans="4:10" x14ac:dyDescent="0.2">
      <c r="D83" s="109" t="e">
        <v>#N/A</v>
      </c>
      <c r="E83" s="177" t="e">
        <f>_xll.qlRateHelperQuoteName(D83)</f>
        <v>#VALUE!</v>
      </c>
      <c r="F83" s="108" t="e">
        <f>_xll.qlRateHelperRate($D83)</f>
        <v>#VALUE!</v>
      </c>
      <c r="G83" s="108" t="str">
        <f>IF(ISERROR(_xll.qlSwapRateHelperSpread($D83)),IF(ISERROR(_xll.qlFuturesRateHelperConvexityAdjustment($D83)),"--",_xll.qlFuturesRateHelperConvexityAdjustment($D83)),_xll.qlSwapRateHelperSpread($D83))</f>
        <v>--</v>
      </c>
      <c r="H83" s="107" t="e">
        <f>_xll.qlRateHelperEarliestDate($D83)</f>
        <v>#VALUE!</v>
      </c>
      <c r="I83" s="106" t="e">
        <f>_xll.qlRateHelperLatestDate($D83)</f>
        <v>#VALUE!</v>
      </c>
      <c r="J83" s="101" t="e">
        <v>#N/A</v>
      </c>
    </row>
    <row r="84" spans="4:10" x14ac:dyDescent="0.2">
      <c r="D84" s="109" t="e">
        <v>#N/A</v>
      </c>
      <c r="E84" s="177" t="e">
        <f>_xll.qlRateHelperQuoteName(D84)</f>
        <v>#VALUE!</v>
      </c>
      <c r="F84" s="108" t="e">
        <f>_xll.qlRateHelperRate($D84)</f>
        <v>#VALUE!</v>
      </c>
      <c r="G84" s="108" t="str">
        <f>IF(ISERROR(_xll.qlSwapRateHelperSpread($D84)),IF(ISERROR(_xll.qlFuturesRateHelperConvexityAdjustment($D84)),"--",_xll.qlFuturesRateHelperConvexityAdjustment($D84)),_xll.qlSwapRateHelperSpread($D84))</f>
        <v>--</v>
      </c>
      <c r="H84" s="107" t="e">
        <f>_xll.qlRateHelperEarliestDate($D84)</f>
        <v>#VALUE!</v>
      </c>
      <c r="I84" s="106" t="e">
        <f>_xll.qlRateHelperLatestDate($D84)</f>
        <v>#VALUE!</v>
      </c>
      <c r="J84" s="101" t="e">
        <v>#N/A</v>
      </c>
    </row>
    <row r="85" spans="4:10" x14ac:dyDescent="0.2">
      <c r="D85" s="109" t="e">
        <v>#N/A</v>
      </c>
      <c r="E85" s="177" t="e">
        <f>_xll.qlRateHelperQuoteName(D85)</f>
        <v>#VALUE!</v>
      </c>
      <c r="F85" s="108" t="e">
        <f>_xll.qlRateHelperRate($D85)</f>
        <v>#VALUE!</v>
      </c>
      <c r="G85" s="108" t="str">
        <f>IF(ISERROR(_xll.qlSwapRateHelperSpread($D85)),IF(ISERROR(_xll.qlFuturesRateHelperConvexityAdjustment($D85)),"--",_xll.qlFuturesRateHelperConvexityAdjustment($D85)),_xll.qlSwapRateHelperSpread($D85))</f>
        <v>--</v>
      </c>
      <c r="H85" s="107" t="e">
        <f>_xll.qlRateHelperEarliestDate($D85)</f>
        <v>#VALUE!</v>
      </c>
      <c r="I85" s="106" t="e">
        <f>_xll.qlRateHelperLatestDate($D85)</f>
        <v>#VALUE!</v>
      </c>
      <c r="J85" s="101" t="e">
        <v>#N/A</v>
      </c>
    </row>
    <row r="86" spans="4:10" x14ac:dyDescent="0.2">
      <c r="D86" s="109" t="e">
        <v>#N/A</v>
      </c>
      <c r="E86" s="177" t="e">
        <f>_xll.qlRateHelperQuoteName(D86)</f>
        <v>#VALUE!</v>
      </c>
      <c r="F86" s="108" t="e">
        <f>_xll.qlRateHelperRate($D86)</f>
        <v>#VALUE!</v>
      </c>
      <c r="G86" s="108" t="str">
        <f>IF(ISERROR(_xll.qlSwapRateHelperSpread($D86)),IF(ISERROR(_xll.qlFuturesRateHelperConvexityAdjustment($D86)),"--",_xll.qlFuturesRateHelperConvexityAdjustment($D86)),_xll.qlSwapRateHelperSpread($D86))</f>
        <v>--</v>
      </c>
      <c r="H86" s="107" t="e">
        <f>_xll.qlRateHelperEarliestDate($D86)</f>
        <v>#VALUE!</v>
      </c>
      <c r="I86" s="106" t="e">
        <f>_xll.qlRateHelperLatestDate($D86)</f>
        <v>#VALUE!</v>
      </c>
      <c r="J86" s="101" t="e">
        <v>#N/A</v>
      </c>
    </row>
    <row r="87" spans="4:10" x14ac:dyDescent="0.2">
      <c r="D87" s="109" t="e">
        <v>#N/A</v>
      </c>
      <c r="E87" s="177" t="e">
        <f>_xll.qlRateHelperQuoteName(D87)</f>
        <v>#VALUE!</v>
      </c>
      <c r="F87" s="108" t="e">
        <f>_xll.qlRateHelperRate($D87)</f>
        <v>#VALUE!</v>
      </c>
      <c r="G87" s="108" t="str">
        <f>IF(ISERROR(_xll.qlSwapRateHelperSpread($D87)),IF(ISERROR(_xll.qlFuturesRateHelperConvexityAdjustment($D87)),"--",_xll.qlFuturesRateHelperConvexityAdjustment($D87)),_xll.qlSwapRateHelperSpread($D87))</f>
        <v>--</v>
      </c>
      <c r="H87" s="107" t="e">
        <f>_xll.qlRateHelperEarliestDate($D87)</f>
        <v>#VALUE!</v>
      </c>
      <c r="I87" s="106" t="e">
        <f>_xll.qlRateHelperLatestDate($D87)</f>
        <v>#VALUE!</v>
      </c>
      <c r="J87" s="101" t="e">
        <v>#N/A</v>
      </c>
    </row>
    <row r="88" spans="4:10" x14ac:dyDescent="0.2">
      <c r="D88" s="109" t="e">
        <v>#N/A</v>
      </c>
      <c r="E88" s="177" t="e">
        <f>_xll.qlRateHelperQuoteName(D88)</f>
        <v>#VALUE!</v>
      </c>
      <c r="F88" s="108" t="e">
        <f>_xll.qlRateHelperRate($D88)</f>
        <v>#VALUE!</v>
      </c>
      <c r="G88" s="108" t="str">
        <f>IF(ISERROR(_xll.qlSwapRateHelperSpread($D88)),IF(ISERROR(_xll.qlFuturesRateHelperConvexityAdjustment($D88)),"--",_xll.qlFuturesRateHelperConvexityAdjustment($D88)),_xll.qlSwapRateHelperSpread($D88))</f>
        <v>--</v>
      </c>
      <c r="H88" s="107" t="e">
        <f>_xll.qlRateHelperEarliestDate($D88)</f>
        <v>#VALUE!</v>
      </c>
      <c r="I88" s="106" t="e">
        <f>_xll.qlRateHelperLatestDate($D88)</f>
        <v>#VALUE!</v>
      </c>
      <c r="J88" s="101" t="e">
        <v>#N/A</v>
      </c>
    </row>
    <row r="89" spans="4:10" x14ac:dyDescent="0.2">
      <c r="D89" s="109" t="e">
        <v>#N/A</v>
      </c>
      <c r="E89" s="177" t="e">
        <f>_xll.qlRateHelperQuoteName(D89)</f>
        <v>#VALUE!</v>
      </c>
      <c r="F89" s="108" t="e">
        <f>_xll.qlRateHelperRate($D89)</f>
        <v>#VALUE!</v>
      </c>
      <c r="G89" s="108" t="str">
        <f>IF(ISERROR(_xll.qlSwapRateHelperSpread($D89)),IF(ISERROR(_xll.qlFuturesRateHelperConvexityAdjustment($D89)),"--",_xll.qlFuturesRateHelperConvexityAdjustment($D89)),_xll.qlSwapRateHelperSpread($D89))</f>
        <v>--</v>
      </c>
      <c r="H89" s="107" t="e">
        <f>_xll.qlRateHelperEarliestDate($D89)</f>
        <v>#VALUE!</v>
      </c>
      <c r="I89" s="106" t="e">
        <f>_xll.qlRateHelperLatestDate($D89)</f>
        <v>#VALUE!</v>
      </c>
      <c r="J89" s="101" t="e">
        <v>#N/A</v>
      </c>
    </row>
    <row r="90" spans="4:10" x14ac:dyDescent="0.2">
      <c r="D90" s="109" t="e">
        <v>#N/A</v>
      </c>
      <c r="E90" s="177" t="e">
        <f>_xll.qlRateHelperQuoteName(D90)</f>
        <v>#VALUE!</v>
      </c>
      <c r="F90" s="108" t="e">
        <f>_xll.qlRateHelperRate($D90)</f>
        <v>#VALUE!</v>
      </c>
      <c r="G90" s="108" t="str">
        <f>IF(ISERROR(_xll.qlSwapRateHelperSpread($D90)),IF(ISERROR(_xll.qlFuturesRateHelperConvexityAdjustment($D90)),"--",_xll.qlFuturesRateHelperConvexityAdjustment($D90)),_xll.qlSwapRateHelperSpread($D90))</f>
        <v>--</v>
      </c>
      <c r="H90" s="107" t="e">
        <f>_xll.qlRateHelperEarliestDate($D90)</f>
        <v>#VALUE!</v>
      </c>
      <c r="I90" s="106" t="e">
        <f>_xll.qlRateHelperLatestDate($D90)</f>
        <v>#VALUE!</v>
      </c>
      <c r="J90" s="101" t="e">
        <v>#N/A</v>
      </c>
    </row>
    <row r="91" spans="4:10" x14ac:dyDescent="0.2">
      <c r="D91" s="109" t="e">
        <v>#N/A</v>
      </c>
      <c r="E91" s="177" t="e">
        <f>_xll.qlRateHelperQuoteName(D91)</f>
        <v>#VALUE!</v>
      </c>
      <c r="F91" s="108" t="e">
        <f>_xll.qlRateHelperRate($D91)</f>
        <v>#VALUE!</v>
      </c>
      <c r="G91" s="108" t="str">
        <f>IF(ISERROR(_xll.qlSwapRateHelperSpread($D91)),IF(ISERROR(_xll.qlFuturesRateHelperConvexityAdjustment($D91)),"--",_xll.qlFuturesRateHelperConvexityAdjustment($D91)),_xll.qlSwapRateHelperSpread($D91))</f>
        <v>--</v>
      </c>
      <c r="H91" s="107" t="e">
        <f>_xll.qlRateHelperEarliestDate($D91)</f>
        <v>#VALUE!</v>
      </c>
      <c r="I91" s="106" t="e">
        <f>_xll.qlRateHelperLatestDate($D91)</f>
        <v>#VALUE!</v>
      </c>
      <c r="J91" s="101" t="e">
        <v>#N/A</v>
      </c>
    </row>
    <row r="92" spans="4:10" x14ac:dyDescent="0.2">
      <c r="D92" s="109" t="e">
        <v>#N/A</v>
      </c>
      <c r="E92" s="177" t="e">
        <f>_xll.qlRateHelperQuoteName(D92)</f>
        <v>#VALUE!</v>
      </c>
      <c r="F92" s="108" t="e">
        <f>_xll.qlRateHelperRate($D92)</f>
        <v>#VALUE!</v>
      </c>
      <c r="G92" s="108" t="str">
        <f>IF(ISERROR(_xll.qlSwapRateHelperSpread($D92)),IF(ISERROR(_xll.qlFuturesRateHelperConvexityAdjustment($D92)),"--",_xll.qlFuturesRateHelperConvexityAdjustment($D92)),_xll.qlSwapRateHelperSpread($D92))</f>
        <v>--</v>
      </c>
      <c r="H92" s="107" t="e">
        <f>_xll.qlRateHelperEarliestDate($D92)</f>
        <v>#VALUE!</v>
      </c>
      <c r="I92" s="106" t="e">
        <f>_xll.qlRateHelperLatestDate($D92)</f>
        <v>#VALUE!</v>
      </c>
      <c r="J92" s="101" t="e">
        <v>#N/A</v>
      </c>
    </row>
    <row r="93" spans="4:10" x14ac:dyDescent="0.2">
      <c r="D93" s="109" t="e">
        <v>#N/A</v>
      </c>
      <c r="E93" s="177" t="e">
        <f>_xll.qlRateHelperQuoteName(D93)</f>
        <v>#VALUE!</v>
      </c>
      <c r="F93" s="108" t="e">
        <f>_xll.qlRateHelperRate($D93)</f>
        <v>#VALUE!</v>
      </c>
      <c r="G93" s="108" t="str">
        <f>IF(ISERROR(_xll.qlSwapRateHelperSpread($D93)),IF(ISERROR(_xll.qlFuturesRateHelperConvexityAdjustment($D93)),"--",_xll.qlFuturesRateHelperConvexityAdjustment($D93)),_xll.qlSwapRateHelperSpread($D93))</f>
        <v>--</v>
      </c>
      <c r="H93" s="107" t="e">
        <f>_xll.qlRateHelperEarliestDate($D93)</f>
        <v>#VALUE!</v>
      </c>
      <c r="I93" s="106" t="e">
        <f>_xll.qlRateHelperLatestDate($D93)</f>
        <v>#VALUE!</v>
      </c>
      <c r="J93" s="101" t="e">
        <v>#N/A</v>
      </c>
    </row>
    <row r="94" spans="4:10" x14ac:dyDescent="0.2">
      <c r="D94" s="109" t="e">
        <v>#N/A</v>
      </c>
      <c r="E94" s="177" t="e">
        <f>_xll.qlRateHelperQuoteName(D94)</f>
        <v>#VALUE!</v>
      </c>
      <c r="F94" s="108" t="e">
        <f>_xll.qlRateHelperRate($D94)</f>
        <v>#VALUE!</v>
      </c>
      <c r="G94" s="108" t="str">
        <f>IF(ISERROR(_xll.qlSwapRateHelperSpread($D94)),IF(ISERROR(_xll.qlFuturesRateHelperConvexityAdjustment($D94)),"--",_xll.qlFuturesRateHelperConvexityAdjustment($D94)),_xll.qlSwapRateHelperSpread($D94))</f>
        <v>--</v>
      </c>
      <c r="H94" s="107" t="e">
        <f>_xll.qlRateHelperEarliestDate($D94)</f>
        <v>#VALUE!</v>
      </c>
      <c r="I94" s="106" t="e">
        <f>_xll.qlRateHelperLatestDate($D94)</f>
        <v>#VALUE!</v>
      </c>
      <c r="J94" s="101" t="e">
        <v>#N/A</v>
      </c>
    </row>
    <row r="95" spans="4:10" x14ac:dyDescent="0.2">
      <c r="D95" s="109" t="e">
        <v>#N/A</v>
      </c>
      <c r="E95" s="177" t="e">
        <f>_xll.qlRateHelperQuoteName(D95)</f>
        <v>#VALUE!</v>
      </c>
      <c r="F95" s="108" t="e">
        <f>_xll.qlRateHelperRate($D95)</f>
        <v>#VALUE!</v>
      </c>
      <c r="G95" s="108" t="str">
        <f>IF(ISERROR(_xll.qlSwapRateHelperSpread($D95)),IF(ISERROR(_xll.qlFuturesRateHelperConvexityAdjustment($D95)),"--",_xll.qlFuturesRateHelperConvexityAdjustment($D95)),_xll.qlSwapRateHelperSpread($D95))</f>
        <v>--</v>
      </c>
      <c r="H95" s="107" t="e">
        <f>_xll.qlRateHelperEarliestDate($D95)</f>
        <v>#VALUE!</v>
      </c>
      <c r="I95" s="106" t="e">
        <f>_xll.qlRateHelperLatestDate($D95)</f>
        <v>#VALUE!</v>
      </c>
      <c r="J95" s="101" t="e">
        <v>#N/A</v>
      </c>
    </row>
    <row r="96" spans="4:10" x14ac:dyDescent="0.2">
      <c r="D96" s="109" t="e">
        <v>#N/A</v>
      </c>
      <c r="E96" s="177" t="e">
        <f>_xll.qlRateHelperQuoteName(D96)</f>
        <v>#VALUE!</v>
      </c>
      <c r="F96" s="108" t="e">
        <f>_xll.qlRateHelperRate($D96)</f>
        <v>#VALUE!</v>
      </c>
      <c r="G96" s="108" t="str">
        <f>IF(ISERROR(_xll.qlSwapRateHelperSpread($D96)),IF(ISERROR(_xll.qlFuturesRateHelperConvexityAdjustment($D96)),"--",_xll.qlFuturesRateHelperConvexityAdjustment($D96)),_xll.qlSwapRateHelperSpread($D96))</f>
        <v>--</v>
      </c>
      <c r="H96" s="107" t="e">
        <f>_xll.qlRateHelperEarliestDate($D96)</f>
        <v>#VALUE!</v>
      </c>
      <c r="I96" s="106" t="e">
        <f>_xll.qlRateHelperLatestDate($D96)</f>
        <v>#VALUE!</v>
      </c>
      <c r="J96" s="101" t="e">
        <v>#N/A</v>
      </c>
    </row>
    <row r="97" spans="4:10" x14ac:dyDescent="0.2">
      <c r="D97" s="109" t="e">
        <v>#N/A</v>
      </c>
      <c r="E97" s="177" t="e">
        <f>_xll.qlRateHelperQuoteName(D97)</f>
        <v>#VALUE!</v>
      </c>
      <c r="F97" s="108" t="e">
        <f>_xll.qlRateHelperRate($D97)</f>
        <v>#VALUE!</v>
      </c>
      <c r="G97" s="108" t="str">
        <f>IF(ISERROR(_xll.qlSwapRateHelperSpread($D97)),IF(ISERROR(_xll.qlFuturesRateHelperConvexityAdjustment($D97)),"--",_xll.qlFuturesRateHelperConvexityAdjustment($D97)),_xll.qlSwapRateHelperSpread($D97))</f>
        <v>--</v>
      </c>
      <c r="H97" s="107" t="e">
        <f>_xll.qlRateHelperEarliestDate($D97)</f>
        <v>#VALUE!</v>
      </c>
      <c r="I97" s="106" t="e">
        <f>_xll.qlRateHelperLatestDate($D97)</f>
        <v>#VALUE!</v>
      </c>
      <c r="J97" s="101" t="e">
        <v>#N/A</v>
      </c>
    </row>
    <row r="98" spans="4:10" x14ac:dyDescent="0.2">
      <c r="D98" s="109" t="e">
        <v>#N/A</v>
      </c>
      <c r="E98" s="177" t="e">
        <f>_xll.qlRateHelperQuoteName(D98)</f>
        <v>#VALUE!</v>
      </c>
      <c r="F98" s="108" t="e">
        <f>_xll.qlRateHelperRate($D98)</f>
        <v>#VALUE!</v>
      </c>
      <c r="G98" s="108" t="str">
        <f>IF(ISERROR(_xll.qlSwapRateHelperSpread($D98)),IF(ISERROR(_xll.qlFuturesRateHelperConvexityAdjustment($D98)),"--",_xll.qlFuturesRateHelperConvexityAdjustment($D98)),_xll.qlSwapRateHelperSpread($D98))</f>
        <v>--</v>
      </c>
      <c r="H98" s="107" t="e">
        <f>_xll.qlRateHelperEarliestDate($D98)</f>
        <v>#VALUE!</v>
      </c>
      <c r="I98" s="106" t="e">
        <f>_xll.qlRateHelperLatestDate($D98)</f>
        <v>#VALUE!</v>
      </c>
      <c r="J98" s="101" t="e">
        <v>#N/A</v>
      </c>
    </row>
    <row r="99" spans="4:10" x14ac:dyDescent="0.2">
      <c r="D99" s="109" t="e">
        <v>#N/A</v>
      </c>
      <c r="E99" s="177" t="e">
        <f>_xll.qlRateHelperQuoteName(D99)</f>
        <v>#VALUE!</v>
      </c>
      <c r="F99" s="108" t="e">
        <f>_xll.qlRateHelperRate($D99)</f>
        <v>#VALUE!</v>
      </c>
      <c r="G99" s="108" t="str">
        <f>IF(ISERROR(_xll.qlSwapRateHelperSpread($D99)),IF(ISERROR(_xll.qlFuturesRateHelperConvexityAdjustment($D99)),"--",_xll.qlFuturesRateHelperConvexityAdjustment($D99)),_xll.qlSwapRateHelperSpread($D99))</f>
        <v>--</v>
      </c>
      <c r="H99" s="107" t="e">
        <f>_xll.qlRateHelperEarliestDate($D99)</f>
        <v>#VALUE!</v>
      </c>
      <c r="I99" s="106" t="e">
        <f>_xll.qlRateHelperLatestDate($D99)</f>
        <v>#VALUE!</v>
      </c>
      <c r="J99" s="101" t="e">
        <v>#N/A</v>
      </c>
    </row>
    <row r="100" spans="4:10" x14ac:dyDescent="0.2">
      <c r="D100" s="109" t="e">
        <v>#N/A</v>
      </c>
      <c r="E100" s="177" t="e">
        <f>_xll.qlRateHelperQuoteName(D100)</f>
        <v>#VALUE!</v>
      </c>
      <c r="F100" s="108" t="e">
        <f>_xll.qlRateHelperRate($D100)</f>
        <v>#VALUE!</v>
      </c>
      <c r="G100" s="108" t="str">
        <f>IF(ISERROR(_xll.qlSwapRateHelperSpread($D100)),IF(ISERROR(_xll.qlFuturesRateHelperConvexityAdjustment($D100)),"--",_xll.qlFuturesRateHelperConvexityAdjustment($D100)),_xll.qlSwapRateHelperSpread($D100))</f>
        <v>--</v>
      </c>
      <c r="H100" s="107" t="e">
        <f>_xll.qlRateHelperEarliestDate($D100)</f>
        <v>#VALUE!</v>
      </c>
      <c r="I100" s="106" t="e">
        <f>_xll.qlRateHelperLatestDate($D100)</f>
        <v>#VALUE!</v>
      </c>
      <c r="J100" s="101" t="e">
        <v>#N/A</v>
      </c>
    </row>
    <row r="101" spans="4:10" x14ac:dyDescent="0.2">
      <c r="D101" s="109" t="e">
        <v>#N/A</v>
      </c>
      <c r="E101" s="177" t="e">
        <f>_xll.qlRateHelperQuoteName(D101)</f>
        <v>#VALUE!</v>
      </c>
      <c r="F101" s="108" t="e">
        <f>_xll.qlRateHelperRate($D101)</f>
        <v>#VALUE!</v>
      </c>
      <c r="G101" s="108" t="str">
        <f>IF(ISERROR(_xll.qlSwapRateHelperSpread($D101)),IF(ISERROR(_xll.qlFuturesRateHelperConvexityAdjustment($D101)),"--",_xll.qlFuturesRateHelperConvexityAdjustment($D101)),_xll.qlSwapRateHelperSpread($D101))</f>
        <v>--</v>
      </c>
      <c r="H101" s="107" t="e">
        <f>_xll.qlRateHelperEarliestDate($D101)</f>
        <v>#VALUE!</v>
      </c>
      <c r="I101" s="106" t="e">
        <f>_xll.qlRateHelperLatestDate($D101)</f>
        <v>#VALUE!</v>
      </c>
      <c r="J101" s="101" t="e">
        <v>#N/A</v>
      </c>
    </row>
    <row r="102" spans="4:10" x14ac:dyDescent="0.2">
      <c r="D102" s="109" t="e">
        <v>#N/A</v>
      </c>
      <c r="E102" s="177" t="e">
        <f>_xll.qlRateHelperQuoteName(D102)</f>
        <v>#VALUE!</v>
      </c>
      <c r="F102" s="108" t="e">
        <f>_xll.qlRateHelperRate($D102)</f>
        <v>#VALUE!</v>
      </c>
      <c r="G102" s="108" t="str">
        <f>IF(ISERROR(_xll.qlSwapRateHelperSpread($D102)),IF(ISERROR(_xll.qlFuturesRateHelperConvexityAdjustment($D102)),"--",_xll.qlFuturesRateHelperConvexityAdjustment($D102)),_xll.qlSwapRateHelperSpread($D102))</f>
        <v>--</v>
      </c>
      <c r="H102" s="107" t="e">
        <f>_xll.qlRateHelperEarliestDate($D102)</f>
        <v>#VALUE!</v>
      </c>
      <c r="I102" s="106" t="e">
        <f>_xll.qlRateHelperLatestDate($D102)</f>
        <v>#VALUE!</v>
      </c>
      <c r="J102" s="101" t="e">
        <v>#N/A</v>
      </c>
    </row>
    <row r="103" spans="4:10" x14ac:dyDescent="0.2">
      <c r="D103" s="109" t="e">
        <v>#N/A</v>
      </c>
      <c r="E103" s="177" t="e">
        <f>_xll.qlRateHelperQuoteName(D103)</f>
        <v>#VALUE!</v>
      </c>
      <c r="F103" s="108" t="e">
        <f>_xll.qlRateHelperRate($D103)</f>
        <v>#VALUE!</v>
      </c>
      <c r="G103" s="108" t="str">
        <f>IF(ISERROR(_xll.qlSwapRateHelperSpread($D103)),IF(ISERROR(_xll.qlFuturesRateHelperConvexityAdjustment($D103)),"--",_xll.qlFuturesRateHelperConvexityAdjustment($D103)),_xll.qlSwapRateHelperSpread($D103))</f>
        <v>--</v>
      </c>
      <c r="H103" s="107" t="e">
        <f>_xll.qlRateHelperEarliestDate($D103)</f>
        <v>#VALUE!</v>
      </c>
      <c r="I103" s="106" t="e">
        <f>_xll.qlRateHelperLatestDate($D103)</f>
        <v>#VALUE!</v>
      </c>
      <c r="J103" s="101" t="e">
        <v>#N/A</v>
      </c>
    </row>
    <row r="104" spans="4:10" x14ac:dyDescent="0.2">
      <c r="D104" s="109" t="e">
        <v>#N/A</v>
      </c>
      <c r="E104" s="177" t="e">
        <f>_xll.qlRateHelperQuoteName(D104)</f>
        <v>#VALUE!</v>
      </c>
      <c r="F104" s="108" t="e">
        <f>_xll.qlRateHelperRate($D104)</f>
        <v>#VALUE!</v>
      </c>
      <c r="G104" s="108" t="str">
        <f>IF(ISERROR(_xll.qlSwapRateHelperSpread($D104)),IF(ISERROR(_xll.qlFuturesRateHelperConvexityAdjustment($D104)),"--",_xll.qlFuturesRateHelperConvexityAdjustment($D104)),_xll.qlSwapRateHelperSpread($D104))</f>
        <v>--</v>
      </c>
      <c r="H104" s="107" t="e">
        <f>_xll.qlRateHelperEarliestDate($D104)</f>
        <v>#VALUE!</v>
      </c>
      <c r="I104" s="106" t="e">
        <f>_xll.qlRateHelperLatestDate($D104)</f>
        <v>#VALUE!</v>
      </c>
      <c r="J104" s="101" t="e">
        <v>#N/A</v>
      </c>
    </row>
    <row r="105" spans="4:10" x14ac:dyDescent="0.2">
      <c r="D105" s="109" t="e">
        <v>#N/A</v>
      </c>
      <c r="E105" s="177" t="e">
        <f>_xll.qlRateHelperQuoteName(D105)</f>
        <v>#VALUE!</v>
      </c>
      <c r="F105" s="108" t="e">
        <f>_xll.qlRateHelperRate($D105)</f>
        <v>#VALUE!</v>
      </c>
      <c r="G105" s="108" t="str">
        <f>IF(ISERROR(_xll.qlSwapRateHelperSpread($D105)),IF(ISERROR(_xll.qlFuturesRateHelperConvexityAdjustment($D105)),"--",_xll.qlFuturesRateHelperConvexityAdjustment($D105)),_xll.qlSwapRateHelperSpread($D105))</f>
        <v>--</v>
      </c>
      <c r="H105" s="107" t="e">
        <f>_xll.qlRateHelperEarliestDate($D105)</f>
        <v>#VALUE!</v>
      </c>
      <c r="I105" s="106" t="e">
        <f>_xll.qlRateHelperLatestDate($D105)</f>
        <v>#VALUE!</v>
      </c>
      <c r="J105" s="101" t="e">
        <v>#N/A</v>
      </c>
    </row>
    <row r="106" spans="4:10" x14ac:dyDescent="0.2">
      <c r="D106" s="109" t="e">
        <v>#N/A</v>
      </c>
      <c r="E106" s="177" t="e">
        <f>_xll.qlRateHelperQuoteName(D106)</f>
        <v>#VALUE!</v>
      </c>
      <c r="F106" s="108" t="e">
        <f>_xll.qlRateHelperRate($D106)</f>
        <v>#VALUE!</v>
      </c>
      <c r="G106" s="108" t="str">
        <f>IF(ISERROR(_xll.qlSwapRateHelperSpread($D106)),IF(ISERROR(_xll.qlFuturesRateHelperConvexityAdjustment($D106)),"--",_xll.qlFuturesRateHelperConvexityAdjustment($D106)),_xll.qlSwapRateHelperSpread($D106))</f>
        <v>--</v>
      </c>
      <c r="H106" s="107" t="e">
        <f>_xll.qlRateHelperEarliestDate($D106)</f>
        <v>#VALUE!</v>
      </c>
      <c r="I106" s="106" t="e">
        <f>_xll.qlRateHelperLatestDate($D106)</f>
        <v>#VALUE!</v>
      </c>
      <c r="J106" s="101" t="e">
        <v>#N/A</v>
      </c>
    </row>
    <row r="107" spans="4:10" x14ac:dyDescent="0.2">
      <c r="D107" s="109" t="e">
        <v>#N/A</v>
      </c>
      <c r="E107" s="177" t="e">
        <f>_xll.qlRateHelperQuoteName(D107)</f>
        <v>#VALUE!</v>
      </c>
      <c r="F107" s="108" t="e">
        <f>_xll.qlRateHelperRate($D107)</f>
        <v>#VALUE!</v>
      </c>
      <c r="G107" s="108" t="str">
        <f>IF(ISERROR(_xll.qlSwapRateHelperSpread($D107)),IF(ISERROR(_xll.qlFuturesRateHelperConvexityAdjustment($D107)),"--",_xll.qlFuturesRateHelperConvexityAdjustment($D107)),_xll.qlSwapRateHelperSpread($D107))</f>
        <v>--</v>
      </c>
      <c r="H107" s="107" t="e">
        <f>_xll.qlRateHelperEarliestDate($D107)</f>
        <v>#VALUE!</v>
      </c>
      <c r="I107" s="106" t="e">
        <f>_xll.qlRateHelperLatestDate($D107)</f>
        <v>#VALUE!</v>
      </c>
      <c r="J107" s="101" t="e">
        <v>#N/A</v>
      </c>
    </row>
    <row r="108" spans="4:10" x14ac:dyDescent="0.2">
      <c r="D108" s="109" t="e">
        <v>#N/A</v>
      </c>
      <c r="E108" s="177" t="e">
        <f>_xll.qlRateHelperQuoteName(D108)</f>
        <v>#VALUE!</v>
      </c>
      <c r="F108" s="108" t="e">
        <f>_xll.qlRateHelperRate($D108)</f>
        <v>#VALUE!</v>
      </c>
      <c r="G108" s="108" t="str">
        <f>IF(ISERROR(_xll.qlSwapRateHelperSpread($D108)),IF(ISERROR(_xll.qlFuturesRateHelperConvexityAdjustment($D108)),"--",_xll.qlFuturesRateHelperConvexityAdjustment($D108)),_xll.qlSwapRateHelperSpread($D108))</f>
        <v>--</v>
      </c>
      <c r="H108" s="107" t="e">
        <f>_xll.qlRateHelperEarliestDate($D108)</f>
        <v>#VALUE!</v>
      </c>
      <c r="I108" s="106" t="e">
        <f>_xll.qlRateHelperLatestDate($D108)</f>
        <v>#VALUE!</v>
      </c>
      <c r="J108" s="101" t="e">
        <v>#N/A</v>
      </c>
    </row>
    <row r="109" spans="4:10" x14ac:dyDescent="0.2">
      <c r="D109" s="109" t="e">
        <v>#N/A</v>
      </c>
      <c r="E109" s="177" t="e">
        <f>_xll.qlRateHelperQuoteName(D109)</f>
        <v>#VALUE!</v>
      </c>
      <c r="F109" s="108" t="e">
        <f>_xll.qlRateHelperRate($D109)</f>
        <v>#VALUE!</v>
      </c>
      <c r="G109" s="108" t="str">
        <f>IF(ISERROR(_xll.qlSwapRateHelperSpread($D109)),IF(ISERROR(_xll.qlFuturesRateHelperConvexityAdjustment($D109)),"--",_xll.qlFuturesRateHelperConvexityAdjustment($D109)),_xll.qlSwapRateHelperSpread($D109))</f>
        <v>--</v>
      </c>
      <c r="H109" s="107" t="e">
        <f>_xll.qlRateHelperEarliestDate($D109)</f>
        <v>#VALUE!</v>
      </c>
      <c r="I109" s="106" t="e">
        <f>_xll.qlRateHelperLatestDate($D109)</f>
        <v>#VALUE!</v>
      </c>
      <c r="J109" s="101" t="e">
        <v>#N/A</v>
      </c>
    </row>
    <row r="110" spans="4:10" x14ac:dyDescent="0.2">
      <c r="D110" s="109" t="e">
        <v>#N/A</v>
      </c>
      <c r="E110" s="177" t="e">
        <f>_xll.qlRateHelperQuoteName(D110)</f>
        <v>#VALUE!</v>
      </c>
      <c r="F110" s="108" t="e">
        <f>_xll.qlRateHelperRate($D110)</f>
        <v>#VALUE!</v>
      </c>
      <c r="G110" s="108" t="str">
        <f>IF(ISERROR(_xll.qlSwapRateHelperSpread($D110)),IF(ISERROR(_xll.qlFuturesRateHelperConvexityAdjustment($D110)),"--",_xll.qlFuturesRateHelperConvexityAdjustment($D110)),_xll.qlSwapRateHelperSpread($D110))</f>
        <v>--</v>
      </c>
      <c r="H110" s="107" t="e">
        <f>_xll.qlRateHelperEarliestDate($D110)</f>
        <v>#VALUE!</v>
      </c>
      <c r="I110" s="106" t="e">
        <f>_xll.qlRateHelperLatestDate($D110)</f>
        <v>#VALUE!</v>
      </c>
      <c r="J110" s="101" t="e">
        <v>#N/A</v>
      </c>
    </row>
    <row r="111" spans="4:10" x14ac:dyDescent="0.2">
      <c r="D111" s="109" t="e">
        <v>#N/A</v>
      </c>
      <c r="E111" s="177" t="e">
        <f>_xll.qlRateHelperQuoteName(D111)</f>
        <v>#VALUE!</v>
      </c>
      <c r="F111" s="108" t="e">
        <f>_xll.qlRateHelperRate($D111)</f>
        <v>#VALUE!</v>
      </c>
      <c r="G111" s="108" t="str">
        <f>IF(ISERROR(_xll.qlSwapRateHelperSpread($D111)),IF(ISERROR(_xll.qlFuturesRateHelperConvexityAdjustment($D111)),"--",_xll.qlFuturesRateHelperConvexityAdjustment($D111)),_xll.qlSwapRateHelperSpread($D111))</f>
        <v>--</v>
      </c>
      <c r="H111" s="107" t="e">
        <f>_xll.qlRateHelperEarliestDate($D111)</f>
        <v>#VALUE!</v>
      </c>
      <c r="I111" s="106" t="e">
        <f>_xll.qlRateHelperLatestDate($D111)</f>
        <v>#VALUE!</v>
      </c>
      <c r="J111" s="101" t="e">
        <v>#N/A</v>
      </c>
    </row>
    <row r="112" spans="4:10" x14ac:dyDescent="0.2">
      <c r="D112" s="109" t="e">
        <v>#N/A</v>
      </c>
      <c r="E112" s="177" t="e">
        <f>_xll.qlRateHelperQuoteName(D112)</f>
        <v>#VALUE!</v>
      </c>
      <c r="F112" s="108" t="e">
        <f>_xll.qlRateHelperRate($D112)</f>
        <v>#VALUE!</v>
      </c>
      <c r="G112" s="108" t="str">
        <f>IF(ISERROR(_xll.qlSwapRateHelperSpread($D112)),IF(ISERROR(_xll.qlFuturesRateHelperConvexityAdjustment($D112)),"--",_xll.qlFuturesRateHelperConvexityAdjustment($D112)),_xll.qlSwapRateHelperSpread($D112))</f>
        <v>--</v>
      </c>
      <c r="H112" s="107" t="e">
        <f>_xll.qlRateHelperEarliestDate($D112)</f>
        <v>#VALUE!</v>
      </c>
      <c r="I112" s="106" t="e">
        <f>_xll.qlRateHelperLatestDate($D112)</f>
        <v>#VALUE!</v>
      </c>
      <c r="J112" s="101" t="e">
        <v>#N/A</v>
      </c>
    </row>
    <row r="113" spans="4:10" x14ac:dyDescent="0.2">
      <c r="D113" s="109" t="e">
        <v>#N/A</v>
      </c>
      <c r="E113" s="177" t="e">
        <f>_xll.qlRateHelperQuoteName(D113)</f>
        <v>#VALUE!</v>
      </c>
      <c r="F113" s="108" t="e">
        <f>_xll.qlRateHelperRate($D113)</f>
        <v>#VALUE!</v>
      </c>
      <c r="G113" s="108" t="str">
        <f>IF(ISERROR(_xll.qlSwapRateHelperSpread($D113)),IF(ISERROR(_xll.qlFuturesRateHelperConvexityAdjustment($D113)),"--",_xll.qlFuturesRateHelperConvexityAdjustment($D113)),_xll.qlSwapRateHelperSpread($D113))</f>
        <v>--</v>
      </c>
      <c r="H113" s="107" t="e">
        <f>_xll.qlRateHelperEarliestDate($D113)</f>
        <v>#VALUE!</v>
      </c>
      <c r="I113" s="106" t="e">
        <f>_xll.qlRateHelperLatestDate($D113)</f>
        <v>#VALUE!</v>
      </c>
      <c r="J113" s="101" t="e">
        <v>#N/A</v>
      </c>
    </row>
    <row r="114" spans="4:10" x14ac:dyDescent="0.2">
      <c r="D114" s="109" t="e">
        <v>#N/A</v>
      </c>
      <c r="E114" s="177" t="e">
        <f>_xll.qlRateHelperQuoteName(D114)</f>
        <v>#VALUE!</v>
      </c>
      <c r="F114" s="108" t="e">
        <f>_xll.qlRateHelperRate($D114)</f>
        <v>#VALUE!</v>
      </c>
      <c r="G114" s="108" t="str">
        <f>IF(ISERROR(_xll.qlSwapRateHelperSpread($D114)),IF(ISERROR(_xll.qlFuturesRateHelperConvexityAdjustment($D114)),"--",_xll.qlFuturesRateHelperConvexityAdjustment($D114)),_xll.qlSwapRateHelperSpread($D114))</f>
        <v>--</v>
      </c>
      <c r="H114" s="107" t="e">
        <f>_xll.qlRateHelperEarliestDate($D114)</f>
        <v>#VALUE!</v>
      </c>
      <c r="I114" s="106" t="e">
        <f>_xll.qlRateHelperLatestDate($D114)</f>
        <v>#VALUE!</v>
      </c>
      <c r="J114" s="101" t="e">
        <v>#N/A</v>
      </c>
    </row>
    <row r="115" spans="4:10" x14ac:dyDescent="0.2">
      <c r="D115" s="109" t="e">
        <v>#N/A</v>
      </c>
      <c r="E115" s="177" t="e">
        <f>_xll.qlRateHelperQuoteName(D115)</f>
        <v>#VALUE!</v>
      </c>
      <c r="F115" s="108" t="e">
        <f>_xll.qlRateHelperRate($D115)</f>
        <v>#VALUE!</v>
      </c>
      <c r="G115" s="108" t="str">
        <f>IF(ISERROR(_xll.qlSwapRateHelperSpread($D115)),IF(ISERROR(_xll.qlFuturesRateHelperConvexityAdjustment($D115)),"--",_xll.qlFuturesRateHelperConvexityAdjustment($D115)),_xll.qlSwapRateHelperSpread($D115))</f>
        <v>--</v>
      </c>
      <c r="H115" s="107" t="e">
        <f>_xll.qlRateHelperEarliestDate($D115)</f>
        <v>#VALUE!</v>
      </c>
      <c r="I115" s="106" t="e">
        <f>_xll.qlRateHelperLatestDate($D115)</f>
        <v>#VALUE!</v>
      </c>
      <c r="J115" s="101" t="e">
        <v>#N/A</v>
      </c>
    </row>
    <row r="116" spans="4:10" x14ac:dyDescent="0.2">
      <c r="D116" s="109" t="e">
        <v>#N/A</v>
      </c>
      <c r="E116" s="177" t="e">
        <f>_xll.qlRateHelperQuoteName(D116)</f>
        <v>#VALUE!</v>
      </c>
      <c r="F116" s="108" t="e">
        <f>_xll.qlRateHelperRate($D116)</f>
        <v>#VALUE!</v>
      </c>
      <c r="G116" s="108" t="str">
        <f>IF(ISERROR(_xll.qlSwapRateHelperSpread($D116)),IF(ISERROR(_xll.qlFuturesRateHelperConvexityAdjustment($D116)),"--",_xll.qlFuturesRateHelperConvexityAdjustment($D116)),_xll.qlSwapRateHelperSpread($D116))</f>
        <v>--</v>
      </c>
      <c r="H116" s="107" t="e">
        <f>_xll.qlRateHelperEarliestDate($D116)</f>
        <v>#VALUE!</v>
      </c>
      <c r="I116" s="106" t="e">
        <f>_xll.qlRateHelperLatestDate($D116)</f>
        <v>#VALUE!</v>
      </c>
      <c r="J116" s="101" t="e">
        <v>#N/A</v>
      </c>
    </row>
    <row r="117" spans="4:10" x14ac:dyDescent="0.2">
      <c r="D117" s="109" t="e">
        <v>#N/A</v>
      </c>
      <c r="E117" s="177" t="e">
        <f>_xll.qlRateHelperQuoteName(D117)</f>
        <v>#VALUE!</v>
      </c>
      <c r="F117" s="108" t="e">
        <f>_xll.qlRateHelperRate($D117)</f>
        <v>#VALUE!</v>
      </c>
      <c r="G117" s="108" t="str">
        <f>IF(ISERROR(_xll.qlSwapRateHelperSpread($D117)),IF(ISERROR(_xll.qlFuturesRateHelperConvexityAdjustment($D117)),"--",_xll.qlFuturesRateHelperConvexityAdjustment($D117)),_xll.qlSwapRateHelperSpread($D117))</f>
        <v>--</v>
      </c>
      <c r="H117" s="107" t="e">
        <f>_xll.qlRateHelperEarliestDate($D117)</f>
        <v>#VALUE!</v>
      </c>
      <c r="I117" s="106" t="e">
        <f>_xll.qlRateHelperLatestDate($D117)</f>
        <v>#VALUE!</v>
      </c>
      <c r="J117" s="101" t="e">
        <v>#N/A</v>
      </c>
    </row>
    <row r="118" spans="4:10" x14ac:dyDescent="0.2">
      <c r="D118" s="109" t="e">
        <v>#N/A</v>
      </c>
      <c r="E118" s="177" t="e">
        <f>_xll.qlRateHelperQuoteName(D118)</f>
        <v>#VALUE!</v>
      </c>
      <c r="F118" s="108" t="e">
        <f>_xll.qlRateHelperRate($D118)</f>
        <v>#VALUE!</v>
      </c>
      <c r="G118" s="108" t="str">
        <f>IF(ISERROR(_xll.qlSwapRateHelperSpread($D118)),IF(ISERROR(_xll.qlFuturesRateHelperConvexityAdjustment($D118)),"--",_xll.qlFuturesRateHelperConvexityAdjustment($D118)),_xll.qlSwapRateHelperSpread($D118))</f>
        <v>--</v>
      </c>
      <c r="H118" s="107" t="e">
        <f>_xll.qlRateHelperEarliestDate($D118)</f>
        <v>#VALUE!</v>
      </c>
      <c r="I118" s="106" t="e">
        <f>_xll.qlRateHelperLatestDate($D118)</f>
        <v>#VALUE!</v>
      </c>
      <c r="J118" s="101" t="e">
        <v>#N/A</v>
      </c>
    </row>
    <row r="119" spans="4:10" x14ac:dyDescent="0.2">
      <c r="D119" s="109" t="e">
        <v>#N/A</v>
      </c>
      <c r="E119" s="177" t="e">
        <f>_xll.qlRateHelperQuoteName(D119)</f>
        <v>#VALUE!</v>
      </c>
      <c r="F119" s="108" t="e">
        <f>_xll.qlRateHelperRate($D119)</f>
        <v>#VALUE!</v>
      </c>
      <c r="G119" s="108" t="str">
        <f>IF(ISERROR(_xll.qlSwapRateHelperSpread($D119)),IF(ISERROR(_xll.qlFuturesRateHelperConvexityAdjustment($D119)),"--",_xll.qlFuturesRateHelperConvexityAdjustment($D119)),_xll.qlSwapRateHelperSpread($D119))</f>
        <v>--</v>
      </c>
      <c r="H119" s="107" t="e">
        <f>_xll.qlRateHelperEarliestDate($D119)</f>
        <v>#VALUE!</v>
      </c>
      <c r="I119" s="106" t="e">
        <f>_xll.qlRateHelperLatestDate($D119)</f>
        <v>#VALUE!</v>
      </c>
      <c r="J119" s="101" t="e">
        <v>#N/A</v>
      </c>
    </row>
    <row r="120" spans="4:10" x14ac:dyDescent="0.2">
      <c r="D120" s="109" t="e">
        <v>#N/A</v>
      </c>
      <c r="E120" s="177" t="e">
        <f>_xll.qlRateHelperQuoteName(D120)</f>
        <v>#VALUE!</v>
      </c>
      <c r="F120" s="108" t="e">
        <f>_xll.qlRateHelperRate($D120)</f>
        <v>#VALUE!</v>
      </c>
      <c r="G120" s="108" t="str">
        <f>IF(ISERROR(_xll.qlSwapRateHelperSpread($D120)),IF(ISERROR(_xll.qlFuturesRateHelperConvexityAdjustment($D120)),"--",_xll.qlFuturesRateHelperConvexityAdjustment($D120)),_xll.qlSwapRateHelperSpread($D120))</f>
        <v>--</v>
      </c>
      <c r="H120" s="107" t="e">
        <f>_xll.qlRateHelperEarliestDate($D120)</f>
        <v>#VALUE!</v>
      </c>
      <c r="I120" s="106" t="e">
        <f>_xll.qlRateHelperLatestDate($D120)</f>
        <v>#VALUE!</v>
      </c>
      <c r="J120" s="101" t="e">
        <v>#N/A</v>
      </c>
    </row>
    <row r="121" spans="4:10" x14ac:dyDescent="0.2">
      <c r="D121" s="109" t="e">
        <v>#N/A</v>
      </c>
      <c r="E121" s="177" t="e">
        <f>_xll.qlRateHelperQuoteName(D121)</f>
        <v>#VALUE!</v>
      </c>
      <c r="F121" s="108" t="e">
        <f>_xll.qlRateHelperRate($D121)</f>
        <v>#VALUE!</v>
      </c>
      <c r="G121" s="108" t="str">
        <f>IF(ISERROR(_xll.qlSwapRateHelperSpread($D121)),IF(ISERROR(_xll.qlFuturesRateHelperConvexityAdjustment($D121)),"--",_xll.qlFuturesRateHelperConvexityAdjustment($D121)),_xll.qlSwapRateHelperSpread($D121))</f>
        <v>--</v>
      </c>
      <c r="H121" s="107" t="e">
        <f>_xll.qlRateHelperEarliestDate($D121)</f>
        <v>#VALUE!</v>
      </c>
      <c r="I121" s="106" t="e">
        <f>_xll.qlRateHelperLatestDate($D121)</f>
        <v>#VALUE!</v>
      </c>
      <c r="J121" s="101" t="e">
        <v>#N/A</v>
      </c>
    </row>
    <row r="122" spans="4:10" x14ac:dyDescent="0.2">
      <c r="D122" s="109" t="e">
        <v>#N/A</v>
      </c>
      <c r="E122" s="177" t="e">
        <f>_xll.qlRateHelperQuoteName(D122)</f>
        <v>#VALUE!</v>
      </c>
      <c r="F122" s="108" t="e">
        <f>_xll.qlRateHelperRate($D122)</f>
        <v>#VALUE!</v>
      </c>
      <c r="G122" s="108" t="str">
        <f>IF(ISERROR(_xll.qlSwapRateHelperSpread($D122)),IF(ISERROR(_xll.qlFuturesRateHelperConvexityAdjustment($D122)),"--",_xll.qlFuturesRateHelperConvexityAdjustment($D122)),_xll.qlSwapRateHelperSpread($D122))</f>
        <v>--</v>
      </c>
      <c r="H122" s="107" t="e">
        <f>_xll.qlRateHelperEarliestDate($D122)</f>
        <v>#VALUE!</v>
      </c>
      <c r="I122" s="106" t="e">
        <f>_xll.qlRateHelperLatestDate($D122)</f>
        <v>#VALUE!</v>
      </c>
      <c r="J122" s="101" t="e">
        <v>#N/A</v>
      </c>
    </row>
    <row r="123" spans="4:10" x14ac:dyDescent="0.2">
      <c r="D123" s="109" t="e">
        <v>#N/A</v>
      </c>
      <c r="E123" s="177" t="e">
        <f>_xll.qlRateHelperQuoteName(D123)</f>
        <v>#VALUE!</v>
      </c>
      <c r="F123" s="108" t="e">
        <f>_xll.qlRateHelperRate($D123)</f>
        <v>#VALUE!</v>
      </c>
      <c r="G123" s="108" t="str">
        <f>IF(ISERROR(_xll.qlSwapRateHelperSpread($D123)),IF(ISERROR(_xll.qlFuturesRateHelperConvexityAdjustment($D123)),"--",_xll.qlFuturesRateHelperConvexityAdjustment($D123)),_xll.qlSwapRateHelperSpread($D123))</f>
        <v>--</v>
      </c>
      <c r="H123" s="107" t="e">
        <f>_xll.qlRateHelperEarliestDate($D123)</f>
        <v>#VALUE!</v>
      </c>
      <c r="I123" s="106" t="e">
        <f>_xll.qlRateHelperLatestDate($D123)</f>
        <v>#VALUE!</v>
      </c>
      <c r="J123" s="101" t="e">
        <v>#N/A</v>
      </c>
    </row>
    <row r="124" spans="4:10" x14ac:dyDescent="0.2">
      <c r="D124" s="109" t="e">
        <v>#N/A</v>
      </c>
      <c r="E124" s="177" t="e">
        <f>_xll.qlRateHelperQuoteName(D124)</f>
        <v>#VALUE!</v>
      </c>
      <c r="F124" s="108" t="e">
        <f>_xll.qlRateHelperRate($D124)</f>
        <v>#VALUE!</v>
      </c>
      <c r="G124" s="108" t="str">
        <f>IF(ISERROR(_xll.qlSwapRateHelperSpread($D124)),IF(ISERROR(_xll.qlFuturesRateHelperConvexityAdjustment($D124)),"--",_xll.qlFuturesRateHelperConvexityAdjustment($D124)),_xll.qlSwapRateHelperSpread($D124))</f>
        <v>--</v>
      </c>
      <c r="H124" s="107" t="e">
        <f>_xll.qlRateHelperEarliestDate($D124)</f>
        <v>#VALUE!</v>
      </c>
      <c r="I124" s="106" t="e">
        <f>_xll.qlRateHelperLatestDate($D124)</f>
        <v>#VALUE!</v>
      </c>
      <c r="J124" s="101" t="e">
        <v>#N/A</v>
      </c>
    </row>
    <row r="125" spans="4:10" x14ac:dyDescent="0.2">
      <c r="D125" s="109" t="e">
        <v>#N/A</v>
      </c>
      <c r="E125" s="177" t="e">
        <f>_xll.qlRateHelperQuoteName(D125)</f>
        <v>#VALUE!</v>
      </c>
      <c r="F125" s="108" t="e">
        <f>_xll.qlRateHelperRate($D125)</f>
        <v>#VALUE!</v>
      </c>
      <c r="G125" s="108" t="str">
        <f>IF(ISERROR(_xll.qlSwapRateHelperSpread($D125)),IF(ISERROR(_xll.qlFuturesRateHelperConvexityAdjustment($D125)),"--",_xll.qlFuturesRateHelperConvexityAdjustment($D125)),_xll.qlSwapRateHelperSpread($D125))</f>
        <v>--</v>
      </c>
      <c r="H125" s="107" t="e">
        <f>_xll.qlRateHelperEarliestDate($D125)</f>
        <v>#VALUE!</v>
      </c>
      <c r="I125" s="106" t="e">
        <f>_xll.qlRateHelperLatestDate($D125)</f>
        <v>#VALUE!</v>
      </c>
      <c r="J125" s="101" t="e">
        <v>#N/A</v>
      </c>
    </row>
    <row r="126" spans="4:10" ht="12" thickBot="1" x14ac:dyDescent="0.25">
      <c r="D126" s="105" t="e">
        <v>#N/A</v>
      </c>
      <c r="E126" s="177" t="e">
        <f>_xll.qlRateHelperQuoteName(D126)</f>
        <v>#VALUE!</v>
      </c>
      <c r="F126" s="104" t="e">
        <f>_xll.qlRateHelperRate($D126)</f>
        <v>#VALUE!</v>
      </c>
      <c r="G126" s="104" t="str">
        <f>IF(ISERROR(_xll.qlSwapRateHelperSpread($D126)),IF(ISERROR(_xll.qlFuturesRateHelperConvexityAdjustment($D126)),"--",_xll.qlFuturesRateHelperConvexityAdjustment($D126)),_xll.qlSwapRateHelperSpread($D126))</f>
        <v>--</v>
      </c>
      <c r="H126" s="103" t="e">
        <f>_xll.qlRateHelperEarliestDate($D126)</f>
        <v>#VALUE!</v>
      </c>
      <c r="I126" s="102" t="e">
        <f>_xll.qlRateHelperLatestDate($D126)</f>
        <v>#VALUE!</v>
      </c>
      <c r="J126" s="101" t="e">
        <v>#N/A</v>
      </c>
    </row>
  </sheetData>
  <mergeCells count="1">
    <mergeCell ref="A1:B1"/>
  </mergeCells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47"/>
  <sheetViews>
    <sheetView workbookViewId="0">
      <selection activeCell="C4" sqref="C4"/>
    </sheetView>
  </sheetViews>
  <sheetFormatPr defaultRowHeight="11.25" x14ac:dyDescent="0.2"/>
  <cols>
    <col min="1" max="1" width="3" style="172" bestFit="1" customWidth="1"/>
    <col min="2" max="2" width="16.140625" style="172" bestFit="1" customWidth="1"/>
    <col min="3" max="3" width="19.28515625" style="172" bestFit="1" customWidth="1"/>
    <col min="4" max="4" width="8" style="172" bestFit="1" customWidth="1"/>
    <col min="5" max="5" width="9" style="172" bestFit="1" customWidth="1"/>
    <col min="6" max="16384" width="9.140625" style="172"/>
  </cols>
  <sheetData>
    <row r="1" spans="1:5" x14ac:dyDescent="0.2">
      <c r="C1" s="172" t="str">
        <f>_xll.qlIborIndex(,,IndexTenor,C3,Currency,Calendar,"f",TRUE,C4,YieldCurve,,D1)</f>
        <v>obj_00147#0002</v>
      </c>
      <c r="D1" s="175"/>
    </row>
    <row r="2" spans="1:5" x14ac:dyDescent="0.2">
      <c r="C2" s="172" t="str">
        <f>_xll.qlOvernightIndex(,,C3,Currency,Calendar,C4,YieldCurve,,D1)</f>
        <v>obj_00146#0002</v>
      </c>
    </row>
    <row r="3" spans="1:5" x14ac:dyDescent="0.2">
      <c r="C3" s="172">
        <f>_xll.qlInterestRateIndexFixingDays(FRAs!E6)</f>
        <v>0</v>
      </c>
    </row>
    <row r="4" spans="1:5" x14ac:dyDescent="0.2">
      <c r="C4" s="172" t="str">
        <f>_xll.qlInterestRateIndexDayCounter(FRAs!E6)</f>
        <v>Actual/365 (Fixed)</v>
      </c>
    </row>
    <row r="5" spans="1:5" x14ac:dyDescent="0.2">
      <c r="B5" s="172" t="s">
        <v>104</v>
      </c>
      <c r="C5" s="172" t="s">
        <v>107</v>
      </c>
      <c r="D5" s="172" t="str">
        <f>IndexTenor</f>
        <v>3M</v>
      </c>
      <c r="E5" s="172" t="s">
        <v>103</v>
      </c>
    </row>
    <row r="6" spans="1:5" x14ac:dyDescent="0.2">
      <c r="B6" s="173">
        <f>_xll.qlSettingsEvaluationDate(Trigger)</f>
        <v>41684</v>
      </c>
      <c r="C6" s="173">
        <f>_xll.qlInterestRateIndexValueDate($C$1,B6)</f>
        <v>41684</v>
      </c>
      <c r="D6" s="174">
        <f>_xll.qlIndexFixing(C$1,$B6,TRUE,$D$1)</f>
        <v>3.7928999998342616E-3</v>
      </c>
      <c r="E6" s="174">
        <f>_xll.qlIndexFixing(C$2,$B6,TRUE,$D$1)</f>
        <v>3.4646144096572855E-3</v>
      </c>
    </row>
    <row r="7" spans="1:5" x14ac:dyDescent="0.2">
      <c r="A7" s="172" t="s">
        <v>14</v>
      </c>
      <c r="B7" s="173">
        <f>_xll.qlCalendarAdvance(Calendar,B6,A7)</f>
        <v>41687</v>
      </c>
      <c r="C7" s="173">
        <f>_xll.qlInterestRateIndexValueDate($C$1,B7)</f>
        <v>41687</v>
      </c>
      <c r="D7" s="174">
        <f>_xll.qlIndexFixing(C$1,$B7,TRUE,$D$1)</f>
        <v>3.8422124632683154E-3</v>
      </c>
      <c r="E7" s="174">
        <f>_xll.qlIndexFixing(C$2,$B7,TRUE,$D$1)</f>
        <v>3.4657372852109347E-3</v>
      </c>
    </row>
    <row r="8" spans="1:5" x14ac:dyDescent="0.2">
      <c r="A8" s="172" t="str">
        <f>A7</f>
        <v>1D</v>
      </c>
      <c r="B8" s="173">
        <f>_xll.qlCalendarAdvance(Calendar,B7,A8)</f>
        <v>41688</v>
      </c>
      <c r="C8" s="173">
        <f>_xll.qlInterestRateIndexValueDate($C$1,B8)</f>
        <v>41688</v>
      </c>
      <c r="D8" s="174">
        <f>_xll.qlIndexFixing(C$1,$B8,TRUE,$D$1)</f>
        <v>3.8463589989671996E-3</v>
      </c>
      <c r="E8" s="174">
        <f>_xll.qlIndexFixing(C$2,$B8,TRUE,$D$1)</f>
        <v>3.4667279378908233E-3</v>
      </c>
    </row>
    <row r="9" spans="1:5" x14ac:dyDescent="0.2">
      <c r="A9" s="172" t="str">
        <f t="shared" ref="A9:A72" si="0">A8</f>
        <v>1D</v>
      </c>
      <c r="B9" s="173">
        <f>_xll.qlCalendarAdvance(Calendar,B8,A9)</f>
        <v>41689</v>
      </c>
      <c r="C9" s="173">
        <f>_xll.qlInterestRateIndexValueDate($C$1,B9)</f>
        <v>41689</v>
      </c>
      <c r="D9" s="174">
        <f>_xll.qlIndexFixing(C$1,$B9,TRUE,$D$1)</f>
        <v>3.8505879440662904E-3</v>
      </c>
      <c r="E9" s="174">
        <f>_xll.qlIndexFixing(C$2,$B9,TRUE,$D$1)</f>
        <v>3.4679662539027767E-3</v>
      </c>
    </row>
    <row r="10" spans="1:5" x14ac:dyDescent="0.2">
      <c r="A10" s="172" t="str">
        <f t="shared" si="0"/>
        <v>1D</v>
      </c>
      <c r="B10" s="173">
        <f>_xll.qlCalendarAdvance(Calendar,B9,A10)</f>
        <v>41690</v>
      </c>
      <c r="C10" s="173">
        <f>_xll.qlInterestRateIndexValueDate($C$1,B10)</f>
        <v>41690</v>
      </c>
      <c r="D10" s="174">
        <f>_xll.qlIndexFixing(C$1,$B10,TRUE,$D$1)</f>
        <v>3.862570152061887E-3</v>
      </c>
      <c r="E10" s="174">
        <f>_xll.qlIndexFixing(C$2,$B10,TRUE,$D$1)</f>
        <v>3.4694522329226096E-3</v>
      </c>
    </row>
    <row r="11" spans="1:5" x14ac:dyDescent="0.2">
      <c r="A11" s="172" t="str">
        <f t="shared" si="0"/>
        <v>1D</v>
      </c>
      <c r="B11" s="173">
        <f>_xll.qlCalendarAdvance(Calendar,B10,A11)</f>
        <v>41691</v>
      </c>
      <c r="C11" s="173">
        <f>_xll.qlInterestRateIndexValueDate($C$1,B11)</f>
        <v>41691</v>
      </c>
      <c r="D11" s="174">
        <f>_xll.qlIndexFixing(C$1,$B11,TRUE,$D$1)</f>
        <v>3.8746371109847212E-3</v>
      </c>
      <c r="E11" s="174">
        <f>_xll.qlIndexFixing(C$2,$B11,TRUE,$D$1)</f>
        <v>3.4732827857786312E-3</v>
      </c>
    </row>
    <row r="12" spans="1:5" x14ac:dyDescent="0.2">
      <c r="A12" s="172" t="str">
        <f t="shared" si="0"/>
        <v>1D</v>
      </c>
      <c r="B12" s="173">
        <f>_xll.qlCalendarAdvance(Calendar,B11,A12)</f>
        <v>41694</v>
      </c>
      <c r="C12" s="173">
        <f>_xll.qlInterestRateIndexValueDate($C$1,B12)</f>
        <v>41694</v>
      </c>
      <c r="D12" s="174">
        <f>_xll.qlIndexFixing(C$1,$B12,TRUE,$D$1)</f>
        <v>3.925341827449357E-3</v>
      </c>
      <c r="E12" s="174">
        <f>_xll.qlIndexFixing(C$2,$B12,TRUE,$D$1)</f>
        <v>3.4778727812689869E-3</v>
      </c>
    </row>
    <row r="13" spans="1:5" x14ac:dyDescent="0.2">
      <c r="A13" s="172" t="str">
        <f t="shared" si="0"/>
        <v>1D</v>
      </c>
      <c r="B13" s="173">
        <f>_xll.qlCalendarAdvance(Calendar,B12,A13)</f>
        <v>41695</v>
      </c>
      <c r="C13" s="173">
        <f>_xll.qlInterestRateIndexValueDate($C$1,B13)</f>
        <v>41695</v>
      </c>
      <c r="D13" s="174">
        <f>_xll.qlIndexFixing(C$1,$B13,TRUE,$D$1)</f>
        <v>3.9302762564232324E-3</v>
      </c>
      <c r="E13" s="174">
        <f>_xll.qlIndexFixing(C$2,$B13,TRUE,$D$1)</f>
        <v>3.4805970763818195E-3</v>
      </c>
    </row>
    <row r="14" spans="1:5" x14ac:dyDescent="0.2">
      <c r="A14" s="172" t="str">
        <f t="shared" si="0"/>
        <v>1D</v>
      </c>
      <c r="B14" s="173">
        <f>_xll.qlCalendarAdvance(Calendar,B13,A14)</f>
        <v>41696</v>
      </c>
      <c r="C14" s="173">
        <f>_xll.qlInterestRateIndexValueDate($C$1,B14)</f>
        <v>41696</v>
      </c>
      <c r="D14" s="174">
        <f>_xll.qlIndexFixing(C$1,$B14,TRUE,$D$1)</f>
        <v>3.9352913050056774E-3</v>
      </c>
      <c r="E14" s="174">
        <f>_xll.qlIndexFixing(C$2,$B14,TRUE,$D$1)</f>
        <v>3.4835690345835779E-3</v>
      </c>
    </row>
    <row r="15" spans="1:5" x14ac:dyDescent="0.2">
      <c r="A15" s="172" t="str">
        <f t="shared" si="0"/>
        <v>1D</v>
      </c>
      <c r="B15" s="173">
        <f>_xll.qlCalendarAdvance(Calendar,B14,A15)</f>
        <v>41697</v>
      </c>
      <c r="C15" s="173">
        <f>_xll.qlInterestRateIndexValueDate($C$1,B15)</f>
        <v>41697</v>
      </c>
      <c r="D15" s="174">
        <f>_xll.qlIndexFixing(C$1,$B15,TRUE,$D$1)</f>
        <v>3.9472956463007247E-3</v>
      </c>
      <c r="E15" s="174">
        <f>_xll.qlIndexFixing(C$2,$B15,TRUE,$D$1)</f>
        <v>3.4867886561174011E-3</v>
      </c>
    </row>
    <row r="16" spans="1:5" x14ac:dyDescent="0.2">
      <c r="A16" s="172" t="str">
        <f t="shared" si="0"/>
        <v>1D</v>
      </c>
      <c r="B16" s="173">
        <f>_xll.qlCalendarAdvance(Calendar,B15,A16)</f>
        <v>41698</v>
      </c>
      <c r="C16" s="173">
        <f>_xll.qlInterestRateIndexValueDate($C$1,B16)</f>
        <v>41698</v>
      </c>
      <c r="D16" s="174">
        <f>_xll.qlIndexFixing(C$1,$B16,TRUE,$D$1)</f>
        <v>3.9718618372357409E-3</v>
      </c>
      <c r="E16" s="174">
        <f>_xll.qlIndexFixing(C$2,$B16,TRUE,$D$1)</f>
        <v>3.494086891020117E-3</v>
      </c>
    </row>
    <row r="17" spans="1:5" x14ac:dyDescent="0.2">
      <c r="A17" s="172" t="str">
        <f t="shared" si="0"/>
        <v>1D</v>
      </c>
      <c r="B17" s="173">
        <f>_xll.qlCalendarAdvance(Calendar,B16,A17)</f>
        <v>41701</v>
      </c>
      <c r="C17" s="173">
        <f>_xll.qlInterestRateIndexValueDate($C$1,B17)</f>
        <v>41701</v>
      </c>
      <c r="D17" s="174">
        <f>_xll.qlIndexFixing(C$1,$B17,TRUE,$D$1)</f>
        <v>4.0099969857517927E-3</v>
      </c>
      <c r="E17" s="174">
        <f>_xll.qlIndexFixing(C$2,$B17,TRUE,$D$1)</f>
        <v>3.502143774438693E-3</v>
      </c>
    </row>
    <row r="18" spans="1:5" x14ac:dyDescent="0.2">
      <c r="A18" s="172" t="str">
        <f t="shared" si="0"/>
        <v>1D</v>
      </c>
      <c r="B18" s="173">
        <f>_xll.qlCalendarAdvance(Calendar,B17,A18)</f>
        <v>41702</v>
      </c>
      <c r="C18" s="173">
        <f>_xll.qlInterestRateIndexValueDate($C$1,B18)</f>
        <v>41702</v>
      </c>
      <c r="D18" s="174">
        <f>_xll.qlIndexFixing(C$1,$B18,TRUE,$D$1)</f>
        <v>4.0202095841780821E-3</v>
      </c>
      <c r="E18" s="174">
        <f>_xll.qlIndexFixing(C$2,$B18,TRUE,$D$1)</f>
        <v>3.506601712146562E-3</v>
      </c>
    </row>
    <row r="19" spans="1:5" x14ac:dyDescent="0.2">
      <c r="A19" s="172" t="str">
        <f t="shared" si="0"/>
        <v>1D</v>
      </c>
      <c r="B19" s="173">
        <f>_xll.qlCalendarAdvance(Calendar,B18,A19)</f>
        <v>41703</v>
      </c>
      <c r="C19" s="173">
        <f>_xll.qlInterestRateIndexValueDate($C$1,B19)</f>
        <v>41703</v>
      </c>
      <c r="D19" s="174">
        <f>_xll.qlIndexFixing(C$1,$B19,TRUE,$D$1)</f>
        <v>4.0301175797188109E-3</v>
      </c>
      <c r="E19" s="174">
        <f>_xll.qlIndexFixing(C$2,$B19,TRUE,$D$1)</f>
        <v>3.5113073131864958E-3</v>
      </c>
    </row>
    <row r="20" spans="1:5" x14ac:dyDescent="0.2">
      <c r="A20" s="172" t="str">
        <f t="shared" si="0"/>
        <v>1D</v>
      </c>
      <c r="B20" s="173">
        <f>_xll.qlCalendarAdvance(Calendar,B19,A20)</f>
        <v>41704</v>
      </c>
      <c r="C20" s="173">
        <f>_xll.qlInterestRateIndexValueDate($C$1,B20)</f>
        <v>41704</v>
      </c>
      <c r="D20" s="174">
        <f>_xll.qlIndexFixing(C$1,$B20,TRUE,$D$1)</f>
        <v>4.0396946585265275E-3</v>
      </c>
      <c r="E20" s="174">
        <f>_xll.qlIndexFixing(C$2,$B20,TRUE,$D$1)</f>
        <v>3.5162605773964017E-3</v>
      </c>
    </row>
    <row r="21" spans="1:5" x14ac:dyDescent="0.2">
      <c r="A21" s="172" t="str">
        <f t="shared" si="0"/>
        <v>1D</v>
      </c>
      <c r="B21" s="173">
        <f>_xll.qlCalendarAdvance(Calendar,B20,A21)</f>
        <v>41705</v>
      </c>
      <c r="C21" s="173">
        <f>_xll.qlInterestRateIndexValueDate($C$1,B21)</f>
        <v>41705</v>
      </c>
      <c r="D21" s="174">
        <f>_xll.qlIndexFixing(C$1,$B21,TRUE,$D$1)</f>
        <v>4.0547227326320767E-3</v>
      </c>
      <c r="E21" s="174">
        <f>_xll.qlIndexFixing(C$2,$B21,TRUE,$D$1)</f>
        <v>3.5270267316223074E-3</v>
      </c>
    </row>
    <row r="22" spans="1:5" x14ac:dyDescent="0.2">
      <c r="A22" s="172" t="str">
        <f t="shared" si="0"/>
        <v>1D</v>
      </c>
      <c r="B22" s="173">
        <f>_xll.qlCalendarAdvance(Calendar,B21,A22)</f>
        <v>41708</v>
      </c>
      <c r="C22" s="173">
        <f>_xll.qlInterestRateIndexValueDate($C$1,B22)</f>
        <v>41708</v>
      </c>
      <c r="D22" s="174">
        <f>_xll.qlIndexFixing(C$1,$B22,TRUE,$D$1)</f>
        <v>4.0741675238851116E-3</v>
      </c>
      <c r="E22" s="174">
        <f>_xll.qlIndexFixing(C$2,$B22,TRUE,$D$1)</f>
        <v>3.5385502673945801E-3</v>
      </c>
    </row>
    <row r="23" spans="1:5" x14ac:dyDescent="0.2">
      <c r="A23" s="172" t="str">
        <f t="shared" si="0"/>
        <v>1D</v>
      </c>
      <c r="B23" s="173">
        <f>_xll.qlCalendarAdvance(Calendar,B22,A23)</f>
        <v>41709</v>
      </c>
      <c r="C23" s="173">
        <f>_xll.qlInterestRateIndexValueDate($C$1,B23)</f>
        <v>41709</v>
      </c>
      <c r="D23" s="174">
        <f>_xll.qlIndexFixing(C$1,$B23,TRUE,$D$1)</f>
        <v>4.0816953060505918E-3</v>
      </c>
      <c r="E23" s="174">
        <f>_xll.qlIndexFixing(C$2,$B23,TRUE,$D$1)</f>
        <v>3.5447418481837634E-3</v>
      </c>
    </row>
    <row r="24" spans="1:5" x14ac:dyDescent="0.2">
      <c r="A24" s="172" t="str">
        <f t="shared" si="0"/>
        <v>1D</v>
      </c>
      <c r="B24" s="173">
        <f>_xll.qlCalendarAdvance(Calendar,B23,A24)</f>
        <v>41710</v>
      </c>
      <c r="C24" s="173">
        <f>_xll.qlInterestRateIndexValueDate($C$1,B24)</f>
        <v>41710</v>
      </c>
      <c r="D24" s="174">
        <f>_xll.qlIndexFixing(C$1,$B24,TRUE,$D$1)</f>
        <v>4.0887342855890256E-3</v>
      </c>
      <c r="E24" s="174">
        <f>_xll.qlIndexFixing(C$2,$B24,TRUE,$D$1)</f>
        <v>3.5511810923050113E-3</v>
      </c>
    </row>
    <row r="25" spans="1:5" x14ac:dyDescent="0.2">
      <c r="A25" s="172" t="str">
        <f t="shared" si="0"/>
        <v>1D</v>
      </c>
      <c r="B25" s="173">
        <f>_xll.qlCalendarAdvance(Calendar,B24,A25)</f>
        <v>41711</v>
      </c>
      <c r="C25" s="173">
        <f>_xll.qlInterestRateIndexValueDate($C$1,B25)</f>
        <v>41711</v>
      </c>
      <c r="D25" s="174">
        <f>_xll.qlIndexFixing(C$1,$B25,TRUE,$D$1)</f>
        <v>4.0952581479684709E-3</v>
      </c>
      <c r="E25" s="174">
        <f>_xll.qlIndexFixing(C$2,$B25,TRUE,$D$1)</f>
        <v>3.557867999758324E-3</v>
      </c>
    </row>
    <row r="26" spans="1:5" x14ac:dyDescent="0.2">
      <c r="A26" s="172" t="str">
        <f t="shared" si="0"/>
        <v>1D</v>
      </c>
      <c r="B26" s="173">
        <f>_xll.qlCalendarAdvance(Calendar,B25,A26)</f>
        <v>41712</v>
      </c>
      <c r="C26" s="173">
        <f>_xll.qlInterestRateIndexValueDate($C$1,B26)</f>
        <v>41712</v>
      </c>
      <c r="D26" s="174">
        <f>_xll.qlIndexFixing(C$1,$B26,TRUE,$D$1)</f>
        <v>4.0999999990321001E-3</v>
      </c>
      <c r="E26" s="174">
        <f>_xll.qlIndexFixing(C$2,$B26,TRUE,$D$1)</f>
        <v>3.5721023173918014E-3</v>
      </c>
    </row>
    <row r="27" spans="1:5" x14ac:dyDescent="0.2">
      <c r="A27" s="172" t="str">
        <f t="shared" si="0"/>
        <v>1D</v>
      </c>
      <c r="B27" s="173">
        <f>_xll.qlCalendarAdvance(Calendar,B26,A27)</f>
        <v>41715</v>
      </c>
      <c r="C27" s="173">
        <f>_xll.qlInterestRateIndexValueDate($C$1,B27)</f>
        <v>41715</v>
      </c>
      <c r="D27" s="174">
        <f>_xll.qlIndexFixing(C$1,$B27,TRUE,$D$1)</f>
        <v>4.1156852157947024E-3</v>
      </c>
      <c r="E27" s="174">
        <f>_xll.qlIndexFixing(C$2,$B27,TRUE,$D$1)</f>
        <v>3.5870922635405922E-3</v>
      </c>
    </row>
    <row r="28" spans="1:5" x14ac:dyDescent="0.2">
      <c r="A28" s="172" t="str">
        <f t="shared" si="0"/>
        <v>1D</v>
      </c>
      <c r="B28" s="173">
        <f>_xll.qlCalendarAdvance(Calendar,B27,A28)</f>
        <v>41716</v>
      </c>
      <c r="C28" s="173">
        <f>_xll.qlInterestRateIndexValueDate($C$1,B28)</f>
        <v>41716</v>
      </c>
      <c r="D28" s="174">
        <f>_xll.qlIndexFixing(C$1,$B28,TRUE,$D$1)</f>
        <v>4.1193023300310347E-3</v>
      </c>
      <c r="E28" s="174">
        <f>_xll.qlIndexFixing(C$2,$B28,TRUE,$D$1)</f>
        <v>3.5950174880594599E-3</v>
      </c>
    </row>
    <row r="29" spans="1:5" x14ac:dyDescent="0.2">
      <c r="A29" s="172" t="str">
        <f t="shared" si="0"/>
        <v>1D</v>
      </c>
      <c r="B29" s="173">
        <f>_xll.qlCalendarAdvance(Calendar,B28,A29)</f>
        <v>41717</v>
      </c>
      <c r="C29" s="173">
        <f>_xll.qlInterestRateIndexValueDate($C$1,B29)</f>
        <v>41717</v>
      </c>
      <c r="D29" s="174">
        <f>_xll.qlIndexFixing(C$1,$B29,TRUE,$D$1)</f>
        <v>4.1223553909191593E-3</v>
      </c>
      <c r="E29" s="174">
        <f>_xll.qlIndexFixing(C$2,$B29,TRUE,$D$1)</f>
        <v>3.6031903759103923E-3</v>
      </c>
    </row>
    <row r="30" spans="1:5" x14ac:dyDescent="0.2">
      <c r="A30" s="172" t="str">
        <f t="shared" si="0"/>
        <v>1D</v>
      </c>
      <c r="B30" s="173">
        <f>_xll.qlCalendarAdvance(Calendar,B29,A30)</f>
        <v>41718</v>
      </c>
      <c r="C30" s="173">
        <f>_xll.qlInterestRateIndexValueDate($C$1,B30)</f>
        <v>41718</v>
      </c>
      <c r="D30" s="174">
        <f>_xll.qlIndexFixing(C$1,$B30,TRUE,$D$1)</f>
        <v>4.1248725596578356E-3</v>
      </c>
      <c r="E30" s="174">
        <f>_xll.qlIndexFixing(C$2,$B30,TRUE,$D$1)</f>
        <v>3.6116109273365282E-3</v>
      </c>
    </row>
    <row r="31" spans="1:5" x14ac:dyDescent="0.2">
      <c r="A31" s="172" t="str">
        <f t="shared" si="0"/>
        <v>1D</v>
      </c>
      <c r="B31" s="173">
        <f>_xll.qlCalendarAdvance(Calendar,B30,A31)</f>
        <v>41719</v>
      </c>
      <c r="C31" s="173">
        <f>_xll.qlInterestRateIndexValueDate($C$1,B31)</f>
        <v>41719</v>
      </c>
      <c r="D31" s="174">
        <f>_xll.qlIndexFixing(C$1,$B31,TRUE,$D$1)</f>
        <v>4.1188315548438834E-3</v>
      </c>
      <c r="E31" s="174">
        <f>_xll.qlIndexFixing(C$2,$B31,TRUE,$D$1)</f>
        <v>3.6293136618633279E-3</v>
      </c>
    </row>
    <row r="32" spans="1:5" x14ac:dyDescent="0.2">
      <c r="A32" s="172" t="str">
        <f t="shared" si="0"/>
        <v>1D</v>
      </c>
      <c r="B32" s="173">
        <f>_xll.qlCalendarAdvance(Calendar,B31,A32)</f>
        <v>41722</v>
      </c>
      <c r="C32" s="173">
        <f>_xll.qlInterestRateIndexValueDate($C$1,B32)</f>
        <v>41722</v>
      </c>
      <c r="D32" s="174">
        <f>_xll.qlIndexFixing(C$1,$B32,TRUE,$D$1)</f>
        <v>4.1301455467245424E-3</v>
      </c>
      <c r="E32" s="174">
        <f>_xll.qlIndexFixing(C$2,$B32,TRUE,$D$1)</f>
        <v>3.6477697678205523E-3</v>
      </c>
    </row>
    <row r="33" spans="1:5" x14ac:dyDescent="0.2">
      <c r="A33" s="172" t="str">
        <f t="shared" si="0"/>
        <v>1D</v>
      </c>
      <c r="B33" s="173">
        <f>_xll.qlCalendarAdvance(Calendar,B32,A33)</f>
        <v>41723</v>
      </c>
      <c r="C33" s="173">
        <f>_xll.qlInterestRateIndexValueDate($C$1,B33)</f>
        <v>41723</v>
      </c>
      <c r="D33" s="174">
        <f>_xll.qlIndexFixing(C$1,$B33,TRUE,$D$1)</f>
        <v>4.1304056818291714E-3</v>
      </c>
      <c r="E33" s="174">
        <f>_xll.qlIndexFixing(C$2,$B33,TRUE,$D$1)</f>
        <v>3.6574286367985209E-3</v>
      </c>
    </row>
    <row r="34" spans="1:5" x14ac:dyDescent="0.2">
      <c r="A34" s="172" t="str">
        <f t="shared" si="0"/>
        <v>1D</v>
      </c>
      <c r="B34" s="173">
        <f>_xll.qlCalendarAdvance(Calendar,B33,A34)</f>
        <v>41724</v>
      </c>
      <c r="C34" s="173">
        <f>_xll.qlInterestRateIndexValueDate($C$1,B34)</f>
        <v>41724</v>
      </c>
      <c r="D34" s="174">
        <f>_xll.qlIndexFixing(C$1,$B34,TRUE,$D$1)</f>
        <v>4.130298896977992E-3</v>
      </c>
      <c r="E34" s="174">
        <f>_xll.qlIndexFixing(C$2,$B34,TRUE,$D$1)</f>
        <v>3.6673351693516931E-3</v>
      </c>
    </row>
    <row r="35" spans="1:5" x14ac:dyDescent="0.2">
      <c r="A35" s="172" t="str">
        <f t="shared" si="0"/>
        <v>1D</v>
      </c>
      <c r="B35" s="173">
        <f>_xll.qlCalendarAdvance(Calendar,B34,A35)</f>
        <v>41725</v>
      </c>
      <c r="C35" s="173">
        <f>_xll.qlInterestRateIndexValueDate($C$1,B35)</f>
        <v>41725</v>
      </c>
      <c r="D35" s="174">
        <f>_xll.qlIndexFixing(C$1,$B35,TRUE,$D$1)</f>
        <v>4.1298533547369804E-3</v>
      </c>
      <c r="E35" s="174">
        <f>_xll.qlIndexFixing(C$2,$B35,TRUE,$D$1)</f>
        <v>3.6774893654800689E-3</v>
      </c>
    </row>
    <row r="36" spans="1:5" x14ac:dyDescent="0.2">
      <c r="A36" s="172" t="str">
        <f t="shared" si="0"/>
        <v>1D</v>
      </c>
      <c r="B36" s="173">
        <f>_xll.qlCalendarAdvance(Calendar,B35,A36)</f>
        <v>41726</v>
      </c>
      <c r="C36" s="173">
        <f>_xll.qlInterestRateIndexValueDate($C$1,B36)</f>
        <v>41726</v>
      </c>
      <c r="D36" s="174">
        <f>_xll.qlIndexFixing(C$1,$B36,TRUE,$D$1)</f>
        <v>4.1176234796798297E-3</v>
      </c>
      <c r="E36" s="174">
        <f>_xll.qlIndexFixing(C$2,$B36,TRUE,$D$1)</f>
        <v>3.6986607821106379E-3</v>
      </c>
    </row>
    <row r="37" spans="1:5" x14ac:dyDescent="0.2">
      <c r="A37" s="172" t="str">
        <f t="shared" si="0"/>
        <v>1D</v>
      </c>
      <c r="B37" s="173">
        <f>_xll.qlCalendarAdvance(Calendar,B36,A37)</f>
        <v>41729</v>
      </c>
      <c r="C37" s="173">
        <f>_xll.qlInterestRateIndexValueDate($C$1,B37)</f>
        <v>41729</v>
      </c>
      <c r="D37" s="174">
        <f>_xll.qlIndexFixing(C$1,$B37,TRUE,$D$1)</f>
        <v>4.1313098451235776E-3</v>
      </c>
      <c r="E37" s="174">
        <f>_xll.qlIndexFixing(C$2,$B37,TRUE,$D$1)</f>
        <v>3.7205827863129315E-3</v>
      </c>
    </row>
    <row r="38" spans="1:5" x14ac:dyDescent="0.2">
      <c r="A38" s="172" t="str">
        <f t="shared" si="0"/>
        <v>1D</v>
      </c>
      <c r="B38" s="173">
        <f>_xll.qlCalendarAdvance(Calendar,B37,A38)</f>
        <v>41730</v>
      </c>
      <c r="C38" s="173">
        <f>_xll.qlInterestRateIndexValueDate($C$1,B38)</f>
        <v>41730</v>
      </c>
      <c r="D38" s="174">
        <f>_xll.qlIndexFixing(C$1,$B38,TRUE,$D$1)</f>
        <v>4.123529976775793E-3</v>
      </c>
      <c r="E38" s="174">
        <f>_xll.qlIndexFixing(C$2,$B38,TRUE,$D$1)</f>
        <v>3.7319753007225565E-3</v>
      </c>
    </row>
    <row r="39" spans="1:5" x14ac:dyDescent="0.2">
      <c r="A39" s="172" t="str">
        <f t="shared" si="0"/>
        <v>1D</v>
      </c>
      <c r="B39" s="173">
        <f>_xll.qlCalendarAdvance(Calendar,B38,A39)</f>
        <v>41731</v>
      </c>
      <c r="C39" s="173">
        <f>_xll.qlInterestRateIndexValueDate($C$1,B39)</f>
        <v>41731</v>
      </c>
      <c r="D39" s="174">
        <f>_xll.qlIndexFixing(C$1,$B39,TRUE,$D$1)</f>
        <v>4.1277905704481255E-3</v>
      </c>
      <c r="E39" s="174">
        <f>_xll.qlIndexFixing(C$2,$B39,TRUE,$D$1)</f>
        <v>3.7436154788694775E-3</v>
      </c>
    </row>
    <row r="40" spans="1:5" x14ac:dyDescent="0.2">
      <c r="A40" s="172" t="str">
        <f t="shared" si="0"/>
        <v>1D</v>
      </c>
      <c r="B40" s="173">
        <f>_xll.qlCalendarAdvance(Calendar,B39,A40)</f>
        <v>41732</v>
      </c>
      <c r="C40" s="173">
        <f>_xll.qlInterestRateIndexValueDate($C$1,B40)</f>
        <v>41732</v>
      </c>
      <c r="D40" s="174">
        <f>_xll.qlIndexFixing(C$1,$B40,TRUE,$D$1)</f>
        <v>4.1257551432290103E-3</v>
      </c>
      <c r="E40" s="174">
        <f>_xll.qlIndexFixing(C$2,$B40,TRUE,$D$1)</f>
        <v>3.7555033207536948E-3</v>
      </c>
    </row>
    <row r="41" spans="1:5" x14ac:dyDescent="0.2">
      <c r="A41" s="172" t="str">
        <f t="shared" si="0"/>
        <v>1D</v>
      </c>
      <c r="B41" s="173">
        <f>_xll.qlCalendarAdvance(Calendar,B40,A41)</f>
        <v>41733</v>
      </c>
      <c r="C41" s="173">
        <f>_xll.qlInterestRateIndexValueDate($C$1,B41)</f>
        <v>41733</v>
      </c>
      <c r="D41" s="174">
        <f>_xll.qlIndexFixing(C$1,$B41,TRUE,$D$1)</f>
        <v>4.1235738186504991E-3</v>
      </c>
      <c r="E41" s="174">
        <f>_xll.qlIndexFixing(C$2,$B41,TRUE,$D$1)</f>
        <v>3.780143698908593E-3</v>
      </c>
    </row>
    <row r="42" spans="1:5" x14ac:dyDescent="0.2">
      <c r="A42" s="172" t="str">
        <f t="shared" si="0"/>
        <v>1D</v>
      </c>
      <c r="B42" s="173">
        <f>_xll.qlCalendarAdvance(Calendar,B41,A42)</f>
        <v>41736</v>
      </c>
      <c r="C42" s="173">
        <f>_xll.qlInterestRateIndexValueDate($C$1,B42)</f>
        <v>41736</v>
      </c>
      <c r="D42" s="174">
        <f>_xll.qlIndexFixing(C$1,$B42,TRUE,$D$1)</f>
        <v>4.1164391791850006E-3</v>
      </c>
      <c r="E42" s="174">
        <f>_xll.qlIndexFixing(C$2,$B42,TRUE,$D$1)</f>
        <v>3.8055313262308488E-3</v>
      </c>
    </row>
    <row r="43" spans="1:5" x14ac:dyDescent="0.2">
      <c r="A43" s="172" t="str">
        <f t="shared" si="0"/>
        <v>1D</v>
      </c>
      <c r="B43" s="173">
        <f>_xll.qlCalendarAdvance(Calendar,B42,A43)</f>
        <v>41737</v>
      </c>
      <c r="C43" s="173">
        <f>_xll.qlInterestRateIndexValueDate($C$1,B43)</f>
        <v>41737</v>
      </c>
      <c r="D43" s="174">
        <f>_xll.qlIndexFixing(C$1,$B43,TRUE,$D$1)</f>
        <v>4.1139589833014099E-3</v>
      </c>
      <c r="E43" s="174">
        <f>_xll.qlIndexFixing(C$2,$B43,TRUE,$D$1)</f>
        <v>3.818657487206778E-3</v>
      </c>
    </row>
    <row r="44" spans="1:5" x14ac:dyDescent="0.2">
      <c r="A44" s="172" t="str">
        <f t="shared" si="0"/>
        <v>1D</v>
      </c>
      <c r="B44" s="173">
        <f>_xll.qlCalendarAdvance(Calendar,B43,A44)</f>
        <v>41738</v>
      </c>
      <c r="C44" s="173">
        <f>_xll.qlInterestRateIndexValueDate($C$1,B44)</f>
        <v>41738</v>
      </c>
      <c r="D44" s="174">
        <f>_xll.qlIndexFixing(C$1,$B44,TRUE,$D$1)</f>
        <v>4.1114752488134046E-3</v>
      </c>
      <c r="E44" s="174">
        <f>_xll.qlIndexFixing(C$2,$B44,TRUE,$D$1)</f>
        <v>3.8320313120820959E-3</v>
      </c>
    </row>
    <row r="45" spans="1:5" x14ac:dyDescent="0.2">
      <c r="A45" s="172" t="str">
        <f t="shared" si="0"/>
        <v>1D</v>
      </c>
      <c r="B45" s="173">
        <f>_xll.qlCalendarAdvance(Calendar,B44,A45)</f>
        <v>41739</v>
      </c>
      <c r="C45" s="173">
        <f>_xll.qlInterestRateIndexValueDate($C$1,B45)</f>
        <v>41739</v>
      </c>
      <c r="D45" s="174">
        <f>_xll.qlIndexFixing(C$1,$B45,TRUE,$D$1)</f>
        <v>4.1090164472731925E-3</v>
      </c>
      <c r="E45" s="174">
        <f>_xll.qlIndexFixing(C$2,$B45,TRUE,$D$1)</f>
        <v>3.8456528009378488E-3</v>
      </c>
    </row>
    <row r="46" spans="1:5" x14ac:dyDescent="0.2">
      <c r="A46" s="172" t="str">
        <f t="shared" si="0"/>
        <v>1D</v>
      </c>
      <c r="B46" s="173">
        <f>_xll.qlCalendarAdvance(Calendar,B45,A46)</f>
        <v>41740</v>
      </c>
      <c r="C46" s="173">
        <f>_xll.qlInterestRateIndexValueDate($C$1,B46)</f>
        <v>41740</v>
      </c>
      <c r="D46" s="174">
        <f>_xll.qlIndexFixing(C$1,$B46,TRUE,$D$1)</f>
        <v>4.1066110501617363E-3</v>
      </c>
      <c r="E46" s="174">
        <f>_xll.qlIndexFixing(C$2,$B46,TRUE,$D$1)</f>
        <v>3.8737624366521253E-3</v>
      </c>
    </row>
    <row r="47" spans="1:5" x14ac:dyDescent="0.2">
      <c r="A47" s="172" t="str">
        <f t="shared" si="0"/>
        <v>1D</v>
      </c>
      <c r="B47" s="173">
        <f>_xll.qlCalendarAdvance(Calendar,B46,A47)</f>
        <v>41743</v>
      </c>
      <c r="C47" s="173">
        <f>_xll.qlInterestRateIndexValueDate($C$1,B47)</f>
        <v>41743</v>
      </c>
      <c r="D47" s="174">
        <f>_xll.qlIndexFixing(C$1,$B47,TRUE,$D$1)</f>
        <v>4.0999999992547545E-3</v>
      </c>
      <c r="E47" s="174">
        <f>_xll.qlIndexFixing(C$2,$B47,TRUE,$D$1)</f>
        <v>3.9026153960031174E-3</v>
      </c>
    </row>
    <row r="48" spans="1:5" x14ac:dyDescent="0.2">
      <c r="A48" s="172" t="str">
        <f t="shared" si="0"/>
        <v>1D</v>
      </c>
      <c r="B48" s="173">
        <f>_xll.qlCalendarAdvance(Calendar,B47,A48)</f>
        <v>41744</v>
      </c>
      <c r="C48" s="173">
        <f>_xll.qlInterestRateIndexValueDate($C$1,B48)</f>
        <v>41744</v>
      </c>
      <c r="D48" s="174">
        <f>_xll.qlIndexFixing(C$1,$B48,TRUE,$D$1)</f>
        <v>4.0980874333692852E-3</v>
      </c>
      <c r="E48" s="174">
        <f>_xll.qlIndexFixing(C$2,$B48,TRUE,$D$1)</f>
        <v>3.9174752049231376E-3</v>
      </c>
    </row>
    <row r="49" spans="1:5" x14ac:dyDescent="0.2">
      <c r="A49" s="172" t="str">
        <f t="shared" si="0"/>
        <v>1D</v>
      </c>
      <c r="B49" s="173">
        <f>_xll.qlCalendarAdvance(Calendar,B48,A49)</f>
        <v>41745</v>
      </c>
      <c r="C49" s="173">
        <f>_xll.qlInterestRateIndexValueDate($C$1,B49)</f>
        <v>41745</v>
      </c>
      <c r="D49" s="174">
        <f>_xll.qlIndexFixing(C$1,$B49,TRUE,$D$1)</f>
        <v>4.0963376280947639E-3</v>
      </c>
      <c r="E49" s="174">
        <f>_xll.qlIndexFixing(C$2,$B49,TRUE,$D$1)</f>
        <v>3.9325826779046391E-3</v>
      </c>
    </row>
    <row r="50" spans="1:5" x14ac:dyDescent="0.2">
      <c r="A50" s="172" t="str">
        <f t="shared" si="0"/>
        <v>1D</v>
      </c>
      <c r="B50" s="173">
        <f>_xll.qlCalendarAdvance(Calendar,B49,A50)</f>
        <v>41746</v>
      </c>
      <c r="C50" s="173">
        <f>_xll.qlInterestRateIndexValueDate($C$1,B50)</f>
        <v>41746</v>
      </c>
      <c r="D50" s="174">
        <f>_xll.qlIndexFixing(C$1,$B50,TRUE,$D$1)</f>
        <v>4.0947460543120824E-3</v>
      </c>
      <c r="E50" s="174">
        <f>_xll.qlIndexFixing(C$2,$B50,TRUE,$D$1)</f>
        <v>3.9797255272218113E-3</v>
      </c>
    </row>
    <row r="51" spans="1:5" x14ac:dyDescent="0.2">
      <c r="A51" s="172" t="str">
        <f t="shared" si="0"/>
        <v>1D</v>
      </c>
      <c r="B51" s="173">
        <f>_xll.qlCalendarAdvance(Calendar,B50,A51)</f>
        <v>41751</v>
      </c>
      <c r="C51" s="173">
        <f>_xll.qlInterestRateIndexValueDate($C$1,B51)</f>
        <v>41751</v>
      </c>
      <c r="D51" s="174">
        <f>_xll.qlIndexFixing(C$1,$B51,TRUE,$D$1)</f>
        <v>4.0890031404618244E-3</v>
      </c>
      <c r="E51" s="174">
        <f>_xll.qlIndexFixing(C$2,$B51,TRUE,$D$1)</f>
        <v>4.0284284636782353E-3</v>
      </c>
    </row>
    <row r="52" spans="1:5" x14ac:dyDescent="0.2">
      <c r="A52" s="172" t="str">
        <f t="shared" si="0"/>
        <v>1D</v>
      </c>
      <c r="B52" s="173">
        <f>_xll.qlCalendarAdvance(Calendar,B51,A52)</f>
        <v>41752</v>
      </c>
      <c r="C52" s="173">
        <f>_xll.qlInterestRateIndexValueDate($C$1,B52)</f>
        <v>41752</v>
      </c>
      <c r="D52" s="174">
        <f>_xll.qlIndexFixing(C$1,$B52,TRUE,$D$1)</f>
        <v>4.0882658455423599E-3</v>
      </c>
      <c r="E52" s="174">
        <f>_xll.qlIndexFixing(C$2,$B52,TRUE,$D$1)</f>
        <v>4.0452695863057997E-3</v>
      </c>
    </row>
    <row r="53" spans="1:5" x14ac:dyDescent="0.2">
      <c r="A53" s="172" t="str">
        <f t="shared" si="0"/>
        <v>1D</v>
      </c>
      <c r="B53" s="173">
        <f>_xll.qlCalendarAdvance(Calendar,B52,A53)</f>
        <v>41753</v>
      </c>
      <c r="C53" s="173">
        <f>_xll.qlInterestRateIndexValueDate($C$1,B53)</f>
        <v>41753</v>
      </c>
      <c r="D53" s="174">
        <f>_xll.qlIndexFixing(C$1,$B53,TRUE,$D$1)</f>
        <v>4.087655078940048E-3</v>
      </c>
      <c r="E53" s="174">
        <f>_xll.qlIndexFixing(C$2,$B53,TRUE,$D$1)</f>
        <v>4.0623583732379842E-3</v>
      </c>
    </row>
    <row r="54" spans="1:5" x14ac:dyDescent="0.2">
      <c r="A54" s="172" t="str">
        <f t="shared" si="0"/>
        <v>1D</v>
      </c>
      <c r="B54" s="173">
        <f>_xll.qlCalendarAdvance(Calendar,B53,A54)</f>
        <v>41754</v>
      </c>
      <c r="C54" s="173">
        <f>_xll.qlInterestRateIndexValueDate($C$1,B54)</f>
        <v>41754</v>
      </c>
      <c r="D54" s="174">
        <f>_xll.qlIndexFixing(C$1,$B54,TRUE,$D$1)</f>
        <v>4.0871663117023277E-3</v>
      </c>
      <c r="E54" s="174">
        <f>_xll.qlIndexFixing(C$2,$B54,TRUE,$D$1)</f>
        <v>4.097407490628961E-3</v>
      </c>
    </row>
    <row r="55" spans="1:5" x14ac:dyDescent="0.2">
      <c r="A55" s="172" t="str">
        <f t="shared" si="0"/>
        <v>1D</v>
      </c>
      <c r="B55" s="173">
        <f>_xll.qlCalendarAdvance(Calendar,B54,A55)</f>
        <v>41757</v>
      </c>
      <c r="C55" s="173">
        <f>_xll.qlInterestRateIndexValueDate($C$1,B55)</f>
        <v>41757</v>
      </c>
      <c r="D55" s="174">
        <f>_xll.qlIndexFixing(C$1,$B55,TRUE,$D$1)</f>
        <v>4.0863867168434761E-3</v>
      </c>
      <c r="E55" s="174">
        <f>_xll.qlIndexFixing(C$2,$B55,TRUE,$D$1)</f>
        <v>4.1331901653096637E-3</v>
      </c>
    </row>
    <row r="56" spans="1:5" x14ac:dyDescent="0.2">
      <c r="A56" s="172" t="str">
        <f t="shared" si="0"/>
        <v>1D</v>
      </c>
      <c r="B56" s="173">
        <f>_xll.qlCalendarAdvance(Calendar,B55,A56)</f>
        <v>41758</v>
      </c>
      <c r="C56" s="173">
        <f>_xll.qlInterestRateIndexValueDate($C$1,B56)</f>
        <v>41758</v>
      </c>
      <c r="D56" s="174">
        <f>_xll.qlIndexFixing(C$1,$B56,TRUE,$D$1)</f>
        <v>4.0863406577878831E-3</v>
      </c>
      <c r="E56" s="174">
        <f>_xll.qlIndexFixing(C$2,$B56,TRUE,$D$1)</f>
        <v>4.1515172746564577E-3</v>
      </c>
    </row>
    <row r="57" spans="1:5" x14ac:dyDescent="0.2">
      <c r="A57" s="172" t="str">
        <f t="shared" si="0"/>
        <v>1D</v>
      </c>
      <c r="B57" s="173">
        <f>_xll.qlCalendarAdvance(Calendar,B56,A57)</f>
        <v>41759</v>
      </c>
      <c r="C57" s="173">
        <f>_xll.qlInterestRateIndexValueDate($C$1,B57)</f>
        <v>41759</v>
      </c>
      <c r="D57" s="174">
        <f>_xll.qlIndexFixing(C$1,$B57,TRUE,$D$1)</f>
        <v>4.0874964078947392E-3</v>
      </c>
      <c r="E57" s="174">
        <f>_xll.qlIndexFixing(C$2,$B57,TRUE,$D$1)</f>
        <v>4.1795271967270953E-3</v>
      </c>
    </row>
    <row r="58" spans="1:5" x14ac:dyDescent="0.2">
      <c r="A58" s="172" t="str">
        <f t="shared" si="0"/>
        <v>1D</v>
      </c>
      <c r="B58" s="173">
        <f>_xll.qlCalendarAdvance(Calendar,B57,A58)</f>
        <v>41761</v>
      </c>
      <c r="C58" s="173">
        <f>_xll.qlInterestRateIndexValueDate($C$1,B58)</f>
        <v>41761</v>
      </c>
      <c r="D58" s="174">
        <f>_xll.qlIndexFixing(C$1,$B58,TRUE,$D$1)</f>
        <v>4.0925800159008364E-3</v>
      </c>
      <c r="E58" s="174">
        <f>_xll.qlIndexFixing(C$2,$B58,TRUE,$D$1)</f>
        <v>4.2274338737524619E-3</v>
      </c>
    </row>
    <row r="59" spans="1:5" x14ac:dyDescent="0.2">
      <c r="A59" s="172" t="str">
        <f t="shared" si="0"/>
        <v>1D</v>
      </c>
      <c r="B59" s="173">
        <f>_xll.qlCalendarAdvance(Calendar,B58,A59)</f>
        <v>41764</v>
      </c>
      <c r="C59" s="173">
        <f>_xll.qlInterestRateIndexValueDate($C$1,B59)</f>
        <v>41764</v>
      </c>
      <c r="D59" s="174">
        <f>_xll.qlIndexFixing(C$1,$B59,TRUE,$D$1)</f>
        <v>4.0905300770964909E-3</v>
      </c>
      <c r="E59" s="174">
        <f>_xll.qlIndexFixing(C$2,$B59,TRUE,$D$1)</f>
        <v>4.2767363239498701E-3</v>
      </c>
    </row>
    <row r="60" spans="1:5" x14ac:dyDescent="0.2">
      <c r="A60" s="172" t="str">
        <f t="shared" si="0"/>
        <v>1D</v>
      </c>
      <c r="B60" s="173">
        <f>_xll.qlCalendarAdvance(Calendar,B59,A60)</f>
        <v>41766</v>
      </c>
      <c r="C60" s="173">
        <f>_xll.qlInterestRateIndexValueDate($C$1,B60)</f>
        <v>41766</v>
      </c>
      <c r="D60" s="174">
        <f>_xll.qlIndexFixing(C$1,$B60,TRUE,$D$1)</f>
        <v>4.092262192739074E-3</v>
      </c>
      <c r="E60" s="174">
        <f>_xll.qlIndexFixing(C$2,$B60,TRUE,$D$1)</f>
        <v>4.3070500769593068E-3</v>
      </c>
    </row>
    <row r="61" spans="1:5" x14ac:dyDescent="0.2">
      <c r="A61" s="172" t="str">
        <f t="shared" si="0"/>
        <v>1D</v>
      </c>
      <c r="B61" s="173">
        <f>_xll.qlCalendarAdvance(Calendar,B60,A61)</f>
        <v>41767</v>
      </c>
      <c r="C61" s="173">
        <f>_xll.qlInterestRateIndexValueDate($C$1,B61)</f>
        <v>41767</v>
      </c>
      <c r="D61" s="174">
        <f>_xll.qlIndexFixing(C$1,$B61,TRUE,$D$1)</f>
        <v>4.0932214706875993E-3</v>
      </c>
      <c r="E61" s="174">
        <f>_xll.qlIndexFixing(C$2,$B61,TRUE,$D$1)</f>
        <v>4.3276061688568568E-3</v>
      </c>
    </row>
    <row r="62" spans="1:5" x14ac:dyDescent="0.2">
      <c r="A62" s="172" t="str">
        <f t="shared" si="0"/>
        <v>1D</v>
      </c>
      <c r="B62" s="173">
        <f>_xll.qlCalendarAdvance(Calendar,B61,A62)</f>
        <v>41768</v>
      </c>
      <c r="C62" s="173">
        <f>_xll.qlInterestRateIndexValueDate($C$1,B62)</f>
        <v>41768</v>
      </c>
      <c r="D62" s="174">
        <f>_xll.qlIndexFixing(C$1,$B62,TRUE,$D$1)</f>
        <v>4.1021002152019179E-3</v>
      </c>
      <c r="E62" s="174">
        <f>_xll.qlIndexFixing(C$2,$B62,TRUE,$D$1)</f>
        <v>4.3695962116829801E-3</v>
      </c>
    </row>
    <row r="63" spans="1:5" x14ac:dyDescent="0.2">
      <c r="A63" s="172" t="str">
        <f t="shared" si="0"/>
        <v>1D</v>
      </c>
      <c r="B63" s="173">
        <f>_xll.qlCalendarAdvance(Calendar,B62,A63)</f>
        <v>41771</v>
      </c>
      <c r="C63" s="173">
        <f>_xll.qlInterestRateIndexValueDate($C$1,B63)</f>
        <v>41771</v>
      </c>
      <c r="D63" s="174">
        <f>_xll.qlIndexFixing(C$1,$B63,TRUE,$D$1)</f>
        <v>4.0975755240418004E-3</v>
      </c>
      <c r="E63" s="174">
        <f>_xll.qlIndexFixing(C$2,$B63,TRUE,$D$1)</f>
        <v>4.4123071862200991E-3</v>
      </c>
    </row>
    <row r="64" spans="1:5" x14ac:dyDescent="0.2">
      <c r="A64" s="172" t="str">
        <f t="shared" si="0"/>
        <v>1D</v>
      </c>
      <c r="B64" s="173">
        <f>_xll.qlCalendarAdvance(Calendar,B63,A64)</f>
        <v>41772</v>
      </c>
      <c r="C64" s="173">
        <f>_xll.qlInterestRateIndexValueDate($C$1,B64)</f>
        <v>41772</v>
      </c>
      <c r="D64" s="174">
        <f>_xll.qlIndexFixing(C$1,$B64,TRUE,$D$1)</f>
        <v>4.09877087432733E-3</v>
      </c>
      <c r="E64" s="174">
        <f>_xll.qlIndexFixing(C$2,$B64,TRUE,$D$1)</f>
        <v>4.4341016032067859E-3</v>
      </c>
    </row>
    <row r="65" spans="1:5" x14ac:dyDescent="0.2">
      <c r="A65" s="172" t="str">
        <f t="shared" si="0"/>
        <v>1D</v>
      </c>
      <c r="B65" s="173">
        <f>_xll.qlCalendarAdvance(Calendar,B64,A65)</f>
        <v>41773</v>
      </c>
      <c r="C65" s="173">
        <f>_xll.qlInterestRateIndexValueDate($C$1,B65)</f>
        <v>41773</v>
      </c>
      <c r="D65" s="174">
        <f>_xll.qlIndexFixing(C$1,$B65,TRUE,$D$1)</f>
        <v>4.1000000000002501E-3</v>
      </c>
      <c r="E65" s="174">
        <f>_xll.qlIndexFixing(C$2,$B65,TRUE,$D$1)</f>
        <v>4.4557406468548333E-3</v>
      </c>
    </row>
    <row r="66" spans="1:5" x14ac:dyDescent="0.2">
      <c r="A66" s="172" t="str">
        <f t="shared" si="0"/>
        <v>1D</v>
      </c>
      <c r="B66" s="173">
        <f>_xll.qlCalendarAdvance(Calendar,B65,A66)</f>
        <v>41774</v>
      </c>
      <c r="C66" s="173">
        <f>_xll.qlInterestRateIndexValueDate($C$1,B66)</f>
        <v>41774</v>
      </c>
      <c r="D66" s="174">
        <f>_xll.qlIndexFixing(C$1,$B66,TRUE,$D$1)</f>
        <v>4.1012603639164306E-3</v>
      </c>
      <c r="E66" s="174">
        <f>_xll.qlIndexFixing(C$2,$B66,TRUE,$D$1)</f>
        <v>4.4756121627820278E-3</v>
      </c>
    </row>
    <row r="67" spans="1:5" x14ac:dyDescent="0.2">
      <c r="A67" s="172" t="str">
        <f t="shared" si="0"/>
        <v>1D</v>
      </c>
      <c r="B67" s="173">
        <f>_xll.qlCalendarAdvance(Calendar,B66,A67)</f>
        <v>41775</v>
      </c>
      <c r="C67" s="173">
        <f>_xll.qlInterestRateIndexValueDate($C$1,B67)</f>
        <v>41775</v>
      </c>
      <c r="D67" s="174">
        <f>_xll.qlIndexFixing(C$1,$B67,TRUE,$D$1)</f>
        <v>4.1138097229076343E-3</v>
      </c>
      <c r="E67" s="174">
        <f>_xll.qlIndexFixing(C$2,$B67,TRUE,$D$1)</f>
        <v>4.5081756521199914E-3</v>
      </c>
    </row>
    <row r="68" spans="1:5" x14ac:dyDescent="0.2">
      <c r="A68" s="172" t="str">
        <f t="shared" si="0"/>
        <v>1D</v>
      </c>
      <c r="B68" s="173">
        <f>_xll.qlCalendarAdvance(Calendar,B67,A68)</f>
        <v>41778</v>
      </c>
      <c r="C68" s="173">
        <f>_xll.qlInterestRateIndexValueDate($C$1,B68)</f>
        <v>41778</v>
      </c>
      <c r="D68" s="174">
        <f>_xll.qlIndexFixing(C$1,$B68,TRUE,$D$1)</f>
        <v>4.1067382893605411E-3</v>
      </c>
      <c r="E68" s="174">
        <f>_xll.qlIndexFixing(C$2,$B68,TRUE,$D$1)</f>
        <v>4.5333925578561196E-3</v>
      </c>
    </row>
    <row r="69" spans="1:5" x14ac:dyDescent="0.2">
      <c r="A69" s="172" t="str">
        <f t="shared" si="0"/>
        <v>1D</v>
      </c>
      <c r="B69" s="173">
        <f>_xll.qlCalendarAdvance(Calendar,B68,A69)</f>
        <v>41779</v>
      </c>
      <c r="C69" s="173">
        <f>_xll.qlInterestRateIndexValueDate($C$1,B69)</f>
        <v>41779</v>
      </c>
      <c r="D69" s="174">
        <f>_xll.qlIndexFixing(C$1,$B69,TRUE,$D$1)</f>
        <v>4.108252766492927E-3</v>
      </c>
      <c r="E69" s="174">
        <f>_xll.qlIndexFixing(C$2,$B69,TRUE,$D$1)</f>
        <v>4.5424112382097537E-3</v>
      </c>
    </row>
    <row r="70" spans="1:5" x14ac:dyDescent="0.2">
      <c r="A70" s="172" t="str">
        <f t="shared" si="0"/>
        <v>1D</v>
      </c>
      <c r="B70" s="173">
        <f>_xll.qlCalendarAdvance(Calendar,B69,A70)</f>
        <v>41780</v>
      </c>
      <c r="C70" s="173">
        <f>_xll.qlInterestRateIndexValueDate($C$1,B70)</f>
        <v>41780</v>
      </c>
      <c r="D70" s="174">
        <f>_xll.qlIndexFixing(C$1,$B70,TRUE,$D$1)</f>
        <v>4.1098395933080682E-3</v>
      </c>
      <c r="E70" s="174">
        <f>_xll.qlIndexFixing(C$2,$B70,TRUE,$D$1)</f>
        <v>4.5492593507678869E-3</v>
      </c>
    </row>
    <row r="71" spans="1:5" x14ac:dyDescent="0.2">
      <c r="A71" s="172" t="str">
        <f t="shared" si="0"/>
        <v>1D</v>
      </c>
      <c r="B71" s="173">
        <f>_xll.qlCalendarAdvance(Calendar,B70,A71)</f>
        <v>41781</v>
      </c>
      <c r="C71" s="173">
        <f>_xll.qlInterestRateIndexValueDate($C$1,B71)</f>
        <v>41781</v>
      </c>
      <c r="D71" s="174">
        <f>_xll.qlIndexFixing(C$1,$B71,TRUE,$D$1)</f>
        <v>4.1115059455203344E-3</v>
      </c>
      <c r="E71" s="174">
        <f>_xll.qlIndexFixing(C$2,$B71,TRUE,$D$1)</f>
        <v>4.553936895449473E-3</v>
      </c>
    </row>
    <row r="72" spans="1:5" x14ac:dyDescent="0.2">
      <c r="A72" s="172" t="str">
        <f t="shared" si="0"/>
        <v>1D</v>
      </c>
      <c r="B72" s="173">
        <f>_xll.qlCalendarAdvance(Calendar,B71,A72)</f>
        <v>41782</v>
      </c>
      <c r="C72" s="173">
        <f>_xll.qlInterestRateIndexValueDate($C$1,B72)</f>
        <v>41782</v>
      </c>
      <c r="D72" s="174">
        <f>_xll.qlIndexFixing(C$1,$B72,TRUE,$D$1)</f>
        <v>4.1265074254906269E-3</v>
      </c>
      <c r="E72" s="174">
        <f>_xll.qlIndexFixing(C$2,$B72,TRUE,$D$1)</f>
        <v>4.5561136287327244E-3</v>
      </c>
    </row>
    <row r="73" spans="1:5" x14ac:dyDescent="0.2">
      <c r="A73" s="172" t="str">
        <f t="shared" ref="A73:A136" si="1">A72</f>
        <v>1D</v>
      </c>
      <c r="B73" s="173">
        <f>_xll.qlCalendarAdvance(Calendar,B72,A73)</f>
        <v>41785</v>
      </c>
      <c r="C73" s="173">
        <f>_xll.qlInterestRateIndexValueDate($C$1,B73)</f>
        <v>41785</v>
      </c>
      <c r="D73" s="174">
        <f>_xll.qlIndexFixing(C$1,$B73,TRUE,$D$1)</f>
        <v>4.1191101231892154E-3</v>
      </c>
      <c r="E73" s="174">
        <f>_xll.qlIndexFixing(C$2,$B73,TRUE,$D$1)</f>
        <v>4.5509413942756982E-3</v>
      </c>
    </row>
    <row r="74" spans="1:5" x14ac:dyDescent="0.2">
      <c r="A74" s="172" t="str">
        <f t="shared" si="1"/>
        <v>1D</v>
      </c>
      <c r="B74" s="173">
        <f>_xll.qlCalendarAdvance(Calendar,B73,A74)</f>
        <v>41786</v>
      </c>
      <c r="C74" s="173">
        <f>_xll.qlInterestRateIndexValueDate($C$1,B74)</f>
        <v>41786</v>
      </c>
      <c r="D74" s="174">
        <f>_xll.qlIndexFixing(C$1,$B74,TRUE,$D$1)</f>
        <v>4.1212817387043443E-3</v>
      </c>
      <c r="E74" s="174">
        <f>_xll.qlIndexFixing(C$2,$B74,TRUE,$D$1)</f>
        <v>4.5447660991693173E-3</v>
      </c>
    </row>
    <row r="75" spans="1:5" x14ac:dyDescent="0.2">
      <c r="A75" s="172" t="str">
        <f t="shared" si="1"/>
        <v>1D</v>
      </c>
      <c r="B75" s="173">
        <f>_xll.qlCalendarAdvance(Calendar,B74,A75)</f>
        <v>41787</v>
      </c>
      <c r="C75" s="173">
        <f>_xll.qlInterestRateIndexValueDate($C$1,B75)</f>
        <v>41787</v>
      </c>
      <c r="D75" s="174">
        <f>_xll.qlIndexFixing(C$1,$B75,TRUE,$D$1)</f>
        <v>4.1235759342957206E-3</v>
      </c>
      <c r="E75" s="174">
        <f>_xll.qlIndexFixing(C$2,$B75,TRUE,$D$1)</f>
        <v>4.5364202361863892E-3</v>
      </c>
    </row>
    <row r="76" spans="1:5" x14ac:dyDescent="0.2">
      <c r="A76" s="172" t="str">
        <f t="shared" si="1"/>
        <v>1D</v>
      </c>
      <c r="B76" s="173">
        <f>_xll.qlCalendarAdvance(Calendar,B75,A76)</f>
        <v>41788</v>
      </c>
      <c r="C76" s="173">
        <f>_xll.qlInterestRateIndexValueDate($C$1,B76)</f>
        <v>41788</v>
      </c>
      <c r="D76" s="174">
        <f>_xll.qlIndexFixing(C$1,$B76,TRUE,$D$1)</f>
        <v>4.1259998858283534E-3</v>
      </c>
      <c r="E76" s="174">
        <f>_xll.qlIndexFixing(C$2,$B76,TRUE,$D$1)</f>
        <v>4.5259038054890066E-3</v>
      </c>
    </row>
    <row r="77" spans="1:5" x14ac:dyDescent="0.2">
      <c r="A77" s="172" t="str">
        <f t="shared" si="1"/>
        <v>1D</v>
      </c>
      <c r="B77" s="173">
        <f>_xll.qlCalendarAdvance(Calendar,B76,A77)</f>
        <v>41789</v>
      </c>
      <c r="C77" s="173">
        <f>_xll.qlInterestRateIndexValueDate($C$1,B77)</f>
        <v>41789</v>
      </c>
      <c r="D77" s="174">
        <f>_xll.qlIndexFixing(C$1,$B77,TRUE,$D$1)</f>
        <v>4.1215542310737525E-3</v>
      </c>
      <c r="E77" s="174">
        <f>_xll.qlIndexFixing(C$2,$B77,TRUE,$D$1)</f>
        <v>4.4888426966982475E-3</v>
      </c>
    </row>
    <row r="78" spans="1:5" x14ac:dyDescent="0.2">
      <c r="A78" s="172" t="str">
        <f t="shared" si="1"/>
        <v>1D</v>
      </c>
      <c r="B78" s="173">
        <f>_xll.qlCalendarAdvance(Calendar,B77,A78)</f>
        <v>41793</v>
      </c>
      <c r="C78" s="173">
        <f>_xll.qlInterestRateIndexValueDate($C$1,B78)</f>
        <v>41793</v>
      </c>
      <c r="D78" s="174">
        <f>_xll.qlIndexFixing(C$1,$B78,TRUE,$D$1)</f>
        <v>4.1403171400889857E-3</v>
      </c>
      <c r="E78" s="174">
        <f>_xll.qlIndexFixing(C$2,$B78,TRUE,$D$1)</f>
        <v>4.4407631455245511E-3</v>
      </c>
    </row>
    <row r="79" spans="1:5" x14ac:dyDescent="0.2">
      <c r="A79" s="172" t="str">
        <f t="shared" si="1"/>
        <v>1D</v>
      </c>
      <c r="B79" s="173">
        <f>_xll.qlCalendarAdvance(Calendar,B78,A79)</f>
        <v>41794</v>
      </c>
      <c r="C79" s="173">
        <f>_xll.qlInterestRateIndexValueDate($C$1,B79)</f>
        <v>41794</v>
      </c>
      <c r="D79" s="174">
        <f>_xll.qlIndexFixing(C$1,$B79,TRUE,$D$1)</f>
        <v>4.1436703222667423E-3</v>
      </c>
      <c r="E79" s="174">
        <f>_xll.qlIndexFixing(C$2,$B79,TRUE,$D$1)</f>
        <v>4.417223314294727E-3</v>
      </c>
    </row>
    <row r="80" spans="1:5" x14ac:dyDescent="0.2">
      <c r="A80" s="172" t="str">
        <f t="shared" si="1"/>
        <v>1D</v>
      </c>
      <c r="B80" s="173">
        <f>_xll.qlCalendarAdvance(Calendar,B79,A80)</f>
        <v>41795</v>
      </c>
      <c r="C80" s="173">
        <f>_xll.qlInterestRateIndexValueDate($C$1,B80)</f>
        <v>41795</v>
      </c>
      <c r="D80" s="174">
        <f>_xll.qlIndexFixing(C$1,$B80,TRUE,$D$1)</f>
        <v>4.147203492416031E-3</v>
      </c>
      <c r="E80" s="174">
        <f>_xll.qlIndexFixing(C$2,$B80,TRUE,$D$1)</f>
        <v>4.391512917538698E-3</v>
      </c>
    </row>
    <row r="81" spans="1:5" x14ac:dyDescent="0.2">
      <c r="A81" s="172" t="str">
        <f t="shared" si="1"/>
        <v>1D</v>
      </c>
      <c r="B81" s="173">
        <f>_xll.qlCalendarAdvance(Calendar,B80,A81)</f>
        <v>41796</v>
      </c>
      <c r="C81" s="173">
        <f>_xll.qlInterestRateIndexValueDate($C$1,B81)</f>
        <v>41796</v>
      </c>
      <c r="D81" s="174">
        <f>_xll.qlIndexFixing(C$1,$B81,TRUE,$D$1)</f>
        <v>4.1630873737440975E-3</v>
      </c>
      <c r="E81" s="174">
        <f>_xll.qlIndexFixing(C$2,$B81,TRUE,$D$1)</f>
        <v>4.3329083420062808E-3</v>
      </c>
    </row>
    <row r="82" spans="1:5" x14ac:dyDescent="0.2">
      <c r="A82" s="172" t="str">
        <f t="shared" si="1"/>
        <v>1D</v>
      </c>
      <c r="B82" s="173">
        <f>_xll.qlCalendarAdvance(Calendar,B81,A82)</f>
        <v>41799</v>
      </c>
      <c r="C82" s="173">
        <f>_xll.qlInterestRateIndexValueDate($C$1,B82)</f>
        <v>41799</v>
      </c>
      <c r="D82" s="174">
        <f>_xll.qlIndexFixing(C$1,$B82,TRUE,$D$1)</f>
        <v>4.1689346091673312E-3</v>
      </c>
      <c r="E82" s="174">
        <f>_xll.qlIndexFixing(C$2,$B82,TRUE,$D$1)</f>
        <v>4.266965685059132E-3</v>
      </c>
    </row>
    <row r="83" spans="1:5" x14ac:dyDescent="0.2">
      <c r="A83" s="172" t="str">
        <f t="shared" si="1"/>
        <v>1D</v>
      </c>
      <c r="B83" s="173">
        <f>_xll.qlCalendarAdvance(Calendar,B82,A83)</f>
        <v>41800</v>
      </c>
      <c r="C83" s="173">
        <f>_xll.qlInterestRateIndexValueDate($C$1,B83)</f>
        <v>41800</v>
      </c>
      <c r="D83" s="174">
        <f>_xll.qlIndexFixing(C$1,$B83,TRUE,$D$1)</f>
        <v>4.1678203308531427E-3</v>
      </c>
      <c r="E83" s="174">
        <f>_xll.qlIndexFixing(C$2,$B83,TRUE,$D$1)</f>
        <v>4.2304024683714747E-3</v>
      </c>
    </row>
    <row r="84" spans="1:5" x14ac:dyDescent="0.2">
      <c r="A84" s="172" t="str">
        <f t="shared" si="1"/>
        <v>1D</v>
      </c>
      <c r="B84" s="173">
        <f>_xll.qlCalendarAdvance(Calendar,B83,A84)</f>
        <v>41801</v>
      </c>
      <c r="C84" s="173">
        <f>_xll.qlInterestRateIndexValueDate($C$1,B84)</f>
        <v>41801</v>
      </c>
      <c r="D84" s="174">
        <f>_xll.qlIndexFixing(C$1,$B84,TRUE,$D$1)</f>
        <v>4.1725841305225667E-3</v>
      </c>
      <c r="E84" s="174">
        <f>_xll.qlIndexFixing(C$2,$B84,TRUE,$D$1)</f>
        <v>4.19166868948051E-3</v>
      </c>
    </row>
    <row r="85" spans="1:5" x14ac:dyDescent="0.2">
      <c r="A85" s="172" t="str">
        <f t="shared" si="1"/>
        <v>1D</v>
      </c>
      <c r="B85" s="173">
        <f>_xll.qlCalendarAdvance(Calendar,B84,A85)</f>
        <v>41802</v>
      </c>
      <c r="C85" s="173">
        <f>_xll.qlInterestRateIndexValueDate($C$1,B85)</f>
        <v>41802</v>
      </c>
      <c r="D85" s="174">
        <f>_xll.qlIndexFixing(C$1,$B85,TRUE,$D$1)</f>
        <v>4.1775781526366381E-3</v>
      </c>
      <c r="E85" s="174">
        <f>_xll.qlIndexFixing(C$2,$B85,TRUE,$D$1)</f>
        <v>4.150764349034608E-3</v>
      </c>
    </row>
    <row r="86" spans="1:5" x14ac:dyDescent="0.2">
      <c r="A86" s="172" t="str">
        <f t="shared" si="1"/>
        <v>1D</v>
      </c>
      <c r="B86" s="173">
        <f>_xll.qlCalendarAdvance(Calendar,B85,A86)</f>
        <v>41803</v>
      </c>
      <c r="C86" s="173">
        <f>_xll.qlInterestRateIndexValueDate($C$1,B86)</f>
        <v>41803</v>
      </c>
      <c r="D86" s="174">
        <f>_xll.qlIndexFixing(C$1,$B86,TRUE,$D$1)</f>
        <v>4.1917876754092439E-3</v>
      </c>
      <c r="E86" s="174">
        <f>_xll.qlIndexFixing(C$2,$B86,TRUE,$D$1)</f>
        <v>4.061765663983345E-3</v>
      </c>
    </row>
    <row r="87" spans="1:5" x14ac:dyDescent="0.2">
      <c r="A87" s="172" t="str">
        <f t="shared" si="1"/>
        <v>1D</v>
      </c>
      <c r="B87" s="173">
        <f>_xll.qlCalendarAdvance(Calendar,B86,A87)</f>
        <v>41806</v>
      </c>
      <c r="C87" s="173">
        <f>_xll.qlInterestRateIndexValueDate($C$1,B87)</f>
        <v>41806</v>
      </c>
      <c r="D87" s="174">
        <f>_xll.qlIndexFixing(C$1,$B87,TRUE,$D$1)</f>
        <v>4.1999999992276956E-3</v>
      </c>
      <c r="E87" s="174">
        <f>_xll.qlIndexFixing(C$2,$B87,TRUE,$D$1)</f>
        <v>3.96627580678377E-3</v>
      </c>
    </row>
    <row r="88" spans="1:5" x14ac:dyDescent="0.2">
      <c r="A88" s="172" t="str">
        <f t="shared" si="1"/>
        <v>1D</v>
      </c>
      <c r="B88" s="173">
        <f>_xll.qlCalendarAdvance(Calendar,B87,A88)</f>
        <v>41807</v>
      </c>
      <c r="C88" s="173">
        <f>_xll.qlInterestRateIndexValueDate($C$1,B88)</f>
        <v>41807</v>
      </c>
      <c r="D88" s="174">
        <f>_xll.qlIndexFixing(C$1,$B88,TRUE,$D$1)</f>
        <v>4.2062481431720655E-3</v>
      </c>
      <c r="E88" s="174">
        <f>_xll.qlIndexFixing(C$2,$B88,TRUE,$D$1)</f>
        <v>3.9195251850920876E-3</v>
      </c>
    </row>
    <row r="89" spans="1:5" x14ac:dyDescent="0.2">
      <c r="A89" s="172" t="str">
        <f t="shared" si="1"/>
        <v>1D</v>
      </c>
      <c r="B89" s="173">
        <f>_xll.qlCalendarAdvance(Calendar,B88,A89)</f>
        <v>41808</v>
      </c>
      <c r="C89" s="173">
        <f>_xll.qlInterestRateIndexValueDate($C$1,B89)</f>
        <v>41808</v>
      </c>
      <c r="D89" s="174">
        <f>_xll.qlIndexFixing(C$1,$B89,TRUE,$D$1)</f>
        <v>4.2127417221197701E-3</v>
      </c>
      <c r="E89" s="174">
        <f>_xll.qlIndexFixing(C$2,$B89,TRUE,$D$1)</f>
        <v>3.8756105192971901E-3</v>
      </c>
    </row>
    <row r="90" spans="1:5" x14ac:dyDescent="0.2">
      <c r="A90" s="172" t="str">
        <f t="shared" si="1"/>
        <v>1D</v>
      </c>
      <c r="B90" s="173">
        <f>_xll.qlCalendarAdvance(Calendar,B89,A90)</f>
        <v>41809</v>
      </c>
      <c r="C90" s="173">
        <f>_xll.qlInterestRateIndexValueDate($C$1,B90)</f>
        <v>41809</v>
      </c>
      <c r="D90" s="174">
        <f>_xll.qlIndexFixing(C$1,$B90,TRUE,$D$1)</f>
        <v>4.2194600646011174E-3</v>
      </c>
      <c r="E90" s="174">
        <f>_xll.qlIndexFixing(C$2,$B90,TRUE,$D$1)</f>
        <v>3.8345318085075686E-3</v>
      </c>
    </row>
    <row r="91" spans="1:5" x14ac:dyDescent="0.2">
      <c r="A91" s="172" t="str">
        <f t="shared" si="1"/>
        <v>1D</v>
      </c>
      <c r="B91" s="173">
        <f>_xll.qlCalendarAdvance(Calendar,B90,A91)</f>
        <v>41810</v>
      </c>
      <c r="C91" s="173">
        <f>_xll.qlInterestRateIndexValueDate($C$1,B91)</f>
        <v>41810</v>
      </c>
      <c r="D91" s="174">
        <f>_xll.qlIndexFixing(C$1,$B91,TRUE,$D$1)</f>
        <v>4.2310098764325099E-3</v>
      </c>
      <c r="E91" s="174">
        <f>_xll.qlIndexFixing(C$2,$B91,TRUE,$D$1)</f>
        <v>3.7618663354717832E-3</v>
      </c>
    </row>
    <row r="92" spans="1:5" x14ac:dyDescent="0.2">
      <c r="A92" s="172" t="str">
        <f t="shared" si="1"/>
        <v>1D</v>
      </c>
      <c r="B92" s="173">
        <f>_xll.qlCalendarAdvance(Calendar,B91,A92)</f>
        <v>41813</v>
      </c>
      <c r="C92" s="173">
        <f>_xll.qlInterestRateIndexValueDate($C$1,B92)</f>
        <v>41813</v>
      </c>
      <c r="D92" s="174">
        <f>_xll.qlIndexFixing(C$1,$B92,TRUE,$D$1)</f>
        <v>4.2481676367515141E-3</v>
      </c>
      <c r="E92" s="174">
        <f>_xll.qlIndexFixing(C$2,$B92,TRUE,$D$1)</f>
        <v>3.6985764970043356E-3</v>
      </c>
    </row>
    <row r="93" spans="1:5" x14ac:dyDescent="0.2">
      <c r="A93" s="172" t="str">
        <f t="shared" si="1"/>
        <v>1D</v>
      </c>
      <c r="B93" s="173">
        <f>_xll.qlCalendarAdvance(Calendar,B92,A93)</f>
        <v>41814</v>
      </c>
      <c r="C93" s="173">
        <f>_xll.qlInterestRateIndexValueDate($C$1,B93)</f>
        <v>41814</v>
      </c>
      <c r="D93" s="174">
        <f>_xll.qlIndexFixing(C$1,$B93,TRUE,$D$1)</f>
        <v>4.2556997210042189E-3</v>
      </c>
      <c r="E93" s="174">
        <f>_xll.qlIndexFixing(C$2,$B93,TRUE,$D$1)</f>
        <v>3.671677548111596E-3</v>
      </c>
    </row>
    <row r="94" spans="1:5" x14ac:dyDescent="0.2">
      <c r="A94" s="172" t="str">
        <f t="shared" si="1"/>
        <v>1D</v>
      </c>
      <c r="B94" s="173">
        <f>_xll.qlCalendarAdvance(Calendar,B93,A94)</f>
        <v>41815</v>
      </c>
      <c r="C94" s="173">
        <f>_xll.qlInterestRateIndexValueDate($C$1,B94)</f>
        <v>41815</v>
      </c>
      <c r="D94" s="174">
        <f>_xll.qlIndexFixing(C$1,$B94,TRUE,$D$1)</f>
        <v>4.2633325375304489E-3</v>
      </c>
      <c r="E94" s="174">
        <f>_xll.qlIndexFixing(C$2,$B94,TRUE,$D$1)</f>
        <v>3.6476145494424017E-3</v>
      </c>
    </row>
    <row r="95" spans="1:5" x14ac:dyDescent="0.2">
      <c r="A95" s="172" t="str">
        <f t="shared" si="1"/>
        <v>1D</v>
      </c>
      <c r="B95" s="173">
        <f>_xll.qlCalendarAdvance(Calendar,B94,A95)</f>
        <v>41816</v>
      </c>
      <c r="C95" s="173">
        <f>_xll.qlInterestRateIndexValueDate($C$1,B95)</f>
        <v>41816</v>
      </c>
      <c r="D95" s="174">
        <f>_xll.qlIndexFixing(C$1,$B95,TRUE,$D$1)</f>
        <v>4.271045413969882E-3</v>
      </c>
      <c r="E95" s="174">
        <f>_xll.qlIndexFixing(C$2,$B95,TRUE,$D$1)</f>
        <v>3.6263875003483825E-3</v>
      </c>
    </row>
    <row r="96" spans="1:5" x14ac:dyDescent="0.2">
      <c r="A96" s="172" t="str">
        <f t="shared" si="1"/>
        <v>1D</v>
      </c>
      <c r="B96" s="173">
        <f>_xll.qlCalendarAdvance(Calendar,B95,A96)</f>
        <v>41817</v>
      </c>
      <c r="C96" s="173">
        <f>_xll.qlInterestRateIndexValueDate($C$1,B96)</f>
        <v>41817</v>
      </c>
      <c r="D96" s="174">
        <f>_xll.qlIndexFixing(C$1,$B96,TRUE,$D$1)</f>
        <v>4.279769930820753E-3</v>
      </c>
      <c r="E96" s="174">
        <f>_xll.qlIndexFixing(C$2,$B96,TRUE,$D$1)</f>
        <v>3.5934219418702158E-3</v>
      </c>
    </row>
    <row r="97" spans="1:5" x14ac:dyDescent="0.2">
      <c r="A97" s="172" t="str">
        <f t="shared" si="1"/>
        <v>1D</v>
      </c>
      <c r="B97" s="173">
        <f>_xll.qlCalendarAdvance(Calendar,B96,A97)</f>
        <v>41820</v>
      </c>
      <c r="C97" s="173">
        <f>_xll.qlInterestRateIndexValueDate($C$1,B97)</f>
        <v>41820</v>
      </c>
      <c r="D97" s="174">
        <f>_xll.qlIndexFixing(C$1,$B97,TRUE,$D$1)</f>
        <v>4.3022840661323929E-3</v>
      </c>
      <c r="E97" s="174">
        <f>_xll.qlIndexFixing(C$2,$B97,TRUE,$D$1)</f>
        <v>3.5663325611384744E-3</v>
      </c>
    </row>
    <row r="98" spans="1:5" x14ac:dyDescent="0.2">
      <c r="A98" s="172" t="str">
        <f t="shared" si="1"/>
        <v>1D</v>
      </c>
      <c r="B98" s="173">
        <f>_xll.qlCalendarAdvance(Calendar,B97,A98)</f>
        <v>41822</v>
      </c>
      <c r="C98" s="173">
        <f>_xll.qlInterestRateIndexValueDate($C$1,B98)</f>
        <v>41822</v>
      </c>
      <c r="D98" s="174">
        <f>_xll.qlIndexFixing(C$1,$B98,TRUE,$D$1)</f>
        <v>4.3173355455064363E-3</v>
      </c>
      <c r="E98" s="174">
        <f>_xll.qlIndexFixing(C$2,$B98,TRUE,$D$1)</f>
        <v>3.5585801257909111E-3</v>
      </c>
    </row>
    <row r="99" spans="1:5" x14ac:dyDescent="0.2">
      <c r="A99" s="172" t="str">
        <f t="shared" si="1"/>
        <v>1D</v>
      </c>
      <c r="B99" s="173">
        <f>_xll.qlCalendarAdvance(Calendar,B98,A99)</f>
        <v>41823</v>
      </c>
      <c r="C99" s="173">
        <f>_xll.qlInterestRateIndexValueDate($C$1,B99)</f>
        <v>41823</v>
      </c>
      <c r="D99" s="174">
        <f>_xll.qlIndexFixing(C$1,$B99,TRUE,$D$1)</f>
        <v>4.3255407150166007E-3</v>
      </c>
      <c r="E99" s="174">
        <f>_xll.qlIndexFixing(C$2,$B99,TRUE,$D$1)</f>
        <v>3.5572047142407026E-3</v>
      </c>
    </row>
    <row r="100" spans="1:5" x14ac:dyDescent="0.2">
      <c r="A100" s="172" t="str">
        <f t="shared" si="1"/>
        <v>1D</v>
      </c>
      <c r="B100" s="173">
        <f>_xll.qlCalendarAdvance(Calendar,B99,A100)</f>
        <v>41824</v>
      </c>
      <c r="C100" s="173">
        <f>_xll.qlInterestRateIndexValueDate($C$1,B100)</f>
        <v>41824</v>
      </c>
      <c r="D100" s="174">
        <f>_xll.qlIndexFixing(C$1,$B100,TRUE,$D$1)</f>
        <v>4.331363565645327E-3</v>
      </c>
      <c r="E100" s="174">
        <f>_xll.qlIndexFixing(C$2,$B100,TRUE,$D$1)</f>
        <v>3.5639418482084446E-3</v>
      </c>
    </row>
    <row r="101" spans="1:5" x14ac:dyDescent="0.2">
      <c r="A101" s="172" t="str">
        <f t="shared" si="1"/>
        <v>1D</v>
      </c>
      <c r="B101" s="173">
        <f>_xll.qlCalendarAdvance(Calendar,B100,A101)</f>
        <v>41827</v>
      </c>
      <c r="C101" s="173">
        <f>_xll.qlInterestRateIndexValueDate($C$1,B101)</f>
        <v>41827</v>
      </c>
      <c r="D101" s="174">
        <f>_xll.qlIndexFixing(C$1,$B101,TRUE,$D$1)</f>
        <v>4.3552585545840756E-3</v>
      </c>
      <c r="E101" s="174">
        <f>_xll.qlIndexFixing(C$2,$B101,TRUE,$D$1)</f>
        <v>3.5800625440973732E-3</v>
      </c>
    </row>
    <row r="102" spans="1:5" x14ac:dyDescent="0.2">
      <c r="A102" s="172" t="str">
        <f t="shared" si="1"/>
        <v>1D</v>
      </c>
      <c r="B102" s="173">
        <f>_xll.qlCalendarAdvance(Calendar,B101,A102)</f>
        <v>41828</v>
      </c>
      <c r="C102" s="173">
        <f>_xll.qlInterestRateIndexValueDate($C$1,B102)</f>
        <v>41828</v>
      </c>
      <c r="D102" s="174">
        <f>_xll.qlIndexFixing(C$1,$B102,TRUE,$D$1)</f>
        <v>4.3623196479314575E-3</v>
      </c>
      <c r="E102" s="174">
        <f>_xll.qlIndexFixing(C$2,$B102,TRUE,$D$1)</f>
        <v>3.5928668712648104E-3</v>
      </c>
    </row>
    <row r="103" spans="1:5" x14ac:dyDescent="0.2">
      <c r="A103" s="172" t="str">
        <f t="shared" si="1"/>
        <v>1D</v>
      </c>
      <c r="B103" s="173">
        <f>_xll.qlCalendarAdvance(Calendar,B102,A103)</f>
        <v>41829</v>
      </c>
      <c r="C103" s="173">
        <f>_xll.qlInterestRateIndexValueDate($C$1,B103)</f>
        <v>41829</v>
      </c>
      <c r="D103" s="174">
        <f>_xll.qlIndexFixing(C$1,$B103,TRUE,$D$1)</f>
        <v>4.3691920461565109E-3</v>
      </c>
      <c r="E103" s="174">
        <f>_xll.qlIndexFixing(C$2,$B103,TRUE,$D$1)</f>
        <v>3.6085071468727747E-3</v>
      </c>
    </row>
    <row r="104" spans="1:5" x14ac:dyDescent="0.2">
      <c r="A104" s="172" t="str">
        <f t="shared" si="1"/>
        <v>1D</v>
      </c>
      <c r="B104" s="173">
        <f>_xll.qlCalendarAdvance(Calendar,B103,A104)</f>
        <v>41830</v>
      </c>
      <c r="C104" s="173">
        <f>_xll.qlInterestRateIndexValueDate($C$1,B104)</f>
        <v>41830</v>
      </c>
      <c r="D104" s="174">
        <f>_xll.qlIndexFixing(C$1,$B104,TRUE,$D$1)</f>
        <v>4.3758550747934714E-3</v>
      </c>
      <c r="E104" s="174">
        <f>_xll.qlIndexFixing(C$2,$B104,TRUE,$D$1)</f>
        <v>3.6269833712454513E-3</v>
      </c>
    </row>
    <row r="105" spans="1:5" x14ac:dyDescent="0.2">
      <c r="A105" s="172" t="str">
        <f t="shared" si="1"/>
        <v>1D</v>
      </c>
      <c r="B105" s="173">
        <f>_xll.qlCalendarAdvance(Calendar,B104,A105)</f>
        <v>41831</v>
      </c>
      <c r="C105" s="173">
        <f>_xll.qlInterestRateIndexValueDate($C$1,B105)</f>
        <v>41831</v>
      </c>
      <c r="D105" s="174">
        <f>_xll.qlIndexFixing(C$1,$B105,TRUE,$D$1)</f>
        <v>4.3788505820472551E-3</v>
      </c>
      <c r="E105" s="174">
        <f>_xll.qlIndexFixing(C$2,$B105,TRUE,$D$1)</f>
        <v>3.6734259534487728E-3</v>
      </c>
    </row>
    <row r="106" spans="1:5" x14ac:dyDescent="0.2">
      <c r="A106" s="172" t="str">
        <f t="shared" si="1"/>
        <v>1D</v>
      </c>
      <c r="B106" s="173">
        <f>_xll.qlCalendarAdvance(Calendar,B105,A106)</f>
        <v>41834</v>
      </c>
      <c r="C106" s="173">
        <f>_xll.qlInterestRateIndexValueDate($C$1,B106)</f>
        <v>41834</v>
      </c>
      <c r="D106" s="174">
        <f>_xll.qlIndexFixing(C$1,$B106,TRUE,$D$1)</f>
        <v>4.4000000005773475E-3</v>
      </c>
      <c r="E106" s="174">
        <f>_xll.qlIndexFixing(C$2,$B106,TRUE,$D$1)</f>
        <v>3.7287477656677837E-3</v>
      </c>
    </row>
    <row r="107" spans="1:5" x14ac:dyDescent="0.2">
      <c r="A107" s="172" t="str">
        <f t="shared" si="1"/>
        <v>1D</v>
      </c>
      <c r="B107" s="173">
        <f>_xll.qlCalendarAdvance(Calendar,B106,A107)</f>
        <v>41835</v>
      </c>
      <c r="C107" s="173">
        <f>_xll.qlInterestRateIndexValueDate($C$1,B107)</f>
        <v>41835</v>
      </c>
      <c r="D107" s="174">
        <f>_xll.qlIndexFixing(C$1,$B107,TRUE,$D$1)</f>
        <v>4.4053122198660782E-3</v>
      </c>
      <c r="E107" s="174">
        <f>_xll.qlIndexFixing(C$2,$B107,TRUE,$D$1)</f>
        <v>3.7584037415916427E-3</v>
      </c>
    </row>
    <row r="108" spans="1:5" x14ac:dyDescent="0.2">
      <c r="A108" s="172" t="str">
        <f t="shared" si="1"/>
        <v>1D</v>
      </c>
      <c r="B108" s="173">
        <f>_xll.qlCalendarAdvance(Calendar,B107,A108)</f>
        <v>41836</v>
      </c>
      <c r="C108" s="173">
        <f>_xll.qlInterestRateIndexValueDate($C$1,B108)</f>
        <v>41836</v>
      </c>
      <c r="D108" s="174">
        <f>_xll.qlIndexFixing(C$1,$B108,TRUE,$D$1)</f>
        <v>4.4103279747385567E-3</v>
      </c>
      <c r="E108" s="174">
        <f>_xll.qlIndexFixing(C$2,$B108,TRUE,$D$1)</f>
        <v>3.787895669064012E-3</v>
      </c>
    </row>
    <row r="109" spans="1:5" x14ac:dyDescent="0.2">
      <c r="A109" s="172" t="str">
        <f t="shared" si="1"/>
        <v>1D</v>
      </c>
      <c r="B109" s="173">
        <f>_xll.qlCalendarAdvance(Calendar,B108,A109)</f>
        <v>41837</v>
      </c>
      <c r="C109" s="173">
        <f>_xll.qlInterestRateIndexValueDate($C$1,B109)</f>
        <v>41837</v>
      </c>
      <c r="D109" s="174">
        <f>_xll.qlIndexFixing(C$1,$B109,TRUE,$D$1)</f>
        <v>4.4150635442106465E-3</v>
      </c>
      <c r="E109" s="174">
        <f>_xll.qlIndexFixing(C$2,$B109,TRUE,$D$1)</f>
        <v>3.8172235480848915E-3</v>
      </c>
    </row>
    <row r="110" spans="1:5" x14ac:dyDescent="0.2">
      <c r="A110" s="172" t="str">
        <f t="shared" si="1"/>
        <v>1D</v>
      </c>
      <c r="B110" s="173">
        <f>_xll.qlCalendarAdvance(Calendar,B109,A110)</f>
        <v>41838</v>
      </c>
      <c r="C110" s="173">
        <f>_xll.qlInterestRateIndexValueDate($C$1,B110)</f>
        <v>41838</v>
      </c>
      <c r="D110" s="174">
        <f>_xll.qlIndexFixing(C$1,$B110,TRUE,$D$1)</f>
        <v>4.4157830955785377E-3</v>
      </c>
      <c r="E110" s="174">
        <f>_xll.qlIndexFixing(C$2,$B110,TRUE,$D$1)</f>
        <v>3.8753736230175608E-3</v>
      </c>
    </row>
    <row r="111" spans="1:5" x14ac:dyDescent="0.2">
      <c r="A111" s="172" t="str">
        <f t="shared" si="1"/>
        <v>1D</v>
      </c>
      <c r="B111" s="173">
        <f>_xll.qlCalendarAdvance(Calendar,B110,A111)</f>
        <v>41841</v>
      </c>
      <c r="C111" s="173">
        <f>_xll.qlInterestRateIndexValueDate($C$1,B111)</f>
        <v>41841</v>
      </c>
      <c r="D111" s="174">
        <f>_xll.qlIndexFixing(C$1,$B111,TRUE,$D$1)</f>
        <v>4.4315295530540817E-3</v>
      </c>
      <c r="E111" s="174">
        <f>_xll.qlIndexFixing(C$2,$B111,TRUE,$D$1)</f>
        <v>3.9328945791672343E-3</v>
      </c>
    </row>
    <row r="112" spans="1:5" x14ac:dyDescent="0.2">
      <c r="A112" s="172" t="str">
        <f t="shared" si="1"/>
        <v>1D</v>
      </c>
      <c r="B112" s="173">
        <f>_xll.qlCalendarAdvance(Calendar,B111,A112)</f>
        <v>41842</v>
      </c>
      <c r="C112" s="173">
        <f>_xll.qlInterestRateIndexValueDate($C$1,B112)</f>
        <v>41842</v>
      </c>
      <c r="D112" s="174">
        <f>_xll.qlIndexFixing(C$1,$B112,TRUE,$D$1)</f>
        <v>4.4351083852576289E-3</v>
      </c>
      <c r="E112" s="174">
        <f>_xll.qlIndexFixing(C$2,$B112,TRUE,$D$1)</f>
        <v>3.961402215363341E-3</v>
      </c>
    </row>
    <row r="113" spans="1:5" x14ac:dyDescent="0.2">
      <c r="A113" s="172" t="str">
        <f t="shared" si="1"/>
        <v>1D</v>
      </c>
      <c r="B113" s="173">
        <f>_xll.qlCalendarAdvance(Calendar,B112,A113)</f>
        <v>41843</v>
      </c>
      <c r="C113" s="173">
        <f>_xll.qlInterestRateIndexValueDate($C$1,B113)</f>
        <v>41843</v>
      </c>
      <c r="D113" s="174">
        <f>_xll.qlIndexFixing(C$1,$B113,TRUE,$D$1)</f>
        <v>4.4385047087133391E-3</v>
      </c>
      <c r="E113" s="174">
        <f>_xll.qlIndexFixing(C$2,$B113,TRUE,$D$1)</f>
        <v>3.9897458030269117E-3</v>
      </c>
    </row>
    <row r="114" spans="1:5" x14ac:dyDescent="0.2">
      <c r="A114" s="172" t="str">
        <f t="shared" si="1"/>
        <v>1D</v>
      </c>
      <c r="B114" s="173">
        <f>_xll.qlCalendarAdvance(Calendar,B113,A114)</f>
        <v>41844</v>
      </c>
      <c r="C114" s="173">
        <f>_xll.qlInterestRateIndexValueDate($C$1,B114)</f>
        <v>41844</v>
      </c>
      <c r="D114" s="174">
        <f>_xll.qlIndexFixing(C$1,$B114,TRUE,$D$1)</f>
        <v>4.4417348031999693E-3</v>
      </c>
      <c r="E114" s="174">
        <f>_xll.qlIndexFixing(C$2,$B114,TRUE,$D$1)</f>
        <v>4.0179253419148075E-3</v>
      </c>
    </row>
    <row r="115" spans="1:5" x14ac:dyDescent="0.2">
      <c r="A115" s="172" t="str">
        <f t="shared" si="1"/>
        <v>1D</v>
      </c>
      <c r="B115" s="173">
        <f>_xll.qlCalendarAdvance(Calendar,B114,A115)</f>
        <v>41845</v>
      </c>
      <c r="C115" s="173">
        <f>_xll.qlInterestRateIndexValueDate($C$1,B115)</f>
        <v>41845</v>
      </c>
      <c r="D115" s="174">
        <f>_xll.qlIndexFixing(C$1,$B115,TRUE,$D$1)</f>
        <v>4.4423746175557095E-3</v>
      </c>
      <c r="E115" s="174">
        <f>_xll.qlIndexFixing(C$2,$B115,TRUE,$D$1)</f>
        <v>4.0737830566184297E-3</v>
      </c>
    </row>
    <row r="116" spans="1:5" x14ac:dyDescent="0.2">
      <c r="A116" s="172" t="str">
        <f t="shared" si="1"/>
        <v>1D</v>
      </c>
      <c r="B116" s="173">
        <f>_xll.qlCalendarAdvance(Calendar,B115,A116)</f>
        <v>41848</v>
      </c>
      <c r="C116" s="173">
        <f>_xll.qlInterestRateIndexValueDate($C$1,B116)</f>
        <v>41848</v>
      </c>
      <c r="D116" s="174">
        <f>_xll.qlIndexFixing(C$1,$B116,TRUE,$D$1)</f>
        <v>4.4533184895617639E-3</v>
      </c>
      <c r="E116" s="174">
        <f>_xll.qlIndexFixing(C$2,$B116,TRUE,$D$1)</f>
        <v>4.1290030096285957E-3</v>
      </c>
    </row>
    <row r="117" spans="1:5" x14ac:dyDescent="0.2">
      <c r="A117" s="172" t="str">
        <f t="shared" si="1"/>
        <v>1D</v>
      </c>
      <c r="B117" s="173">
        <f>_xll.qlCalendarAdvance(Calendar,B116,A117)</f>
        <v>41849</v>
      </c>
      <c r="C117" s="173">
        <f>_xll.qlInterestRateIndexValueDate($C$1,B117)</f>
        <v>41849</v>
      </c>
      <c r="D117" s="174">
        <f>_xll.qlIndexFixing(C$1,$B117,TRUE,$D$1)</f>
        <v>4.4559616383263081E-3</v>
      </c>
      <c r="E117" s="174">
        <f>_xll.qlIndexFixing(C$2,$B117,TRUE,$D$1)</f>
        <v>4.1563623043949782E-3</v>
      </c>
    </row>
    <row r="118" spans="1:5" x14ac:dyDescent="0.2">
      <c r="A118" s="172" t="str">
        <f t="shared" si="1"/>
        <v>1D</v>
      </c>
      <c r="B118" s="173">
        <f>_xll.qlCalendarAdvance(Calendar,B117,A118)</f>
        <v>41850</v>
      </c>
      <c r="C118" s="173">
        <f>_xll.qlInterestRateIndexValueDate($C$1,B118)</f>
        <v>41850</v>
      </c>
      <c r="D118" s="174">
        <f>_xll.qlIndexFixing(C$1,$B118,TRUE,$D$1)</f>
        <v>4.4585362381773866E-3</v>
      </c>
      <c r="E118" s="174">
        <f>_xll.qlIndexFixing(C$2,$B118,TRUE,$D$1)</f>
        <v>4.1835575503046396E-3</v>
      </c>
    </row>
    <row r="119" spans="1:5" x14ac:dyDescent="0.2">
      <c r="A119" s="172" t="str">
        <f t="shared" si="1"/>
        <v>1D</v>
      </c>
      <c r="B119" s="173">
        <f>_xll.qlCalendarAdvance(Calendar,B118,A119)</f>
        <v>41851</v>
      </c>
      <c r="C119" s="173">
        <f>_xll.qlInterestRateIndexValueDate($C$1,B119)</f>
        <v>41851</v>
      </c>
      <c r="D119" s="174">
        <f>_xll.qlIndexFixing(C$1,$B119,TRUE,$D$1)</f>
        <v>4.4610585693113207E-3</v>
      </c>
      <c r="E119" s="174">
        <f>_xll.qlIndexFixing(C$2,$B119,TRUE,$D$1)</f>
        <v>4.210588747114441E-3</v>
      </c>
    </row>
    <row r="120" spans="1:5" x14ac:dyDescent="0.2">
      <c r="A120" s="172" t="str">
        <f t="shared" si="1"/>
        <v>1D</v>
      </c>
      <c r="B120" s="173">
        <f>_xll.qlCalendarAdvance(Calendar,B119,A120)</f>
        <v>41852</v>
      </c>
      <c r="C120" s="173">
        <f>_xll.qlInterestRateIndexValueDate($C$1,B120)</f>
        <v>41852</v>
      </c>
      <c r="D120" s="174">
        <f>_xll.qlIndexFixing(C$1,$B120,TRUE,$D$1)</f>
        <v>4.4639459265693781E-3</v>
      </c>
      <c r="E120" s="174">
        <f>_xll.qlIndexFixing(C$2,$B120,TRUE,$D$1)</f>
        <v>4.2641541256597621E-3</v>
      </c>
    </row>
    <row r="121" spans="1:5" x14ac:dyDescent="0.2">
      <c r="A121" s="172" t="str">
        <f t="shared" si="1"/>
        <v>1D</v>
      </c>
      <c r="B121" s="173">
        <f>_xll.qlCalendarAdvance(Calendar,B120,A121)</f>
        <v>41855</v>
      </c>
      <c r="C121" s="173">
        <f>_xll.qlInterestRateIndexValueDate($C$1,B121)</f>
        <v>41855</v>
      </c>
      <c r="D121" s="174">
        <f>_xll.qlIndexFixing(C$1,$B121,TRUE,$D$1)</f>
        <v>4.4709508120485443E-3</v>
      </c>
      <c r="E121" s="174">
        <f>_xll.qlIndexFixing(C$2,$B121,TRUE,$D$1)</f>
        <v>4.3170730441655092E-3</v>
      </c>
    </row>
    <row r="122" spans="1:5" x14ac:dyDescent="0.2">
      <c r="A122" s="172" t="str">
        <f t="shared" si="1"/>
        <v>1D</v>
      </c>
      <c r="B122" s="173">
        <f>_xll.qlCalendarAdvance(Calendar,B121,A122)</f>
        <v>41856</v>
      </c>
      <c r="C122" s="173">
        <f>_xll.qlInterestRateIndexValueDate($C$1,B122)</f>
        <v>41856</v>
      </c>
      <c r="D122" s="174">
        <f>_xll.qlIndexFixing(C$1,$B122,TRUE,$D$1)</f>
        <v>4.4734560039898404E-3</v>
      </c>
      <c r="E122" s="174">
        <f>_xll.qlIndexFixing(C$2,$B122,TRUE,$D$1)</f>
        <v>4.3432839957191494E-3</v>
      </c>
    </row>
    <row r="123" spans="1:5" x14ac:dyDescent="0.2">
      <c r="A123" s="172" t="str">
        <f t="shared" si="1"/>
        <v>1D</v>
      </c>
      <c r="B123" s="173">
        <f>_xll.qlCalendarAdvance(Calendar,B122,A123)</f>
        <v>41857</v>
      </c>
      <c r="C123" s="173">
        <f>_xll.qlInterestRateIndexValueDate($C$1,B123)</f>
        <v>41857</v>
      </c>
      <c r="D123" s="174">
        <f>_xll.qlIndexFixing(C$1,$B123,TRUE,$D$1)</f>
        <v>4.476006609257884E-3</v>
      </c>
      <c r="E123" s="174">
        <f>_xll.qlIndexFixing(C$2,$B123,TRUE,$D$1)</f>
        <v>4.3693308979297907E-3</v>
      </c>
    </row>
    <row r="124" spans="1:5" x14ac:dyDescent="0.2">
      <c r="A124" s="172" t="str">
        <f t="shared" si="1"/>
        <v>1D</v>
      </c>
      <c r="B124" s="173">
        <f>_xll.qlCalendarAdvance(Calendar,B123,A124)</f>
        <v>41858</v>
      </c>
      <c r="C124" s="173">
        <f>_xll.qlInterestRateIndexValueDate($C$1,B124)</f>
        <v>41858</v>
      </c>
      <c r="D124" s="174">
        <f>_xll.qlIndexFixing(C$1,$B124,TRUE,$D$1)</f>
        <v>4.4786189083423477E-3</v>
      </c>
      <c r="E124" s="174">
        <f>_xll.qlIndexFixing(C$2,$B124,TRUE,$D$1)</f>
        <v>4.395213751040572E-3</v>
      </c>
    </row>
    <row r="125" spans="1:5" x14ac:dyDescent="0.2">
      <c r="A125" s="172" t="str">
        <f t="shared" si="1"/>
        <v>1D</v>
      </c>
      <c r="B125" s="173">
        <f>_xll.qlCalendarAdvance(Calendar,B124,A125)</f>
        <v>41859</v>
      </c>
      <c r="C125" s="173">
        <f>_xll.qlInterestRateIndexValueDate($C$1,B125)</f>
        <v>41859</v>
      </c>
      <c r="D125" s="174">
        <f>_xll.qlIndexFixing(C$1,$B125,TRUE,$D$1)</f>
        <v>4.4859624441867529E-3</v>
      </c>
      <c r="E125" s="174">
        <f>_xll.qlIndexFixing(C$2,$B125,TRUE,$D$1)</f>
        <v>4.4464867923739906E-3</v>
      </c>
    </row>
    <row r="126" spans="1:5" x14ac:dyDescent="0.2">
      <c r="A126" s="172" t="str">
        <f t="shared" si="1"/>
        <v>1D</v>
      </c>
      <c r="B126" s="173">
        <f>_xll.qlCalendarAdvance(Calendar,B125,A126)</f>
        <v>41862</v>
      </c>
      <c r="C126" s="173">
        <f>_xll.qlInterestRateIndexValueDate($C$1,B126)</f>
        <v>41862</v>
      </c>
      <c r="D126" s="174">
        <f>_xll.qlIndexFixing(C$1,$B126,TRUE,$D$1)</f>
        <v>4.4900106542103534E-3</v>
      </c>
      <c r="E126" s="174">
        <f>_xll.qlIndexFixing(C$2,$B126,TRUE,$D$1)</f>
        <v>4.4971046704589401E-3</v>
      </c>
    </row>
    <row r="127" spans="1:5" x14ac:dyDescent="0.2">
      <c r="A127" s="172" t="str">
        <f t="shared" si="1"/>
        <v>1D</v>
      </c>
      <c r="B127" s="173">
        <f>_xll.qlCalendarAdvance(Calendar,B126,A127)</f>
        <v>41863</v>
      </c>
      <c r="C127" s="173">
        <f>_xll.qlInterestRateIndexValueDate($C$1,B127)</f>
        <v>41863</v>
      </c>
      <c r="D127" s="174">
        <f>_xll.qlIndexFixing(C$1,$B127,TRUE,$D$1)</f>
        <v>4.4931756313684968E-3</v>
      </c>
      <c r="E127" s="174">
        <f>_xll.qlIndexFixing(C$2,$B127,TRUE,$D$1)</f>
        <v>4.5221672768547272E-3</v>
      </c>
    </row>
    <row r="128" spans="1:5" x14ac:dyDescent="0.2">
      <c r="A128" s="172" t="str">
        <f t="shared" si="1"/>
        <v>1D</v>
      </c>
      <c r="B128" s="173">
        <f>_xll.qlCalendarAdvance(Calendar,B127,A128)</f>
        <v>41864</v>
      </c>
      <c r="C128" s="173">
        <f>_xll.qlInterestRateIndexValueDate($C$1,B128)</f>
        <v>41864</v>
      </c>
      <c r="D128" s="174">
        <f>_xll.qlIndexFixing(C$1,$B128,TRUE,$D$1)</f>
        <v>4.4964999863355871E-3</v>
      </c>
      <c r="E128" s="174">
        <f>_xll.qlIndexFixing(C$2,$B128,TRUE,$D$1)</f>
        <v>4.5470658339075154E-3</v>
      </c>
    </row>
    <row r="129" spans="1:5" x14ac:dyDescent="0.2">
      <c r="A129" s="172" t="str">
        <f t="shared" si="1"/>
        <v>1D</v>
      </c>
      <c r="B129" s="173">
        <f>_xll.qlCalendarAdvance(Calendar,B128,A129)</f>
        <v>41865</v>
      </c>
      <c r="C129" s="173">
        <f>_xll.qlInterestRateIndexValueDate($C$1,B129)</f>
        <v>41865</v>
      </c>
      <c r="D129" s="174">
        <f>_xll.qlIndexFixing(C$1,$B129,TRUE,$D$1)</f>
        <v>4.5000000000003605E-3</v>
      </c>
      <c r="E129" s="174">
        <f>_xll.qlIndexFixing(C$2,$B129,TRUE,$D$1)</f>
        <v>4.5715758357200986E-3</v>
      </c>
    </row>
    <row r="130" spans="1:5" x14ac:dyDescent="0.2">
      <c r="A130" s="172" t="str">
        <f t="shared" si="1"/>
        <v>1D</v>
      </c>
      <c r="B130" s="173">
        <f>_xll.qlCalendarAdvance(Calendar,B129,A130)</f>
        <v>41866</v>
      </c>
      <c r="C130" s="173">
        <f>_xll.qlInterestRateIndexValueDate($C$1,B130)</f>
        <v>41866</v>
      </c>
      <c r="D130" s="174">
        <f>_xll.qlIndexFixing(C$1,$B130,TRUE,$D$1)</f>
        <v>4.5136638763982953E-3</v>
      </c>
      <c r="E130" s="174">
        <f>_xll.qlIndexFixing(C$2,$B130,TRUE,$D$1)</f>
        <v>4.6160662798773924E-3</v>
      </c>
    </row>
    <row r="131" spans="1:5" x14ac:dyDescent="0.2">
      <c r="A131" s="172" t="str">
        <f t="shared" si="1"/>
        <v>1D</v>
      </c>
      <c r="B131" s="173">
        <f>_xll.qlCalendarAdvance(Calendar,B130,A131)</f>
        <v>41869</v>
      </c>
      <c r="C131" s="173">
        <f>_xll.qlInterestRateIndexValueDate($C$1,B131)</f>
        <v>41869</v>
      </c>
      <c r="D131" s="174">
        <f>_xll.qlIndexFixing(C$1,$B131,TRUE,$D$1)</f>
        <v>4.5156858619671194E-3</v>
      </c>
      <c r="E131" s="174">
        <f>_xll.qlIndexFixing(C$2,$B131,TRUE,$D$1)</f>
        <v>4.6554030219714271E-3</v>
      </c>
    </row>
    <row r="132" spans="1:5" x14ac:dyDescent="0.2">
      <c r="A132" s="172" t="str">
        <f t="shared" si="1"/>
        <v>1D</v>
      </c>
      <c r="B132" s="173">
        <f>_xll.qlCalendarAdvance(Calendar,B131,A132)</f>
        <v>41870</v>
      </c>
      <c r="C132" s="173">
        <f>_xll.qlInterestRateIndexValueDate($C$1,B132)</f>
        <v>41870</v>
      </c>
      <c r="D132" s="174">
        <f>_xll.qlIndexFixing(C$1,$B132,TRUE,$D$1)</f>
        <v>4.5199305655394704E-3</v>
      </c>
      <c r="E132" s="174">
        <f>_xll.qlIndexFixing(C$2,$B132,TRUE,$D$1)</f>
        <v>4.6725821062121309E-3</v>
      </c>
    </row>
    <row r="133" spans="1:5" x14ac:dyDescent="0.2">
      <c r="A133" s="172" t="str">
        <f t="shared" si="1"/>
        <v>1D</v>
      </c>
      <c r="B133" s="173">
        <f>_xll.qlCalendarAdvance(Calendar,B132,A133)</f>
        <v>41871</v>
      </c>
      <c r="C133" s="173">
        <f>_xll.qlInterestRateIndexValueDate($C$1,B133)</f>
        <v>41871</v>
      </c>
      <c r="D133" s="174">
        <f>_xll.qlIndexFixing(C$1,$B133,TRUE,$D$1)</f>
        <v>4.524262801106264E-3</v>
      </c>
      <c r="E133" s="174">
        <f>_xll.qlIndexFixing(C$2,$B133,TRUE,$D$1)</f>
        <v>4.6882501051592751E-3</v>
      </c>
    </row>
    <row r="134" spans="1:5" x14ac:dyDescent="0.2">
      <c r="A134" s="172" t="str">
        <f t="shared" si="1"/>
        <v>1D</v>
      </c>
      <c r="B134" s="173">
        <f>_xll.qlCalendarAdvance(Calendar,B133,A134)</f>
        <v>41872</v>
      </c>
      <c r="C134" s="173">
        <f>_xll.qlInterestRateIndexValueDate($C$1,B134)</f>
        <v>41872</v>
      </c>
      <c r="D134" s="174">
        <f>_xll.qlIndexFixing(C$1,$B134,TRUE,$D$1)</f>
        <v>4.5286616869064942E-3</v>
      </c>
      <c r="E134" s="174">
        <f>_xll.qlIndexFixing(C$2,$B134,TRUE,$D$1)</f>
        <v>4.7024070185697209E-3</v>
      </c>
    </row>
    <row r="135" spans="1:5" x14ac:dyDescent="0.2">
      <c r="A135" s="172" t="str">
        <f t="shared" si="1"/>
        <v>1D</v>
      </c>
      <c r="B135" s="173">
        <f>_xll.qlCalendarAdvance(Calendar,B134,A135)</f>
        <v>41873</v>
      </c>
      <c r="C135" s="173">
        <f>_xll.qlInterestRateIndexValueDate($C$1,B135)</f>
        <v>41873</v>
      </c>
      <c r="D135" s="174">
        <f>_xll.qlIndexFixing(C$1,$B135,TRUE,$D$1)</f>
        <v>4.5459644423339104E-3</v>
      </c>
      <c r="E135" s="174">
        <f>_xll.qlIndexFixing(C$2,$B135,TRUE,$D$1)</f>
        <v>4.7257450765196092E-3</v>
      </c>
    </row>
    <row r="136" spans="1:5" x14ac:dyDescent="0.2">
      <c r="A136" s="172" t="str">
        <f t="shared" si="1"/>
        <v>1D</v>
      </c>
      <c r="B136" s="173">
        <f>_xll.qlCalendarAdvance(Calendar,B135,A136)</f>
        <v>41876</v>
      </c>
      <c r="C136" s="173">
        <f>_xll.qlInterestRateIndexValueDate($C$1,B136)</f>
        <v>41876</v>
      </c>
      <c r="D136" s="174">
        <f>_xll.qlIndexFixing(C$1,$B136,TRUE,$D$1)</f>
        <v>4.5465060940987241E-3</v>
      </c>
      <c r="E136" s="174">
        <f>_xll.qlIndexFixing(C$2,$B136,TRUE,$D$1)</f>
        <v>4.7439238131974371E-3</v>
      </c>
    </row>
    <row r="137" spans="1:5" x14ac:dyDescent="0.2">
      <c r="A137" s="172" t="str">
        <f t="shared" ref="A137:A200" si="2">A136</f>
        <v>1D</v>
      </c>
      <c r="B137" s="173">
        <f>_xll.qlCalendarAdvance(Calendar,B136,A137)</f>
        <v>41877</v>
      </c>
      <c r="C137" s="173">
        <f>_xll.qlInterestRateIndexValueDate($C$1,B137)</f>
        <v>41877</v>
      </c>
      <c r="D137" s="174">
        <f>_xll.qlIndexFixing(C$1,$B137,TRUE,$D$1)</f>
        <v>4.5509250014919974E-3</v>
      </c>
      <c r="E137" s="174">
        <f>_xll.qlIndexFixing(C$2,$B137,TRUE,$D$1)</f>
        <v>4.750525296411956E-3</v>
      </c>
    </row>
    <row r="138" spans="1:5" x14ac:dyDescent="0.2">
      <c r="A138" s="172" t="str">
        <f t="shared" si="2"/>
        <v>1D</v>
      </c>
      <c r="B138" s="173">
        <f>_xll.qlCalendarAdvance(Calendar,B137,A138)</f>
        <v>41878</v>
      </c>
      <c r="C138" s="173">
        <f>_xll.qlInterestRateIndexValueDate($C$1,B138)</f>
        <v>41878</v>
      </c>
      <c r="D138" s="174">
        <f>_xll.qlIndexFixing(C$1,$B138,TRUE,$D$1)</f>
        <v>4.5552852666375099E-3</v>
      </c>
      <c r="E138" s="174">
        <f>_xll.qlIndexFixing(C$2,$B138,TRUE,$D$1)</f>
        <v>4.7556156934414062E-3</v>
      </c>
    </row>
    <row r="139" spans="1:5" x14ac:dyDescent="0.2">
      <c r="A139" s="172" t="str">
        <f t="shared" si="2"/>
        <v>1D</v>
      </c>
      <c r="B139" s="173">
        <f>_xll.qlCalendarAdvance(Calendar,B138,A139)</f>
        <v>41879</v>
      </c>
      <c r="C139" s="173">
        <f>_xll.qlInterestRateIndexValueDate($C$1,B139)</f>
        <v>41879</v>
      </c>
      <c r="D139" s="174">
        <f>_xll.qlIndexFixing(C$1,$B139,TRUE,$D$1)</f>
        <v>4.5595660071320512E-3</v>
      </c>
      <c r="E139" s="174">
        <f>_xll.qlIndexFixing(C$2,$B139,TRUE,$D$1)</f>
        <v>4.7591950040426489E-3</v>
      </c>
    </row>
    <row r="140" spans="1:5" x14ac:dyDescent="0.2">
      <c r="A140" s="172" t="str">
        <f t="shared" si="2"/>
        <v>1D</v>
      </c>
      <c r="B140" s="173">
        <f>_xll.qlCalendarAdvance(Calendar,B139,A140)</f>
        <v>41880</v>
      </c>
      <c r="C140" s="173">
        <f>_xll.qlInterestRateIndexValueDate($C$1,B140)</f>
        <v>41880</v>
      </c>
      <c r="D140" s="174">
        <f>_xll.qlIndexFixing(C$1,$B140,TRUE,$D$1)</f>
        <v>4.557312859589142E-3</v>
      </c>
      <c r="E140" s="174">
        <f>_xll.qlIndexFixing(C$2,$B140,TRUE,$D$1)</f>
        <v>4.7613787805448711E-3</v>
      </c>
    </row>
    <row r="141" spans="1:5" x14ac:dyDescent="0.2">
      <c r="A141" s="172" t="str">
        <f t="shared" si="2"/>
        <v>1D</v>
      </c>
      <c r="B141" s="173">
        <f>_xll.qlCalendarAdvance(Calendar,B140,A141)</f>
        <v>41883</v>
      </c>
      <c r="C141" s="173">
        <f>_xll.qlInterestRateIndexValueDate($C$1,B141)</f>
        <v>41883</v>
      </c>
      <c r="D141" s="174">
        <f>_xll.qlIndexFixing(C$1,$B141,TRUE,$D$1)</f>
        <v>4.5695841449242451E-3</v>
      </c>
      <c r="E141" s="174">
        <f>_xll.qlIndexFixing(C$2,$B141,TRUE,$D$1)</f>
        <v>4.7584013817603132E-3</v>
      </c>
    </row>
    <row r="142" spans="1:5" x14ac:dyDescent="0.2">
      <c r="A142" s="172" t="str">
        <f t="shared" si="2"/>
        <v>1D</v>
      </c>
      <c r="B142" s="173">
        <f>_xll.qlCalendarAdvance(Calendar,B141,A142)</f>
        <v>41884</v>
      </c>
      <c r="C142" s="173">
        <f>_xll.qlInterestRateIndexValueDate($C$1,B142)</f>
        <v>41884</v>
      </c>
      <c r="D142" s="174">
        <f>_xll.qlIndexFixing(C$1,$B142,TRUE,$D$1)</f>
        <v>4.5734062812095048E-3</v>
      </c>
      <c r="E142" s="174">
        <f>_xll.qlIndexFixing(C$2,$B142,TRUE,$D$1)</f>
        <v>4.7544252599773795E-3</v>
      </c>
    </row>
    <row r="143" spans="1:5" x14ac:dyDescent="0.2">
      <c r="A143" s="172" t="str">
        <f t="shared" si="2"/>
        <v>1D</v>
      </c>
      <c r="B143" s="173">
        <f>_xll.qlCalendarAdvance(Calendar,B142,A143)</f>
        <v>41885</v>
      </c>
      <c r="C143" s="173">
        <f>_xll.qlInterestRateIndexValueDate($C$1,B143)</f>
        <v>41885</v>
      </c>
      <c r="D143" s="174">
        <f>_xll.qlIndexFixing(C$1,$B143,TRUE,$D$1)</f>
        <v>4.5770590849103752E-3</v>
      </c>
      <c r="E143" s="174">
        <f>_xll.qlIndexFixing(C$2,$B143,TRUE,$D$1)</f>
        <v>4.7489380519283309E-3</v>
      </c>
    </row>
    <row r="144" spans="1:5" x14ac:dyDescent="0.2">
      <c r="A144" s="172" t="str">
        <f t="shared" si="2"/>
        <v>1D</v>
      </c>
      <c r="B144" s="173">
        <f>_xll.qlCalendarAdvance(Calendar,B143,A144)</f>
        <v>41886</v>
      </c>
      <c r="C144" s="173">
        <f>_xll.qlInterestRateIndexValueDate($C$1,B144)</f>
        <v>41886</v>
      </c>
      <c r="D144" s="174">
        <f>_xll.qlIndexFixing(C$1,$B144,TRUE,$D$1)</f>
        <v>4.5805214440344704E-3</v>
      </c>
      <c r="E144" s="174">
        <f>_xll.qlIndexFixing(C$2,$B144,TRUE,$D$1)</f>
        <v>4.7419397576131672E-3</v>
      </c>
    </row>
    <row r="145" spans="1:5" x14ac:dyDescent="0.2">
      <c r="A145" s="172" t="str">
        <f t="shared" si="2"/>
        <v>1D</v>
      </c>
      <c r="B145" s="173">
        <f>_xll.qlCalendarAdvance(Calendar,B144,A145)</f>
        <v>41887</v>
      </c>
      <c r="C145" s="173">
        <f>_xll.qlInterestRateIndexValueDate($C$1,B145)</f>
        <v>41887</v>
      </c>
      <c r="D145" s="174">
        <f>_xll.qlIndexFixing(C$1,$B145,TRUE,$D$1)</f>
        <v>4.5837722465404207E-3</v>
      </c>
      <c r="E145" s="174">
        <f>_xll.qlIndexFixing(C$2,$B145,TRUE,$D$1)</f>
        <v>4.7229673269270451E-3</v>
      </c>
    </row>
    <row r="146" spans="1:5" x14ac:dyDescent="0.2">
      <c r="A146" s="172" t="str">
        <f t="shared" si="2"/>
        <v>1D</v>
      </c>
      <c r="B146" s="173">
        <f>_xll.qlCalendarAdvance(Calendar,B145,A146)</f>
        <v>41890</v>
      </c>
      <c r="C146" s="173">
        <f>_xll.qlInterestRateIndexValueDate($C$1,B146)</f>
        <v>41890</v>
      </c>
      <c r="D146" s="174">
        <f>_xll.qlIndexFixing(C$1,$B146,TRUE,$D$1)</f>
        <v>4.5920441934618837E-3</v>
      </c>
      <c r="E146" s="174">
        <f>_xll.qlIndexFixing(C$2,$B146,TRUE,$D$1)</f>
        <v>4.6915890083398804E-3</v>
      </c>
    </row>
    <row r="147" spans="1:5" x14ac:dyDescent="0.2">
      <c r="A147" s="172" t="str">
        <f t="shared" si="2"/>
        <v>1D</v>
      </c>
      <c r="B147" s="173">
        <f>_xll.qlCalendarAdvance(Calendar,B146,A147)</f>
        <v>41892</v>
      </c>
      <c r="C147" s="173">
        <f>_xll.qlInterestRateIndexValueDate($C$1,B147)</f>
        <v>41892</v>
      </c>
      <c r="D147" s="174">
        <f>_xll.qlIndexFixing(C$1,$B147,TRUE,$D$1)</f>
        <v>4.5961139864761635E-3</v>
      </c>
      <c r="E147" s="174">
        <f>_xll.qlIndexFixing(C$2,$B147,TRUE,$D$1)</f>
        <v>4.6682171848344556E-3</v>
      </c>
    </row>
    <row r="148" spans="1:5" x14ac:dyDescent="0.2">
      <c r="A148" s="172" t="str">
        <f t="shared" si="2"/>
        <v>1D</v>
      </c>
      <c r="B148" s="173">
        <f>_xll.qlCalendarAdvance(Calendar,B147,A148)</f>
        <v>41893</v>
      </c>
      <c r="C148" s="173">
        <f>_xll.qlInterestRateIndexValueDate($C$1,B148)</f>
        <v>41893</v>
      </c>
      <c r="D148" s="174">
        <f>_xll.qlIndexFixing(C$1,$B148,TRUE,$D$1)</f>
        <v>4.5976520952279555E-3</v>
      </c>
      <c r="E148" s="174">
        <f>_xll.qlIndexFixing(C$2,$B148,TRUE,$D$1)</f>
        <v>4.6506412896551996E-3</v>
      </c>
    </row>
    <row r="149" spans="1:5" x14ac:dyDescent="0.2">
      <c r="A149" s="172" t="str">
        <f t="shared" si="2"/>
        <v>1D</v>
      </c>
      <c r="B149" s="173">
        <f>_xll.qlCalendarAdvance(Calendar,B148,A149)</f>
        <v>41894</v>
      </c>
      <c r="C149" s="173">
        <f>_xll.qlInterestRateIndexValueDate($C$1,B149)</f>
        <v>41894</v>
      </c>
      <c r="D149" s="174">
        <f>_xll.qlIndexFixing(C$1,$B149,TRUE,$D$1)</f>
        <v>4.5988308627736537E-3</v>
      </c>
      <c r="E149" s="174">
        <f>_xll.qlIndexFixing(C$2,$B149,TRUE,$D$1)</f>
        <v>4.61051078579818E-3</v>
      </c>
    </row>
    <row r="150" spans="1:5" x14ac:dyDescent="0.2">
      <c r="A150" s="172" t="str">
        <f t="shared" si="2"/>
        <v>1D</v>
      </c>
      <c r="B150" s="173">
        <f>_xll.qlCalendarAdvance(Calendar,B149,A150)</f>
        <v>41897</v>
      </c>
      <c r="C150" s="173">
        <f>_xll.qlInterestRateIndexValueDate($C$1,B150)</f>
        <v>41897</v>
      </c>
      <c r="D150" s="174">
        <f>_xll.qlIndexFixing(C$1,$B150,TRUE,$D$1)</f>
        <v>4.599999999144495E-3</v>
      </c>
      <c r="E150" s="174">
        <f>_xll.qlIndexFixing(C$2,$B150,TRUE,$D$1)</f>
        <v>4.5652268607843105E-3</v>
      </c>
    </row>
    <row r="151" spans="1:5" x14ac:dyDescent="0.2">
      <c r="A151" s="172" t="str">
        <f t="shared" si="2"/>
        <v>1D</v>
      </c>
      <c r="B151" s="173">
        <f>_xll.qlCalendarAdvance(Calendar,B150,A151)</f>
        <v>41898</v>
      </c>
      <c r="C151" s="173">
        <f>_xll.qlInterestRateIndexValueDate($C$1,B151)</f>
        <v>41898</v>
      </c>
      <c r="D151" s="174">
        <f>_xll.qlIndexFixing(C$1,$B151,TRUE,$D$1)</f>
        <v>4.5995494212919081E-3</v>
      </c>
      <c r="E151" s="174">
        <f>_xll.qlIndexFixing(C$2,$B151,TRUE,$D$1)</f>
        <v>4.5405034013845658E-3</v>
      </c>
    </row>
    <row r="152" spans="1:5" x14ac:dyDescent="0.2">
      <c r="A152" s="172" t="str">
        <f t="shared" si="2"/>
        <v>1D</v>
      </c>
      <c r="B152" s="173">
        <f>_xll.qlCalendarAdvance(Calendar,B151,A152)</f>
        <v>41899</v>
      </c>
      <c r="C152" s="173">
        <f>_xll.qlInterestRateIndexValueDate($C$1,B152)</f>
        <v>41899</v>
      </c>
      <c r="D152" s="174">
        <f>_xll.qlIndexFixing(C$1,$B152,TRUE,$D$1)</f>
        <v>4.5987442840893702E-3</v>
      </c>
      <c r="E152" s="174">
        <f>_xll.qlIndexFixing(C$2,$B152,TRUE,$D$1)</f>
        <v>4.5163081512322734E-3</v>
      </c>
    </row>
    <row r="153" spans="1:5" x14ac:dyDescent="0.2">
      <c r="A153" s="172" t="str">
        <f t="shared" si="2"/>
        <v>1D</v>
      </c>
      <c r="B153" s="173">
        <f>_xll.qlCalendarAdvance(Calendar,B152,A153)</f>
        <v>41900</v>
      </c>
      <c r="C153" s="173">
        <f>_xll.qlInterestRateIndexValueDate($C$1,B153)</f>
        <v>41900</v>
      </c>
      <c r="D153" s="174">
        <f>_xll.qlIndexFixing(C$1,$B153,TRUE,$D$1)</f>
        <v>4.5976558684390888E-3</v>
      </c>
      <c r="E153" s="174">
        <f>_xll.qlIndexFixing(C$2,$B153,TRUE,$D$1)</f>
        <v>4.4930489685224284E-3</v>
      </c>
    </row>
    <row r="154" spans="1:5" x14ac:dyDescent="0.2">
      <c r="A154" s="172" t="str">
        <f t="shared" si="2"/>
        <v>1D</v>
      </c>
      <c r="B154" s="173">
        <f>_xll.qlCalendarAdvance(Calendar,B153,A154)</f>
        <v>41901</v>
      </c>
      <c r="C154" s="173">
        <f>_xll.qlInterestRateIndexValueDate($C$1,B154)</f>
        <v>41901</v>
      </c>
      <c r="D154" s="174">
        <f>_xll.qlIndexFixing(C$1,$B154,TRUE,$D$1)</f>
        <v>4.5963509681969791E-3</v>
      </c>
      <c r="E154" s="174">
        <f>_xll.qlIndexFixing(C$2,$B154,TRUE,$D$1)</f>
        <v>4.4497050724838045E-3</v>
      </c>
    </row>
    <row r="155" spans="1:5" x14ac:dyDescent="0.2">
      <c r="A155" s="172" t="str">
        <f t="shared" si="2"/>
        <v>1D</v>
      </c>
      <c r="B155" s="173">
        <f>_xll.qlCalendarAdvance(Calendar,B154,A155)</f>
        <v>41904</v>
      </c>
      <c r="C155" s="173">
        <f>_xll.qlInterestRateIndexValueDate($C$1,B155)</f>
        <v>41904</v>
      </c>
      <c r="D155" s="174">
        <f>_xll.qlIndexFixing(C$1,$B155,TRUE,$D$1)</f>
        <v>4.5918052976452262E-3</v>
      </c>
      <c r="E155" s="174">
        <f>_xll.qlIndexFixing(C$2,$B155,TRUE,$D$1)</f>
        <v>4.4093729106486901E-3</v>
      </c>
    </row>
    <row r="156" spans="1:5" x14ac:dyDescent="0.2">
      <c r="A156" s="172" t="str">
        <f t="shared" si="2"/>
        <v>1D</v>
      </c>
      <c r="B156" s="173">
        <f>_xll.qlCalendarAdvance(Calendar,B155,A156)</f>
        <v>41905</v>
      </c>
      <c r="C156" s="173">
        <f>_xll.qlInterestRateIndexValueDate($C$1,B156)</f>
        <v>41905</v>
      </c>
      <c r="D156" s="174">
        <f>_xll.qlIndexFixing(C$1,$B156,TRUE,$D$1)</f>
        <v>4.590302396324946E-3</v>
      </c>
      <c r="E156" s="174">
        <f>_xll.qlIndexFixing(C$2,$B156,TRUE,$D$1)</f>
        <v>4.3907940634491105E-3</v>
      </c>
    </row>
    <row r="157" spans="1:5" x14ac:dyDescent="0.2">
      <c r="A157" s="172" t="str">
        <f t="shared" si="2"/>
        <v>1D</v>
      </c>
      <c r="B157" s="173">
        <f>_xll.qlCalendarAdvance(Calendar,B156,A157)</f>
        <v>41906</v>
      </c>
      <c r="C157" s="173">
        <f>_xll.qlInterestRateIndexValueDate($C$1,B157)</f>
        <v>41906</v>
      </c>
      <c r="D157" s="174">
        <f>_xll.qlIndexFixing(C$1,$B157,TRUE,$D$1)</f>
        <v>4.5889169785925058E-3</v>
      </c>
      <c r="E157" s="174">
        <f>_xll.qlIndexFixing(C$2,$B157,TRUE,$D$1)</f>
        <v>4.3731512829625618E-3</v>
      </c>
    </row>
    <row r="158" spans="1:5" x14ac:dyDescent="0.2">
      <c r="A158" s="172" t="str">
        <f t="shared" si="2"/>
        <v>1D</v>
      </c>
      <c r="B158" s="173">
        <f>_xll.qlCalendarAdvance(Calendar,B157,A158)</f>
        <v>41907</v>
      </c>
      <c r="C158" s="173">
        <f>_xll.qlInterestRateIndexValueDate($C$1,B158)</f>
        <v>41907</v>
      </c>
      <c r="D158" s="174">
        <f>_xll.qlIndexFixing(C$1,$B158,TRUE,$D$1)</f>
        <v>4.5756758942818252E-3</v>
      </c>
      <c r="E158" s="174">
        <f>_xll.qlIndexFixing(C$2,$B158,TRUE,$D$1)</f>
        <v>4.3564445689459053E-3</v>
      </c>
    </row>
    <row r="159" spans="1:5" x14ac:dyDescent="0.2">
      <c r="A159" s="172" t="str">
        <f t="shared" si="2"/>
        <v>1D</v>
      </c>
      <c r="B159" s="173">
        <f>_xll.qlCalendarAdvance(Calendar,B158,A159)</f>
        <v>41908</v>
      </c>
      <c r="C159" s="173">
        <f>_xll.qlInterestRateIndexValueDate($C$1,B159)</f>
        <v>41908</v>
      </c>
      <c r="D159" s="174">
        <f>_xll.qlIndexFixing(C$1,$B159,TRUE,$D$1)</f>
        <v>4.5779535024213867E-3</v>
      </c>
      <c r="E159" s="174">
        <f>_xll.qlIndexFixing(C$2,$B159,TRUE,$D$1)</f>
        <v>4.3262026375971247E-3</v>
      </c>
    </row>
    <row r="160" spans="1:5" x14ac:dyDescent="0.2">
      <c r="A160" s="172" t="str">
        <f t="shared" si="2"/>
        <v>1D</v>
      </c>
      <c r="B160" s="173">
        <f>_xll.qlCalendarAdvance(Calendar,B159,A160)</f>
        <v>41911</v>
      </c>
      <c r="C160" s="173">
        <f>_xll.qlInterestRateIndexValueDate($C$1,B160)</f>
        <v>41911</v>
      </c>
      <c r="D160" s="174">
        <f>_xll.qlIndexFixing(C$1,$B160,TRUE,$D$1)</f>
        <v>4.5860899100767958E-3</v>
      </c>
      <c r="E160" s="174">
        <f>_xll.qlIndexFixing(C$2,$B160,TRUE,$D$1)</f>
        <v>4.2989783755520428E-3</v>
      </c>
    </row>
    <row r="161" spans="1:5" x14ac:dyDescent="0.2">
      <c r="A161" s="172" t="str">
        <f t="shared" si="2"/>
        <v>1D</v>
      </c>
      <c r="B161" s="173">
        <f>_xll.qlCalendarAdvance(Calendar,B160,A161)</f>
        <v>41912</v>
      </c>
      <c r="C161" s="173">
        <f>_xll.qlInterestRateIndexValueDate($C$1,B161)</f>
        <v>41912</v>
      </c>
      <c r="D161" s="174">
        <f>_xll.qlIndexFixing(C$1,$B161,TRUE,$D$1)</f>
        <v>4.5848989801739503E-3</v>
      </c>
      <c r="E161" s="174">
        <f>_xll.qlIndexFixing(C$2,$B161,TRUE,$D$1)</f>
        <v>4.2762237946047943E-3</v>
      </c>
    </row>
    <row r="162" spans="1:5" x14ac:dyDescent="0.2">
      <c r="A162" s="172" t="str">
        <f t="shared" si="2"/>
        <v>1D</v>
      </c>
      <c r="B162" s="173">
        <f>_xll.qlCalendarAdvance(Calendar,B161,A162)</f>
        <v>41915</v>
      </c>
      <c r="C162" s="173">
        <f>_xll.qlInterestRateIndexValueDate($C$1,B162)</f>
        <v>41915</v>
      </c>
      <c r="D162" s="174">
        <f>_xll.qlIndexFixing(C$1,$B162,TRUE,$D$1)</f>
        <v>4.5945242164049521E-3</v>
      </c>
      <c r="E162" s="174">
        <f>_xll.qlIndexFixing(C$2,$B162,TRUE,$D$1)</f>
        <v>4.248568590681975E-3</v>
      </c>
    </row>
    <row r="163" spans="1:5" x14ac:dyDescent="0.2">
      <c r="A163" s="172" t="str">
        <f t="shared" si="2"/>
        <v>1D</v>
      </c>
      <c r="B163" s="173">
        <f>_xll.qlCalendarAdvance(Calendar,B162,A163)</f>
        <v>41918</v>
      </c>
      <c r="C163" s="173">
        <f>_xll.qlInterestRateIndexValueDate($C$1,B163)</f>
        <v>41918</v>
      </c>
      <c r="D163" s="174">
        <f>_xll.qlIndexFixing(C$1,$B163,TRUE,$D$1)</f>
        <v>4.6079378703325416E-3</v>
      </c>
      <c r="E163" s="174">
        <f>_xll.qlIndexFixing(C$2,$B163,TRUE,$D$1)</f>
        <v>4.2344510727609919E-3</v>
      </c>
    </row>
    <row r="164" spans="1:5" x14ac:dyDescent="0.2">
      <c r="A164" s="172" t="str">
        <f t="shared" si="2"/>
        <v>1D</v>
      </c>
      <c r="B164" s="173">
        <f>_xll.qlCalendarAdvance(Calendar,B163,A164)</f>
        <v>41919</v>
      </c>
      <c r="C164" s="173">
        <f>_xll.qlInterestRateIndexValueDate($C$1,B164)</f>
        <v>41919</v>
      </c>
      <c r="D164" s="174">
        <f>_xll.qlIndexFixing(C$1,$B164,TRUE,$D$1)</f>
        <v>4.6150720457981791E-3</v>
      </c>
      <c r="E164" s="174">
        <f>_xll.qlIndexFixing(C$2,$B164,TRUE,$D$1)</f>
        <v>4.2289771487646899E-3</v>
      </c>
    </row>
    <row r="165" spans="1:5" x14ac:dyDescent="0.2">
      <c r="A165" s="172" t="str">
        <f t="shared" si="2"/>
        <v>1D</v>
      </c>
      <c r="B165" s="173">
        <f>_xll.qlCalendarAdvance(Calendar,B164,A165)</f>
        <v>41920</v>
      </c>
      <c r="C165" s="173">
        <f>_xll.qlInterestRateIndexValueDate($C$1,B165)</f>
        <v>41920</v>
      </c>
      <c r="D165" s="174">
        <f>_xll.qlIndexFixing(C$1,$B165,TRUE,$D$1)</f>
        <v>4.6233236620934915E-3</v>
      </c>
      <c r="E165" s="174">
        <f>_xll.qlIndexFixing(C$2,$B165,TRUE,$D$1)</f>
        <v>4.2244392902657246E-3</v>
      </c>
    </row>
    <row r="166" spans="1:5" x14ac:dyDescent="0.2">
      <c r="A166" s="172" t="str">
        <f t="shared" si="2"/>
        <v>1D</v>
      </c>
      <c r="B166" s="173">
        <f>_xll.qlCalendarAdvance(Calendar,B165,A166)</f>
        <v>41921</v>
      </c>
      <c r="C166" s="173">
        <f>_xll.qlInterestRateIndexValueDate($C$1,B166)</f>
        <v>41921</v>
      </c>
      <c r="D166" s="174">
        <f>_xll.qlIndexFixing(C$1,$B166,TRUE,$D$1)</f>
        <v>4.6327587952258008E-3</v>
      </c>
      <c r="E166" s="174">
        <f>_xll.qlIndexFixing(C$2,$B166,TRUE,$D$1)</f>
        <v>4.2208374971830498E-3</v>
      </c>
    </row>
    <row r="167" spans="1:5" x14ac:dyDescent="0.2">
      <c r="A167" s="172" t="str">
        <f t="shared" si="2"/>
        <v>1D</v>
      </c>
      <c r="B167" s="173">
        <f>_xll.qlCalendarAdvance(Calendar,B166,A167)</f>
        <v>41922</v>
      </c>
      <c r="C167" s="173">
        <f>_xll.qlInterestRateIndexValueDate($C$1,B167)</f>
        <v>41922</v>
      </c>
      <c r="D167" s="174">
        <f>_xll.qlIndexFixing(C$1,$B167,TRUE,$D$1)</f>
        <v>4.6593254045469738E-3</v>
      </c>
      <c r="E167" s="174">
        <f>_xll.qlIndexFixing(C$2,$B167,TRUE,$D$1)</f>
        <v>4.2168028439112017E-3</v>
      </c>
    </row>
    <row r="168" spans="1:5" x14ac:dyDescent="0.2">
      <c r="A168" s="172" t="str">
        <f t="shared" si="2"/>
        <v>1D</v>
      </c>
      <c r="B168" s="173">
        <f>_xll.qlCalendarAdvance(Calendar,B167,A168)</f>
        <v>41925</v>
      </c>
      <c r="C168" s="173">
        <f>_xll.qlInterestRateIndexValueDate($C$1,B168)</f>
        <v>41925</v>
      </c>
      <c r="D168" s="174">
        <f>_xll.qlIndexFixing(C$1,$B168,TRUE,$D$1)</f>
        <v>4.6836560782639383E-3</v>
      </c>
      <c r="E168" s="174">
        <f>_xll.qlIndexFixing(C$2,$B168,TRUE,$D$1)</f>
        <v>4.2157909777185143E-3</v>
      </c>
    </row>
    <row r="169" spans="1:5" x14ac:dyDescent="0.2">
      <c r="A169" s="172" t="str">
        <f t="shared" si="2"/>
        <v>1D</v>
      </c>
      <c r="B169" s="173">
        <f>_xll.qlCalendarAdvance(Calendar,B168,A169)</f>
        <v>41926</v>
      </c>
      <c r="C169" s="173">
        <f>_xll.qlInterestRateIndexValueDate($C$1,B169)</f>
        <v>41926</v>
      </c>
      <c r="D169" s="174">
        <f>_xll.qlIndexFixing(C$1,$B169,TRUE,$D$1)</f>
        <v>4.7000000006699287E-3</v>
      </c>
      <c r="E169" s="174">
        <f>_xll.qlIndexFixing(C$2,$B169,TRUE,$D$1)</f>
        <v>4.2169355126475683E-3</v>
      </c>
    </row>
    <row r="170" spans="1:5" x14ac:dyDescent="0.2">
      <c r="A170" s="172" t="str">
        <f t="shared" si="2"/>
        <v>1D</v>
      </c>
      <c r="B170" s="173">
        <f>_xll.qlCalendarAdvance(Calendar,B169,A170)</f>
        <v>41927</v>
      </c>
      <c r="C170" s="173">
        <f>_xll.qlInterestRateIndexValueDate($C$1,B170)</f>
        <v>41927</v>
      </c>
      <c r="D170" s="174">
        <f>_xll.qlIndexFixing(C$1,$B170,TRUE,$D$1)</f>
        <v>4.7178759626660257E-3</v>
      </c>
      <c r="E170" s="174">
        <f>_xll.qlIndexFixing(C$2,$B170,TRUE,$D$1)</f>
        <v>4.2193461201567306E-3</v>
      </c>
    </row>
    <row r="171" spans="1:5" x14ac:dyDescent="0.2">
      <c r="A171" s="172" t="str">
        <f t="shared" si="2"/>
        <v>1D</v>
      </c>
      <c r="B171" s="173">
        <f>_xll.qlCalendarAdvance(Calendar,B170,A171)</f>
        <v>41928</v>
      </c>
      <c r="C171" s="173">
        <f>_xll.qlInterestRateIndexValueDate($C$1,B171)</f>
        <v>41928</v>
      </c>
      <c r="D171" s="174">
        <f>_xll.qlIndexFixing(C$1,$B171,TRUE,$D$1)</f>
        <v>4.7371101777676783E-3</v>
      </c>
      <c r="E171" s="174">
        <f>_xll.qlIndexFixing(C$2,$B171,TRUE,$D$1)</f>
        <v>4.2230888018246482E-3</v>
      </c>
    </row>
    <row r="172" spans="1:5" x14ac:dyDescent="0.2">
      <c r="A172" s="172" t="str">
        <f t="shared" si="2"/>
        <v>1D</v>
      </c>
      <c r="B172" s="173">
        <f>_xll.qlCalendarAdvance(Calendar,B171,A172)</f>
        <v>41929</v>
      </c>
      <c r="C172" s="173">
        <f>_xll.qlInterestRateIndexValueDate($C$1,B172)</f>
        <v>41929</v>
      </c>
      <c r="D172" s="174">
        <f>_xll.qlIndexFixing(C$1,$B172,TRUE,$D$1)</f>
        <v>4.7887397251657931E-3</v>
      </c>
      <c r="E172" s="174">
        <f>_xll.qlIndexFixing(C$2,$B172,TRUE,$D$1)</f>
        <v>4.2350635507433978E-3</v>
      </c>
    </row>
    <row r="173" spans="1:5" x14ac:dyDescent="0.2">
      <c r="A173" s="172" t="str">
        <f t="shared" si="2"/>
        <v>1D</v>
      </c>
      <c r="B173" s="173">
        <f>_xll.qlCalendarAdvance(Calendar,B172,A173)</f>
        <v>41932</v>
      </c>
      <c r="C173" s="173">
        <f>_xll.qlInterestRateIndexValueDate($C$1,B173)</f>
        <v>41932</v>
      </c>
      <c r="D173" s="174">
        <f>_xll.qlIndexFixing(C$1,$B173,TRUE,$D$1)</f>
        <v>4.8231942310465676E-3</v>
      </c>
      <c r="E173" s="174">
        <f>_xll.qlIndexFixing(C$2,$B173,TRUE,$D$1)</f>
        <v>4.2513802712185189E-3</v>
      </c>
    </row>
    <row r="174" spans="1:5" x14ac:dyDescent="0.2">
      <c r="A174" s="172" t="str">
        <f t="shared" si="2"/>
        <v>1D</v>
      </c>
      <c r="B174" s="173">
        <f>_xll.qlCalendarAdvance(Calendar,B173,A174)</f>
        <v>41933</v>
      </c>
      <c r="C174" s="173">
        <f>_xll.qlInterestRateIndexValueDate($C$1,B174)</f>
        <v>41933</v>
      </c>
      <c r="D174" s="174">
        <f>_xll.qlIndexFixing(C$1,$B174,TRUE,$D$1)</f>
        <v>4.8458931726243996E-3</v>
      </c>
      <c r="E174" s="174">
        <f>_xll.qlIndexFixing(C$2,$B174,TRUE,$D$1)</f>
        <v>4.2617833247338144E-3</v>
      </c>
    </row>
    <row r="175" spans="1:5" x14ac:dyDescent="0.2">
      <c r="A175" s="172" t="str">
        <f t="shared" si="2"/>
        <v>1D</v>
      </c>
      <c r="B175" s="173">
        <f>_xll.qlCalendarAdvance(Calendar,B174,A175)</f>
        <v>41934</v>
      </c>
      <c r="C175" s="173">
        <f>_xll.qlInterestRateIndexValueDate($C$1,B175)</f>
        <v>41934</v>
      </c>
      <c r="D175" s="174">
        <f>_xll.qlIndexFixing(C$1,$B175,TRUE,$D$1)</f>
        <v>4.8686197211889048E-3</v>
      </c>
      <c r="E175" s="174">
        <f>_xll.qlIndexFixing(C$2,$B175,TRUE,$D$1)</f>
        <v>4.2735184528130965E-3</v>
      </c>
    </row>
    <row r="176" spans="1:5" x14ac:dyDescent="0.2">
      <c r="A176" s="172" t="str">
        <f t="shared" si="2"/>
        <v>1D</v>
      </c>
      <c r="B176" s="173">
        <f>_xll.qlCalendarAdvance(Calendar,B175,A176)</f>
        <v>41935</v>
      </c>
      <c r="C176" s="173">
        <f>_xll.qlInterestRateIndexValueDate($C$1,B176)</f>
        <v>41935</v>
      </c>
      <c r="D176" s="174">
        <f>_xll.qlIndexFixing(C$1,$B176,TRUE,$D$1)</f>
        <v>4.8911520858492359E-3</v>
      </c>
      <c r="E176" s="174">
        <f>_xll.qlIndexFixing(C$2,$B176,TRUE,$D$1)</f>
        <v>4.2865856555374116E-3</v>
      </c>
    </row>
    <row r="177" spans="1:5" x14ac:dyDescent="0.2">
      <c r="A177" s="172" t="str">
        <f t="shared" si="2"/>
        <v>1D</v>
      </c>
      <c r="B177" s="173">
        <f>_xll.qlCalendarAdvance(Calendar,B176,A177)</f>
        <v>41936</v>
      </c>
      <c r="C177" s="173">
        <f>_xll.qlInterestRateIndexValueDate($C$1,B177)</f>
        <v>41936</v>
      </c>
      <c r="D177" s="174">
        <f>_xll.qlIndexFixing(C$1,$B177,TRUE,$D$1)</f>
        <v>4.9417254942816687E-3</v>
      </c>
      <c r="E177" s="174">
        <f>_xll.qlIndexFixing(C$2,$B177,TRUE,$D$1)</f>
        <v>4.3172113737684672E-3</v>
      </c>
    </row>
    <row r="178" spans="1:5" x14ac:dyDescent="0.2">
      <c r="A178" s="172" t="str">
        <f t="shared" si="2"/>
        <v>1D</v>
      </c>
      <c r="B178" s="173">
        <f>_xll.qlCalendarAdvance(Calendar,B177,A178)</f>
        <v>41939</v>
      </c>
      <c r="C178" s="173">
        <f>_xll.qlInterestRateIndexValueDate($C$1,B178)</f>
        <v>41939</v>
      </c>
      <c r="D178" s="174">
        <f>_xll.qlIndexFixing(C$1,$B178,TRUE,$D$1)</f>
        <v>4.9749037166726962E-3</v>
      </c>
      <c r="E178" s="174">
        <f>_xll.qlIndexFixing(C$2,$B178,TRUE,$D$1)</f>
        <v>4.3521752175046391E-3</v>
      </c>
    </row>
    <row r="179" spans="1:5" x14ac:dyDescent="0.2">
      <c r="A179" s="172" t="str">
        <f t="shared" si="2"/>
        <v>1D</v>
      </c>
      <c r="B179" s="173">
        <f>_xll.qlCalendarAdvance(Calendar,B178,A179)</f>
        <v>41940</v>
      </c>
      <c r="C179" s="173">
        <f>_xll.qlInterestRateIndexValueDate($C$1,B179)</f>
        <v>41940</v>
      </c>
      <c r="D179" s="174">
        <f>_xll.qlIndexFixing(C$1,$B179,TRUE,$D$1)</f>
        <v>4.993138131590147E-3</v>
      </c>
      <c r="E179" s="174">
        <f>_xll.qlIndexFixing(C$2,$B179,TRUE,$D$1)</f>
        <v>4.3719027965338775E-3</v>
      </c>
    </row>
    <row r="180" spans="1:5" x14ac:dyDescent="0.2">
      <c r="A180" s="172" t="str">
        <f t="shared" si="2"/>
        <v>1D</v>
      </c>
      <c r="B180" s="173">
        <f>_xll.qlCalendarAdvance(Calendar,B179,A180)</f>
        <v>41941</v>
      </c>
      <c r="C180" s="173">
        <f>_xll.qlInterestRateIndexValueDate($C$1,B180)</f>
        <v>41941</v>
      </c>
      <c r="D180" s="174">
        <f>_xll.qlIndexFixing(C$1,$B180,TRUE,$D$1)</f>
        <v>5.0098475222923678E-3</v>
      </c>
      <c r="E180" s="174">
        <f>_xll.qlIndexFixing(C$2,$B180,TRUE,$D$1)</f>
        <v>4.3929624513427967E-3</v>
      </c>
    </row>
    <row r="181" spans="1:5" x14ac:dyDescent="0.2">
      <c r="A181" s="172" t="str">
        <f t="shared" si="2"/>
        <v>1D</v>
      </c>
      <c r="B181" s="173">
        <f>_xll.qlCalendarAdvance(Calendar,B180,A181)</f>
        <v>41942</v>
      </c>
      <c r="C181" s="173">
        <f>_xll.qlInterestRateIndexValueDate($C$1,B181)</f>
        <v>41942</v>
      </c>
      <c r="D181" s="174">
        <f>_xll.qlIndexFixing(C$1,$B181,TRUE,$D$1)</f>
        <v>5.0248100707115792E-3</v>
      </c>
      <c r="E181" s="174">
        <f>_xll.qlIndexFixing(C$2,$B181,TRUE,$D$1)</f>
        <v>4.4153541823366282E-3</v>
      </c>
    </row>
    <row r="182" spans="1:5" x14ac:dyDescent="0.2">
      <c r="A182" s="172" t="str">
        <f t="shared" si="2"/>
        <v>1D</v>
      </c>
      <c r="B182" s="173">
        <f>_xll.qlCalendarAdvance(Calendar,B181,A182)</f>
        <v>41943</v>
      </c>
      <c r="C182" s="173">
        <f>_xll.qlInterestRateIndexValueDate($C$1,B182)</f>
        <v>41943</v>
      </c>
      <c r="D182" s="174">
        <f>_xll.qlIndexFixing(C$1,$B182,TRUE,$D$1)</f>
        <v>5.0314465234585189E-3</v>
      </c>
      <c r="E182" s="174">
        <f>_xll.qlIndexFixing(C$2,$B182,TRUE,$D$1)</f>
        <v>4.4646325081224942E-3</v>
      </c>
    </row>
    <row r="183" spans="1:5" x14ac:dyDescent="0.2">
      <c r="A183" s="172" t="str">
        <f t="shared" si="2"/>
        <v>1D</v>
      </c>
      <c r="B183" s="173">
        <f>_xll.qlCalendarAdvance(Calendar,B182,A183)</f>
        <v>41946</v>
      </c>
      <c r="C183" s="173">
        <f>_xll.qlInterestRateIndexValueDate($C$1,B183)</f>
        <v>41946</v>
      </c>
      <c r="D183" s="174">
        <f>_xll.qlIndexFixing(C$1,$B183,TRUE,$D$1)</f>
        <v>5.0627554601200171E-3</v>
      </c>
      <c r="E183" s="174">
        <f>_xll.qlIndexFixing(C$2,$B183,TRUE,$D$1)</f>
        <v>4.5182418718892059E-3</v>
      </c>
    </row>
    <row r="184" spans="1:5" x14ac:dyDescent="0.2">
      <c r="A184" s="172" t="str">
        <f t="shared" si="2"/>
        <v>1D</v>
      </c>
      <c r="B184" s="173">
        <f>_xll.qlCalendarAdvance(Calendar,B183,A184)</f>
        <v>41947</v>
      </c>
      <c r="C184" s="173">
        <f>_xll.qlInterestRateIndexValueDate($C$1,B184)</f>
        <v>41947</v>
      </c>
      <c r="D184" s="174">
        <f>_xll.qlIndexFixing(C$1,$B184,TRUE,$D$1)</f>
        <v>5.0656565222948037E-3</v>
      </c>
      <c r="E184" s="174">
        <f>_xll.qlIndexFixing(C$2,$B184,TRUE,$D$1)</f>
        <v>4.5472939871304963E-3</v>
      </c>
    </row>
    <row r="185" spans="1:5" x14ac:dyDescent="0.2">
      <c r="A185" s="172" t="str">
        <f t="shared" si="2"/>
        <v>1D</v>
      </c>
      <c r="B185" s="173">
        <f>_xll.qlCalendarAdvance(Calendar,B184,A185)</f>
        <v>41948</v>
      </c>
      <c r="C185" s="173">
        <f>_xll.qlInterestRateIndexValueDate($C$1,B185)</f>
        <v>41948</v>
      </c>
      <c r="D185" s="174">
        <f>_xll.qlIndexFixing(C$1,$B185,TRUE,$D$1)</f>
        <v>5.0654798487937336E-3</v>
      </c>
      <c r="E185" s="174">
        <f>_xll.qlIndexFixing(C$2,$B185,TRUE,$D$1)</f>
        <v>4.5776781800965782E-3</v>
      </c>
    </row>
    <row r="186" spans="1:5" x14ac:dyDescent="0.2">
      <c r="A186" s="172" t="str">
        <f t="shared" si="2"/>
        <v>1D</v>
      </c>
      <c r="B186" s="173">
        <f>_xll.qlCalendarAdvance(Calendar,B185,A186)</f>
        <v>41949</v>
      </c>
      <c r="C186" s="173">
        <f>_xll.qlInterestRateIndexValueDate($C$1,B186)</f>
        <v>41949</v>
      </c>
      <c r="D186" s="174">
        <f>_xll.qlIndexFixing(C$1,$B186,TRUE,$D$1)</f>
        <v>5.0620036391281426E-3</v>
      </c>
      <c r="E186" s="174">
        <f>_xll.qlIndexFixing(C$2,$B186,TRUE,$D$1)</f>
        <v>4.6093944511926832E-3</v>
      </c>
    </row>
    <row r="187" spans="1:5" x14ac:dyDescent="0.2">
      <c r="A187" s="172" t="str">
        <f t="shared" si="2"/>
        <v>1D</v>
      </c>
      <c r="B187" s="173">
        <f>_xll.qlCalendarAdvance(Calendar,B186,A187)</f>
        <v>41950</v>
      </c>
      <c r="C187" s="173">
        <f>_xll.qlInterestRateIndexValueDate($C$1,B187)</f>
        <v>41950</v>
      </c>
      <c r="D187" s="174">
        <f>_xll.qlIndexFixing(C$1,$B187,TRUE,$D$1)</f>
        <v>5.0218154612826664E-3</v>
      </c>
      <c r="E187" s="174">
        <f>_xll.qlIndexFixing(C$2,$B187,TRUE,$D$1)</f>
        <v>4.6773271910549594E-3</v>
      </c>
    </row>
    <row r="188" spans="1:5" x14ac:dyDescent="0.2">
      <c r="A188" s="172" t="str">
        <f t="shared" si="2"/>
        <v>1D</v>
      </c>
      <c r="B188" s="173">
        <f>_xll.qlCalendarAdvance(Calendar,B187,A188)</f>
        <v>41953</v>
      </c>
      <c r="C188" s="173">
        <f>_xll.qlInterestRateIndexValueDate($C$1,B188)</f>
        <v>41953</v>
      </c>
      <c r="D188" s="174">
        <f>_xll.qlIndexFixing(C$1,$B188,TRUE,$D$1)</f>
        <v>5.0106677723487595E-3</v>
      </c>
      <c r="E188" s="174">
        <f>_xll.qlIndexFixing(C$2,$B188,TRUE,$D$1)</f>
        <v>4.7495803236041745E-3</v>
      </c>
    </row>
    <row r="189" spans="1:5" x14ac:dyDescent="0.2">
      <c r="A189" s="172" t="str">
        <f t="shared" si="2"/>
        <v>1D</v>
      </c>
      <c r="B189" s="173">
        <f>_xll.qlCalendarAdvance(Calendar,B188,A189)</f>
        <v>41954</v>
      </c>
      <c r="C189" s="173">
        <f>_xll.qlInterestRateIndexValueDate($C$1,B189)</f>
        <v>41954</v>
      </c>
      <c r="D189" s="174">
        <f>_xll.qlIndexFixing(C$1,$B189,TRUE,$D$1)</f>
        <v>4.9873672462308694E-3</v>
      </c>
      <c r="E189" s="174">
        <f>_xll.qlIndexFixing(C$2,$B189,TRUE,$D$1)</f>
        <v>4.7879569906184027E-3</v>
      </c>
    </row>
    <row r="190" spans="1:5" x14ac:dyDescent="0.2">
      <c r="A190" s="172" t="str">
        <f t="shared" si="2"/>
        <v>1D</v>
      </c>
      <c r="B190" s="173">
        <f>_xll.qlCalendarAdvance(Calendar,B189,A190)</f>
        <v>41955</v>
      </c>
      <c r="C190" s="173">
        <f>_xll.qlInterestRateIndexValueDate($C$1,B190)</f>
        <v>41955</v>
      </c>
      <c r="D190" s="174">
        <f>_xll.qlIndexFixing(C$1,$B190,TRUE,$D$1)</f>
        <v>4.9594366334703537E-3</v>
      </c>
      <c r="E190" s="174">
        <f>_xll.qlIndexFixing(C$2,$B190,TRUE,$D$1)</f>
        <v>4.8276657380319499E-3</v>
      </c>
    </row>
    <row r="191" spans="1:5" x14ac:dyDescent="0.2">
      <c r="A191" s="172" t="str">
        <f t="shared" si="2"/>
        <v>1D</v>
      </c>
      <c r="B191" s="173">
        <f>_xll.qlCalendarAdvance(Calendar,B190,A191)</f>
        <v>41956</v>
      </c>
      <c r="C191" s="173">
        <f>_xll.qlInterestRateIndexValueDate($C$1,B191)</f>
        <v>41956</v>
      </c>
      <c r="D191" s="174">
        <f>_xll.qlIndexFixing(C$1,$B191,TRUE,$D$1)</f>
        <v>4.9266542383934126E-3</v>
      </c>
      <c r="E191" s="174">
        <f>_xll.qlIndexFixing(C$2,$B191,TRUE,$D$1)</f>
        <v>4.8687065662500473E-3</v>
      </c>
    </row>
    <row r="192" spans="1:5" x14ac:dyDescent="0.2">
      <c r="A192" s="172" t="str">
        <f t="shared" si="2"/>
        <v>1D</v>
      </c>
      <c r="B192" s="173">
        <f>_xll.qlCalendarAdvance(Calendar,B191,A192)</f>
        <v>41957</v>
      </c>
      <c r="C192" s="173">
        <f>_xll.qlInterestRateIndexValueDate($C$1,B192)</f>
        <v>41957</v>
      </c>
      <c r="D192" s="174">
        <f>_xll.qlIndexFixing(C$1,$B192,TRUE,$D$1)</f>
        <v>4.8000000000000881E-3</v>
      </c>
      <c r="E192" s="174">
        <f>_xll.qlIndexFixing(C$2,$B192,TRUE,$D$1)</f>
        <v>4.9481523491738217E-3</v>
      </c>
    </row>
    <row r="193" spans="1:5" x14ac:dyDescent="0.2">
      <c r="A193" s="172" t="str">
        <f t="shared" si="2"/>
        <v>1D</v>
      </c>
      <c r="B193" s="173">
        <f>_xll.qlCalendarAdvance(Calendar,B192,A193)</f>
        <v>41960</v>
      </c>
      <c r="C193" s="173">
        <f>_xll.qlInterestRateIndexValueDate($C$1,B193)</f>
        <v>41960</v>
      </c>
      <c r="D193" s="174">
        <f>_xll.qlIndexFixing(C$1,$B193,TRUE,$D$1)</f>
        <v>4.7438795743925104E-3</v>
      </c>
      <c r="E193" s="174">
        <f>_xll.qlIndexFixing(C$2,$B193,TRUE,$D$1)</f>
        <v>5.0168241110604139E-3</v>
      </c>
    </row>
    <row r="194" spans="1:5" x14ac:dyDescent="0.2">
      <c r="A194" s="172" t="str">
        <f t="shared" si="2"/>
        <v>1D</v>
      </c>
      <c r="B194" s="173">
        <f>_xll.qlCalendarAdvance(Calendar,B193,A194)</f>
        <v>41961</v>
      </c>
      <c r="C194" s="173">
        <f>_xll.qlInterestRateIndexValueDate($C$1,B194)</f>
        <v>41961</v>
      </c>
      <c r="D194" s="174">
        <f>_xll.qlIndexFixing(C$1,$B194,TRUE,$D$1)</f>
        <v>4.6903019764498073E-3</v>
      </c>
      <c r="E194" s="174">
        <f>_xll.qlIndexFixing(C$2,$B194,TRUE,$D$1)</f>
        <v>5.0454767493457453E-3</v>
      </c>
    </row>
    <row r="195" spans="1:5" x14ac:dyDescent="0.2">
      <c r="A195" s="172" t="str">
        <f t="shared" si="2"/>
        <v>1D</v>
      </c>
      <c r="B195" s="173">
        <f>_xll.qlCalendarAdvance(Calendar,B194,A195)</f>
        <v>41962</v>
      </c>
      <c r="C195" s="173">
        <f>_xll.qlInterestRateIndexValueDate($C$1,B195)</f>
        <v>41962</v>
      </c>
      <c r="D195" s="174">
        <f>_xll.qlIndexFixing(C$1,$B195,TRUE,$D$1)</f>
        <v>4.637386428635387E-3</v>
      </c>
      <c r="E195" s="174">
        <f>_xll.qlIndexFixing(C$2,$B195,TRUE,$D$1)</f>
        <v>5.0706993175964055E-3</v>
      </c>
    </row>
    <row r="196" spans="1:5" x14ac:dyDescent="0.2">
      <c r="A196" s="172" t="str">
        <f t="shared" si="2"/>
        <v>1D</v>
      </c>
      <c r="B196" s="173">
        <f>_xll.qlCalendarAdvance(Calendar,B195,A196)</f>
        <v>41963</v>
      </c>
      <c r="C196" s="173">
        <f>_xll.qlInterestRateIndexValueDate($C$1,B196)</f>
        <v>41963</v>
      </c>
      <c r="D196" s="174">
        <f>_xll.qlIndexFixing(C$1,$B196,TRUE,$D$1)</f>
        <v>4.5851642792639298E-3</v>
      </c>
      <c r="E196" s="174">
        <f>_xll.qlIndexFixing(C$2,$B196,TRUE,$D$1)</f>
        <v>5.0924918150019316E-3</v>
      </c>
    </row>
    <row r="197" spans="1:5" x14ac:dyDescent="0.2">
      <c r="A197" s="172" t="str">
        <f t="shared" si="2"/>
        <v>1D</v>
      </c>
      <c r="B197" s="173">
        <f>_xll.qlCalendarAdvance(Calendar,B196,A197)</f>
        <v>41964</v>
      </c>
      <c r="C197" s="173">
        <f>_xll.qlInterestRateIndexValueDate($C$1,B197)</f>
        <v>41964</v>
      </c>
      <c r="D197" s="174">
        <f>_xll.qlIndexFixing(C$1,$B197,TRUE,$D$1)</f>
        <v>4.4476760182547556E-3</v>
      </c>
      <c r="E197" s="174">
        <f>_xll.qlIndexFixing(C$2,$B197,TRUE,$D$1)</f>
        <v>5.1247151887057205E-3</v>
      </c>
    </row>
    <row r="198" spans="1:5" x14ac:dyDescent="0.2">
      <c r="A198" s="172" t="str">
        <f t="shared" si="2"/>
        <v>1D</v>
      </c>
      <c r="B198" s="173">
        <f>_xll.qlCalendarAdvance(Calendar,B197,A198)</f>
        <v>41967</v>
      </c>
      <c r="C198" s="173">
        <f>_xll.qlInterestRateIndexValueDate($C$1,B198)</f>
        <v>41967</v>
      </c>
      <c r="D198" s="174">
        <f>_xll.qlIndexFixing(C$1,$B198,TRUE,$D$1)</f>
        <v>4.383836588303814E-3</v>
      </c>
      <c r="E198" s="174">
        <f>_xll.qlIndexFixing(C$2,$B198,TRUE,$D$1)</f>
        <v>5.1453610865281885E-3</v>
      </c>
    </row>
    <row r="199" spans="1:5" x14ac:dyDescent="0.2">
      <c r="A199" s="172" t="str">
        <f t="shared" si="2"/>
        <v>1D</v>
      </c>
      <c r="B199" s="173">
        <f>_xll.qlCalendarAdvance(Calendar,B198,A199)</f>
        <v>41968</v>
      </c>
      <c r="C199" s="173">
        <f>_xll.qlInterestRateIndexValueDate($C$1,B199)</f>
        <v>41968</v>
      </c>
      <c r="D199" s="174">
        <f>_xll.qlIndexFixing(C$1,$B199,TRUE,$D$1)</f>
        <v>4.3355516124794343E-3</v>
      </c>
      <c r="E199" s="174">
        <f>_xll.qlIndexFixing(C$2,$B199,TRUE,$D$1)</f>
        <v>5.1500032229001569E-3</v>
      </c>
    </row>
    <row r="200" spans="1:5" x14ac:dyDescent="0.2">
      <c r="A200" s="172" t="str">
        <f t="shared" si="2"/>
        <v>1D</v>
      </c>
      <c r="B200" s="173">
        <f>_xll.qlCalendarAdvance(Calendar,B199,A200)</f>
        <v>41969</v>
      </c>
      <c r="C200" s="173">
        <f>_xll.qlInterestRateIndexValueDate($C$1,B200)</f>
        <v>41969</v>
      </c>
      <c r="D200" s="174">
        <f>_xll.qlIndexFixing(C$1,$B200,TRUE,$D$1)</f>
        <v>4.2881480997886369E-3</v>
      </c>
      <c r="E200" s="174">
        <f>_xll.qlIndexFixing(C$2,$B200,TRUE,$D$1)</f>
        <v>5.151215286319788E-3</v>
      </c>
    </row>
    <row r="201" spans="1:5" x14ac:dyDescent="0.2">
      <c r="A201" s="172" t="str">
        <f t="shared" ref="A201:A224" si="3">A200</f>
        <v>1D</v>
      </c>
      <c r="B201" s="173">
        <f>_xll.qlCalendarAdvance(Calendar,B200,A201)</f>
        <v>41970</v>
      </c>
      <c r="C201" s="173">
        <f>_xll.qlInterestRateIndexValueDate($C$1,B201)</f>
        <v>41970</v>
      </c>
      <c r="D201" s="174">
        <f>_xll.qlIndexFixing(C$1,$B201,TRUE,$D$1)</f>
        <v>4.2416573907268999E-3</v>
      </c>
      <c r="E201" s="174">
        <f>_xll.qlIndexFixing(C$2,$B201,TRUE,$D$1)</f>
        <v>5.1489972767060355E-3</v>
      </c>
    </row>
    <row r="202" spans="1:5" x14ac:dyDescent="0.2">
      <c r="A202" s="172" t="str">
        <f t="shared" si="3"/>
        <v>1D</v>
      </c>
      <c r="B202" s="173">
        <f>_xll.qlCalendarAdvance(Calendar,B201,A202)</f>
        <v>41971</v>
      </c>
      <c r="C202" s="173">
        <f>_xll.qlInterestRateIndexValueDate($C$1,B202)</f>
        <v>41971</v>
      </c>
      <c r="D202" s="174">
        <f>_xll.qlIndexFixing(C$1,$B202,TRUE,$D$1)</f>
        <v>4.2316269278571596E-3</v>
      </c>
      <c r="E202" s="174">
        <f>_xll.qlIndexFixing(C$2,$B202,TRUE,$D$1)</f>
        <v>5.1331998704599409E-3</v>
      </c>
    </row>
    <row r="203" spans="1:5" x14ac:dyDescent="0.2">
      <c r="A203" s="172" t="str">
        <f t="shared" si="3"/>
        <v>1D</v>
      </c>
      <c r="B203" s="173">
        <f>_xll.qlCalendarAdvance(Calendar,B202,A203)</f>
        <v>41974</v>
      </c>
      <c r="C203" s="173">
        <f>_xll.qlInterestRateIndexValueDate($C$1,B203)</f>
        <v>41974</v>
      </c>
      <c r="D203" s="174">
        <f>_xll.qlIndexFixing(C$1,$B203,TRUE,$D$1)</f>
        <v>4.0967774708437748E-3</v>
      </c>
      <c r="E203" s="174">
        <f>_xll.qlIndexFixing(C$2,$B203,TRUE,$D$1)</f>
        <v>5.1058245106727629E-3</v>
      </c>
    </row>
    <row r="204" spans="1:5" x14ac:dyDescent="0.2">
      <c r="A204" s="172" t="str">
        <f t="shared" si="3"/>
        <v>1D</v>
      </c>
      <c r="B204" s="173">
        <f>_xll.qlCalendarAdvance(Calendar,B203,A204)</f>
        <v>41975</v>
      </c>
      <c r="C204" s="173">
        <f>_xll.qlInterestRateIndexValueDate($C$1,B204)</f>
        <v>41975</v>
      </c>
      <c r="D204" s="174">
        <f>_xll.qlIndexFixing(C$1,$B204,TRUE,$D$1)</f>
        <v>4.0855086866841512E-3</v>
      </c>
      <c r="E204" s="174">
        <f>_xll.qlIndexFixing(C$2,$B204,TRUE,$D$1)</f>
        <v>5.0864561387287122E-3</v>
      </c>
    </row>
    <row r="205" spans="1:5" x14ac:dyDescent="0.2">
      <c r="A205" s="172" t="str">
        <f t="shared" si="3"/>
        <v>1D</v>
      </c>
      <c r="B205" s="173">
        <f>_xll.qlCalendarAdvance(Calendar,B204,A205)</f>
        <v>41976</v>
      </c>
      <c r="C205" s="173">
        <f>_xll.qlInterestRateIndexValueDate($C$1,B205)</f>
        <v>41976</v>
      </c>
      <c r="D205" s="174">
        <f>_xll.qlIndexFixing(C$1,$B205,TRUE,$D$1)</f>
        <v>4.0424314564974206E-3</v>
      </c>
      <c r="E205" s="174">
        <f>_xll.qlIndexFixing(C$2,$B205,TRUE,$D$1)</f>
        <v>5.0636576956153423E-3</v>
      </c>
    </row>
    <row r="206" spans="1:5" x14ac:dyDescent="0.2">
      <c r="A206" s="172" t="str">
        <f t="shared" si="3"/>
        <v>1D</v>
      </c>
      <c r="B206" s="173">
        <f>_xll.qlCalendarAdvance(Calendar,B205,A206)</f>
        <v>41977</v>
      </c>
      <c r="C206" s="173">
        <f>_xll.qlInterestRateIndexValueDate($C$1,B206)</f>
        <v>41977</v>
      </c>
      <c r="D206" s="174">
        <f>_xll.qlIndexFixing(C$1,$B206,TRUE,$D$1)</f>
        <v>4.0005237468247528E-3</v>
      </c>
      <c r="E206" s="174">
        <f>_xll.qlIndexFixing(C$2,$B206,TRUE,$D$1)</f>
        <v>5.0374291819810235E-3</v>
      </c>
    </row>
    <row r="207" spans="1:5" x14ac:dyDescent="0.2">
      <c r="A207" s="172" t="str">
        <f t="shared" si="3"/>
        <v>1D</v>
      </c>
      <c r="B207" s="173">
        <f>_xll.qlCalendarAdvance(Calendar,B206,A207)</f>
        <v>41978</v>
      </c>
      <c r="C207" s="173">
        <f>_xll.qlInterestRateIndexValueDate($C$1,B207)</f>
        <v>41978</v>
      </c>
      <c r="D207" s="174">
        <f>_xll.qlIndexFixing(C$1,$B207,TRUE,$D$1)</f>
        <v>3.9598175876849207E-3</v>
      </c>
      <c r="E207" s="174">
        <f>_xll.qlIndexFixing(C$2,$B207,TRUE,$D$1)</f>
        <v>4.9736063593164301E-3</v>
      </c>
    </row>
    <row r="208" spans="1:5" x14ac:dyDescent="0.2">
      <c r="A208" s="172" t="str">
        <f t="shared" si="3"/>
        <v>1D</v>
      </c>
      <c r="B208" s="173">
        <f>_xll.qlCalendarAdvance(Calendar,B207,A208)</f>
        <v>41981</v>
      </c>
      <c r="C208" s="173">
        <f>_xll.qlInterestRateIndexValueDate($C$1,B208)</f>
        <v>41981</v>
      </c>
      <c r="D208" s="174">
        <f>_xll.qlIndexFixing(C$1,$B208,TRUE,$D$1)</f>
        <v>3.8216618703056991E-3</v>
      </c>
      <c r="E208" s="174">
        <f>_xll.qlIndexFixing(C$2,$B208,TRUE,$D$1)</f>
        <v>4.8982144379572379E-3</v>
      </c>
    </row>
    <row r="209" spans="1:5" x14ac:dyDescent="0.2">
      <c r="A209" s="172" t="str">
        <f t="shared" si="3"/>
        <v>1D</v>
      </c>
      <c r="B209" s="173">
        <f>_xll.qlCalendarAdvance(Calendar,B208,A209)</f>
        <v>41982</v>
      </c>
      <c r="C209" s="173">
        <f>_xll.qlInterestRateIndexValueDate($C$1,B209)</f>
        <v>41982</v>
      </c>
      <c r="D209" s="174">
        <f>_xll.qlIndexFixing(C$1,$B209,TRUE,$D$1)</f>
        <v>3.8096490505122997E-3</v>
      </c>
      <c r="E209" s="174">
        <f>_xll.qlIndexFixing(C$2,$B209,TRUE,$D$1)</f>
        <v>4.8548355846045332E-3</v>
      </c>
    </row>
    <row r="210" spans="1:5" x14ac:dyDescent="0.2">
      <c r="A210" s="172" t="str">
        <f t="shared" si="3"/>
        <v>1D</v>
      </c>
      <c r="B210" s="173">
        <f>_xll.qlCalendarAdvance(Calendar,B209,A210)</f>
        <v>41983</v>
      </c>
      <c r="C210" s="173">
        <f>_xll.qlInterestRateIndexValueDate($C$1,B210)</f>
        <v>41983</v>
      </c>
      <c r="D210" s="174">
        <f>_xll.qlIndexFixing(C$1,$B210,TRUE,$D$1)</f>
        <v>3.7754310893906265E-3</v>
      </c>
      <c r="E210" s="174">
        <f>_xll.qlIndexFixing(C$2,$B210,TRUE,$D$1)</f>
        <v>4.8080266664041194E-3</v>
      </c>
    </row>
    <row r="211" spans="1:5" x14ac:dyDescent="0.2">
      <c r="A211" s="172" t="str">
        <f t="shared" si="3"/>
        <v>1D</v>
      </c>
      <c r="B211" s="173">
        <f>_xll.qlCalendarAdvance(Calendar,B210,A211)</f>
        <v>41984</v>
      </c>
      <c r="C211" s="173">
        <f>_xll.qlInterestRateIndexValueDate($C$1,B211)</f>
        <v>41984</v>
      </c>
      <c r="D211" s="174">
        <f>_xll.qlIndexFixing(C$1,$B211,TRUE,$D$1)</f>
        <v>3.7426068573646427E-3</v>
      </c>
      <c r="E211" s="174">
        <f>_xll.qlIndexFixing(C$2,$B211,TRUE,$D$1)</f>
        <v>4.7577876849769218E-3</v>
      </c>
    </row>
    <row r="212" spans="1:5" x14ac:dyDescent="0.2">
      <c r="A212" s="172" t="str">
        <f t="shared" si="3"/>
        <v>1D</v>
      </c>
      <c r="B212" s="173">
        <f>_xll.qlCalendarAdvance(Calendar,B211,A212)</f>
        <v>41985</v>
      </c>
      <c r="C212" s="173">
        <f>_xll.qlInterestRateIndexValueDate($C$1,B212)</f>
        <v>41985</v>
      </c>
      <c r="D212" s="174">
        <f>_xll.qlIndexFixing(C$1,$B212,TRUE,$D$1)</f>
        <v>3.7112083848925715E-3</v>
      </c>
      <c r="E212" s="174">
        <f>_xll.qlIndexFixing(C$2,$B212,TRUE,$D$1)</f>
        <v>4.6459353166398527E-3</v>
      </c>
    </row>
    <row r="213" spans="1:5" x14ac:dyDescent="0.2">
      <c r="A213" s="172" t="str">
        <f t="shared" si="3"/>
        <v>1D</v>
      </c>
      <c r="B213" s="173">
        <f>_xll.qlCalendarAdvance(Calendar,B212,A213)</f>
        <v>41988</v>
      </c>
      <c r="C213" s="173">
        <f>_xll.qlInterestRateIndexValueDate($C$1,B213)</f>
        <v>41988</v>
      </c>
      <c r="D213" s="174">
        <f>_xll.qlIndexFixing(C$1,$B213,TRUE,$D$1)</f>
        <v>3.610688911844307E-3</v>
      </c>
      <c r="E213" s="174">
        <f>_xll.qlIndexFixing(C$2,$B213,TRUE,$D$1)</f>
        <v>4.5242707339532284E-3</v>
      </c>
    </row>
    <row r="214" spans="1:5" x14ac:dyDescent="0.2">
      <c r="A214" s="172" t="str">
        <f t="shared" si="3"/>
        <v>1D</v>
      </c>
      <c r="B214" s="173">
        <f>_xll.qlCalendarAdvance(Calendar,B213,A214)</f>
        <v>41989</v>
      </c>
      <c r="C214" s="173">
        <f>_xll.qlInterestRateIndexValueDate($C$1,B214)</f>
        <v>41989</v>
      </c>
      <c r="D214" s="174">
        <f>_xll.qlIndexFixing(C$1,$B214,TRUE,$D$1)</f>
        <v>3.6004933736504142E-3</v>
      </c>
      <c r="E214" s="174">
        <f>_xll.qlIndexFixing(C$2,$B214,TRUE,$D$1)</f>
        <v>4.4673189278499059E-3</v>
      </c>
    </row>
    <row r="215" spans="1:5" x14ac:dyDescent="0.2">
      <c r="A215" s="172" t="str">
        <f t="shared" si="3"/>
        <v>1D</v>
      </c>
      <c r="B215" s="173">
        <f>_xll.qlCalendarAdvance(Calendar,B214,A215)</f>
        <v>41990</v>
      </c>
      <c r="C215" s="173">
        <f>_xll.qlInterestRateIndexValueDate($C$1,B215)</f>
        <v>41990</v>
      </c>
      <c r="D215" s="174">
        <f>_xll.qlIndexFixing(C$1,$B215,TRUE,$D$1)</f>
        <v>3.5765687588725781E-3</v>
      </c>
      <c r="E215" s="174">
        <f>_xll.qlIndexFixing(C$2,$B215,TRUE,$D$1)</f>
        <v>4.4173745324715963E-3</v>
      </c>
    </row>
    <row r="216" spans="1:5" x14ac:dyDescent="0.2">
      <c r="A216" s="172" t="str">
        <f t="shared" si="3"/>
        <v>1D</v>
      </c>
      <c r="B216" s="173">
        <f>_xll.qlCalendarAdvance(Calendar,B215,A216)</f>
        <v>41991</v>
      </c>
      <c r="C216" s="173">
        <f>_xll.qlInterestRateIndexValueDate($C$1,B216)</f>
        <v>41991</v>
      </c>
      <c r="D216" s="174">
        <f>_xll.qlIndexFixing(C$1,$B216,TRUE,$D$1)</f>
        <v>3.554029958009834E-3</v>
      </c>
      <c r="E216" s="174">
        <f>_xll.qlIndexFixing(C$2,$B216,TRUE,$D$1)</f>
        <v>4.3744375449006334E-3</v>
      </c>
    </row>
    <row r="217" spans="1:5" x14ac:dyDescent="0.2">
      <c r="A217" s="172" t="str">
        <f t="shared" si="3"/>
        <v>1D</v>
      </c>
      <c r="B217" s="173">
        <f>_xll.qlCalendarAdvance(Calendar,B216,A217)</f>
        <v>41992</v>
      </c>
      <c r="C217" s="173">
        <f>_xll.qlInterestRateIndexValueDate($C$1,B217)</f>
        <v>41992</v>
      </c>
      <c r="D217" s="174">
        <f>_xll.qlIndexFixing(C$1,$B217,TRUE,$D$1)</f>
        <v>3.5327929393470761E-3</v>
      </c>
      <c r="E217" s="174">
        <f>_xll.qlIndexFixing(C$2,$B217,TRUE,$D$1)</f>
        <v>4.3119725227266006E-3</v>
      </c>
    </row>
    <row r="218" spans="1:5" x14ac:dyDescent="0.2">
      <c r="A218" s="172" t="str">
        <f t="shared" si="3"/>
        <v>1D</v>
      </c>
      <c r="B218" s="173">
        <f>_xll.qlCalendarAdvance(Calendar,B217,A218)</f>
        <v>41995</v>
      </c>
      <c r="C218" s="173">
        <f>_xll.qlInterestRateIndexValueDate($C$1,B218)</f>
        <v>41995</v>
      </c>
      <c r="D218" s="174">
        <f>_xll.qlIndexFixing(C$1,$B218,TRUE,$D$1)</f>
        <v>3.4681626590443043E-3</v>
      </c>
      <c r="E218" s="174">
        <f>_xll.qlIndexFixing(C$2,$B218,TRUE,$D$1)</f>
        <v>4.2727636294115356E-3</v>
      </c>
    </row>
    <row r="219" spans="1:5" x14ac:dyDescent="0.2">
      <c r="A219" s="172" t="str">
        <f t="shared" si="3"/>
        <v>1D</v>
      </c>
      <c r="B219" s="173">
        <f>_xll.qlCalendarAdvance(Calendar,B218,A219)</f>
        <v>41996</v>
      </c>
      <c r="C219" s="173">
        <f>_xll.qlInterestRateIndexValueDate($C$1,B219)</f>
        <v>41996</v>
      </c>
      <c r="D219" s="174">
        <f>_xll.qlIndexFixing(C$1,$B219,TRUE,$D$1)</f>
        <v>3.4591821543779539E-3</v>
      </c>
      <c r="E219" s="174">
        <f>_xll.qlIndexFixing(C$2,$B219,TRUE,$D$1)</f>
        <v>4.2648636519437844E-3</v>
      </c>
    </row>
    <row r="220" spans="1:5" x14ac:dyDescent="0.2">
      <c r="A220" s="172" t="str">
        <f t="shared" si="3"/>
        <v>1D</v>
      </c>
      <c r="B220" s="173">
        <f>_xll.qlCalendarAdvance(Calendar,B219,A220)</f>
        <v>41997</v>
      </c>
      <c r="C220" s="173">
        <f>_xll.qlInterestRateIndexValueDate($C$1,B220)</f>
        <v>41997</v>
      </c>
      <c r="D220" s="174">
        <f>_xll.qlIndexFixing(C$1,$B220,TRUE,$D$1)</f>
        <v>3.443193669559746E-3</v>
      </c>
      <c r="E220" s="174">
        <f>_xll.qlIndexFixing(C$2,$B220,TRUE,$D$1)</f>
        <v>4.2903163688579049E-3</v>
      </c>
    </row>
    <row r="221" spans="1:5" x14ac:dyDescent="0.2">
      <c r="A221" s="172" t="str">
        <f t="shared" si="3"/>
        <v>1D</v>
      </c>
      <c r="B221" s="173">
        <f>_xll.qlCalendarAdvance(Calendar,B220,A221)</f>
        <v>42002</v>
      </c>
      <c r="C221" s="173">
        <f>_xll.qlInterestRateIndexValueDate($C$1,B221)</f>
        <v>42002</v>
      </c>
      <c r="D221" s="174">
        <f>_xll.qlIndexFixing(C$1,$B221,TRUE,$D$1)</f>
        <v>3.3721406192956426E-3</v>
      </c>
      <c r="E221" s="174">
        <f>_xll.qlIndexFixing(C$2,$B221,TRUE,$D$1)</f>
        <v>4.3646191789492583E-3</v>
      </c>
    </row>
    <row r="222" spans="1:5" x14ac:dyDescent="0.2">
      <c r="A222" s="172" t="str">
        <f t="shared" si="3"/>
        <v>1D</v>
      </c>
      <c r="B222" s="173">
        <f>_xll.qlCalendarAdvance(Calendar,B221,A222)</f>
        <v>42003</v>
      </c>
      <c r="C222" s="173">
        <f>_xll.qlInterestRateIndexValueDate($C$1,B222)</f>
        <v>42003</v>
      </c>
      <c r="D222" s="174">
        <f>_xll.qlIndexFixing(C$1,$B222,TRUE,$D$1)</f>
        <v>3.3610728885024653E-3</v>
      </c>
      <c r="E222" s="174">
        <f>_xll.qlIndexFixing(C$2,$B222,TRUE,$D$1)</f>
        <v>4.4057710076672585E-3</v>
      </c>
    </row>
    <row r="223" spans="1:5" x14ac:dyDescent="0.2">
      <c r="A223" s="172" t="str">
        <f t="shared" si="3"/>
        <v>1D</v>
      </c>
      <c r="B223" s="173">
        <f>_xll.qlCalendarAdvance(Calendar,B222,A223)</f>
        <v>42004</v>
      </c>
      <c r="C223" s="173">
        <f>_xll.qlInterestRateIndexValueDate($C$1,B223)</f>
        <v>42004</v>
      </c>
      <c r="D223" s="174">
        <f>_xll.qlIndexFixing(C$1,$B223,TRUE,$D$1)</f>
        <v>3.3489036724458909E-3</v>
      </c>
      <c r="E223" s="174">
        <f>_xll.qlIndexFixing(C$2,$B223,TRUE,$D$1)</f>
        <v>4.4815410777215847E-3</v>
      </c>
    </row>
    <row r="224" spans="1:5" x14ac:dyDescent="0.2">
      <c r="A224" s="172" t="str">
        <f t="shared" si="3"/>
        <v>1D</v>
      </c>
      <c r="B224" s="173">
        <f>_xll.qlCalendarAdvance(Calendar,B223,A224)</f>
        <v>42006</v>
      </c>
      <c r="C224" s="173">
        <f>_xll.qlInterestRateIndexValueDate($C$1,B224)</f>
        <v>42006</v>
      </c>
      <c r="D224" s="174">
        <f>_xll.qlIndexFixing(C$1,$B224,TRUE,$D$1)</f>
        <v>3.3251099484588416E-3</v>
      </c>
      <c r="E224" s="174">
        <f>_xll.qlIndexFixing(C$2,$B224,TRUE,$D$1)</f>
        <v>4.6428472823878417E-3</v>
      </c>
    </row>
    <row r="225" spans="1:5" x14ac:dyDescent="0.2">
      <c r="A225" s="172" t="s">
        <v>105</v>
      </c>
      <c r="B225" s="173">
        <f>_xll.qlCalendarAdvance(Calendar,B224,A225)</f>
        <v>42037</v>
      </c>
      <c r="C225" s="173">
        <f>_xll.qlInterestRateIndexValueDate($C$1,B225)</f>
        <v>42037</v>
      </c>
      <c r="D225" s="174">
        <f>_xll.qlIndexFixing(C$1,$B225,TRUE,$D$1)</f>
        <v>2.9197267084581898E-3</v>
      </c>
      <c r="E225" s="174">
        <f>_xll.qlIndexFixing(C$2,$B225,TRUE,$D$1)</f>
        <v>5.0194972223671641E-3</v>
      </c>
    </row>
    <row r="226" spans="1:5" x14ac:dyDescent="0.2">
      <c r="A226" s="172" t="str">
        <f>A225</f>
        <v>1M</v>
      </c>
      <c r="B226" s="173">
        <f>_xll.qlCalendarAdvance(Calendar,B225,A226)</f>
        <v>42065</v>
      </c>
      <c r="C226" s="173">
        <f>_xll.qlInterestRateIndexValueDate($C$1,B226)</f>
        <v>42065</v>
      </c>
      <c r="D226" s="174">
        <f>_xll.qlIndexFixing(C$1,$B226,TRUE,$D$1)</f>
        <v>4.2143807353178433E-3</v>
      </c>
      <c r="E226" s="174">
        <f>_xll.qlIndexFixing(C$2,$B226,TRUE,$D$1)</f>
        <v>1.2133531033431399E-3</v>
      </c>
    </row>
    <row r="227" spans="1:5" x14ac:dyDescent="0.2">
      <c r="A227" s="172" t="str">
        <f t="shared" ref="A227:A290" si="4">A226</f>
        <v>1M</v>
      </c>
      <c r="B227" s="173">
        <f>_xll.qlCalendarAdvance(Calendar,B226,A227)</f>
        <v>42096</v>
      </c>
      <c r="C227" s="173">
        <f>_xll.qlInterestRateIndexValueDate($C$1,B227)</f>
        <v>42096</v>
      </c>
      <c r="D227" s="174">
        <f>_xll.qlIndexFixing(C$1,$B227,TRUE,$D$1)</f>
        <v>5.7260126090635253E-3</v>
      </c>
      <c r="E227" s="174">
        <f>_xll.qlIndexFixing(C$2,$B227,TRUE,$D$1)</f>
        <v>3.6405018307137382E-3</v>
      </c>
    </row>
    <row r="228" spans="1:5" x14ac:dyDescent="0.2">
      <c r="A228" s="172" t="str">
        <f t="shared" si="4"/>
        <v>1M</v>
      </c>
      <c r="B228" s="173">
        <f>_xll.qlCalendarAdvance(Calendar,B227,A228)</f>
        <v>42128</v>
      </c>
      <c r="C228" s="173">
        <f>_xll.qlInterestRateIndexValueDate($C$1,B228)</f>
        <v>42128</v>
      </c>
      <c r="D228" s="174">
        <f>_xll.qlIndexFixing(C$1,$B228,TRUE,$D$1)</f>
        <v>6.768002338410615E-3</v>
      </c>
      <c r="E228" s="174">
        <f>_xll.qlIndexFixing(C$2,$B228,TRUE,$D$1)</f>
        <v>5.331111358413132E-3</v>
      </c>
    </row>
    <row r="229" spans="1:5" x14ac:dyDescent="0.2">
      <c r="A229" s="172" t="str">
        <f t="shared" si="4"/>
        <v>1M</v>
      </c>
      <c r="B229" s="173">
        <f>_xll.qlCalendarAdvance(Calendar,B228,A229)</f>
        <v>42159</v>
      </c>
      <c r="C229" s="173">
        <f>_xll.qlInterestRateIndexValueDate($C$1,B229)</f>
        <v>42159</v>
      </c>
      <c r="D229" s="174">
        <f>_xll.qlIndexFixing(C$1,$B229,TRUE,$D$1)</f>
        <v>7.2341731503665161E-3</v>
      </c>
      <c r="E229" s="174">
        <f>_xll.qlIndexFixing(C$2,$B229,TRUE,$D$1)</f>
        <v>6.5605087544517993E-3</v>
      </c>
    </row>
    <row r="230" spans="1:5" x14ac:dyDescent="0.2">
      <c r="A230" s="172" t="str">
        <f t="shared" si="4"/>
        <v>1M</v>
      </c>
      <c r="B230" s="173">
        <f>_xll.qlCalendarAdvance(Calendar,B229,A230)</f>
        <v>42191</v>
      </c>
      <c r="C230" s="173">
        <f>_xll.qlInterestRateIndexValueDate($C$1,B230)</f>
        <v>42191</v>
      </c>
      <c r="D230" s="174">
        <f>_xll.qlIndexFixing(C$1,$B230,TRUE,$D$1)</f>
        <v>7.3059197733985658E-3</v>
      </c>
      <c r="E230" s="174">
        <f>_xll.qlIndexFixing(C$2,$B230,TRUE,$D$1)</f>
        <v>7.2783028473510925E-3</v>
      </c>
    </row>
    <row r="231" spans="1:5" x14ac:dyDescent="0.2">
      <c r="A231" s="172" t="str">
        <f t="shared" si="4"/>
        <v>1M</v>
      </c>
      <c r="B231" s="173">
        <f>_xll.qlCalendarAdvance(Calendar,B230,A231)</f>
        <v>42222</v>
      </c>
      <c r="C231" s="173">
        <f>_xll.qlInterestRateIndexValueDate($C$1,B231)</f>
        <v>42222</v>
      </c>
      <c r="D231" s="174">
        <f>_xll.qlIndexFixing(C$1,$B231,TRUE,$D$1)</f>
        <v>7.2075981901716154E-3</v>
      </c>
      <c r="E231" s="174">
        <f>_xll.qlIndexFixing(C$2,$B231,TRUE,$D$1)</f>
        <v>7.4396284214706121E-3</v>
      </c>
    </row>
    <row r="232" spans="1:5" x14ac:dyDescent="0.2">
      <c r="A232" s="172" t="str">
        <f t="shared" si="4"/>
        <v>1M</v>
      </c>
      <c r="B232" s="173">
        <f>_xll.qlCalendarAdvance(Calendar,B231,A232)</f>
        <v>42254</v>
      </c>
      <c r="C232" s="173">
        <f>_xll.qlInterestRateIndexValueDate($C$1,B232)</f>
        <v>42254</v>
      </c>
      <c r="D232" s="174">
        <f>_xll.qlIndexFixing(C$1,$B232,TRUE,$D$1)</f>
        <v>7.1611911818361225E-3</v>
      </c>
      <c r="E232" s="174">
        <f>_xll.qlIndexFixing(C$2,$B232,TRUE,$D$1)</f>
        <v>7.2156120365063359E-3</v>
      </c>
    </row>
    <row r="233" spans="1:5" x14ac:dyDescent="0.2">
      <c r="A233" s="172" t="str">
        <f t="shared" si="4"/>
        <v>1M</v>
      </c>
      <c r="B233" s="173">
        <f>_xll.qlCalendarAdvance(Calendar,B232,A233)</f>
        <v>42284</v>
      </c>
      <c r="C233" s="173">
        <f>_xll.qlInterestRateIndexValueDate($C$1,B233)</f>
        <v>42284</v>
      </c>
      <c r="D233" s="174">
        <f>_xll.qlIndexFixing(C$1,$B233,TRUE,$D$1)</f>
        <v>7.2575288531368199E-3</v>
      </c>
      <c r="E233" s="174">
        <f>_xll.qlIndexFixing(C$2,$B233,TRUE,$D$1)</f>
        <v>7.107616436228259E-3</v>
      </c>
    </row>
    <row r="234" spans="1:5" x14ac:dyDescent="0.2">
      <c r="A234" s="172" t="str">
        <f t="shared" si="4"/>
        <v>1M</v>
      </c>
      <c r="B234" s="173">
        <f>_xll.qlCalendarAdvance(Calendar,B233,A234)</f>
        <v>42317</v>
      </c>
      <c r="C234" s="173">
        <f>_xll.qlInterestRateIndexValueDate($C$1,B234)</f>
        <v>42317</v>
      </c>
      <c r="D234" s="174">
        <f>_xll.qlIndexFixing(C$1,$B234,TRUE,$D$1)</f>
        <v>7.5161988249546723E-3</v>
      </c>
      <c r="E234" s="174">
        <f>_xll.qlIndexFixing(C$2,$B234,TRUE,$D$1)</f>
        <v>7.14304424031309E-3</v>
      </c>
    </row>
    <row r="235" spans="1:5" x14ac:dyDescent="0.2">
      <c r="A235" s="172" t="str">
        <f t="shared" si="4"/>
        <v>1M</v>
      </c>
      <c r="B235" s="173">
        <f>_xll.qlCalendarAdvance(Calendar,B234,A235)</f>
        <v>42347</v>
      </c>
      <c r="C235" s="173">
        <f>_xll.qlInterestRateIndexValueDate($C$1,B235)</f>
        <v>42347</v>
      </c>
      <c r="D235" s="174">
        <f>_xll.qlIndexFixing(C$1,$B235,TRUE,$D$1)</f>
        <v>7.8812497710272038E-3</v>
      </c>
      <c r="E235" s="174">
        <f>_xll.qlIndexFixing(C$2,$B235,TRUE,$D$1)</f>
        <v>7.3154540680975266E-3</v>
      </c>
    </row>
    <row r="236" spans="1:5" x14ac:dyDescent="0.2">
      <c r="A236" s="172" t="str">
        <f t="shared" si="4"/>
        <v>1M</v>
      </c>
      <c r="B236" s="173">
        <f>_xll.qlCalendarAdvance(Calendar,B235,A236)</f>
        <v>42380</v>
      </c>
      <c r="C236" s="173">
        <f>_xll.qlInterestRateIndexValueDate($C$1,B236)</f>
        <v>42380</v>
      </c>
      <c r="D236" s="174">
        <f>_xll.qlIndexFixing(C$1,$B236,TRUE,$D$1)</f>
        <v>8.4142716303149262E-3</v>
      </c>
      <c r="E236" s="174">
        <f>_xll.qlIndexFixing(C$2,$B236,TRUE,$D$1)</f>
        <v>7.6593281182923967E-3</v>
      </c>
    </row>
    <row r="237" spans="1:5" x14ac:dyDescent="0.2">
      <c r="A237" s="172" t="str">
        <f t="shared" si="4"/>
        <v>1M</v>
      </c>
      <c r="B237" s="173">
        <f>_xll.qlCalendarAdvance(Calendar,B236,A237)</f>
        <v>42411</v>
      </c>
      <c r="C237" s="173">
        <f>_xll.qlInterestRateIndexValueDate($C$1,B237)</f>
        <v>42411</v>
      </c>
      <c r="D237" s="174">
        <f>_xll.qlIndexFixing(C$1,$B237,TRUE,$D$1)</f>
        <v>8.9832677050425535E-3</v>
      </c>
      <c r="E237" s="174">
        <f>_xll.qlIndexFixing(C$2,$B237,TRUE,$D$1)</f>
        <v>8.1295377148704606E-3</v>
      </c>
    </row>
    <row r="238" spans="1:5" x14ac:dyDescent="0.2">
      <c r="A238" s="172" t="str">
        <f t="shared" si="4"/>
        <v>1M</v>
      </c>
      <c r="B238" s="173">
        <f>_xll.qlCalendarAdvance(Calendar,B237,A238)</f>
        <v>42440</v>
      </c>
      <c r="C238" s="173">
        <f>_xll.qlInterestRateIndexValueDate($C$1,B238)</f>
        <v>42440</v>
      </c>
      <c r="D238" s="174">
        <f>_xll.qlIndexFixing(C$1,$B238,TRUE,$D$1)</f>
        <v>9.6028104893233716E-3</v>
      </c>
      <c r="E238" s="174">
        <f>_xll.qlIndexFixing(C$2,$B238,TRUE,$D$1)</f>
        <v>8.6848952118715843E-3</v>
      </c>
    </row>
    <row r="239" spans="1:5" x14ac:dyDescent="0.2">
      <c r="A239" s="172" t="str">
        <f t="shared" si="4"/>
        <v>1M</v>
      </c>
      <c r="B239" s="173">
        <f>_xll.qlCalendarAdvance(Calendar,B238,A239)</f>
        <v>42471</v>
      </c>
      <c r="C239" s="173">
        <f>_xll.qlInterestRateIndexValueDate($C$1,B239)</f>
        <v>42471</v>
      </c>
      <c r="D239" s="174">
        <f>_xll.qlIndexFixing(C$1,$B239,TRUE,$D$1)</f>
        <v>1.0216580560254667E-2</v>
      </c>
      <c r="E239" s="174">
        <f>_xll.qlIndexFixing(C$2,$B239,TRUE,$D$1)</f>
        <v>9.268247897729065E-3</v>
      </c>
    </row>
    <row r="240" spans="1:5" x14ac:dyDescent="0.2">
      <c r="A240" s="172" t="str">
        <f t="shared" si="4"/>
        <v>1M</v>
      </c>
      <c r="B240" s="173">
        <f>_xll.qlCalendarAdvance(Calendar,B239,A240)</f>
        <v>42501</v>
      </c>
      <c r="C240" s="173">
        <f>_xll.qlInterestRateIndexValueDate($C$1,B240)</f>
        <v>42501</v>
      </c>
      <c r="D240" s="174">
        <f>_xll.qlIndexFixing(C$1,$B240,TRUE,$D$1)</f>
        <v>1.0879886197112641E-2</v>
      </c>
      <c r="E240" s="174">
        <f>_xll.qlIndexFixing(C$2,$B240,TRUE,$D$1)</f>
        <v>9.8784439321641937E-3</v>
      </c>
    </row>
    <row r="241" spans="1:5" x14ac:dyDescent="0.2">
      <c r="A241" s="172" t="str">
        <f t="shared" si="4"/>
        <v>1M</v>
      </c>
      <c r="B241" s="173">
        <f>_xll.qlCalendarAdvance(Calendar,B240,A241)</f>
        <v>42534</v>
      </c>
      <c r="C241" s="173">
        <f>_xll.qlInterestRateIndexValueDate($C$1,B241)</f>
        <v>42534</v>
      </c>
      <c r="D241" s="174">
        <f>_xll.qlIndexFixing(C$1,$B241,TRUE,$D$1)</f>
        <v>1.1628373216721151E-2</v>
      </c>
      <c r="E241" s="174">
        <f>_xll.qlIndexFixing(C$2,$B241,TRUE,$D$1)</f>
        <v>1.0580413735414851E-2</v>
      </c>
    </row>
    <row r="242" spans="1:5" x14ac:dyDescent="0.2">
      <c r="A242" s="172" t="str">
        <f t="shared" si="4"/>
        <v>1M</v>
      </c>
      <c r="B242" s="173">
        <f>_xll.qlCalendarAdvance(Calendar,B241,A242)</f>
        <v>42564</v>
      </c>
      <c r="C242" s="173">
        <f>_xll.qlInterestRateIndexValueDate($C$1,B242)</f>
        <v>42564</v>
      </c>
      <c r="D242" s="174">
        <f>_xll.qlIndexFixing(C$1,$B242,TRUE,$D$1)</f>
        <v>1.2336981449423121E-2</v>
      </c>
      <c r="E242" s="174">
        <f>_xll.qlIndexFixing(C$2,$B242,TRUE,$D$1)</f>
        <v>1.1246526585770855E-2</v>
      </c>
    </row>
    <row r="243" spans="1:5" x14ac:dyDescent="0.2">
      <c r="A243" s="172" t="str">
        <f t="shared" si="4"/>
        <v>1M</v>
      </c>
      <c r="B243" s="173">
        <f>_xll.qlCalendarAdvance(Calendar,B242,A243)</f>
        <v>42597</v>
      </c>
      <c r="C243" s="173">
        <f>_xll.qlInterestRateIndexValueDate($C$1,B243)</f>
        <v>42597</v>
      </c>
      <c r="D243" s="174">
        <f>_xll.qlIndexFixing(C$1,$B243,TRUE,$D$1)</f>
        <v>1.3147450145744781E-2</v>
      </c>
      <c r="E243" s="174">
        <f>_xll.qlIndexFixing(C$2,$B243,TRUE,$D$1)</f>
        <v>1.2010005232820919E-2</v>
      </c>
    </row>
    <row r="244" spans="1:5" x14ac:dyDescent="0.2">
      <c r="A244" s="172" t="str">
        <f t="shared" si="4"/>
        <v>1M</v>
      </c>
      <c r="B244" s="173">
        <f>_xll.qlCalendarAdvance(Calendar,B243,A244)</f>
        <v>42628</v>
      </c>
      <c r="C244" s="173">
        <f>_xll.qlInterestRateIndexValueDate($C$1,B244)</f>
        <v>42628</v>
      </c>
      <c r="D244" s="174">
        <f>_xll.qlIndexFixing(C$1,$B244,TRUE,$D$1)</f>
        <v>1.3924923199732809E-2</v>
      </c>
      <c r="E244" s="174">
        <f>_xll.qlIndexFixing(C$2,$B244,TRUE,$D$1)</f>
        <v>1.2756561804571076E-2</v>
      </c>
    </row>
    <row r="245" spans="1:5" x14ac:dyDescent="0.2">
      <c r="A245" s="172" t="str">
        <f t="shared" si="4"/>
        <v>1M</v>
      </c>
      <c r="B245" s="173">
        <f>_xll.qlCalendarAdvance(Calendar,B244,A245)</f>
        <v>42660</v>
      </c>
      <c r="C245" s="173">
        <f>_xll.qlInterestRateIndexValueDate($C$1,B245)</f>
        <v>42660</v>
      </c>
      <c r="D245" s="174">
        <f>_xll.qlIndexFixing(C$1,$B245,TRUE,$D$1)</f>
        <v>1.478495993826562E-2</v>
      </c>
      <c r="E245" s="174">
        <f>_xll.qlIndexFixing(C$2,$B245,TRUE,$D$1)</f>
        <v>1.3557023769679155E-2</v>
      </c>
    </row>
    <row r="246" spans="1:5" x14ac:dyDescent="0.2">
      <c r="A246" s="172" t="str">
        <f t="shared" si="4"/>
        <v>1M</v>
      </c>
      <c r="B246" s="173">
        <f>_xll.qlCalendarAdvance(Calendar,B245,A246)</f>
        <v>42691</v>
      </c>
      <c r="C246" s="173">
        <f>_xll.qlInterestRateIndexValueDate($C$1,B246)</f>
        <v>42691</v>
      </c>
      <c r="D246" s="174">
        <f>_xll.qlIndexFixing(C$1,$B246,TRUE,$D$1)</f>
        <v>1.5634238845767846E-2</v>
      </c>
      <c r="E246" s="174">
        <f>_xll.qlIndexFixing(C$2,$B246,TRUE,$D$1)</f>
        <v>1.4361362441474013E-2</v>
      </c>
    </row>
    <row r="247" spans="1:5" x14ac:dyDescent="0.2">
      <c r="A247" s="172" t="str">
        <f t="shared" si="4"/>
        <v>1M</v>
      </c>
      <c r="B247" s="173">
        <f>_xll.qlCalendarAdvance(Calendar,B246,A247)</f>
        <v>42723</v>
      </c>
      <c r="C247" s="173">
        <f>_xll.qlInterestRateIndexValueDate($C$1,B247)</f>
        <v>42723</v>
      </c>
      <c r="D247" s="174">
        <f>_xll.qlIndexFixing(C$1,$B247,TRUE,$D$1)</f>
        <v>1.6524312771737968E-2</v>
      </c>
      <c r="E247" s="174">
        <f>_xll.qlIndexFixing(C$2,$B247,TRUE,$D$1)</f>
        <v>1.5221470838943096E-2</v>
      </c>
    </row>
    <row r="248" spans="1:5" x14ac:dyDescent="0.2">
      <c r="A248" s="172" t="str">
        <f t="shared" si="4"/>
        <v>1M</v>
      </c>
      <c r="B248" s="173">
        <f>_xll.qlCalendarAdvance(Calendar,B247,A248)</f>
        <v>42754</v>
      </c>
      <c r="C248" s="173">
        <f>_xll.qlInterestRateIndexValueDate($C$1,B248)</f>
        <v>42754</v>
      </c>
      <c r="D248" s="174">
        <f>_xll.qlIndexFixing(C$1,$B248,TRUE,$D$1)</f>
        <v>1.7404385304624601E-2</v>
      </c>
      <c r="E248" s="174">
        <f>_xll.qlIndexFixing(C$2,$B248,TRUE,$D$1)</f>
        <v>1.6083592387206025E-2</v>
      </c>
    </row>
    <row r="249" spans="1:5" x14ac:dyDescent="0.2">
      <c r="A249" s="172" t="str">
        <f t="shared" si="4"/>
        <v>1M</v>
      </c>
      <c r="B249" s="173">
        <f>_xll.qlCalendarAdvance(Calendar,B248,A249)</f>
        <v>42786</v>
      </c>
      <c r="C249" s="173">
        <f>_xll.qlInterestRateIndexValueDate($C$1,B249)</f>
        <v>42786</v>
      </c>
      <c r="D249" s="174">
        <f>_xll.qlIndexFixing(C$1,$B249,TRUE,$D$1)</f>
        <v>1.8351554583786213E-2</v>
      </c>
      <c r="E249" s="174">
        <f>_xll.qlIndexFixing(C$2,$B249,TRUE,$D$1)</f>
        <v>1.7003153209259603E-2</v>
      </c>
    </row>
    <row r="250" spans="1:5" x14ac:dyDescent="0.2">
      <c r="A250" s="172" t="str">
        <f t="shared" si="4"/>
        <v>1M</v>
      </c>
      <c r="B250" s="173">
        <f>_xll.qlCalendarAdvance(Calendar,B249,A250)</f>
        <v>42814</v>
      </c>
      <c r="C250" s="173">
        <f>_xll.qlInterestRateIndexValueDate($C$1,B250)</f>
        <v>42814</v>
      </c>
      <c r="D250" s="174">
        <f>_xll.qlIndexFixing(C$1,$B250,TRUE,$D$1)</f>
        <v>1.9181971582651166E-2</v>
      </c>
      <c r="E250" s="174">
        <f>_xll.qlIndexFixing(C$2,$B250,TRUE,$D$1)</f>
        <v>1.7817310960861477E-2</v>
      </c>
    </row>
    <row r="251" spans="1:5" x14ac:dyDescent="0.2">
      <c r="A251" s="172" t="str">
        <f t="shared" si="4"/>
        <v>1M</v>
      </c>
      <c r="B251" s="173">
        <f>_xll.qlCalendarAdvance(Calendar,B250,A251)</f>
        <v>42845</v>
      </c>
      <c r="C251" s="173">
        <f>_xll.qlInterestRateIndexValueDate($C$1,B251)</f>
        <v>42845</v>
      </c>
      <c r="D251" s="174">
        <f>_xll.qlIndexFixing(C$1,$B251,TRUE,$D$1)</f>
        <v>2.0068025125111744E-2</v>
      </c>
      <c r="E251" s="174">
        <f>_xll.qlIndexFixing(C$2,$B251,TRUE,$D$1)</f>
        <v>1.8716863498714487E-2</v>
      </c>
    </row>
    <row r="252" spans="1:5" x14ac:dyDescent="0.2">
      <c r="A252" s="172" t="str">
        <f t="shared" si="4"/>
        <v>1M</v>
      </c>
      <c r="B252" s="173">
        <f>_xll.qlCalendarAdvance(Calendar,B251,A252)</f>
        <v>42877</v>
      </c>
      <c r="C252" s="173">
        <f>_xll.qlInterestRateIndexValueDate($C$1,B252)</f>
        <v>42877</v>
      </c>
      <c r="D252" s="174">
        <f>_xll.qlIndexFixing(C$1,$B252,TRUE,$D$1)</f>
        <v>2.1011434414777031E-2</v>
      </c>
      <c r="E252" s="174">
        <f>_xll.qlIndexFixing(C$2,$B252,TRUE,$D$1)</f>
        <v>1.9643409687715163E-2</v>
      </c>
    </row>
    <row r="253" spans="1:5" x14ac:dyDescent="0.2">
      <c r="A253" s="172" t="str">
        <f t="shared" si="4"/>
        <v>1M</v>
      </c>
      <c r="B253" s="173">
        <f>_xll.qlCalendarAdvance(Calendar,B252,A253)</f>
        <v>42908</v>
      </c>
      <c r="C253" s="173">
        <f>_xll.qlInterestRateIndexValueDate($C$1,B253)</f>
        <v>42908</v>
      </c>
      <c r="D253" s="174">
        <f>_xll.qlIndexFixing(C$1,$B253,TRUE,$D$1)</f>
        <v>2.1909009263335957E-2</v>
      </c>
      <c r="E253" s="174">
        <f>_xll.qlIndexFixing(C$2,$B253,TRUE,$D$1)</f>
        <v>2.0539040376346129E-2</v>
      </c>
    </row>
    <row r="254" spans="1:5" x14ac:dyDescent="0.2">
      <c r="A254" s="172" t="str">
        <f t="shared" si="4"/>
        <v>1M</v>
      </c>
      <c r="B254" s="173">
        <f>_xll.qlCalendarAdvance(Calendar,B253,A254)</f>
        <v>42940</v>
      </c>
      <c r="C254" s="173">
        <f>_xll.qlInterestRateIndexValueDate($C$1,B254)</f>
        <v>42940</v>
      </c>
      <c r="D254" s="174">
        <f>_xll.qlIndexFixing(C$1,$B254,TRUE,$D$1)</f>
        <v>2.2833711962622769E-2</v>
      </c>
      <c r="E254" s="174">
        <f>_xll.qlIndexFixing(C$2,$B254,TRUE,$D$1)</f>
        <v>2.1461538174352146E-2</v>
      </c>
    </row>
    <row r="255" spans="1:5" x14ac:dyDescent="0.2">
      <c r="A255" s="172" t="str">
        <f t="shared" si="4"/>
        <v>1M</v>
      </c>
      <c r="B255" s="173">
        <f>_xll.qlCalendarAdvance(Calendar,B254,A255)</f>
        <v>42971</v>
      </c>
      <c r="C255" s="173">
        <f>_xll.qlInterestRateIndexValueDate($C$1,B255)</f>
        <v>42971</v>
      </c>
      <c r="D255" s="174">
        <f>_xll.qlIndexFixing(C$1,$B255,TRUE,$D$1)</f>
        <v>2.3727747296282915E-2</v>
      </c>
      <c r="E255" s="174">
        <f>_xll.qlIndexFixing(C$2,$B255,TRUE,$D$1)</f>
        <v>2.2353246954921469E-2</v>
      </c>
    </row>
    <row r="256" spans="1:5" x14ac:dyDescent="0.2">
      <c r="A256" s="172" t="str">
        <f t="shared" si="4"/>
        <v>1M</v>
      </c>
      <c r="B256" s="173">
        <f>_xll.qlCalendarAdvance(Calendar,B255,A256)</f>
        <v>43003</v>
      </c>
      <c r="C256" s="173">
        <f>_xll.qlInterestRateIndexValueDate($C$1,B256)</f>
        <v>43003</v>
      </c>
      <c r="D256" s="174">
        <f>_xll.qlIndexFixing(C$1,$B256,TRUE,$D$1)</f>
        <v>2.4663986164937226E-2</v>
      </c>
      <c r="E256" s="174">
        <f>_xll.qlIndexFixing(C$2,$B256,TRUE,$D$1)</f>
        <v>2.3271696301634393E-2</v>
      </c>
    </row>
    <row r="257" spans="1:5" x14ac:dyDescent="0.2">
      <c r="A257" s="172" t="str">
        <f t="shared" si="4"/>
        <v>1M</v>
      </c>
      <c r="B257" s="173">
        <f>_xll.qlCalendarAdvance(Calendar,B256,A257)</f>
        <v>43033</v>
      </c>
      <c r="C257" s="173">
        <f>_xll.qlInterestRateIndexValueDate($C$1,B257)</f>
        <v>43033</v>
      </c>
      <c r="D257" s="174">
        <f>_xll.qlIndexFixing(C$1,$B257,TRUE,$D$1)</f>
        <v>2.5510585966691993E-2</v>
      </c>
      <c r="E257" s="174">
        <f>_xll.qlIndexFixing(C$2,$B257,TRUE,$D$1)</f>
        <v>2.4130874954324533E-2</v>
      </c>
    </row>
    <row r="258" spans="1:5" x14ac:dyDescent="0.2">
      <c r="A258" s="172" t="str">
        <f t="shared" si="4"/>
        <v>1M</v>
      </c>
      <c r="B258" s="173">
        <f>_xll.qlCalendarAdvance(Calendar,B257,A258)</f>
        <v>43066</v>
      </c>
      <c r="C258" s="173">
        <f>_xll.qlInterestRateIndexValueDate($C$1,B258)</f>
        <v>43066</v>
      </c>
      <c r="D258" s="174">
        <f>_xll.qlIndexFixing(C$1,$B258,TRUE,$D$1)</f>
        <v>2.6456621204733077E-2</v>
      </c>
      <c r="E258" s="174">
        <f>_xll.qlIndexFixing(C$2,$B258,TRUE,$D$1)</f>
        <v>2.5073883950910147E-2</v>
      </c>
    </row>
    <row r="259" spans="1:5" x14ac:dyDescent="0.2">
      <c r="A259" s="172" t="str">
        <f t="shared" si="4"/>
        <v>1M</v>
      </c>
      <c r="B259" s="173">
        <f>_xll.qlCalendarAdvance(Calendar,B258,A259)</f>
        <v>43096</v>
      </c>
      <c r="C259" s="173">
        <f>_xll.qlInterestRateIndexValueDate($C$1,B259)</f>
        <v>43096</v>
      </c>
      <c r="D259" s="174">
        <f>_xll.qlIndexFixing(C$1,$B259,TRUE,$D$1)</f>
        <v>2.7280003292615623E-2</v>
      </c>
      <c r="E259" s="174">
        <f>_xll.qlIndexFixing(C$2,$B259,TRUE,$D$1)</f>
        <v>2.5929267096290731E-2</v>
      </c>
    </row>
    <row r="260" spans="1:5" x14ac:dyDescent="0.2">
      <c r="A260" s="172" t="str">
        <f t="shared" si="4"/>
        <v>1M</v>
      </c>
      <c r="B260" s="173">
        <f>_xll.qlCalendarAdvance(Calendar,B259,A260)</f>
        <v>43129</v>
      </c>
      <c r="C260" s="173">
        <f>_xll.qlInterestRateIndexValueDate($C$1,B260)</f>
        <v>43129</v>
      </c>
      <c r="D260" s="174">
        <f>_xll.qlIndexFixing(C$1,$B260,TRUE,$D$1)</f>
        <v>2.8209751200385502E-2</v>
      </c>
      <c r="E260" s="174">
        <f>_xll.qlIndexFixing(C$2,$B260,TRUE,$D$1)</f>
        <v>2.6868101003932887E-2</v>
      </c>
    </row>
    <row r="261" spans="1:5" x14ac:dyDescent="0.2">
      <c r="A261" s="172" t="str">
        <f t="shared" si="4"/>
        <v>1M</v>
      </c>
      <c r="B261" s="173">
        <f>_xll.qlCalendarAdvance(Calendar,B260,A261)</f>
        <v>43159</v>
      </c>
      <c r="C261" s="173">
        <f>_xll.qlInterestRateIndexValueDate($C$1,B261)</f>
        <v>43159</v>
      </c>
      <c r="D261" s="174">
        <f>_xll.qlIndexFixing(C$1,$B261,TRUE,$D$1)</f>
        <v>2.9016498421175169E-2</v>
      </c>
      <c r="E261" s="174">
        <f>_xll.qlIndexFixing(C$2,$B261,TRUE,$D$1)</f>
        <v>2.7717386718854042E-2</v>
      </c>
    </row>
    <row r="262" spans="1:5" x14ac:dyDescent="0.2">
      <c r="A262" s="172" t="str">
        <f t="shared" si="4"/>
        <v>1M</v>
      </c>
      <c r="B262" s="173">
        <f>_xll.qlCalendarAdvance(Calendar,B261,A262)</f>
        <v>43187</v>
      </c>
      <c r="C262" s="173">
        <f>_xll.qlInterestRateIndexValueDate($C$1,B262)</f>
        <v>43187</v>
      </c>
      <c r="D262" s="174">
        <f>_xll.qlIndexFixing(C$1,$B262,TRUE,$D$1)</f>
        <v>2.9713728606010164E-2</v>
      </c>
      <c r="E262" s="174">
        <f>_xll.qlIndexFixing(C$2,$B262,TRUE,$D$1)</f>
        <v>2.8477036803949973E-2</v>
      </c>
    </row>
    <row r="263" spans="1:5" x14ac:dyDescent="0.2">
      <c r="A263" s="172" t="str">
        <f t="shared" si="4"/>
        <v>1M</v>
      </c>
      <c r="B263" s="173">
        <f>_xll.qlCalendarAdvance(Calendar,B262,A263)</f>
        <v>43220</v>
      </c>
      <c r="C263" s="173">
        <f>_xll.qlInterestRateIndexValueDate($C$1,B263)</f>
        <v>43220</v>
      </c>
      <c r="D263" s="174">
        <f>_xll.qlIndexFixing(C$1,$B263,TRUE,$D$1)</f>
        <v>3.0481895773397393E-2</v>
      </c>
      <c r="E263" s="174">
        <f>_xll.qlIndexFixing(C$2,$B263,TRUE,$D$1)</f>
        <v>2.9332507453257439E-2</v>
      </c>
    </row>
    <row r="264" spans="1:5" x14ac:dyDescent="0.2">
      <c r="A264" s="172" t="str">
        <f t="shared" si="4"/>
        <v>1M</v>
      </c>
      <c r="B264" s="173">
        <f>_xll.qlCalendarAdvance(Calendar,B263,A264)</f>
        <v>43250</v>
      </c>
      <c r="C264" s="173">
        <f>_xll.qlInterestRateIndexValueDate($C$1,B264)</f>
        <v>43250</v>
      </c>
      <c r="D264" s="174">
        <f>_xll.qlIndexFixing(C$1,$B264,TRUE,$D$1)</f>
        <v>3.1129907662481169E-2</v>
      </c>
      <c r="E264" s="174">
        <f>_xll.qlIndexFixing(C$2,$B264,TRUE,$D$1)</f>
        <v>3.0034403432463996E-2</v>
      </c>
    </row>
    <row r="265" spans="1:5" x14ac:dyDescent="0.2">
      <c r="A265" s="172" t="str">
        <f t="shared" si="4"/>
        <v>1M</v>
      </c>
      <c r="B265" s="173">
        <f>_xll.qlCalendarAdvance(Calendar,B264,A265)</f>
        <v>43284</v>
      </c>
      <c r="C265" s="173">
        <f>_xll.qlInterestRateIndexValueDate($C$1,B265)</f>
        <v>43284</v>
      </c>
      <c r="D265" s="174">
        <f>_xll.qlIndexFixing(C$1,$B265,TRUE,$D$1)</f>
        <v>3.180635399402533E-2</v>
      </c>
      <c r="E265" s="174">
        <f>_xll.qlIndexFixing(C$2,$B265,TRUE,$D$1)</f>
        <v>3.0787534394710603E-2</v>
      </c>
    </row>
    <row r="266" spans="1:5" x14ac:dyDescent="0.2">
      <c r="A266" s="172" t="str">
        <f t="shared" si="4"/>
        <v>1M</v>
      </c>
      <c r="B266" s="173">
        <f>_xll.qlCalendarAdvance(Calendar,B265,A266)</f>
        <v>43315</v>
      </c>
      <c r="C266" s="173">
        <f>_xll.qlInterestRateIndexValueDate($C$1,B266)</f>
        <v>43315</v>
      </c>
      <c r="D266" s="174">
        <f>_xll.qlIndexFixing(C$1,$B266,TRUE,$D$1)</f>
        <v>3.2388758453030693E-2</v>
      </c>
      <c r="E266" s="174">
        <f>_xll.qlIndexFixing(C$2,$B266,TRUE,$D$1)</f>
        <v>3.1443114149470874E-2</v>
      </c>
    </row>
    <row r="267" spans="1:5" x14ac:dyDescent="0.2">
      <c r="A267" s="172" t="str">
        <f t="shared" si="4"/>
        <v>1M</v>
      </c>
      <c r="B267" s="173">
        <f>_xll.qlCalendarAdvance(Calendar,B266,A267)</f>
        <v>43346</v>
      </c>
      <c r="C267" s="173">
        <f>_xll.qlInterestRateIndexValueDate($C$1,B267)</f>
        <v>43346</v>
      </c>
      <c r="D267" s="174">
        <f>_xll.qlIndexFixing(C$1,$B267,TRUE,$D$1)</f>
        <v>3.2872301891645458E-2</v>
      </c>
      <c r="E267" s="174">
        <f>_xll.qlIndexFixing(C$2,$B267,TRUE,$D$1)</f>
        <v>3.2003241436139307E-2</v>
      </c>
    </row>
    <row r="268" spans="1:5" x14ac:dyDescent="0.2">
      <c r="A268" s="172" t="str">
        <f t="shared" si="4"/>
        <v>1M</v>
      </c>
      <c r="B268" s="173">
        <f>_xll.qlCalendarAdvance(Calendar,B267,A268)</f>
        <v>43376</v>
      </c>
      <c r="C268" s="173">
        <f>_xll.qlInterestRateIndexValueDate($C$1,B268)</f>
        <v>43376</v>
      </c>
      <c r="D268" s="174">
        <f>_xll.qlIndexFixing(C$1,$B268,TRUE,$D$1)</f>
        <v>3.3327705210890887E-2</v>
      </c>
      <c r="E268" s="174">
        <f>_xll.qlIndexFixing(C$2,$B268,TRUE,$D$1)</f>
        <v>3.2518382721463679E-2</v>
      </c>
    </row>
    <row r="269" spans="1:5" x14ac:dyDescent="0.2">
      <c r="A269" s="172" t="str">
        <f t="shared" si="4"/>
        <v>1M</v>
      </c>
      <c r="B269" s="173">
        <f>_xll.qlCalendarAdvance(Calendar,B268,A269)</f>
        <v>43409</v>
      </c>
      <c r="C269" s="173">
        <f>_xll.qlInterestRateIndexValueDate($C$1,B269)</f>
        <v>43409</v>
      </c>
      <c r="D269" s="174">
        <f>_xll.qlIndexFixing(C$1,$B269,TRUE,$D$1)</f>
        <v>3.3763365815810999E-2</v>
      </c>
      <c r="E269" s="174">
        <f>_xll.qlIndexFixing(C$2,$B269,TRUE,$D$1)</f>
        <v>3.3029971378324419E-2</v>
      </c>
    </row>
    <row r="270" spans="1:5" x14ac:dyDescent="0.2">
      <c r="A270" s="172" t="str">
        <f t="shared" si="4"/>
        <v>1M</v>
      </c>
      <c r="B270" s="173">
        <f>_xll.qlCalendarAdvance(Calendar,B269,A270)</f>
        <v>43439</v>
      </c>
      <c r="C270" s="173">
        <f>_xll.qlInterestRateIndexValueDate($C$1,B270)</f>
        <v>43439</v>
      </c>
      <c r="D270" s="174">
        <f>_xll.qlIndexFixing(C$1,$B270,TRUE,$D$1)</f>
        <v>3.4096157745027812E-2</v>
      </c>
      <c r="E270" s="174">
        <f>_xll.qlIndexFixing(C$2,$B270,TRUE,$D$1)</f>
        <v>3.3444991089738307E-2</v>
      </c>
    </row>
    <row r="271" spans="1:5" x14ac:dyDescent="0.2">
      <c r="A271" s="172" t="str">
        <f t="shared" si="4"/>
        <v>1M</v>
      </c>
      <c r="B271" s="173">
        <f>_xll.qlCalendarAdvance(Calendar,B270,A271)</f>
        <v>43472</v>
      </c>
      <c r="C271" s="173">
        <f>_xll.qlInterestRateIndexValueDate($C$1,B271)</f>
        <v>43472</v>
      </c>
      <c r="D271" s="174">
        <f>_xll.qlIndexFixing(C$1,$B271,TRUE,$D$1)</f>
        <v>3.4438126211622698E-2</v>
      </c>
      <c r="E271" s="174">
        <f>_xll.qlIndexFixing(C$2,$B271,TRUE,$D$1)</f>
        <v>3.384644559756067E-2</v>
      </c>
    </row>
    <row r="272" spans="1:5" x14ac:dyDescent="0.2">
      <c r="A272" s="172" t="str">
        <f t="shared" si="4"/>
        <v>1M</v>
      </c>
      <c r="B272" s="173">
        <f>_xll.qlCalendarAdvance(Calendar,B271,A272)</f>
        <v>43503</v>
      </c>
      <c r="C272" s="173">
        <f>_xll.qlInterestRateIndexValueDate($C$1,B272)</f>
        <v>43503</v>
      </c>
      <c r="D272" s="174">
        <f>_xll.qlIndexFixing(C$1,$B272,TRUE,$D$1)</f>
        <v>3.4712914859742698E-2</v>
      </c>
      <c r="E272" s="174">
        <f>_xll.qlIndexFixing(C$2,$B272,TRUE,$D$1)</f>
        <v>3.4171018487005878E-2</v>
      </c>
    </row>
    <row r="273" spans="1:5" x14ac:dyDescent="0.2">
      <c r="A273" s="172" t="str">
        <f t="shared" si="4"/>
        <v>1M</v>
      </c>
      <c r="B273" s="173">
        <f>_xll.qlCalendarAdvance(Calendar,B272,A273)</f>
        <v>43531</v>
      </c>
      <c r="C273" s="173">
        <f>_xll.qlInterestRateIndexValueDate($C$1,B273)</f>
        <v>43531</v>
      </c>
      <c r="D273" s="174">
        <f>_xll.qlIndexFixing(C$1,$B273,TRUE,$D$1)</f>
        <v>3.4979636283961849E-2</v>
      </c>
      <c r="E273" s="174">
        <f>_xll.qlIndexFixing(C$2,$B273,TRUE,$D$1)</f>
        <v>3.4427603029357767E-2</v>
      </c>
    </row>
    <row r="274" spans="1:5" x14ac:dyDescent="0.2">
      <c r="A274" s="172" t="s">
        <v>60</v>
      </c>
      <c r="B274" s="173">
        <f>_xll.qlCalendarAdvance(Calendar,B273,A274)</f>
        <v>43623</v>
      </c>
      <c r="C274" s="173">
        <f>_xll.qlInterestRateIndexValueDate($C$1,B274)</f>
        <v>43623</v>
      </c>
      <c r="D274" s="174">
        <f>_xll.qlIndexFixing(C$1,$B274,TRUE,$D$1)</f>
        <v>3.5773422672742312E-2</v>
      </c>
      <c r="E274" s="174">
        <f>_xll.qlIndexFixing(C$2,$B274,TRUE,$D$1)</f>
        <v>3.5240304117352128E-2</v>
      </c>
    </row>
    <row r="275" spans="1:5" x14ac:dyDescent="0.2">
      <c r="A275" s="172" t="str">
        <f t="shared" si="4"/>
        <v>3M</v>
      </c>
      <c r="B275" s="173">
        <f>_xll.qlCalendarAdvance(Calendar,B274,A275)</f>
        <v>43717</v>
      </c>
      <c r="C275" s="173">
        <f>_xll.qlInterestRateIndexValueDate($C$1,B275)</f>
        <v>43717</v>
      </c>
      <c r="D275" s="174">
        <f>_xll.qlIndexFixing(C$1,$B275,TRUE,$D$1)</f>
        <v>3.6501704999918935E-2</v>
      </c>
      <c r="E275" s="174">
        <f>_xll.qlIndexFixing(C$2,$B275,TRUE,$D$1)</f>
        <v>3.5993422067132075E-2</v>
      </c>
    </row>
    <row r="276" spans="1:5" x14ac:dyDescent="0.2">
      <c r="A276" s="172" t="str">
        <f t="shared" si="4"/>
        <v>3M</v>
      </c>
      <c r="B276" s="173">
        <f>_xll.qlCalendarAdvance(Calendar,B275,A276)</f>
        <v>43808</v>
      </c>
      <c r="C276" s="173">
        <f>_xll.qlInterestRateIndexValueDate($C$1,B276)</f>
        <v>43808</v>
      </c>
      <c r="D276" s="174">
        <f>_xll.qlIndexFixing(C$1,$B276,TRUE,$D$1)</f>
        <v>3.7171901183814256E-2</v>
      </c>
      <c r="E276" s="174">
        <f>_xll.qlIndexFixing(C$2,$B276,TRUE,$D$1)</f>
        <v>3.668257733081659E-2</v>
      </c>
    </row>
    <row r="277" spans="1:5" x14ac:dyDescent="0.2">
      <c r="A277" s="172" t="str">
        <f t="shared" si="4"/>
        <v>3M</v>
      </c>
      <c r="B277" s="173">
        <f>_xll.qlCalendarAdvance(Calendar,B276,A277)</f>
        <v>43899</v>
      </c>
      <c r="C277" s="173">
        <f>_xll.qlInterestRateIndexValueDate($C$1,B277)</f>
        <v>43899</v>
      </c>
      <c r="D277" s="174">
        <f>_xll.qlIndexFixing(C$1,$B277,TRUE,$D$1)</f>
        <v>3.7796363315752431E-2</v>
      </c>
      <c r="E277" s="174">
        <f>_xll.qlIndexFixing(C$2,$B277,TRUE,$D$1)</f>
        <v>3.7321194354869025E-2</v>
      </c>
    </row>
    <row r="278" spans="1:5" x14ac:dyDescent="0.2">
      <c r="A278" s="172" t="str">
        <f t="shared" si="4"/>
        <v>3M</v>
      </c>
      <c r="B278" s="173">
        <f>_xll.qlCalendarAdvance(Calendar,B277,A278)</f>
        <v>43991</v>
      </c>
      <c r="C278" s="173">
        <f>_xll.qlInterestRateIndexValueDate($C$1,B278)</f>
        <v>43991</v>
      </c>
      <c r="D278" s="174">
        <f>_xll.qlIndexFixing(C$1,$B278,TRUE,$D$1)</f>
        <v>3.8370475984352052E-2</v>
      </c>
      <c r="E278" s="174">
        <f>_xll.qlIndexFixing(C$2,$B278,TRUE,$D$1)</f>
        <v>3.7915454538882676E-2</v>
      </c>
    </row>
    <row r="279" spans="1:5" x14ac:dyDescent="0.2">
      <c r="A279" s="172" t="str">
        <f t="shared" si="4"/>
        <v>3M</v>
      </c>
      <c r="B279" s="173">
        <f>_xll.qlCalendarAdvance(Calendar,B278,A279)</f>
        <v>44083</v>
      </c>
      <c r="C279" s="173">
        <f>_xll.qlInterestRateIndexValueDate($C$1,B279)</f>
        <v>44083</v>
      </c>
      <c r="D279" s="174">
        <f>_xll.qlIndexFixing(C$1,$B279,TRUE,$D$1)</f>
        <v>3.8887798757954624E-2</v>
      </c>
      <c r="E279" s="174">
        <f>_xll.qlIndexFixing(C$2,$B279,TRUE,$D$1)</f>
        <v>3.8458059126557087E-2</v>
      </c>
    </row>
    <row r="280" spans="1:5" x14ac:dyDescent="0.2">
      <c r="A280" s="172" t="str">
        <f t="shared" si="4"/>
        <v>3M</v>
      </c>
      <c r="B280" s="173">
        <f>_xll.qlCalendarAdvance(Calendar,B279,A280)</f>
        <v>44174</v>
      </c>
      <c r="C280" s="173">
        <f>_xll.qlInterestRateIndexValueDate($C$1,B280)</f>
        <v>44174</v>
      </c>
      <c r="D280" s="174">
        <f>_xll.qlIndexFixing(C$1,$B280,TRUE,$D$1)</f>
        <v>3.9348663379297176E-2</v>
      </c>
      <c r="E280" s="174">
        <f>_xll.qlIndexFixing(C$2,$B280,TRUE,$D$1)</f>
        <v>3.8943949175329617E-2</v>
      </c>
    </row>
    <row r="281" spans="1:5" x14ac:dyDescent="0.2">
      <c r="A281" s="172" t="str">
        <f t="shared" si="4"/>
        <v>3M</v>
      </c>
      <c r="B281" s="173">
        <f>_xll.qlCalendarAdvance(Calendar,B280,A281)</f>
        <v>44264</v>
      </c>
      <c r="C281" s="173">
        <f>_xll.qlInterestRateIndexValueDate($C$1,B281)</f>
        <v>44264</v>
      </c>
      <c r="D281" s="174">
        <f>_xll.qlIndexFixing(C$1,$B281,TRUE,$D$1)</f>
        <v>3.9768523907847547E-2</v>
      </c>
      <c r="E281" s="174">
        <f>_xll.qlIndexFixing(C$2,$B281,TRUE,$D$1)</f>
        <v>3.9374876544081561E-2</v>
      </c>
    </row>
    <row r="282" spans="1:5" x14ac:dyDescent="0.2">
      <c r="A282" s="172" t="str">
        <f t="shared" si="4"/>
        <v>3M</v>
      </c>
      <c r="B282" s="173">
        <f>_xll.qlCalendarAdvance(Calendar,B281,A282)</f>
        <v>44356</v>
      </c>
      <c r="C282" s="173">
        <f>_xll.qlInterestRateIndexValueDate($C$1,B282)</f>
        <v>44356</v>
      </c>
      <c r="D282" s="174">
        <f>_xll.qlIndexFixing(C$1,$B282,TRUE,$D$1)</f>
        <v>4.0140176146719074E-2</v>
      </c>
      <c r="E282" s="174">
        <f>_xll.qlIndexFixing(C$2,$B282,TRUE,$D$1)</f>
        <v>3.9766699152372631E-2</v>
      </c>
    </row>
    <row r="283" spans="1:5" x14ac:dyDescent="0.2">
      <c r="A283" s="172" t="str">
        <f t="shared" si="4"/>
        <v>3M</v>
      </c>
      <c r="B283" s="173">
        <f>_xll.qlCalendarAdvance(Calendar,B282,A283)</f>
        <v>44448</v>
      </c>
      <c r="C283" s="173">
        <f>_xll.qlInterestRateIndexValueDate($C$1,B283)</f>
        <v>44448</v>
      </c>
      <c r="D283" s="174">
        <f>_xll.qlIndexFixing(C$1,$B283,TRUE,$D$1)</f>
        <v>4.045936541955085E-2</v>
      </c>
      <c r="E283" s="174">
        <f>_xll.qlIndexFixing(C$2,$B283,TRUE,$D$1)</f>
        <v>4.0110326329679813E-2</v>
      </c>
    </row>
    <row r="284" spans="1:5" x14ac:dyDescent="0.2">
      <c r="A284" s="172" t="str">
        <f t="shared" si="4"/>
        <v>3M</v>
      </c>
      <c r="B284" s="173">
        <f>_xll.qlCalendarAdvance(Calendar,B283,A284)</f>
        <v>44539</v>
      </c>
      <c r="C284" s="173">
        <f>_xll.qlInterestRateIndexValueDate($C$1,B284)</f>
        <v>44539</v>
      </c>
      <c r="D284" s="174">
        <f>_xll.qlIndexFixing(C$1,$B284,TRUE,$D$1)</f>
        <v>4.072763625764457E-2</v>
      </c>
      <c r="E284" s="174">
        <f>_xll.qlIndexFixing(C$2,$B284,TRUE,$D$1)</f>
        <v>4.0402805812452813E-2</v>
      </c>
    </row>
    <row r="285" spans="1:5" x14ac:dyDescent="0.2">
      <c r="A285" s="172" t="str">
        <f t="shared" si="4"/>
        <v>3M</v>
      </c>
      <c r="B285" s="173">
        <f>_xll.qlCalendarAdvance(Calendar,B284,A285)</f>
        <v>44629</v>
      </c>
      <c r="C285" s="173">
        <f>_xll.qlInterestRateIndexValueDate($C$1,B285)</f>
        <v>44629</v>
      </c>
      <c r="D285" s="174">
        <f>_xll.qlIndexFixing(C$1,$B285,TRUE,$D$1)</f>
        <v>4.0956609106229329E-2</v>
      </c>
      <c r="E285" s="174">
        <f>_xll.qlIndexFixing(C$2,$B285,TRUE,$D$1)</f>
        <v>4.0645692001088918E-2</v>
      </c>
    </row>
    <row r="286" spans="1:5" x14ac:dyDescent="0.2">
      <c r="A286" s="172" t="str">
        <f t="shared" si="4"/>
        <v>3M</v>
      </c>
      <c r="B286" s="173">
        <f>_xll.qlCalendarAdvance(Calendar,B285,A286)</f>
        <v>44721</v>
      </c>
      <c r="C286" s="173">
        <f>_xll.qlInterestRateIndexValueDate($C$1,B286)</f>
        <v>44721</v>
      </c>
      <c r="D286" s="174">
        <f>_xll.qlIndexFixing(C$1,$B286,TRUE,$D$1)</f>
        <v>4.1135193774447867E-2</v>
      </c>
      <c r="E286" s="174">
        <f>_xll.qlIndexFixing(C$2,$B286,TRUE,$D$1)</f>
        <v>4.084630374788123E-2</v>
      </c>
    </row>
    <row r="287" spans="1:5" x14ac:dyDescent="0.2">
      <c r="A287" s="172" t="str">
        <f t="shared" si="4"/>
        <v>3M</v>
      </c>
      <c r="B287" s="173">
        <f>_xll.qlCalendarAdvance(Calendar,B286,A287)</f>
        <v>44813</v>
      </c>
      <c r="C287" s="173">
        <f>_xll.qlInterestRateIndexValueDate($C$1,B287)</f>
        <v>44813</v>
      </c>
      <c r="D287" s="174">
        <f>_xll.qlIndexFixing(C$1,$B287,TRUE,$D$1)</f>
        <v>4.126223936440275E-2</v>
      </c>
      <c r="E287" s="174">
        <f>_xll.qlIndexFixing(C$2,$B287,TRUE,$D$1)</f>
        <v>4.1004715327666773E-2</v>
      </c>
    </row>
    <row r="288" spans="1:5" x14ac:dyDescent="0.2">
      <c r="A288" s="172" t="str">
        <f t="shared" si="4"/>
        <v>3M</v>
      </c>
      <c r="B288" s="173">
        <f>_xll.qlCalendarAdvance(Calendar,B287,A288)</f>
        <v>44904</v>
      </c>
      <c r="C288" s="173">
        <f>_xll.qlInterestRateIndexValueDate($C$1,B288)</f>
        <v>44904</v>
      </c>
      <c r="D288" s="174">
        <f>_xll.qlIndexFixing(C$1,$B288,TRUE,$D$1)</f>
        <v>4.1340478719657625E-2</v>
      </c>
      <c r="E288" s="174">
        <f>_xll.qlIndexFixing(C$2,$B288,TRUE,$D$1)</f>
        <v>4.1107566515244207E-2</v>
      </c>
    </row>
    <row r="289" spans="1:5" x14ac:dyDescent="0.2">
      <c r="A289" s="172" t="str">
        <f t="shared" si="4"/>
        <v>3M</v>
      </c>
      <c r="B289" s="173">
        <f>_xll.qlCalendarAdvance(Calendar,B288,A289)</f>
        <v>44994</v>
      </c>
      <c r="C289" s="173">
        <f>_xll.qlInterestRateIndexValueDate($C$1,B289)</f>
        <v>44994</v>
      </c>
      <c r="D289" s="174">
        <f>_xll.qlIndexFixing(C$1,$B289,TRUE,$D$1)</f>
        <v>4.1378533457031942E-2</v>
      </c>
      <c r="E289" s="174">
        <f>_xll.qlIndexFixing(C$2,$B289,TRUE,$D$1)</f>
        <v>4.1157896924386428E-2</v>
      </c>
    </row>
    <row r="290" spans="1:5" x14ac:dyDescent="0.2">
      <c r="A290" s="172" t="str">
        <f t="shared" si="4"/>
        <v>3M</v>
      </c>
      <c r="B290" s="173">
        <f>_xll.qlCalendarAdvance(Calendar,B289,A290)</f>
        <v>45086</v>
      </c>
      <c r="C290" s="173">
        <f>_xll.qlInterestRateIndexValueDate($C$1,B290)</f>
        <v>45086</v>
      </c>
      <c r="D290" s="174">
        <f>_xll.qlIndexFixing(C$1,$B290,TRUE,$D$1)</f>
        <v>4.1368104553136727E-2</v>
      </c>
      <c r="E290" s="174">
        <f>_xll.qlIndexFixing(C$2,$B290,TRUE,$D$1)</f>
        <v>4.1171775327142709E-2</v>
      </c>
    </row>
    <row r="291" spans="1:5" x14ac:dyDescent="0.2">
      <c r="A291" s="172" t="str">
        <f t="shared" ref="A291:A340" si="5">A290</f>
        <v>3M</v>
      </c>
      <c r="B291" s="173">
        <f>_xll.qlCalendarAdvance(Calendar,B290,A291)</f>
        <v>45180</v>
      </c>
      <c r="C291" s="173">
        <f>_xll.qlInterestRateIndexValueDate($C$1,B291)</f>
        <v>45180</v>
      </c>
      <c r="D291" s="174">
        <f>_xll.qlIndexFixing(C$1,$B291,TRUE,$D$1)</f>
        <v>4.1296950781233029E-2</v>
      </c>
      <c r="E291" s="174">
        <f>_xll.qlIndexFixing(C$2,$B291,TRUE,$D$1)</f>
        <v>4.1127121551253198E-2</v>
      </c>
    </row>
    <row r="292" spans="1:5" x14ac:dyDescent="0.2">
      <c r="A292" s="172" t="str">
        <f t="shared" si="5"/>
        <v>3M</v>
      </c>
      <c r="B292" s="173">
        <f>_xll.qlCalendarAdvance(Calendar,B291,A292)</f>
        <v>45271</v>
      </c>
      <c r="C292" s="173">
        <f>_xll.qlInterestRateIndexValueDate($C$1,B292)</f>
        <v>45271</v>
      </c>
      <c r="D292" s="174">
        <f>_xll.qlIndexFixing(C$1,$B292,TRUE,$D$1)</f>
        <v>4.1185689959470452E-2</v>
      </c>
      <c r="E292" s="174">
        <f>_xll.qlIndexFixing(C$2,$B292,TRUE,$D$1)</f>
        <v>4.1040297536208969E-2</v>
      </c>
    </row>
    <row r="293" spans="1:5" x14ac:dyDescent="0.2">
      <c r="A293" s="172" t="str">
        <f t="shared" si="5"/>
        <v>3M</v>
      </c>
      <c r="B293" s="173">
        <f>_xll.qlCalendarAdvance(Calendar,B292,A293)</f>
        <v>45362</v>
      </c>
      <c r="C293" s="173">
        <f>_xll.qlInterestRateIndexValueDate($C$1,B293)</f>
        <v>45362</v>
      </c>
      <c r="D293" s="174">
        <f>_xll.qlIndexFixing(C$1,$B293,TRUE,$D$1)</f>
        <v>4.1028207155651961E-2</v>
      </c>
      <c r="E293" s="174">
        <f>_xll.qlIndexFixing(C$2,$B293,TRUE,$D$1)</f>
        <v>4.0906333615464696E-2</v>
      </c>
    </row>
    <row r="294" spans="1:5" x14ac:dyDescent="0.2">
      <c r="A294" s="172" t="str">
        <f t="shared" si="5"/>
        <v>3M</v>
      </c>
      <c r="B294" s="173">
        <f>_xll.qlCalendarAdvance(Calendar,B293,A294)</f>
        <v>45454</v>
      </c>
      <c r="C294" s="173">
        <f>_xll.qlInterestRateIndexValueDate($C$1,B294)</f>
        <v>45454</v>
      </c>
      <c r="D294" s="174">
        <f>_xll.qlIndexFixing(C$1,$B294,TRUE,$D$1)</f>
        <v>4.0819508306682205E-2</v>
      </c>
      <c r="E294" s="174">
        <f>_xll.qlIndexFixing(C$2,$B294,TRUE,$D$1)</f>
        <v>4.0723325199314431E-2</v>
      </c>
    </row>
    <row r="295" spans="1:5" x14ac:dyDescent="0.2">
      <c r="A295" s="172" t="str">
        <f t="shared" si="5"/>
        <v>3M</v>
      </c>
      <c r="B295" s="173">
        <f>_xll.qlCalendarAdvance(Calendar,B294,A295)</f>
        <v>45546</v>
      </c>
      <c r="C295" s="173">
        <f>_xll.qlInterestRateIndexValueDate($C$1,B295)</f>
        <v>45546</v>
      </c>
      <c r="D295" s="174">
        <f>_xll.qlIndexFixing(C$1,$B295,TRUE,$D$1)</f>
        <v>4.0561977201151407E-2</v>
      </c>
      <c r="E295" s="174">
        <f>_xll.qlIndexFixing(C$2,$B295,TRUE,$D$1)</f>
        <v>4.0492633070130513E-2</v>
      </c>
    </row>
    <row r="296" spans="1:5" x14ac:dyDescent="0.2">
      <c r="A296" s="172" t="str">
        <f t="shared" si="5"/>
        <v>3M</v>
      </c>
      <c r="B296" s="173">
        <f>_xll.qlCalendarAdvance(Calendar,B295,A296)</f>
        <v>45637</v>
      </c>
      <c r="C296" s="173">
        <f>_xll.qlInterestRateIndexValueDate($C$1,B296)</f>
        <v>45637</v>
      </c>
      <c r="D296" s="174">
        <f>_xll.qlIndexFixing(C$1,$B296,TRUE,$D$1)</f>
        <v>4.0260455751004162E-2</v>
      </c>
      <c r="E296" s="174">
        <f>_xll.qlIndexFixing(C$2,$B296,TRUE,$D$1)</f>
        <v>4.02175394747184E-2</v>
      </c>
    </row>
    <row r="297" spans="1:5" x14ac:dyDescent="0.2">
      <c r="A297" s="172" t="str">
        <f t="shared" si="5"/>
        <v>3M</v>
      </c>
      <c r="B297" s="173">
        <f>_xll.qlCalendarAdvance(Calendar,B296,A297)</f>
        <v>45727</v>
      </c>
      <c r="C297" s="173">
        <f>_xll.qlInterestRateIndexValueDate($C$1,B297)</f>
        <v>45727</v>
      </c>
      <c r="D297" s="174">
        <f>_xll.qlIndexFixing(C$1,$B297,TRUE,$D$1)</f>
        <v>3.9916792505947006E-2</v>
      </c>
      <c r="E297" s="174">
        <f>_xll.qlIndexFixing(C$2,$B297,TRUE,$D$1)</f>
        <v>3.9899582516121912E-2</v>
      </c>
    </row>
    <row r="298" spans="1:5" x14ac:dyDescent="0.2">
      <c r="A298" s="172" t="str">
        <f t="shared" si="5"/>
        <v>3M</v>
      </c>
      <c r="B298" s="173">
        <f>_xll.qlCalendarAdvance(Calendar,B297,A298)</f>
        <v>45819</v>
      </c>
      <c r="C298" s="173">
        <f>_xll.qlInterestRateIndexValueDate($C$1,B298)</f>
        <v>45819</v>
      </c>
      <c r="D298" s="174">
        <f>_xll.qlIndexFixing(C$1,$B298,TRUE,$D$1)</f>
        <v>3.9517103536781249E-2</v>
      </c>
      <c r="E298" s="174">
        <f>_xll.qlIndexFixing(C$2,$B298,TRUE,$D$1)</f>
        <v>3.9527394755812795E-2</v>
      </c>
    </row>
    <row r="299" spans="1:5" x14ac:dyDescent="0.2">
      <c r="A299" s="172" t="str">
        <f t="shared" si="5"/>
        <v>3M</v>
      </c>
      <c r="B299" s="173">
        <f>_xll.qlCalendarAdvance(Calendar,B298,A299)</f>
        <v>45911</v>
      </c>
      <c r="C299" s="173">
        <f>_xll.qlInterestRateIndexValueDate($C$1,B299)</f>
        <v>45911</v>
      </c>
      <c r="D299" s="174">
        <f>_xll.qlIndexFixing(C$1,$B299,TRUE,$D$1)</f>
        <v>3.9069828812547704E-2</v>
      </c>
      <c r="E299" s="174">
        <f>_xll.qlIndexFixing(C$2,$B299,TRUE,$D$1)</f>
        <v>3.9107523751160667E-2</v>
      </c>
    </row>
    <row r="300" spans="1:5" x14ac:dyDescent="0.2">
      <c r="A300" s="172" t="str">
        <f t="shared" si="5"/>
        <v>3M</v>
      </c>
      <c r="B300" s="173">
        <f>_xll.qlCalendarAdvance(Calendar,B299,A300)</f>
        <v>46002</v>
      </c>
      <c r="C300" s="173">
        <f>_xll.qlInterestRateIndexValueDate($C$1,B300)</f>
        <v>46002</v>
      </c>
      <c r="D300" s="174">
        <f>_xll.qlIndexFixing(C$1,$B300,TRUE,$D$1)</f>
        <v>3.8580944429652445E-2</v>
      </c>
      <c r="E300" s="174">
        <f>_xll.qlIndexFixing(C$2,$B300,TRUE,$D$1)</f>
        <v>3.8645308105942355E-2</v>
      </c>
    </row>
    <row r="301" spans="1:5" x14ac:dyDescent="0.2">
      <c r="A301" s="172" t="str">
        <f t="shared" si="5"/>
        <v>3M</v>
      </c>
      <c r="B301" s="173">
        <f>_xll.qlCalendarAdvance(Calendar,B300,A301)</f>
        <v>46092</v>
      </c>
      <c r="C301" s="173">
        <f>_xll.qlInterestRateIndexValueDate($C$1,B301)</f>
        <v>46092</v>
      </c>
      <c r="D301" s="174">
        <f>_xll.qlIndexFixing(C$1,$B301,TRUE,$D$1)</f>
        <v>3.8077105680922048E-2</v>
      </c>
      <c r="E301" s="174">
        <f>_xll.qlIndexFixing(C$2,$B301,TRUE,$D$1)</f>
        <v>3.8145030154159709E-2</v>
      </c>
    </row>
    <row r="302" spans="1:5" x14ac:dyDescent="0.2">
      <c r="A302" s="172" t="str">
        <f t="shared" si="5"/>
        <v>3M</v>
      </c>
      <c r="B302" s="173">
        <f>_xll.qlCalendarAdvance(Calendar,B301,A302)</f>
        <v>46184</v>
      </c>
      <c r="C302" s="173">
        <f>_xll.qlInterestRateIndexValueDate($C$1,B302)</f>
        <v>46184</v>
      </c>
      <c r="D302" s="174">
        <f>_xll.qlIndexFixing(C$1,$B302,TRUE,$D$1)</f>
        <v>3.7601396582151156E-2</v>
      </c>
      <c r="E302" s="174">
        <f>_xll.qlIndexFixing(C$2,$B302,TRUE,$D$1)</f>
        <v>3.7651975209338495E-2</v>
      </c>
    </row>
    <row r="303" spans="1:5" x14ac:dyDescent="0.2">
      <c r="A303" s="172" t="str">
        <f t="shared" si="5"/>
        <v>3M</v>
      </c>
      <c r="B303" s="173">
        <f>_xll.qlCalendarAdvance(Calendar,B302,A303)</f>
        <v>46276</v>
      </c>
      <c r="C303" s="173">
        <f>_xll.qlInterestRateIndexValueDate($C$1,B303)</f>
        <v>46276</v>
      </c>
      <c r="D303" s="174">
        <f>_xll.qlIndexFixing(C$1,$B303,TRUE,$D$1)</f>
        <v>3.7170509277634135E-2</v>
      </c>
      <c r="E303" s="174">
        <f>_xll.qlIndexFixing(C$2,$B303,TRUE,$D$1)</f>
        <v>3.7202136669920456E-2</v>
      </c>
    </row>
    <row r="304" spans="1:5" x14ac:dyDescent="0.2">
      <c r="A304" s="172" t="str">
        <f t="shared" si="5"/>
        <v>3M</v>
      </c>
      <c r="B304" s="173">
        <f>_xll.qlCalendarAdvance(Calendar,B303,A304)</f>
        <v>46367</v>
      </c>
      <c r="C304" s="173">
        <f>_xll.qlInterestRateIndexValueDate($C$1,B304)</f>
        <v>46367</v>
      </c>
      <c r="D304" s="174">
        <f>_xll.qlIndexFixing(C$1,$B304,TRUE,$D$1)</f>
        <v>3.6787697256121236E-2</v>
      </c>
      <c r="E304" s="174">
        <f>_xll.qlIndexFixing(C$2,$B304,TRUE,$D$1)</f>
        <v>3.6801762353142108E-2</v>
      </c>
    </row>
    <row r="305" spans="1:5" x14ac:dyDescent="0.2">
      <c r="A305" s="172" t="str">
        <f t="shared" si="5"/>
        <v>3M</v>
      </c>
      <c r="B305" s="173">
        <f>_xll.qlCalendarAdvance(Calendar,B304,A305)</f>
        <v>46457</v>
      </c>
      <c r="C305" s="173">
        <f>_xll.qlInterestRateIndexValueDate($C$1,B305)</f>
        <v>46457</v>
      </c>
      <c r="D305" s="174">
        <f>_xll.qlIndexFixing(C$1,$B305,TRUE,$D$1)</f>
        <v>3.6451823519828716E-2</v>
      </c>
      <c r="E305" s="174">
        <f>_xll.qlIndexFixing(C$2,$B305,TRUE,$D$1)</f>
        <v>3.6448253235911166E-2</v>
      </c>
    </row>
    <row r="306" spans="1:5" x14ac:dyDescent="0.2">
      <c r="A306" s="172" t="str">
        <f t="shared" si="5"/>
        <v>3M</v>
      </c>
      <c r="B306" s="173">
        <f>_xll.qlCalendarAdvance(Calendar,B305,A306)</f>
        <v>46549</v>
      </c>
      <c r="C306" s="173">
        <f>_xll.qlInterestRateIndexValueDate($C$1,B306)</f>
        <v>46549</v>
      </c>
      <c r="D306" s="174">
        <f>_xll.qlIndexFixing(C$1,$B306,TRUE,$D$1)</f>
        <v>3.6153330385462638E-2</v>
      </c>
      <c r="E306" s="174">
        <f>_xll.qlIndexFixing(C$2,$B306,TRUE,$D$1)</f>
        <v>3.6130368378220298E-2</v>
      </c>
    </row>
    <row r="307" spans="1:5" x14ac:dyDescent="0.2">
      <c r="A307" s="172" t="str">
        <f t="shared" si="5"/>
        <v>3M</v>
      </c>
      <c r="B307" s="173">
        <f>_xll.qlCalendarAdvance(Calendar,B306,A307)</f>
        <v>46643</v>
      </c>
      <c r="C307" s="173">
        <f>_xll.qlInterestRateIndexValueDate($C$1,B307)</f>
        <v>46643</v>
      </c>
      <c r="D307" s="174">
        <f>_xll.qlIndexFixing(C$1,$B307,TRUE,$D$1)</f>
        <v>3.5892443453286148E-2</v>
      </c>
      <c r="E307" s="174">
        <f>_xll.qlIndexFixing(C$2,$B307,TRUE,$D$1)</f>
        <v>3.5850352668628238E-2</v>
      </c>
    </row>
    <row r="308" spans="1:5" x14ac:dyDescent="0.2">
      <c r="A308" s="172" t="str">
        <f t="shared" si="5"/>
        <v>3M</v>
      </c>
      <c r="B308" s="173">
        <f>_xll.qlCalendarAdvance(Calendar,B307,A308)</f>
        <v>46734</v>
      </c>
      <c r="C308" s="173">
        <f>_xll.qlInterestRateIndexValueDate($C$1,B308)</f>
        <v>46734</v>
      </c>
      <c r="D308" s="174">
        <f>_xll.qlIndexFixing(C$1,$B308,TRUE,$D$1)</f>
        <v>3.5685035668786863E-2</v>
      </c>
      <c r="E308" s="174">
        <f>_xll.qlIndexFixing(C$2,$B308,TRUE,$D$1)</f>
        <v>3.5623441707964831E-2</v>
      </c>
    </row>
    <row r="309" spans="1:5" x14ac:dyDescent="0.2">
      <c r="A309" s="172" t="str">
        <f t="shared" si="5"/>
        <v>3M</v>
      </c>
      <c r="B309" s="173">
        <f>_xll.qlCalendarAdvance(Calendar,B308,A309)</f>
        <v>46825</v>
      </c>
      <c r="C309" s="173">
        <f>_xll.qlInterestRateIndexValueDate($C$1,B309)</f>
        <v>46825</v>
      </c>
      <c r="D309" s="174">
        <f>_xll.qlIndexFixing(C$1,$B309,TRUE,$D$1)</f>
        <v>3.5522107032315571E-2</v>
      </c>
      <c r="E309" s="174">
        <f>_xll.qlIndexFixing(C$2,$B309,TRUE,$D$1)</f>
        <v>3.5439639196059858E-2</v>
      </c>
    </row>
    <row r="310" spans="1:5" x14ac:dyDescent="0.2">
      <c r="A310" s="172" t="str">
        <f t="shared" si="5"/>
        <v>3M</v>
      </c>
      <c r="B310" s="173">
        <f>_xll.qlCalendarAdvance(Calendar,B309,A310)</f>
        <v>46917</v>
      </c>
      <c r="C310" s="173">
        <f>_xll.qlInterestRateIndexValueDate($C$1,B310)</f>
        <v>46917</v>
      </c>
      <c r="D310" s="174">
        <f>_xll.qlIndexFixing(C$1,$B310,TRUE,$D$1)</f>
        <v>3.540083457489851E-2</v>
      </c>
      <c r="E310" s="174">
        <f>_xll.qlIndexFixing(C$2,$B310,TRUE,$D$1)</f>
        <v>3.5297638440423551E-2</v>
      </c>
    </row>
    <row r="311" spans="1:5" x14ac:dyDescent="0.2">
      <c r="A311" s="172" t="str">
        <f t="shared" si="5"/>
        <v>3M</v>
      </c>
      <c r="B311" s="173">
        <f>_xll.qlCalendarAdvance(Calendar,B310,A311)</f>
        <v>47009</v>
      </c>
      <c r="C311" s="173">
        <f>_xll.qlInterestRateIndexValueDate($C$1,B311)</f>
        <v>47009</v>
      </c>
      <c r="D311" s="174">
        <f>_xll.qlIndexFixing(C$1,$B311,TRUE,$D$1)</f>
        <v>3.5322567590316087E-2</v>
      </c>
      <c r="E311" s="174">
        <f>_xll.qlIndexFixing(C$2,$B311,TRUE,$D$1)</f>
        <v>3.519969865962369E-2</v>
      </c>
    </row>
    <row r="312" spans="1:5" x14ac:dyDescent="0.2">
      <c r="A312" s="172" t="str">
        <f t="shared" si="5"/>
        <v>3M</v>
      </c>
      <c r="B312" s="173">
        <f>_xll.qlCalendarAdvance(Calendar,B311,A312)</f>
        <v>47100</v>
      </c>
      <c r="C312" s="173">
        <f>_xll.qlInterestRateIndexValueDate($C$1,B312)</f>
        <v>47100</v>
      </c>
      <c r="D312" s="174" t="e">
        <f>_xll.qlIndexFixing(C$1,$B312,TRUE,$D$1)</f>
        <v>#NUM!</v>
      </c>
      <c r="E312" s="174">
        <f>_xll.qlIndexFixing(C$2,$B312,TRUE,$D$1)</f>
        <v>3.5146168599210492E-2</v>
      </c>
    </row>
    <row r="313" spans="1:5" x14ac:dyDescent="0.2">
      <c r="A313" s="172" t="str">
        <f t="shared" si="5"/>
        <v>3M</v>
      </c>
      <c r="B313" s="173">
        <f>_xll.qlCalendarAdvance(Calendar,B312,A313)</f>
        <v>47190</v>
      </c>
      <c r="C313" s="173">
        <f>_xll.qlInterestRateIndexValueDate($C$1,B313)</f>
        <v>47190</v>
      </c>
      <c r="D313" s="174" t="e">
        <f>_xll.qlIndexFixing(C$1,$B313,TRUE,$D$1)</f>
        <v>#NUM!</v>
      </c>
      <c r="E313" s="174" t="e">
        <f>_xll.qlIndexFixing(C$2,$B313,TRUE,$D$1)</f>
        <v>#NUM!</v>
      </c>
    </row>
    <row r="314" spans="1:5" x14ac:dyDescent="0.2">
      <c r="A314" s="172" t="str">
        <f t="shared" si="5"/>
        <v>3M</v>
      </c>
      <c r="B314" s="173">
        <f>_xll.qlCalendarAdvance(Calendar,B313,A314)</f>
        <v>47282</v>
      </c>
      <c r="C314" s="173">
        <f>_xll.qlInterestRateIndexValueDate($C$1,B314)</f>
        <v>47282</v>
      </c>
      <c r="D314" s="174" t="e">
        <f>_xll.qlIndexFixing(C$1,$B314,TRUE,$D$1)</f>
        <v>#NUM!</v>
      </c>
      <c r="E314" s="174" t="e">
        <f>_xll.qlIndexFixing(C$2,$B314,TRUE,$D$1)</f>
        <v>#NUM!</v>
      </c>
    </row>
    <row r="315" spans="1:5" x14ac:dyDescent="0.2">
      <c r="A315" s="172" t="str">
        <f t="shared" si="5"/>
        <v>3M</v>
      </c>
      <c r="B315" s="173">
        <f>_xll.qlCalendarAdvance(Calendar,B314,A315)</f>
        <v>47374</v>
      </c>
      <c r="C315" s="173">
        <f>_xll.qlInterestRateIndexValueDate($C$1,B315)</f>
        <v>47374</v>
      </c>
      <c r="D315" s="174" t="e">
        <f>_xll.qlIndexFixing(C$1,$B315,TRUE,$D$1)</f>
        <v>#NUM!</v>
      </c>
      <c r="E315" s="174" t="e">
        <f>_xll.qlIndexFixing(C$2,$B315,TRUE,$D$1)</f>
        <v>#NUM!</v>
      </c>
    </row>
    <row r="316" spans="1:5" x14ac:dyDescent="0.2">
      <c r="A316" s="172" t="str">
        <f t="shared" si="5"/>
        <v>3M</v>
      </c>
      <c r="B316" s="173">
        <f>_xll.qlCalendarAdvance(Calendar,B315,A316)</f>
        <v>47465</v>
      </c>
      <c r="C316" s="173">
        <f>_xll.qlInterestRateIndexValueDate($C$1,B316)</f>
        <v>47465</v>
      </c>
      <c r="D316" s="174" t="e">
        <f>_xll.qlIndexFixing(C$1,$B316,TRUE,$D$1)</f>
        <v>#NUM!</v>
      </c>
      <c r="E316" s="174" t="e">
        <f>_xll.qlIndexFixing(C$2,$B316,TRUE,$D$1)</f>
        <v>#NUM!</v>
      </c>
    </row>
    <row r="317" spans="1:5" x14ac:dyDescent="0.2">
      <c r="A317" s="172" t="str">
        <f t="shared" si="5"/>
        <v>3M</v>
      </c>
      <c r="B317" s="173">
        <f>_xll.qlCalendarAdvance(Calendar,B316,A317)</f>
        <v>47555</v>
      </c>
      <c r="C317" s="173">
        <f>_xll.qlInterestRateIndexValueDate($C$1,B317)</f>
        <v>47555</v>
      </c>
      <c r="D317" s="174" t="e">
        <f>_xll.qlIndexFixing(C$1,$B317,TRUE,$D$1)</f>
        <v>#NUM!</v>
      </c>
      <c r="E317" s="174" t="e">
        <f>_xll.qlIndexFixing(C$2,$B317,TRUE,$D$1)</f>
        <v>#NUM!</v>
      </c>
    </row>
    <row r="318" spans="1:5" x14ac:dyDescent="0.2">
      <c r="A318" s="172" t="str">
        <f t="shared" si="5"/>
        <v>3M</v>
      </c>
      <c r="B318" s="173">
        <f>_xll.qlCalendarAdvance(Calendar,B317,A318)</f>
        <v>47647</v>
      </c>
      <c r="C318" s="173">
        <f>_xll.qlInterestRateIndexValueDate($C$1,B318)</f>
        <v>47647</v>
      </c>
      <c r="D318" s="174" t="e">
        <f>_xll.qlIndexFixing(C$1,$B318,TRUE,$D$1)</f>
        <v>#NUM!</v>
      </c>
      <c r="E318" s="174" t="e">
        <f>_xll.qlIndexFixing(C$2,$B318,TRUE,$D$1)</f>
        <v>#NUM!</v>
      </c>
    </row>
    <row r="319" spans="1:5" x14ac:dyDescent="0.2">
      <c r="A319" s="172" t="str">
        <f t="shared" si="5"/>
        <v>3M</v>
      </c>
      <c r="B319" s="173">
        <f>_xll.qlCalendarAdvance(Calendar,B318,A319)</f>
        <v>47739</v>
      </c>
      <c r="C319" s="173">
        <f>_xll.qlInterestRateIndexValueDate($C$1,B319)</f>
        <v>47739</v>
      </c>
      <c r="D319" s="174" t="e">
        <f>_xll.qlIndexFixing(C$1,$B319,TRUE,$D$1)</f>
        <v>#NUM!</v>
      </c>
      <c r="E319" s="174" t="e">
        <f>_xll.qlIndexFixing(C$2,$B319,TRUE,$D$1)</f>
        <v>#NUM!</v>
      </c>
    </row>
    <row r="320" spans="1:5" x14ac:dyDescent="0.2">
      <c r="A320" s="172" t="str">
        <f t="shared" si="5"/>
        <v>3M</v>
      </c>
      <c r="B320" s="173">
        <f>_xll.qlCalendarAdvance(Calendar,B319,A320)</f>
        <v>47830</v>
      </c>
      <c r="C320" s="173">
        <f>_xll.qlInterestRateIndexValueDate($C$1,B320)</f>
        <v>47830</v>
      </c>
      <c r="D320" s="174" t="e">
        <f>_xll.qlIndexFixing(C$1,$B320,TRUE,$D$1)</f>
        <v>#NUM!</v>
      </c>
      <c r="E320" s="174" t="e">
        <f>_xll.qlIndexFixing(C$2,$B320,TRUE,$D$1)</f>
        <v>#NUM!</v>
      </c>
    </row>
    <row r="321" spans="1:5" x14ac:dyDescent="0.2">
      <c r="A321" s="172" t="str">
        <f t="shared" si="5"/>
        <v>3M</v>
      </c>
      <c r="B321" s="173">
        <f>_xll.qlCalendarAdvance(Calendar,B320,A321)</f>
        <v>47920</v>
      </c>
      <c r="C321" s="173">
        <f>_xll.qlInterestRateIndexValueDate($C$1,B321)</f>
        <v>47920</v>
      </c>
      <c r="D321" s="174" t="e">
        <f>_xll.qlIndexFixing(C$1,$B321,TRUE,$D$1)</f>
        <v>#NUM!</v>
      </c>
      <c r="E321" s="174" t="e">
        <f>_xll.qlIndexFixing(C$2,$B321,TRUE,$D$1)</f>
        <v>#NUM!</v>
      </c>
    </row>
    <row r="322" spans="1:5" x14ac:dyDescent="0.2">
      <c r="A322" s="172" t="str">
        <f t="shared" si="5"/>
        <v>3M</v>
      </c>
      <c r="B322" s="173">
        <f>_xll.qlCalendarAdvance(Calendar,B321,A322)</f>
        <v>48012</v>
      </c>
      <c r="C322" s="173">
        <f>_xll.qlInterestRateIndexValueDate($C$1,B322)</f>
        <v>48012</v>
      </c>
      <c r="D322" s="174" t="e">
        <f>_xll.qlIndexFixing(C$1,$B322,TRUE,$D$1)</f>
        <v>#NUM!</v>
      </c>
      <c r="E322" s="174" t="e">
        <f>_xll.qlIndexFixing(C$2,$B322,TRUE,$D$1)</f>
        <v>#NUM!</v>
      </c>
    </row>
    <row r="323" spans="1:5" x14ac:dyDescent="0.2">
      <c r="A323" s="172" t="str">
        <f t="shared" si="5"/>
        <v>3M</v>
      </c>
      <c r="B323" s="173">
        <f>_xll.qlCalendarAdvance(Calendar,B322,A323)</f>
        <v>48106</v>
      </c>
      <c r="C323" s="173">
        <f>_xll.qlInterestRateIndexValueDate($C$1,B323)</f>
        <v>48106</v>
      </c>
      <c r="D323" s="174" t="e">
        <f>_xll.qlIndexFixing(C$1,$B323,TRUE,$D$1)</f>
        <v>#NUM!</v>
      </c>
      <c r="E323" s="174" t="e">
        <f>_xll.qlIndexFixing(C$2,$B323,TRUE,$D$1)</f>
        <v>#NUM!</v>
      </c>
    </row>
    <row r="324" spans="1:5" x14ac:dyDescent="0.2">
      <c r="A324" s="172" t="str">
        <f t="shared" si="5"/>
        <v>3M</v>
      </c>
      <c r="B324" s="173">
        <f>_xll.qlCalendarAdvance(Calendar,B323,A324)</f>
        <v>48197</v>
      </c>
      <c r="C324" s="173">
        <f>_xll.qlInterestRateIndexValueDate($C$1,B324)</f>
        <v>48197</v>
      </c>
      <c r="D324" s="174" t="e">
        <f>_xll.qlIndexFixing(C$1,$B324,TRUE,$D$1)</f>
        <v>#NUM!</v>
      </c>
      <c r="E324" s="174" t="e">
        <f>_xll.qlIndexFixing(C$2,$B324,TRUE,$D$1)</f>
        <v>#NUM!</v>
      </c>
    </row>
    <row r="325" spans="1:5" x14ac:dyDescent="0.2">
      <c r="A325" s="172" t="str">
        <f t="shared" si="5"/>
        <v>3M</v>
      </c>
      <c r="B325" s="173">
        <f>_xll.qlCalendarAdvance(Calendar,B324,A325)</f>
        <v>48288</v>
      </c>
      <c r="C325" s="173">
        <f>_xll.qlInterestRateIndexValueDate($C$1,B325)</f>
        <v>48288</v>
      </c>
      <c r="D325" s="174" t="e">
        <f>_xll.qlIndexFixing(C$1,$B325,TRUE,$D$1)</f>
        <v>#NUM!</v>
      </c>
      <c r="E325" s="174" t="e">
        <f>_xll.qlIndexFixing(C$2,$B325,TRUE,$D$1)</f>
        <v>#NUM!</v>
      </c>
    </row>
    <row r="326" spans="1:5" x14ac:dyDescent="0.2">
      <c r="A326" s="172" t="str">
        <f t="shared" si="5"/>
        <v>3M</v>
      </c>
      <c r="B326" s="173">
        <f>_xll.qlCalendarAdvance(Calendar,B325,A326)</f>
        <v>48380</v>
      </c>
      <c r="C326" s="173">
        <f>_xll.qlInterestRateIndexValueDate($C$1,B326)</f>
        <v>48380</v>
      </c>
      <c r="D326" s="174" t="e">
        <f>_xll.qlIndexFixing(C$1,$B326,TRUE,$D$1)</f>
        <v>#NUM!</v>
      </c>
      <c r="E326" s="174" t="e">
        <f>_xll.qlIndexFixing(C$2,$B326,TRUE,$D$1)</f>
        <v>#NUM!</v>
      </c>
    </row>
    <row r="327" spans="1:5" x14ac:dyDescent="0.2">
      <c r="A327" s="172" t="str">
        <f t="shared" si="5"/>
        <v>3M</v>
      </c>
      <c r="B327" s="173">
        <f>_xll.qlCalendarAdvance(Calendar,B326,A327)</f>
        <v>48472</v>
      </c>
      <c r="C327" s="173">
        <f>_xll.qlInterestRateIndexValueDate($C$1,B327)</f>
        <v>48472</v>
      </c>
      <c r="D327" s="174" t="e">
        <f>_xll.qlIndexFixing(C$1,$B327,TRUE,$D$1)</f>
        <v>#NUM!</v>
      </c>
      <c r="E327" s="174" t="e">
        <f>_xll.qlIndexFixing(C$2,$B327,TRUE,$D$1)</f>
        <v>#NUM!</v>
      </c>
    </row>
    <row r="328" spans="1:5" x14ac:dyDescent="0.2">
      <c r="A328" s="172" t="str">
        <f t="shared" si="5"/>
        <v>3M</v>
      </c>
      <c r="B328" s="173">
        <f>_xll.qlCalendarAdvance(Calendar,B327,A328)</f>
        <v>48563</v>
      </c>
      <c r="C328" s="173">
        <f>_xll.qlInterestRateIndexValueDate($C$1,B328)</f>
        <v>48563</v>
      </c>
      <c r="D328" s="174" t="e">
        <f>_xll.qlIndexFixing(C$1,$B328,TRUE,$D$1)</f>
        <v>#NUM!</v>
      </c>
      <c r="E328" s="174" t="e">
        <f>_xll.qlIndexFixing(C$2,$B328,TRUE,$D$1)</f>
        <v>#NUM!</v>
      </c>
    </row>
    <row r="329" spans="1:5" x14ac:dyDescent="0.2">
      <c r="A329" s="172" t="str">
        <f t="shared" si="5"/>
        <v>3M</v>
      </c>
      <c r="B329" s="173">
        <f>_xll.qlCalendarAdvance(Calendar,B328,A329)</f>
        <v>48653</v>
      </c>
      <c r="C329" s="173">
        <f>_xll.qlInterestRateIndexValueDate($C$1,B329)</f>
        <v>48653</v>
      </c>
      <c r="D329" s="174" t="e">
        <f>_xll.qlIndexFixing(C$1,$B329,TRUE,$D$1)</f>
        <v>#NUM!</v>
      </c>
      <c r="E329" s="174" t="e">
        <f>_xll.qlIndexFixing(C$2,$B329,TRUE,$D$1)</f>
        <v>#NUM!</v>
      </c>
    </row>
    <row r="330" spans="1:5" x14ac:dyDescent="0.2">
      <c r="A330" s="172" t="str">
        <f t="shared" si="5"/>
        <v>3M</v>
      </c>
      <c r="B330" s="173">
        <f>_xll.qlCalendarAdvance(Calendar,B329,A330)</f>
        <v>48745</v>
      </c>
      <c r="C330" s="173">
        <f>_xll.qlInterestRateIndexValueDate($C$1,B330)</f>
        <v>48745</v>
      </c>
      <c r="D330" s="174" t="e">
        <f>_xll.qlIndexFixing(C$1,$B330,TRUE,$D$1)</f>
        <v>#NUM!</v>
      </c>
      <c r="E330" s="174" t="e">
        <f>_xll.qlIndexFixing(C$2,$B330,TRUE,$D$1)</f>
        <v>#NUM!</v>
      </c>
    </row>
    <row r="331" spans="1:5" x14ac:dyDescent="0.2">
      <c r="A331" s="172" t="str">
        <f t="shared" si="5"/>
        <v>3M</v>
      </c>
      <c r="B331" s="173">
        <f>_xll.qlCalendarAdvance(Calendar,B330,A331)</f>
        <v>48837</v>
      </c>
      <c r="C331" s="173">
        <f>_xll.qlInterestRateIndexValueDate($C$1,B331)</f>
        <v>48837</v>
      </c>
      <c r="D331" s="174" t="e">
        <f>_xll.qlIndexFixing(C$1,$B331,TRUE,$D$1)</f>
        <v>#NUM!</v>
      </c>
      <c r="E331" s="174" t="e">
        <f>_xll.qlIndexFixing(C$2,$B331,TRUE,$D$1)</f>
        <v>#NUM!</v>
      </c>
    </row>
    <row r="332" spans="1:5" x14ac:dyDescent="0.2">
      <c r="A332" s="172" t="str">
        <f t="shared" si="5"/>
        <v>3M</v>
      </c>
      <c r="B332" s="173">
        <f>_xll.qlCalendarAdvance(Calendar,B331,A332)</f>
        <v>48928</v>
      </c>
      <c r="C332" s="173">
        <f>_xll.qlInterestRateIndexValueDate($C$1,B332)</f>
        <v>48928</v>
      </c>
      <c r="D332" s="174" t="e">
        <f>_xll.qlIndexFixing(C$1,$B332,TRUE,$D$1)</f>
        <v>#NUM!</v>
      </c>
      <c r="E332" s="174" t="e">
        <f>_xll.qlIndexFixing(C$2,$B332,TRUE,$D$1)</f>
        <v>#NUM!</v>
      </c>
    </row>
    <row r="333" spans="1:5" x14ac:dyDescent="0.2">
      <c r="A333" s="172" t="str">
        <f t="shared" si="5"/>
        <v>3M</v>
      </c>
      <c r="B333" s="173">
        <f>_xll.qlCalendarAdvance(Calendar,B332,A333)</f>
        <v>49018</v>
      </c>
      <c r="C333" s="173">
        <f>_xll.qlInterestRateIndexValueDate($C$1,B333)</f>
        <v>49018</v>
      </c>
      <c r="D333" s="174" t="e">
        <f>_xll.qlIndexFixing(C$1,$B333,TRUE,$D$1)</f>
        <v>#NUM!</v>
      </c>
      <c r="E333" s="174" t="e">
        <f>_xll.qlIndexFixing(C$2,$B333,TRUE,$D$1)</f>
        <v>#NUM!</v>
      </c>
    </row>
    <row r="334" spans="1:5" x14ac:dyDescent="0.2">
      <c r="A334" s="172" t="str">
        <f t="shared" si="5"/>
        <v>3M</v>
      </c>
      <c r="B334" s="173">
        <f>_xll.qlCalendarAdvance(Calendar,B333,A334)</f>
        <v>49110</v>
      </c>
      <c r="C334" s="173">
        <f>_xll.qlInterestRateIndexValueDate($C$1,B334)</f>
        <v>49110</v>
      </c>
      <c r="D334" s="174" t="e">
        <f>_xll.qlIndexFixing(C$1,$B334,TRUE,$D$1)</f>
        <v>#NUM!</v>
      </c>
      <c r="E334" s="174" t="e">
        <f>_xll.qlIndexFixing(C$2,$B334,TRUE,$D$1)</f>
        <v>#NUM!</v>
      </c>
    </row>
    <row r="335" spans="1:5" x14ac:dyDescent="0.2">
      <c r="A335" s="172" t="str">
        <f t="shared" si="5"/>
        <v>3M</v>
      </c>
      <c r="B335" s="173">
        <f>_xll.qlCalendarAdvance(Calendar,B334,A335)</f>
        <v>49202</v>
      </c>
      <c r="C335" s="173">
        <f>_xll.qlInterestRateIndexValueDate($C$1,B335)</f>
        <v>49202</v>
      </c>
      <c r="D335" s="174" t="e">
        <f>_xll.qlIndexFixing(C$1,$B335,TRUE,$D$1)</f>
        <v>#NUM!</v>
      </c>
      <c r="E335" s="174" t="e">
        <f>_xll.qlIndexFixing(C$2,$B335,TRUE,$D$1)</f>
        <v>#NUM!</v>
      </c>
    </row>
    <row r="336" spans="1:5" x14ac:dyDescent="0.2">
      <c r="A336" s="172" t="str">
        <f t="shared" si="5"/>
        <v>3M</v>
      </c>
      <c r="B336" s="173">
        <f>_xll.qlCalendarAdvance(Calendar,B335,A336)</f>
        <v>49293</v>
      </c>
      <c r="C336" s="173">
        <f>_xll.qlInterestRateIndexValueDate($C$1,B336)</f>
        <v>49293</v>
      </c>
      <c r="D336" s="174" t="e">
        <f>_xll.qlIndexFixing(C$1,$B336,TRUE,$D$1)</f>
        <v>#NUM!</v>
      </c>
      <c r="E336" s="174" t="e">
        <f>_xll.qlIndexFixing(C$2,$B336,TRUE,$D$1)</f>
        <v>#NUM!</v>
      </c>
    </row>
    <row r="337" spans="1:5" x14ac:dyDescent="0.2">
      <c r="A337" s="172" t="str">
        <f t="shared" si="5"/>
        <v>3M</v>
      </c>
      <c r="B337" s="173">
        <f>_xll.qlCalendarAdvance(Calendar,B336,A337)</f>
        <v>49383</v>
      </c>
      <c r="C337" s="173">
        <f>_xll.qlInterestRateIndexValueDate($C$1,B337)</f>
        <v>49383</v>
      </c>
      <c r="D337" s="174" t="e">
        <f>_xll.qlIndexFixing(C$1,$B337,TRUE,$D$1)</f>
        <v>#NUM!</v>
      </c>
      <c r="E337" s="174" t="e">
        <f>_xll.qlIndexFixing(C$2,$B337,TRUE,$D$1)</f>
        <v>#NUM!</v>
      </c>
    </row>
    <row r="338" spans="1:5" x14ac:dyDescent="0.2">
      <c r="A338" s="172" t="str">
        <f t="shared" si="5"/>
        <v>3M</v>
      </c>
      <c r="B338" s="173">
        <f>_xll.qlCalendarAdvance(Calendar,B337,A338)</f>
        <v>49475</v>
      </c>
      <c r="C338" s="173">
        <f>_xll.qlInterestRateIndexValueDate($C$1,B338)</f>
        <v>49475</v>
      </c>
      <c r="D338" s="174" t="e">
        <f>_xll.qlIndexFixing(C$1,$B338,TRUE,$D$1)</f>
        <v>#NUM!</v>
      </c>
      <c r="E338" s="174" t="e">
        <f>_xll.qlIndexFixing(C$2,$B338,TRUE,$D$1)</f>
        <v>#NUM!</v>
      </c>
    </row>
    <row r="339" spans="1:5" x14ac:dyDescent="0.2">
      <c r="A339" s="172" t="str">
        <f t="shared" si="5"/>
        <v>3M</v>
      </c>
      <c r="B339" s="173">
        <f>_xll.qlCalendarAdvance(Calendar,B338,A339)</f>
        <v>49569</v>
      </c>
      <c r="C339" s="173">
        <f>_xll.qlInterestRateIndexValueDate($C$1,B339)</f>
        <v>49569</v>
      </c>
      <c r="D339" s="174" t="e">
        <f>_xll.qlIndexFixing(C$1,$B339,TRUE,$D$1)</f>
        <v>#NUM!</v>
      </c>
      <c r="E339" s="174" t="e">
        <f>_xll.qlIndexFixing(C$2,$B339,TRUE,$D$1)</f>
        <v>#NUM!</v>
      </c>
    </row>
    <row r="340" spans="1:5" x14ac:dyDescent="0.2">
      <c r="A340" s="172" t="str">
        <f t="shared" si="5"/>
        <v>3M</v>
      </c>
      <c r="B340" s="173">
        <f>_xll.qlCalendarAdvance(Calendar,B339,A340)</f>
        <v>49660</v>
      </c>
      <c r="C340" s="173">
        <f>_xll.qlInterestRateIndexValueDate($C$1,B340)</f>
        <v>49660</v>
      </c>
      <c r="D340" s="174" t="e">
        <f>_xll.qlIndexFixing(C$1,$B340,TRUE,$D$1)</f>
        <v>#NUM!</v>
      </c>
      <c r="E340" s="174" t="e">
        <f>_xll.qlIndexFixing(C$2,$B340,TRUE,$D$1)</f>
        <v>#NUM!</v>
      </c>
    </row>
    <row r="341" spans="1:5" x14ac:dyDescent="0.2">
      <c r="B341" s="173"/>
      <c r="C341" s="173"/>
      <c r="D341" s="174"/>
      <c r="E341" s="174"/>
    </row>
    <row r="342" spans="1:5" x14ac:dyDescent="0.2">
      <c r="B342" s="173"/>
      <c r="C342" s="173"/>
      <c r="D342" s="174"/>
      <c r="E342" s="174"/>
    </row>
    <row r="343" spans="1:5" x14ac:dyDescent="0.2">
      <c r="B343" s="173"/>
      <c r="C343" s="173"/>
      <c r="D343" s="174"/>
      <c r="E343" s="174"/>
    </row>
    <row r="344" spans="1:5" x14ac:dyDescent="0.2">
      <c r="B344" s="173"/>
      <c r="C344" s="173"/>
      <c r="D344" s="174"/>
      <c r="E344" s="174"/>
    </row>
    <row r="345" spans="1:5" x14ac:dyDescent="0.2">
      <c r="B345" s="173"/>
      <c r="C345" s="173"/>
      <c r="D345" s="174"/>
      <c r="E345" s="174"/>
    </row>
    <row r="346" spans="1:5" x14ac:dyDescent="0.2">
      <c r="B346" s="173"/>
      <c r="C346" s="173"/>
      <c r="D346" s="174"/>
      <c r="E346" s="174"/>
    </row>
    <row r="347" spans="1:5" x14ac:dyDescent="0.2">
      <c r="B347" s="173"/>
      <c r="C347" s="173"/>
      <c r="D347" s="174"/>
      <c r="E347" s="174"/>
    </row>
  </sheetData>
  <dataValidations count="1">
    <dataValidation type="list" allowBlank="1" showInputMessage="1" showErrorMessage="1" sqref="E4 C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35</vt:i4>
      </vt:variant>
    </vt:vector>
  </HeadingPairs>
  <TitlesOfParts>
    <vt:vector size="41" baseType="lpstr">
      <vt:lpstr>General Settings</vt:lpstr>
      <vt:lpstr>FRAs</vt:lpstr>
      <vt:lpstr>Swaps</vt:lpstr>
      <vt:lpstr>RateHelpers</vt:lpstr>
      <vt:lpstr>Selected</vt:lpstr>
      <vt:lpstr>Charts</vt:lpstr>
      <vt:lpstr>Accuracy</vt:lpstr>
      <vt:lpstr>BondBasisDayCounter</vt:lpstr>
      <vt:lpstr>Calendar</vt:lpstr>
      <vt:lpstr>Currency</vt:lpstr>
      <vt:lpstr>DayCounter</vt:lpstr>
      <vt:lpstr>Selected!DepoInclusionCriteria</vt:lpstr>
      <vt:lpstr>Swaps!DiscountingCurve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FRAs!RateHelperConstructors</vt:lpstr>
      <vt:lpstr>Swaps!RateHelperConstructors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2013-11-19T01:42:48Z</dcterms:created>
  <dcterms:modified xsi:type="dcterms:W3CDTF">2014-02-14T12:40:26Z</dcterms:modified>
</cp:coreProperties>
</file>