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90" yWindow="-15" windowWidth="7635" windowHeight="11085"/>
  </bookViews>
  <sheets>
    <sheet name="General Settings" sheetId="3" r:id="rId1"/>
    <sheet name="FRAs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RateHelpers!$J$2:$J$59</definedName>
    <definedName name="MinDistance" localSheetId="3">RateHelpers!$J$2:$J$59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FRAs!$I$3:$I$22</definedName>
    <definedName name="RateHelperPrefix">'General Settings'!$D$8</definedName>
    <definedName name="RateHelpers">RateHelpers!$E$2:$E$59</definedName>
    <definedName name="RateHelpersIncluded">RateHelpers!$H$2:$H$59</definedName>
    <definedName name="RateHelpersPriority">RateHelpers!$I$2:$I$59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3" i="7" l="1"/>
  <c r="I23" i="6"/>
  <c r="E2" i="7" l="1"/>
  <c r="C4" i="7"/>
  <c r="D5" i="7" l="1"/>
  <c r="D6" i="7" l="1"/>
  <c r="D7" i="7" l="1"/>
  <c r="D8" i="7" l="1"/>
  <c r="D9" i="7" l="1"/>
  <c r="D10" i="7" l="1"/>
  <c r="D11" i="7" l="1"/>
  <c r="D12" i="7" l="1"/>
  <c r="D13" i="7" l="1"/>
  <c r="D14" i="7" l="1"/>
  <c r="D15" i="7" l="1"/>
  <c r="D16" i="7" l="1"/>
  <c r="D17" i="7" l="1"/>
  <c r="D18" i="7" l="1"/>
  <c r="D19" i="7"/>
  <c r="D20" i="7" l="1"/>
  <c r="D21" i="7" l="1"/>
  <c r="D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B51" i="7" l="1"/>
  <c r="C51" i="7"/>
  <c r="B52" i="7" l="1"/>
  <c r="C52" i="7"/>
  <c r="B53" i="7" l="1"/>
  <c r="C53" i="7"/>
  <c r="B54" i="7" l="1"/>
  <c r="C54" i="7"/>
  <c r="B55" i="7" l="1"/>
  <c r="C55" i="7"/>
  <c r="B56" i="7" l="1"/>
  <c r="C56" i="7"/>
  <c r="B57" i="7" l="1"/>
  <c r="C57" i="7"/>
  <c r="B58" i="7" l="1"/>
  <c r="C58" i="7"/>
  <c r="B59" i="7" l="1"/>
  <c r="C5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G10" i="6" s="1"/>
  <c r="E10" i="6"/>
  <c r="B11" i="6"/>
  <c r="D11" i="6"/>
  <c r="G11" i="6" s="1"/>
  <c r="E11" i="6"/>
  <c r="B12" i="6"/>
  <c r="D12" i="6"/>
  <c r="G12" i="6" s="1"/>
  <c r="E12" i="6"/>
  <c r="B13" i="6"/>
  <c r="D13" i="6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E17" i="6"/>
  <c r="B18" i="6"/>
  <c r="D18" i="6"/>
  <c r="E18" i="6"/>
  <c r="B19" i="6"/>
  <c r="D19" i="6"/>
  <c r="G19" i="6" s="1"/>
  <c r="E19" i="6"/>
  <c r="B20" i="6"/>
  <c r="D20" i="6"/>
  <c r="G20" i="6" s="1"/>
  <c r="E20" i="6"/>
  <c r="B21" i="6"/>
  <c r="D21" i="6"/>
  <c r="E21" i="6"/>
  <c r="B22" i="6"/>
  <c r="D22" i="6"/>
  <c r="G22" i="6" s="1"/>
  <c r="E22" i="6"/>
  <c r="H21" i="6" l="1"/>
  <c r="H18" i="6"/>
  <c r="H13" i="6"/>
  <c r="H17" i="6"/>
  <c r="G21" i="6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22" i="6"/>
  <c r="I8" i="6"/>
  <c r="I5" i="6"/>
  <c r="I20" i="6"/>
  <c r="I17" i="6"/>
  <c r="I18" i="6"/>
  <c r="I9" i="6"/>
  <c r="I15" i="6"/>
  <c r="I6" i="6"/>
  <c r="I11" i="6"/>
  <c r="I7" i="6"/>
  <c r="I19" i="6"/>
  <c r="I10" i="6"/>
  <c r="I12" i="6"/>
  <c r="I21" i="6"/>
  <c r="I16" i="6"/>
  <c r="I4" i="6"/>
  <c r="I3" i="6"/>
  <c r="I13" i="6"/>
  <c r="I14" i="6"/>
  <c r="D16" i="3"/>
  <c r="B1" i="3"/>
  <c r="I2" i="6"/>
  <c r="D12" i="3" l="1"/>
  <c r="E20" i="7"/>
  <c r="E19" i="7"/>
  <c r="E12" i="7"/>
  <c r="E8" i="7"/>
  <c r="E7" i="7"/>
  <c r="E10" i="7"/>
  <c r="E6" i="7"/>
  <c r="E9" i="7"/>
  <c r="E5" i="7"/>
  <c r="E11" i="7"/>
  <c r="E18" i="7"/>
  <c r="E21" i="7"/>
  <c r="E22" i="7"/>
  <c r="E13" i="7"/>
  <c r="E15" i="7"/>
  <c r="E17" i="7"/>
  <c r="E16" i="7"/>
  <c r="E14" i="7"/>
  <c r="D15" i="3"/>
  <c r="D8" i="3"/>
  <c r="E15" i="3"/>
  <c r="E16" i="3"/>
  <c r="J4" i="6"/>
  <c r="J15" i="6"/>
  <c r="J7" i="6"/>
  <c r="J17" i="6"/>
  <c r="J10" i="6"/>
  <c r="J6" i="6"/>
  <c r="J5" i="6"/>
  <c r="J14" i="6"/>
  <c r="J8" i="6"/>
  <c r="J18" i="6"/>
  <c r="J16" i="6"/>
  <c r="J22" i="6"/>
  <c r="J20" i="6"/>
  <c r="J19" i="6"/>
  <c r="J21" i="6"/>
  <c r="J12" i="6"/>
  <c r="J3" i="6"/>
  <c r="J11" i="6"/>
  <c r="J13" i="6"/>
  <c r="J9" i="6"/>
  <c r="J2" i="6"/>
  <c r="E3" i="7" l="1"/>
  <c r="E4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K7" i="7"/>
  <c r="K36" i="7"/>
  <c r="F42" i="7"/>
  <c r="F58" i="7"/>
  <c r="F36" i="7"/>
  <c r="G37" i="7"/>
  <c r="F53" i="7"/>
  <c r="L15" i="7"/>
  <c r="F37" i="7"/>
  <c r="G53" i="7"/>
  <c r="L9" i="7"/>
  <c r="G38" i="7"/>
  <c r="L5" i="7"/>
  <c r="F3" i="7"/>
  <c r="K55" i="7"/>
  <c r="L14" i="7"/>
  <c r="L29" i="7"/>
  <c r="K56" i="7"/>
  <c r="K21" i="7"/>
  <c r="L36" i="7"/>
  <c r="F12" i="7"/>
  <c r="F34" i="7"/>
  <c r="G25" i="7"/>
  <c r="K53" i="7"/>
  <c r="F7" i="7"/>
  <c r="F13" i="7"/>
  <c r="L28" i="7"/>
  <c r="L57" i="7"/>
  <c r="K31" i="7"/>
  <c r="G44" i="7"/>
  <c r="F25" i="7"/>
  <c r="K26" i="7"/>
  <c r="L22" i="7"/>
  <c r="F32" i="7"/>
  <c r="F51" i="7"/>
  <c r="L42" i="7"/>
  <c r="L49" i="7"/>
  <c r="F18" i="7"/>
  <c r="F4" i="7"/>
  <c r="K47" i="7"/>
  <c r="F52" i="7"/>
  <c r="G31" i="7"/>
  <c r="G55" i="7"/>
  <c r="L45" i="7"/>
  <c r="F8" i="7"/>
  <c r="G41" i="7"/>
  <c r="L7" i="7"/>
  <c r="G51" i="7"/>
  <c r="K6" i="7"/>
  <c r="F55" i="7"/>
  <c r="K49" i="7"/>
  <c r="L12" i="7"/>
  <c r="F57" i="7"/>
  <c r="K42" i="7"/>
  <c r="L13" i="7"/>
  <c r="F21" i="7"/>
  <c r="L27" i="7"/>
  <c r="G35" i="7"/>
  <c r="G54" i="7"/>
  <c r="K43" i="7"/>
  <c r="G46" i="7"/>
  <c r="F24" i="7"/>
  <c r="L11" i="7"/>
  <c r="K8" i="7"/>
  <c r="K13" i="7"/>
  <c r="F33" i="7"/>
  <c r="F16" i="7"/>
  <c r="K39" i="7"/>
  <c r="F41" i="7"/>
  <c r="F47" i="7"/>
  <c r="K57" i="7"/>
  <c r="F49" i="7"/>
  <c r="G49" i="7"/>
  <c r="K22" i="7"/>
  <c r="K46" i="7"/>
  <c r="L8" i="7"/>
  <c r="F17" i="7"/>
  <c r="G39" i="7"/>
  <c r="F40" i="7"/>
  <c r="K12" i="7"/>
  <c r="K45" i="7"/>
  <c r="L16" i="7"/>
  <c r="K48" i="7"/>
  <c r="F56" i="7"/>
  <c r="K58" i="7"/>
  <c r="F6" i="7"/>
  <c r="F27" i="7"/>
  <c r="K3" i="7"/>
  <c r="L32" i="7"/>
  <c r="K2" i="7"/>
  <c r="L43" i="7"/>
  <c r="F50" i="7"/>
  <c r="G48" i="7"/>
  <c r="F59" i="7"/>
  <c r="K18" i="7"/>
  <c r="L2" i="7"/>
  <c r="G52" i="7"/>
  <c r="L40" i="7"/>
  <c r="K27" i="7"/>
  <c r="F48" i="7"/>
  <c r="F28" i="7"/>
  <c r="F29" i="7"/>
  <c r="L44" i="7"/>
  <c r="F26" i="7"/>
  <c r="L47" i="7"/>
  <c r="L24" i="7"/>
  <c r="G50" i="7"/>
  <c r="F45" i="7"/>
  <c r="G56" i="7"/>
  <c r="G32" i="7"/>
  <c r="G43" i="7"/>
  <c r="K17" i="7"/>
  <c r="F23" i="7"/>
  <c r="F38" i="7"/>
  <c r="F31" i="7"/>
  <c r="G34" i="7"/>
  <c r="F30" i="7"/>
  <c r="L53" i="7"/>
  <c r="L25" i="7"/>
  <c r="L17" i="7"/>
  <c r="L54" i="7"/>
  <c r="G33" i="7"/>
  <c r="K41" i="7"/>
  <c r="L46" i="7"/>
  <c r="K25" i="7"/>
  <c r="K5" i="7"/>
  <c r="L38" i="7"/>
  <c r="K19" i="7"/>
  <c r="L21" i="7"/>
  <c r="G45" i="7"/>
  <c r="K33" i="7"/>
  <c r="L51" i="7"/>
  <c r="G47" i="7"/>
  <c r="K50" i="7"/>
  <c r="L10" i="7"/>
  <c r="L34" i="7"/>
  <c r="K10" i="7"/>
  <c r="G23" i="7"/>
  <c r="L30" i="7"/>
  <c r="G29" i="7"/>
  <c r="L33" i="7"/>
  <c r="F22" i="7"/>
  <c r="G27" i="7"/>
  <c r="F39" i="7"/>
  <c r="F15" i="7"/>
  <c r="K28" i="7"/>
  <c r="K14" i="7"/>
  <c r="K32" i="7"/>
  <c r="L37" i="7"/>
  <c r="F43" i="7"/>
  <c r="F10" i="7"/>
  <c r="G26" i="7"/>
  <c r="F11" i="7"/>
  <c r="L26" i="7"/>
  <c r="L4" i="7"/>
  <c r="G30" i="7"/>
  <c r="K30" i="7"/>
  <c r="K54" i="7"/>
  <c r="K20" i="7"/>
  <c r="L59" i="7"/>
  <c r="L6" i="7"/>
  <c r="G24" i="7"/>
  <c r="G42" i="7"/>
  <c r="L55" i="7"/>
  <c r="F2" i="7"/>
  <c r="G36" i="7"/>
  <c r="L50" i="7"/>
  <c r="L52" i="7"/>
  <c r="K15" i="7"/>
  <c r="K4" i="7"/>
  <c r="K35" i="7"/>
  <c r="G59" i="7"/>
  <c r="F19" i="7"/>
  <c r="L35" i="7"/>
  <c r="K23" i="7"/>
  <c r="L56" i="7"/>
  <c r="K37" i="7"/>
  <c r="K34" i="7"/>
  <c r="K38" i="7"/>
  <c r="K44" i="7"/>
  <c r="F20" i="7"/>
  <c r="K40" i="7"/>
  <c r="K16" i="7"/>
  <c r="F44" i="7"/>
  <c r="K29" i="7"/>
  <c r="F35" i="7"/>
  <c r="L39" i="7"/>
  <c r="F46" i="7"/>
  <c r="F14" i="7"/>
  <c r="L48" i="7"/>
  <c r="F54" i="7"/>
  <c r="K24" i="7"/>
  <c r="L20" i="7"/>
  <c r="F5" i="7"/>
  <c r="G58" i="7"/>
  <c r="G40" i="7"/>
  <c r="L23" i="7"/>
  <c r="F9" i="7"/>
  <c r="K51" i="7"/>
  <c r="L3" i="7"/>
  <c r="L58" i="7"/>
  <c r="L31" i="7"/>
  <c r="K52" i="7"/>
  <c r="K11" i="7"/>
  <c r="L19" i="7"/>
  <c r="K59" i="7"/>
  <c r="K9" i="7"/>
  <c r="L18" i="7"/>
  <c r="L41" i="7"/>
  <c r="G57" i="7"/>
  <c r="G28" i="7"/>
  <c r="H22" i="7" l="1"/>
  <c r="H49" i="7"/>
  <c r="H53" i="7"/>
  <c r="H28" i="7"/>
  <c r="H12" i="7"/>
  <c r="H56" i="7"/>
  <c r="H34" i="7"/>
  <c r="H20" i="7"/>
  <c r="H3" i="7"/>
  <c r="H44" i="7"/>
  <c r="H40" i="7"/>
  <c r="H50" i="7"/>
  <c r="H19" i="7"/>
  <c r="H14" i="7"/>
  <c r="H46" i="7"/>
  <c r="H59" i="7"/>
  <c r="H37" i="7"/>
  <c r="H39" i="7"/>
  <c r="H51" i="7"/>
  <c r="H16" i="7"/>
  <c r="H38" i="7"/>
  <c r="H25" i="7"/>
  <c r="H9" i="7"/>
  <c r="H7" i="7"/>
  <c r="H13" i="7"/>
  <c r="H11" i="7"/>
  <c r="H47" i="7"/>
  <c r="H41" i="7"/>
  <c r="H33" i="7"/>
  <c r="H45" i="7"/>
  <c r="H32" i="7"/>
  <c r="H4" i="7"/>
  <c r="H35" i="7"/>
  <c r="H52" i="7"/>
  <c r="H23" i="7"/>
  <c r="H2" i="7"/>
  <c r="H58" i="7"/>
  <c r="H5" i="7"/>
  <c r="H30" i="7"/>
  <c r="H36" i="7"/>
  <c r="H54" i="7"/>
  <c r="H15" i="7"/>
  <c r="H24" i="7"/>
  <c r="H17" i="7"/>
  <c r="H31" i="7"/>
  <c r="H26" i="7"/>
  <c r="H6" i="7"/>
  <c r="H21" i="7"/>
  <c r="H57" i="7"/>
  <c r="H27" i="7"/>
  <c r="H42" i="7"/>
  <c r="H18" i="7"/>
  <c r="H8" i="7"/>
  <c r="H29" i="7"/>
  <c r="H10" i="7"/>
  <c r="H43" i="7"/>
  <c r="H55" i="7"/>
  <c r="H48" i="7"/>
  <c r="D2" i="8" a="1"/>
  <c r="D63" i="8"/>
  <c r="D95" i="8"/>
  <c r="D6" i="8"/>
  <c r="D15" i="8"/>
  <c r="D77" i="8"/>
  <c r="D71" i="8"/>
  <c r="D2" i="8"/>
  <c r="D124" i="8"/>
  <c r="D118" i="8"/>
  <c r="D41" i="8"/>
  <c r="D87" i="8"/>
  <c r="D46" i="8"/>
  <c r="D91" i="8"/>
  <c r="D35" i="8"/>
  <c r="D90" i="8"/>
  <c r="D69" i="8"/>
  <c r="D24" i="8"/>
  <c r="D5" i="8"/>
  <c r="D38" i="8"/>
  <c r="D54" i="8"/>
  <c r="D23" i="8"/>
  <c r="D49" i="8"/>
  <c r="D97" i="8"/>
  <c r="D13" i="8"/>
  <c r="D103" i="8"/>
  <c r="D57" i="8"/>
  <c r="D120" i="8"/>
  <c r="D21" i="8"/>
  <c r="D76" i="8"/>
  <c r="D11" i="8"/>
  <c r="D100" i="8"/>
  <c r="D62" i="8"/>
  <c r="D125" i="8"/>
  <c r="D72" i="8"/>
  <c r="D126" i="8"/>
  <c r="D18" i="8"/>
  <c r="D84" i="8"/>
  <c r="D47" i="8"/>
  <c r="D50" i="8"/>
  <c r="D32" i="8"/>
  <c r="D61" i="8"/>
  <c r="D51" i="8"/>
  <c r="D9" i="8"/>
  <c r="D8" i="8"/>
  <c r="D53" i="8"/>
  <c r="D78" i="8"/>
  <c r="D112" i="8"/>
  <c r="D85" i="8"/>
  <c r="D20" i="8"/>
  <c r="D92" i="8"/>
  <c r="D26" i="8"/>
  <c r="D56" i="8"/>
  <c r="D111" i="8"/>
  <c r="D98" i="8"/>
  <c r="D89" i="8"/>
  <c r="D33" i="8"/>
  <c r="D115" i="8"/>
  <c r="D10" i="8"/>
  <c r="D108" i="8"/>
  <c r="D4" i="8"/>
  <c r="D40" i="8"/>
  <c r="D99" i="8"/>
  <c r="D60" i="8"/>
  <c r="D59" i="8"/>
  <c r="D70" i="8"/>
  <c r="D105" i="8"/>
  <c r="D19" i="8"/>
  <c r="D83" i="8"/>
  <c r="D94" i="8"/>
  <c r="D17" i="8"/>
  <c r="D3" i="8"/>
  <c r="D45" i="8"/>
  <c r="D86" i="8"/>
  <c r="D37" i="8"/>
  <c r="D65" i="8"/>
  <c r="D122" i="8"/>
  <c r="D73" i="8"/>
  <c r="D34" i="8"/>
  <c r="D113" i="8"/>
  <c r="D36" i="8"/>
  <c r="D52" i="8"/>
  <c r="D96" i="8"/>
  <c r="D121" i="8"/>
  <c r="D25" i="8"/>
  <c r="D42" i="8"/>
  <c r="D67" i="8"/>
  <c r="D64" i="8"/>
  <c r="D7" i="8"/>
  <c r="D123" i="8"/>
  <c r="D116" i="8"/>
  <c r="D82" i="8"/>
  <c r="D80" i="8"/>
  <c r="D104" i="8"/>
  <c r="D106" i="8"/>
  <c r="D79" i="8"/>
  <c r="D81" i="8"/>
  <c r="D109" i="8"/>
  <c r="D93" i="8"/>
  <c r="D75" i="8"/>
  <c r="D12" i="8"/>
  <c r="D102" i="8"/>
  <c r="D66" i="8"/>
  <c r="D48" i="8"/>
  <c r="D22" i="8"/>
  <c r="D39" i="8"/>
  <c r="D101" i="8"/>
  <c r="D31" i="8"/>
  <c r="D44" i="8"/>
  <c r="D27" i="8"/>
  <c r="D114" i="8"/>
  <c r="D55" i="8"/>
  <c r="D68" i="8"/>
  <c r="D16" i="8"/>
  <c r="D28" i="8"/>
  <c r="D14" i="8"/>
  <c r="D43" i="8"/>
  <c r="D74" i="8"/>
  <c r="D30" i="8"/>
  <c r="D88" i="8"/>
  <c r="D117" i="8"/>
  <c r="D29" i="8"/>
  <c r="D107" i="8"/>
  <c r="D58" i="8"/>
  <c r="D119" i="8"/>
  <c r="D110" i="8"/>
  <c r="G119" i="8"/>
  <c r="H98" i="8"/>
  <c r="H80" i="8"/>
  <c r="F54" i="8"/>
  <c r="H57" i="8"/>
  <c r="G32" i="8"/>
  <c r="G91" i="8"/>
  <c r="F45" i="8"/>
  <c r="H86" i="8"/>
  <c r="H69" i="8"/>
  <c r="G78" i="8"/>
  <c r="H25" i="8"/>
  <c r="F96" i="8"/>
  <c r="H79" i="8"/>
  <c r="E75" i="8"/>
  <c r="E39" i="8"/>
  <c r="G99" i="8"/>
  <c r="F59" i="8"/>
  <c r="F105" i="8"/>
  <c r="F95" i="8"/>
  <c r="E71" i="8"/>
  <c r="F41" i="8"/>
  <c r="E28" i="8"/>
  <c r="H23" i="8"/>
  <c r="E103" i="8"/>
  <c r="G76" i="8"/>
  <c r="E62" i="8"/>
  <c r="E3" i="8"/>
  <c r="G35" i="8"/>
  <c r="E88" i="8"/>
  <c r="H117" i="8"/>
  <c r="H29" i="8"/>
  <c r="H122" i="8"/>
  <c r="G5" i="8"/>
  <c r="E110" i="8"/>
  <c r="G61" i="8"/>
  <c r="H53" i="8"/>
  <c r="F20" i="8"/>
  <c r="H111" i="8"/>
  <c r="H52" i="8"/>
  <c r="F42" i="8"/>
  <c r="E123" i="8"/>
  <c r="E104" i="8"/>
  <c r="G93" i="8"/>
  <c r="E102" i="8"/>
  <c r="E48" i="8"/>
  <c r="E40" i="8"/>
  <c r="G44" i="8"/>
  <c r="H114" i="8"/>
  <c r="F68" i="8"/>
  <c r="F6" i="8"/>
  <c r="E2" i="8"/>
  <c r="F83" i="8"/>
  <c r="H94" i="8"/>
  <c r="E21" i="8"/>
  <c r="F14" i="8"/>
  <c r="H90" i="8"/>
  <c r="H24" i="8"/>
  <c r="H47" i="8"/>
  <c r="F51" i="8"/>
  <c r="G56" i="8"/>
  <c r="G106" i="8"/>
  <c r="E4" i="8"/>
  <c r="G79" i="8"/>
  <c r="E53" i="8"/>
  <c r="F40" i="8"/>
  <c r="F118" i="8"/>
  <c r="F65" i="8"/>
  <c r="G54" i="8"/>
  <c r="F79" i="8"/>
  <c r="F71" i="8"/>
  <c r="G62" i="8"/>
  <c r="F29" i="8"/>
  <c r="F61" i="8"/>
  <c r="G42" i="8"/>
  <c r="H40" i="8"/>
  <c r="H2" i="8"/>
  <c r="E90" i="8"/>
  <c r="F106" i="8"/>
  <c r="F32" i="8"/>
  <c r="G25" i="8"/>
  <c r="F99" i="8"/>
  <c r="E41" i="8"/>
  <c r="H76" i="8"/>
  <c r="F88" i="8"/>
  <c r="H61" i="8"/>
  <c r="F123" i="8"/>
  <c r="G40" i="8"/>
  <c r="B6" i="8"/>
  <c r="F47" i="8"/>
  <c r="E8" i="8"/>
  <c r="G116" i="8"/>
  <c r="H10" i="8"/>
  <c r="E49" i="8"/>
  <c r="H50" i="8"/>
  <c r="H115" i="8"/>
  <c r="H125" i="8"/>
  <c r="G30" i="8"/>
  <c r="G37" i="8"/>
  <c r="E58" i="8"/>
  <c r="F92" i="8"/>
  <c r="E36" i="8"/>
  <c r="F7" i="8"/>
  <c r="G109" i="8"/>
  <c r="E33" i="8"/>
  <c r="H101" i="8"/>
  <c r="H60" i="8"/>
  <c r="G70" i="8"/>
  <c r="H19" i="8"/>
  <c r="F15" i="8"/>
  <c r="H124" i="8"/>
  <c r="F16" i="8"/>
  <c r="F46" i="8"/>
  <c r="G97" i="8"/>
  <c r="E120" i="8"/>
  <c r="H100" i="8"/>
  <c r="F43" i="8"/>
  <c r="F74" i="8"/>
  <c r="E72" i="8"/>
  <c r="H126" i="8"/>
  <c r="E18" i="8"/>
  <c r="H84" i="8"/>
  <c r="E73" i="8"/>
  <c r="H34" i="8"/>
  <c r="G113" i="8"/>
  <c r="H9" i="8"/>
  <c r="E112" i="8"/>
  <c r="G26" i="8"/>
  <c r="F89" i="8"/>
  <c r="F121" i="8"/>
  <c r="H64" i="8"/>
  <c r="E82" i="8"/>
  <c r="G81" i="8"/>
  <c r="H12" i="8"/>
  <c r="E66" i="8"/>
  <c r="H22" i="8"/>
  <c r="F31" i="8"/>
  <c r="G27" i="8"/>
  <c r="F55" i="8"/>
  <c r="H63" i="8"/>
  <c r="G77" i="8"/>
  <c r="F2" i="8"/>
  <c r="E83" i="8"/>
  <c r="E94" i="8"/>
  <c r="G21" i="8"/>
  <c r="G14" i="8"/>
  <c r="F90" i="8"/>
  <c r="G24" i="8"/>
  <c r="G47" i="8"/>
  <c r="G51" i="8"/>
  <c r="E56" i="8"/>
  <c r="H106" i="8"/>
  <c r="H4" i="8"/>
  <c r="E32" i="8"/>
  <c r="E76" i="8"/>
  <c r="F122" i="8"/>
  <c r="E52" i="8"/>
  <c r="H93" i="8"/>
  <c r="F114" i="8"/>
  <c r="E11" i="8"/>
  <c r="H67" i="8"/>
  <c r="G98" i="8"/>
  <c r="E91" i="8"/>
  <c r="E69" i="8"/>
  <c r="G75" i="8"/>
  <c r="G105" i="8"/>
  <c r="G23" i="8"/>
  <c r="G117" i="8"/>
  <c r="G53" i="8"/>
  <c r="F104" i="8"/>
  <c r="E6" i="8"/>
  <c r="E14" i="8"/>
  <c r="E51" i="8"/>
  <c r="E119" i="8"/>
  <c r="H91" i="8"/>
  <c r="E79" i="8"/>
  <c r="H95" i="8"/>
  <c r="F103" i="8"/>
  <c r="E29" i="8"/>
  <c r="G20" i="8"/>
  <c r="F93" i="8"/>
  <c r="F44" i="8"/>
  <c r="F21" i="8"/>
  <c r="H56" i="8"/>
  <c r="H8" i="8"/>
  <c r="F116" i="8"/>
  <c r="F10" i="8"/>
  <c r="H49" i="8"/>
  <c r="E50" i="8"/>
  <c r="F115" i="8"/>
  <c r="G125" i="8"/>
  <c r="H30" i="8"/>
  <c r="E37" i="8"/>
  <c r="G58" i="8"/>
  <c r="G92" i="8"/>
  <c r="H36" i="8"/>
  <c r="G7" i="8"/>
  <c r="F109" i="8"/>
  <c r="H33" i="8"/>
  <c r="E101" i="8"/>
  <c r="G60" i="8"/>
  <c r="E70" i="8"/>
  <c r="E19" i="8"/>
  <c r="E15" i="8"/>
  <c r="G124" i="8"/>
  <c r="E16" i="8"/>
  <c r="E46" i="8"/>
  <c r="E97" i="8"/>
  <c r="G120" i="8"/>
  <c r="E100" i="8"/>
  <c r="E43" i="8"/>
  <c r="E74" i="8"/>
  <c r="F72" i="8"/>
  <c r="G126" i="8"/>
  <c r="H18" i="8"/>
  <c r="G84" i="8"/>
  <c r="F73" i="8"/>
  <c r="G34" i="8"/>
  <c r="H113" i="8"/>
  <c r="F9" i="8"/>
  <c r="G112" i="8"/>
  <c r="E26" i="8"/>
  <c r="G89" i="8"/>
  <c r="G121" i="8"/>
  <c r="F64" i="8"/>
  <c r="F82" i="8"/>
  <c r="H81" i="8"/>
  <c r="F12" i="8"/>
  <c r="H66" i="8"/>
  <c r="E22" i="8"/>
  <c r="E31" i="8"/>
  <c r="H27" i="8"/>
  <c r="G55" i="8"/>
  <c r="E63" i="8"/>
  <c r="F77" i="8"/>
  <c r="E118" i="8"/>
  <c r="F87" i="8"/>
  <c r="F13" i="8"/>
  <c r="G11" i="8"/>
  <c r="F17" i="8"/>
  <c r="E65" i="8"/>
  <c r="G107" i="8"/>
  <c r="H38" i="8"/>
  <c r="E85" i="8"/>
  <c r="G67" i="8"/>
  <c r="E108" i="8"/>
  <c r="G118" i="8"/>
  <c r="G13" i="8"/>
  <c r="H17" i="8"/>
  <c r="H107" i="8"/>
  <c r="E38" i="8"/>
  <c r="F67" i="8"/>
  <c r="G108" i="8"/>
  <c r="G69" i="8"/>
  <c r="H99" i="8"/>
  <c r="H71" i="8"/>
  <c r="H28" i="8"/>
  <c r="H62" i="8"/>
  <c r="E35" i="8"/>
  <c r="G29" i="8"/>
  <c r="E61" i="8"/>
  <c r="H42" i="8"/>
  <c r="H104" i="8"/>
  <c r="H44" i="8"/>
  <c r="G2" i="8"/>
  <c r="G17" i="8"/>
  <c r="G38" i="8"/>
  <c r="G57" i="8"/>
  <c r="G86" i="8"/>
  <c r="H96" i="8"/>
  <c r="G59" i="8"/>
  <c r="F28" i="8"/>
  <c r="H3" i="8"/>
  <c r="G122" i="8"/>
  <c r="F110" i="8"/>
  <c r="G52" i="8"/>
  <c r="G102" i="8"/>
  <c r="E114" i="8"/>
  <c r="H83" i="8"/>
  <c r="E24" i="8"/>
  <c r="F4" i="8"/>
  <c r="E98" i="8"/>
  <c r="E57" i="8"/>
  <c r="E86" i="8"/>
  <c r="F78" i="8"/>
  <c r="H39" i="8"/>
  <c r="E59" i="8"/>
  <c r="G28" i="8"/>
  <c r="G3" i="8"/>
  <c r="E117" i="8"/>
  <c r="G110" i="8"/>
  <c r="F52" i="8"/>
  <c r="F102" i="8"/>
  <c r="G114" i="8"/>
  <c r="G83" i="8"/>
  <c r="G90" i="8"/>
  <c r="E106" i="8"/>
  <c r="F8" i="8"/>
  <c r="H116" i="8"/>
  <c r="G10" i="8"/>
  <c r="F49" i="8"/>
  <c r="F50" i="8"/>
  <c r="G115" i="8"/>
  <c r="F125" i="8"/>
  <c r="E30" i="8"/>
  <c r="F37" i="8"/>
  <c r="F58" i="8"/>
  <c r="E92" i="8"/>
  <c r="G36" i="8"/>
  <c r="H7" i="8"/>
  <c r="H109" i="8"/>
  <c r="F33" i="8"/>
  <c r="G101" i="8"/>
  <c r="F60" i="8"/>
  <c r="H70" i="8"/>
  <c r="F19" i="8"/>
  <c r="H15" i="8"/>
  <c r="E124" i="8"/>
  <c r="G16" i="8"/>
  <c r="H46" i="8"/>
  <c r="H97" i="8"/>
  <c r="H120" i="8"/>
  <c r="G100" i="8"/>
  <c r="G43" i="8"/>
  <c r="H74" i="8"/>
  <c r="H72" i="8"/>
  <c r="E126" i="8"/>
  <c r="G18" i="8"/>
  <c r="E84" i="8"/>
  <c r="H73" i="8"/>
  <c r="E34" i="8"/>
  <c r="E113" i="8"/>
  <c r="G9" i="8"/>
  <c r="H112" i="8"/>
  <c r="F26" i="8"/>
  <c r="H89" i="8"/>
  <c r="H121" i="8"/>
  <c r="E64" i="8"/>
  <c r="G82" i="8"/>
  <c r="F81" i="8"/>
  <c r="G12" i="8"/>
  <c r="F66" i="8"/>
  <c r="G22" i="8"/>
  <c r="G31" i="8"/>
  <c r="F27" i="8"/>
  <c r="H55" i="8"/>
  <c r="G63" i="8"/>
  <c r="E77" i="8"/>
  <c r="H87" i="8"/>
  <c r="F11" i="8"/>
  <c r="H65" i="8"/>
  <c r="F85" i="8"/>
  <c r="H78" i="8"/>
  <c r="E105" i="8"/>
  <c r="F23" i="8"/>
  <c r="G88" i="8"/>
  <c r="H110" i="8"/>
  <c r="E111" i="8"/>
  <c r="H102" i="8"/>
  <c r="G68" i="8"/>
  <c r="E13" i="8"/>
  <c r="H85" i="8"/>
  <c r="H119" i="8"/>
  <c r="H32" i="8"/>
  <c r="E78" i="8"/>
  <c r="G39" i="8"/>
  <c r="G95" i="8"/>
  <c r="G103" i="8"/>
  <c r="H88" i="8"/>
  <c r="H20" i="8"/>
  <c r="E93" i="8"/>
  <c r="E44" i="8"/>
  <c r="H21" i="8"/>
  <c r="F56" i="8"/>
  <c r="F80" i="8"/>
  <c r="G45" i="8"/>
  <c r="G96" i="8"/>
  <c r="G71" i="8"/>
  <c r="F62" i="8"/>
  <c r="E122" i="8"/>
  <c r="G111" i="8"/>
  <c r="G104" i="8"/>
  <c r="H6" i="8"/>
  <c r="H14" i="8"/>
  <c r="H51" i="8"/>
  <c r="G8" i="8"/>
  <c r="E116" i="8"/>
  <c r="E10" i="8"/>
  <c r="G49" i="8"/>
  <c r="G50" i="8"/>
  <c r="E115" i="8"/>
  <c r="E125" i="8"/>
  <c r="F30" i="8"/>
  <c r="H37" i="8"/>
  <c r="H58" i="8"/>
  <c r="H92" i="8"/>
  <c r="F36" i="8"/>
  <c r="E7" i="8"/>
  <c r="E109" i="8"/>
  <c r="G33" i="8"/>
  <c r="F101" i="8"/>
  <c r="E60" i="8"/>
  <c r="F70" i="8"/>
  <c r="G19" i="8"/>
  <c r="G15" i="8"/>
  <c r="F124" i="8"/>
  <c r="H16" i="8"/>
  <c r="G46" i="8"/>
  <c r="F97" i="8"/>
  <c r="F120" i="8"/>
  <c r="F100" i="8"/>
  <c r="H43" i="8"/>
  <c r="G74" i="8"/>
  <c r="G72" i="8"/>
  <c r="F126" i="8"/>
  <c r="F18" i="8"/>
  <c r="F84" i="8"/>
  <c r="G73" i="8"/>
  <c r="F34" i="8"/>
  <c r="F113" i="8"/>
  <c r="E9" i="8"/>
  <c r="F112" i="8"/>
  <c r="H26" i="8"/>
  <c r="E89" i="8"/>
  <c r="E121" i="8"/>
  <c r="G64" i="8"/>
  <c r="H82" i="8"/>
  <c r="E81" i="8"/>
  <c r="E12" i="8"/>
  <c r="G66" i="8"/>
  <c r="F22" i="8"/>
  <c r="H31" i="8"/>
  <c r="E27" i="8"/>
  <c r="E55" i="8"/>
  <c r="F63" i="8"/>
  <c r="H77" i="8"/>
  <c r="H118" i="8"/>
  <c r="E87" i="8"/>
  <c r="H13" i="8"/>
  <c r="H11" i="8"/>
  <c r="E17" i="8"/>
  <c r="G65" i="8"/>
  <c r="E107" i="8"/>
  <c r="F38" i="8"/>
  <c r="G85" i="8"/>
  <c r="E67" i="8"/>
  <c r="F108" i="8"/>
  <c r="F119" i="8"/>
  <c r="F98" i="8"/>
  <c r="E80" i="8"/>
  <c r="E54" i="8"/>
  <c r="F57" i="8"/>
  <c r="F91" i="8"/>
  <c r="E45" i="8"/>
  <c r="F86" i="8"/>
  <c r="F25" i="8"/>
  <c r="E96" i="8"/>
  <c r="F75" i="8"/>
  <c r="F39" i="8"/>
  <c r="H59" i="8"/>
  <c r="E95" i="8"/>
  <c r="H41" i="8"/>
  <c r="H103" i="8"/>
  <c r="F3" i="8"/>
  <c r="F117" i="8"/>
  <c r="H5" i="8"/>
  <c r="E20" i="8"/>
  <c r="H123" i="8"/>
  <c r="H48" i="8"/>
  <c r="G6" i="8"/>
  <c r="G87" i="8"/>
  <c r="F107" i="8"/>
  <c r="H108" i="8"/>
  <c r="G80" i="8"/>
  <c r="H45" i="8"/>
  <c r="E25" i="8"/>
  <c r="E99" i="8"/>
  <c r="G41" i="8"/>
  <c r="F76" i="8"/>
  <c r="H35" i="8"/>
  <c r="F5" i="8"/>
  <c r="F111" i="8"/>
  <c r="G123" i="8"/>
  <c r="G48" i="8"/>
  <c r="H68" i="8"/>
  <c r="G94" i="8"/>
  <c r="E47" i="8"/>
  <c r="H54" i="8"/>
  <c r="F69" i="8"/>
  <c r="H75" i="8"/>
  <c r="H105" i="8"/>
  <c r="E23" i="8"/>
  <c r="F35" i="8"/>
  <c r="E5" i="8"/>
  <c r="F53" i="8"/>
  <c r="E42" i="8"/>
  <c r="F48" i="8"/>
  <c r="E68" i="8"/>
  <c r="F94" i="8"/>
  <c r="F24" i="8"/>
  <c r="G4" i="8"/>
  <c r="A7" i="8" l="1"/>
  <c r="D10" i="3" s="1"/>
  <c r="C22" i="3" s="1"/>
  <c r="I1" i="8" a="1"/>
  <c r="D11" i="3"/>
  <c r="B7" i="8"/>
  <c r="C23" i="3"/>
  <c r="I121" i="8" l="1"/>
  <c r="I62" i="8"/>
  <c r="I42" i="8"/>
  <c r="I15" i="8"/>
  <c r="I79" i="8"/>
  <c r="I85" i="8"/>
  <c r="I18" i="8"/>
  <c r="I25" i="8"/>
  <c r="I91" i="8"/>
  <c r="I87" i="8"/>
  <c r="I19" i="8"/>
  <c r="I84" i="8"/>
  <c r="I69" i="8"/>
  <c r="I24" i="8"/>
  <c r="I75" i="8"/>
  <c r="I3" i="8"/>
  <c r="I77" i="8"/>
  <c r="I96" i="8"/>
  <c r="I49" i="8"/>
  <c r="I20" i="8"/>
  <c r="I88" i="8"/>
  <c r="I112" i="8"/>
  <c r="I22" i="8"/>
  <c r="I21" i="8"/>
  <c r="I39" i="8"/>
  <c r="I89" i="8"/>
  <c r="I30" i="8"/>
  <c r="I8" i="8"/>
  <c r="I56" i="8"/>
  <c r="I83" i="8"/>
  <c r="I111" i="8"/>
  <c r="I67" i="8"/>
  <c r="I1" i="8"/>
  <c r="I11" i="8"/>
  <c r="I80" i="8"/>
  <c r="I45" i="8"/>
  <c r="I97" i="8"/>
  <c r="I32" i="8"/>
  <c r="I59" i="8"/>
  <c r="I10" i="8"/>
  <c r="I94" i="8"/>
  <c r="I12" i="8"/>
  <c r="I43" i="8"/>
  <c r="I6" i="8"/>
  <c r="I66" i="8"/>
  <c r="I108" i="8"/>
  <c r="I72" i="8"/>
  <c r="I122" i="8"/>
  <c r="I48" i="8"/>
  <c r="I99" i="8"/>
  <c r="I116" i="8"/>
  <c r="I119" i="8"/>
  <c r="I26" i="8"/>
  <c r="I2" i="8"/>
  <c r="I61" i="8"/>
  <c r="I31" i="8"/>
  <c r="I41" i="8"/>
  <c r="I40" i="8"/>
  <c r="I14" i="8"/>
  <c r="I126" i="8"/>
  <c r="I55" i="8"/>
  <c r="I109" i="8"/>
  <c r="I102" i="8"/>
  <c r="I71" i="8"/>
  <c r="I17" i="8"/>
  <c r="I86" i="8"/>
  <c r="I98" i="8"/>
  <c r="I34" i="8"/>
  <c r="I44" i="8"/>
  <c r="I115" i="8"/>
  <c r="I113" i="8"/>
  <c r="I118" i="8"/>
  <c r="I107" i="8"/>
  <c r="I105" i="8"/>
  <c r="I70" i="8"/>
  <c r="I5" i="8"/>
  <c r="I4" i="8"/>
  <c r="I50" i="8"/>
  <c r="I28" i="8"/>
  <c r="I120" i="8"/>
  <c r="I63" i="8"/>
  <c r="I82" i="8"/>
  <c r="I74" i="8"/>
  <c r="I35" i="8"/>
  <c r="I9" i="8"/>
  <c r="I92" i="8"/>
  <c r="I53" i="8"/>
  <c r="I110" i="8"/>
  <c r="I13" i="8"/>
  <c r="I81" i="8"/>
  <c r="I125" i="8"/>
  <c r="I76" i="8"/>
  <c r="I68" i="8"/>
  <c r="I51" i="8"/>
  <c r="I101" i="8"/>
  <c r="I7" i="8"/>
  <c r="I117" i="8"/>
  <c r="I16" i="8"/>
  <c r="I104" i="8"/>
  <c r="I93" i="8"/>
  <c r="I65" i="8"/>
  <c r="I54" i="8"/>
  <c r="I95" i="8"/>
  <c r="I57" i="8"/>
  <c r="I27" i="8"/>
  <c r="I37" i="8"/>
  <c r="I47" i="8"/>
  <c r="I124" i="8"/>
  <c r="I106" i="8"/>
  <c r="I38" i="8"/>
  <c r="I36" i="8"/>
  <c r="I103" i="8"/>
  <c r="I46" i="8"/>
  <c r="I29" i="8"/>
  <c r="I78" i="8"/>
  <c r="I64" i="8"/>
  <c r="I60" i="8"/>
  <c r="I58" i="8"/>
  <c r="I33" i="8"/>
  <c r="I73" i="8"/>
  <c r="I90" i="8"/>
  <c r="I52" i="8"/>
  <c r="I23" i="8"/>
  <c r="I114" i="8"/>
  <c r="I123" i="8"/>
  <c r="I100" i="8"/>
  <c r="D24" i="3"/>
  <c r="D22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<sst xmlns="http://schemas.openxmlformats.org/spreadsheetml/2006/main" count="128" uniqueCount="104">
  <si>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</si>
  <si>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</si>
  <si>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</si>
  <si>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</si>
  <si>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</si>
  <si>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</si>
  <si>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</si>
  <si>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</si>
  <si>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</si>
  <si>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</si>
  <si>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</si>
  <si>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</si>
  <si>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</si>
  <si>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</si>
  <si>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</si>
  <si>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</si>
  <si>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</si>
  <si>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</si>
  <si>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</si>
  <si>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</si>
  <si>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</si>
  <si>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</si>
  <si>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</si>
  <si>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</si>
  <si>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</si>
  <si>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</si>
  <si>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</si>
  <si>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</si>
  <si>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</si>
  <si>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</si>
  <si>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</si>
  <si>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</si>
  <si>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</si>
  <si>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</si>
  <si>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</si>
  <si>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</si>
  <si>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</si>
  <si>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</si>
  <si>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</si>
  <si>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</si>
  <si>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</si>
  <si>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</si>
  <si>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</si>
  <si>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</si>
  <si>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</si>
  <si>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</si>
  <si>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</si>
  <si>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</si>
  <si>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</si>
  <si>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</si>
  <si>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</si>
  <si>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</si>
  <si>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</si>
  <si>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</si>
  <si>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</si>
  <si>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</si>
  <si>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</si>
  <si>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</si>
  <si>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</si>
  <si>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</si>
  <si>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</si>
  <si>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</si>
  <si>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</si>
  <si>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</si>
  <si>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</si>
  <si>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</si>
  <si>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</si>
  <si>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</si>
  <si>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</si>
  <si>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</si>
  <si>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</si>
  <si>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</si>
  <si>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</si>
  <si>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</si>
  <si>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</si>
  <si>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</si>
  <si>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</si>
  <si>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</si>
  <si>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</si>
  <si>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</si>
  <si>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</si>
  <si>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</si>
  <si>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</si>
  <si>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</si>
  <si>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</si>
  <si>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</si>
  <si>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</si>
  <si>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</si>
  <si>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</si>
  <si>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</si>
  <si>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</si>
  <si>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</si>
  <si>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</si>
  <si>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</si>
  <si>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</si>
  <si>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</si>
  <si>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</si>
  <si>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TOM</t>
  </si>
  <si>
    <t>T</t>
  </si>
  <si>
    <t>6MD</t>
  </si>
  <si>
    <t>Instrument code</t>
  </si>
  <si>
    <t>HkdHibor6M</t>
  </si>
  <si>
    <t>HkdHibor6MLastFixing_Quote</t>
  </si>
  <si>
    <t>HkdHibor6MLastFixing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</si>
</sst>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1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1" xfId="3" applyFont="1" applyFill="1" applyBorder="1" applyAlignment="1">
      <alignment horizontal="left"/>
    </xf>
    <xf numFmtId="0" fontId="2" fillId="2" borderId="31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2" xfId="3" applyFont="1" applyBorder="1"/>
    <xf numFmtId="0" fontId="2" fillId="0" borderId="32" xfId="3" applyFont="1" applyBorder="1" applyAlignment="1">
      <alignment horizontal="left"/>
    </xf>
    <xf numFmtId="0" fontId="2" fillId="0" borderId="32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2" xfId="3" applyFont="1" applyFill="1" applyBorder="1" applyAlignment="1">
      <alignment horizontal="center"/>
    </xf>
    <xf numFmtId="0" fontId="2" fillId="2" borderId="32" xfId="3" applyFont="1" applyFill="1" applyBorder="1"/>
    <xf numFmtId="0" fontId="2" fillId="2" borderId="21" xfId="3" applyFont="1" applyFill="1" applyBorder="1" applyAlignment="1">
      <alignment horizontal="center"/>
    </xf>
    <xf numFmtId="0" fontId="17" fillId="9" borderId="18" xfId="1" applyFont="1" applyFill="1" applyBorder="1"/>
    <xf numFmtId="0" fontId="18" fillId="9" borderId="0" xfId="1" applyFont="1" applyFill="1" applyBorder="1"/>
    <xf numFmtId="0" fontId="17" fillId="9" borderId="0" xfId="1" applyFont="1" applyFill="1" applyBorder="1"/>
    <xf numFmtId="0" fontId="17" fillId="9" borderId="19" xfId="1" applyFont="1" applyFill="1" applyBorder="1"/>
    <xf numFmtId="0" fontId="19" fillId="9" borderId="18" xfId="3" applyFont="1" applyFill="1" applyBorder="1"/>
    <xf numFmtId="0" fontId="19" fillId="9" borderId="0" xfId="3" applyFont="1" applyFill="1" applyBorder="1"/>
    <xf numFmtId="0" fontId="19" fillId="9" borderId="19" xfId="3" applyFont="1" applyFill="1" applyBorder="1"/>
    <xf numFmtId="0" fontId="17" fillId="9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9" borderId="19" xfId="3" applyNumberFormat="1" applyFont="1" applyFill="1" applyBorder="1"/>
    <xf numFmtId="0" fontId="17" fillId="9" borderId="14" xfId="0" applyFont="1" applyFill="1" applyBorder="1" applyAlignment="1">
      <alignment horizontal="center"/>
    </xf>
    <xf numFmtId="0" fontId="19" fillId="9" borderId="24" xfId="3" applyFont="1" applyFill="1" applyBorder="1"/>
    <xf numFmtId="0" fontId="19" fillId="9" borderId="27" xfId="3" applyFont="1" applyFill="1" applyBorder="1"/>
    <xf numFmtId="0" fontId="19" fillId="9" borderId="25" xfId="3" applyFont="1" applyFill="1" applyBorder="1"/>
    <xf numFmtId="0" fontId="17" fillId="9" borderId="16" xfId="0" applyFont="1" applyFill="1" applyBorder="1" applyAlignment="1">
      <alignment horizontal="center"/>
    </xf>
    <xf numFmtId="168" fontId="17" fillId="9" borderId="0" xfId="1" applyNumberFormat="1" applyFont="1" applyFill="1" applyBorder="1" applyAlignment="1">
      <alignment horizontal="center"/>
    </xf>
    <xf numFmtId="0" fontId="20" fillId="9" borderId="18" xfId="3" applyFont="1" applyFill="1" applyBorder="1"/>
    <xf numFmtId="0" fontId="20" fillId="9" borderId="0" xfId="3" applyFont="1" applyFill="1" applyBorder="1"/>
    <xf numFmtId="0" fontId="20" fillId="9" borderId="19" xfId="3" applyFont="1" applyFill="1" applyBorder="1"/>
    <xf numFmtId="165" fontId="17" fillId="9" borderId="12" xfId="0" applyNumberFormat="1" applyFont="1" applyFill="1" applyBorder="1" applyAlignment="1">
      <alignment horizontal="center"/>
    </xf>
    <xf numFmtId="3" fontId="17" fillId="9" borderId="14" xfId="0" applyNumberFormat="1" applyFont="1" applyFill="1" applyBorder="1" applyAlignment="1">
      <alignment horizontal="center"/>
    </xf>
    <xf numFmtId="0" fontId="21" fillId="9" borderId="24" xfId="3" applyFont="1" applyFill="1" applyBorder="1"/>
    <xf numFmtId="0" fontId="21" fillId="9" borderId="27" xfId="3" applyFont="1" applyFill="1" applyBorder="1"/>
    <xf numFmtId="0" fontId="21" fillId="9" borderId="25" xfId="3" applyFont="1" applyFill="1" applyBorder="1"/>
    <xf numFmtId="0" fontId="17" fillId="9" borderId="14" xfId="1" applyFont="1" applyFill="1" applyBorder="1" applyAlignment="1">
      <alignment horizontal="center"/>
    </xf>
    <xf numFmtId="11" fontId="17" fillId="9" borderId="13" xfId="0" applyNumberFormat="1" applyFont="1" applyFill="1" applyBorder="1" applyAlignment="1">
      <alignment horizontal="center"/>
    </xf>
    <xf numFmtId="170" fontId="17" fillId="9" borderId="13" xfId="0" applyNumberFormat="1" applyFont="1" applyFill="1" applyBorder="1" applyAlignment="1">
      <alignment horizontal="center"/>
    </xf>
    <xf numFmtId="170" fontId="17" fillId="9" borderId="14" xfId="1" applyNumberFormat="1" applyFont="1" applyFill="1" applyBorder="1" applyAlignment="1">
      <alignment horizontal="center"/>
    </xf>
    <xf numFmtId="164" fontId="17" fillId="9" borderId="13" xfId="0" applyNumberFormat="1" applyFont="1" applyFill="1" applyBorder="1" applyAlignment="1">
      <alignment horizontal="center"/>
    </xf>
    <xf numFmtId="164" fontId="17" fillId="9" borderId="16" xfId="1" applyNumberFormat="1" applyFont="1" applyFill="1" applyBorder="1" applyAlignment="1">
      <alignment horizontal="center"/>
    </xf>
    <xf numFmtId="11" fontId="17" fillId="9" borderId="14" xfId="0" applyNumberFormat="1" applyFont="1" applyFill="1" applyBorder="1" applyAlignment="1">
      <alignment horizontal="center"/>
    </xf>
    <xf numFmtId="170" fontId="17" fillId="9" borderId="20" xfId="0" applyNumberFormat="1" applyFont="1" applyFill="1" applyBorder="1" applyAlignment="1">
      <alignment horizontal="right"/>
    </xf>
    <xf numFmtId="167" fontId="17" fillId="9" borderId="12" xfId="0" applyNumberFormat="1" applyFont="1" applyFill="1" applyBorder="1" applyAlignment="1">
      <alignment horizontal="center"/>
    </xf>
    <xf numFmtId="170" fontId="17" fillId="9" borderId="23" xfId="0" applyNumberFormat="1" applyFont="1" applyFill="1" applyBorder="1" applyAlignment="1">
      <alignment horizontal="right"/>
    </xf>
    <xf numFmtId="166" fontId="17" fillId="9" borderId="26" xfId="0" applyNumberFormat="1" applyFont="1" applyFill="1" applyBorder="1" applyAlignment="1">
      <alignment horizontal="right"/>
    </xf>
    <xf numFmtId="0" fontId="17" fillId="9" borderId="16" xfId="0" applyFont="1" applyFill="1" applyBorder="1" applyAlignment="1">
      <alignment horizontal="left"/>
    </xf>
    <xf numFmtId="0" fontId="17" fillId="9" borderId="24" xfId="1" applyFont="1" applyFill="1" applyBorder="1"/>
    <xf numFmtId="0" fontId="17" fillId="9" borderId="27" xfId="1" applyFont="1" applyFill="1" applyBorder="1"/>
    <xf numFmtId="0" fontId="17" fillId="9" borderId="25" xfId="1" applyFont="1" applyFill="1" applyBorder="1"/>
    <xf numFmtId="0" fontId="17" fillId="9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70" fontId="2" fillId="2" borderId="12" xfId="0" applyNumberFormat="1" applyFont="1" applyFill="1" applyBorder="1" applyAlignment="1">
      <alignment horizontal="right"/>
    </xf>
    <xf numFmtId="170" fontId="2" fillId="2" borderId="33" xfId="0" applyNumberFormat="1" applyFont="1" applyFill="1" applyBorder="1" applyAlignment="1">
      <alignment horizontal="right"/>
    </xf>
    <xf numFmtId="0" fontId="2" fillId="2" borderId="33" xfId="0" applyFont="1" applyFill="1" applyBorder="1" applyAlignment="1">
      <alignment horizontal="center"/>
    </xf>
    <xf numFmtId="164" fontId="2" fillId="2" borderId="33" xfId="2" applyNumberFormat="1" applyFont="1" applyFill="1" applyBorder="1" applyAlignment="1">
      <alignment horizontal="right"/>
    </xf>
    <xf numFmtId="0" fontId="2" fillId="2" borderId="33" xfId="0" applyFont="1" applyFill="1" applyBorder="1" applyAlignment="1">
      <alignment horizontal="left"/>
    </xf>
    <xf numFmtId="0" fontId="2" fillId="2" borderId="33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2" fillId="2" borderId="27" xfId="1" applyFont="1" applyFill="1" applyBorder="1" applyAlignment="1">
      <alignment horizontal="center"/>
    </xf>
    <xf numFmtId="0" fontId="2" fillId="2" borderId="27" xfId="3" applyFont="1" applyFill="1" applyBorder="1"/>
    <xf numFmtId="0" fontId="2" fillId="2" borderId="27" xfId="3" applyFont="1" applyFill="1" applyBorder="1" applyAlignment="1">
      <alignment horizontal="left"/>
    </xf>
    <xf numFmtId="0" fontId="3" fillId="3" borderId="35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7" fillId="10" borderId="0" xfId="1" applyFont="1" applyFill="1"/>
    <xf numFmtId="0" fontId="4" fillId="10" borderId="0" xfId="1" applyFont="1" applyFill="1"/>
    <xf numFmtId="0" fontId="7" fillId="7" borderId="29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0" borderId="30" xfId="3" applyFont="1" applyBorder="1" applyAlignment="1"/>
    <xf numFmtId="0" fontId="7" fillId="7" borderId="30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tabSelected="1" workbookViewId="0"/>
  </sheetViews>
  <sheetFormatPr defaultColWidth="8" defaultRowHeight="11.25" x14ac:dyDescent="0.2"/>
  <cols>
    <col min="1" max="2" width="2.7109375" style="146" customWidth="1"/>
    <col min="3" max="3" width="18" style="146" bestFit="1" customWidth="1"/>
    <col min="4" max="4" width="23.85546875" style="146" bestFit="1" customWidth="1"/>
    <col min="5" max="5" width="22" style="146" bestFit="1" customWidth="1"/>
    <col min="6" max="8" width="2.7109375" style="146" customWidth="1"/>
    <col min="9" max="9" width="12.140625" style="146" bestFit="1" customWidth="1"/>
    <col min="10" max="10" width="48.42578125" style="146" bestFit="1" customWidth="1"/>
    <col min="11" max="11" width="2.7109375" style="146" customWidth="1"/>
    <col min="12" max="16384" width="8" style="146"/>
  </cols>
  <sheetData>
    <row r="1" spans="1:11" ht="12" thickBot="1" x14ac:dyDescent="0.25">
      <c r="A1" s="145"/>
      <c r="B1" s="145" t="str">
        <f>_xll.qlxlVersion(TRUE,Trigger)</f>
        <v>QuantLibXL 1.4.0 - MS VC++ 9.0 - Multithreaded Dynamic Runtime library - Release Configuration - Feb  7 2014 15:33:58</v>
      </c>
      <c r="C1" s="145"/>
      <c r="D1" s="145"/>
      <c r="E1" s="145"/>
      <c r="F1" s="145"/>
      <c r="G1" s="145"/>
      <c r="H1" s="145"/>
      <c r="I1" s="145"/>
      <c r="J1" s="145"/>
      <c r="K1" s="145"/>
    </row>
    <row r="2" spans="1:11" ht="18.75" thickBot="1" x14ac:dyDescent="0.3">
      <c r="A2" s="145"/>
      <c r="B2" s="147" t="s">
        <v>7</v>
      </c>
      <c r="C2" s="148"/>
      <c r="D2" s="148"/>
      <c r="E2" s="148"/>
      <c r="F2" s="149"/>
      <c r="G2" s="145"/>
      <c r="H2" s="147" t="s">
        <v>53</v>
      </c>
      <c r="I2" s="148"/>
      <c r="J2" s="148"/>
      <c r="K2" s="150"/>
    </row>
    <row r="3" spans="1:11" x14ac:dyDescent="0.2">
      <c r="A3" s="145"/>
      <c r="B3" s="62"/>
      <c r="C3" s="63"/>
      <c r="D3" s="64"/>
      <c r="E3" s="64"/>
      <c r="F3" s="65"/>
      <c r="G3" s="145"/>
      <c r="H3" s="66"/>
      <c r="I3" s="67"/>
      <c r="J3" s="67"/>
      <c r="K3" s="68"/>
    </row>
    <row r="4" spans="1:11" x14ac:dyDescent="0.2">
      <c r="A4" s="145"/>
      <c r="B4" s="62"/>
      <c r="C4" s="126" t="s">
        <v>33</v>
      </c>
      <c r="D4" s="101">
        <v>6</v>
      </c>
      <c r="E4" s="64"/>
      <c r="F4" s="65"/>
      <c r="G4" s="145"/>
      <c r="H4" s="66"/>
      <c r="I4" s="134" t="s">
        <v>6</v>
      </c>
      <c r="J4" s="70">
        <v>41684.564930555556</v>
      </c>
      <c r="K4" s="71"/>
    </row>
    <row r="5" spans="1:11" x14ac:dyDescent="0.2">
      <c r="A5" s="145"/>
      <c r="B5" s="62"/>
      <c r="C5" s="127" t="s">
        <v>29</v>
      </c>
      <c r="D5" s="72" t="str">
        <f>_xll.qlPeriodEquivalent(D4&amp;"M")</f>
        <v>6M</v>
      </c>
      <c r="E5" s="64"/>
      <c r="F5" s="65"/>
      <c r="G5" s="145"/>
      <c r="H5" s="66"/>
      <c r="I5" s="134" t="s">
        <v>13</v>
      </c>
      <c r="J5" s="70" t="b">
        <v>1</v>
      </c>
      <c r="K5" s="71"/>
    </row>
    <row r="6" spans="1:11" x14ac:dyDescent="0.2">
      <c r="A6" s="145"/>
      <c r="B6" s="62"/>
      <c r="C6" s="127" t="s">
        <v>34</v>
      </c>
      <c r="D6" s="72" t="s">
        <v>41</v>
      </c>
      <c r="E6" s="64"/>
      <c r="F6" s="65"/>
      <c r="G6" s="145"/>
      <c r="H6" s="66"/>
      <c r="I6" s="134" t="s">
        <v>26</v>
      </c>
      <c r="J6" s="70" t="b">
        <v>0</v>
      </c>
      <c r="K6" s="71"/>
    </row>
    <row r="7" spans="1:11" x14ac:dyDescent="0.2">
      <c r="A7" s="145"/>
      <c r="B7" s="62"/>
      <c r="C7" s="127" t="s">
        <v>35</v>
      </c>
      <c r="D7" s="72" t="s">
        <v>42</v>
      </c>
      <c r="E7" s="64"/>
      <c r="F7" s="65"/>
      <c r="G7" s="145"/>
      <c r="H7" s="66"/>
      <c r="I7" s="134" t="s">
        <v>52</v>
      </c>
      <c r="J7" s="70" t="b">
        <v>1</v>
      </c>
      <c r="K7" s="71"/>
    </row>
    <row r="8" spans="1:11" x14ac:dyDescent="0.2">
      <c r="A8" s="145"/>
      <c r="B8" s="62"/>
      <c r="C8" s="128" t="s">
        <v>23</v>
      </c>
      <c r="D8" s="76" t="str">
        <f>Currency&amp;"_YC"&amp;IndexTenor&amp;"RH"</f>
        <v>HKD_YC6MRH</v>
      </c>
      <c r="E8" s="64"/>
      <c r="F8" s="65"/>
      <c r="G8" s="145"/>
      <c r="H8" s="66"/>
      <c r="I8" s="134" t="s">
        <v>51</v>
      </c>
      <c r="J8" s="70" t="str">
        <f ca="1">SUBSTITUTE(LEFT(CELL("filename",A1),FIND("[",CELL("filename",A1),1)-1),"\XLS\","\XML\")</f>
        <v>C:\Users\erik\Documents\repos\quantlib\QuantLibXL\Data2\XML\</v>
      </c>
      <c r="K8" s="71"/>
    </row>
    <row r="9" spans="1:11" x14ac:dyDescent="0.2">
      <c r="A9" s="145"/>
      <c r="B9" s="62"/>
      <c r="C9" s="129"/>
      <c r="D9" s="77"/>
      <c r="E9" s="64"/>
      <c r="F9" s="65"/>
      <c r="G9" s="145"/>
      <c r="H9" s="66"/>
      <c r="I9" s="134" t="s">
        <v>50</v>
      </c>
      <c r="J9" s="70" t="b">
        <v>1</v>
      </c>
      <c r="K9" s="71"/>
    </row>
    <row r="10" spans="1:11" ht="12" thickBot="1" x14ac:dyDescent="0.25">
      <c r="A10" s="145"/>
      <c r="B10" s="62"/>
      <c r="C10" s="130" t="s">
        <v>14</v>
      </c>
      <c r="D10" s="70" t="str">
        <f>_xll.qlPiecewiseYieldCurve(D12,NDays,Calendar,RateHelpersSelected,DayCounter,IF(ISERROR(D17),NA(),D15:E15),IF(ISERROR(D17),NA(),D16:E16),Accuracy,TraitsID,InterpolatorID,Permanent,,ObjectOverwrite)</f>
        <v>HKDYC6M#0003</v>
      </c>
      <c r="E10" s="64"/>
      <c r="F10" s="65"/>
      <c r="G10" s="145"/>
      <c r="H10" s="73"/>
      <c r="I10" s="74"/>
      <c r="J10" s="74"/>
      <c r="K10" s="75"/>
    </row>
    <row r="11" spans="1:11" ht="12" thickBot="1" x14ac:dyDescent="0.25">
      <c r="A11" s="145"/>
      <c r="B11" s="62"/>
      <c r="C11" s="131" t="s">
        <v>15</v>
      </c>
      <c r="D11" s="70" t="str">
        <f>_xll.ohRangeRetrieveError(YieldCurve)</f>
        <v/>
      </c>
      <c r="E11" s="64"/>
      <c r="F11" s="65"/>
      <c r="G11" s="145"/>
      <c r="H11" s="145"/>
      <c r="I11" s="145"/>
      <c r="J11" s="145"/>
      <c r="K11" s="145"/>
    </row>
    <row r="12" spans="1:11" ht="18.75" thickBot="1" x14ac:dyDescent="0.3">
      <c r="A12" s="145"/>
      <c r="B12" s="62"/>
      <c r="C12" s="130" t="s">
        <v>9</v>
      </c>
      <c r="D12" s="81" t="str">
        <f>Currency&amp;"YC"&amp;IndexTenor</f>
        <v>HKDYC6M</v>
      </c>
      <c r="E12" s="64"/>
      <c r="F12" s="65"/>
      <c r="G12" s="145"/>
      <c r="H12" s="147" t="s">
        <v>49</v>
      </c>
      <c r="I12" s="148"/>
      <c r="J12" s="148"/>
      <c r="K12" s="150"/>
    </row>
    <row r="13" spans="1:11" ht="12.75" x14ac:dyDescent="0.2">
      <c r="A13" s="145"/>
      <c r="B13" s="62"/>
      <c r="C13" s="132" t="s">
        <v>10</v>
      </c>
      <c r="D13" s="82">
        <v>0</v>
      </c>
      <c r="E13" s="64"/>
      <c r="F13" s="65"/>
      <c r="G13" s="145"/>
      <c r="H13" s="78"/>
      <c r="I13" s="79"/>
      <c r="J13" s="79"/>
      <c r="K13" s="80"/>
    </row>
    <row r="14" spans="1:11" ht="12.75" x14ac:dyDescent="0.2">
      <c r="A14" s="145"/>
      <c r="B14" s="62"/>
      <c r="C14" s="132" t="s">
        <v>8</v>
      </c>
      <c r="D14" s="86"/>
      <c r="E14" s="64"/>
      <c r="F14" s="65"/>
      <c r="G14" s="145"/>
      <c r="H14" s="78"/>
      <c r="I14" s="134" t="s">
        <v>5</v>
      </c>
      <c r="J14" s="70" t="s">
        <v>40</v>
      </c>
      <c r="K14" s="80"/>
    </row>
    <row r="15" spans="1:11" ht="12.75" x14ac:dyDescent="0.2">
      <c r="A15" s="145"/>
      <c r="B15" s="62"/>
      <c r="C15" s="132" t="s">
        <v>31</v>
      </c>
      <c r="D15" s="87" t="str">
        <f>Currency&amp;"TOY_SYNTH"&amp;IndexTenor&amp;"_Quote"</f>
        <v>HKDTOY_SYNTH6M_Quote</v>
      </c>
      <c r="E15" s="69" t="str">
        <f>Currency&amp;"TOY2_SYNTH"&amp;IndexTenor&amp;"_Quote"</f>
        <v>HKDTOY2_SYNTH6M_Quote</v>
      </c>
      <c r="F15" s="65"/>
      <c r="G15" s="145"/>
      <c r="H15" s="78"/>
      <c r="I15" s="134" t="s">
        <v>48</v>
      </c>
      <c r="J15" s="70" t="s">
        <v>47</v>
      </c>
      <c r="K15" s="80"/>
    </row>
    <row r="16" spans="1:11" ht="12.75" x14ac:dyDescent="0.2">
      <c r="A16" s="145"/>
      <c r="B16" s="62"/>
      <c r="C16" s="132" t="s">
        <v>32</v>
      </c>
      <c r="D16" s="88">
        <f>DATE(YEAR(_xll.qlCalendarAdvance(Calendar,_xll.qlSettingsEvaluationDate(Trigger),NDays&amp;"D")),12,31)</f>
        <v>42004</v>
      </c>
      <c r="E16" s="89">
        <f>DATE(YEAR(D16+1),12,31)</f>
        <v>42369</v>
      </c>
      <c r="F16" s="65"/>
      <c r="G16" s="145"/>
      <c r="H16" s="78"/>
      <c r="I16" s="134" t="s">
        <v>46</v>
      </c>
      <c r="J16" s="70" t="s">
        <v>45</v>
      </c>
      <c r="K16" s="80"/>
    </row>
    <row r="17" spans="1:11" ht="12.75" x14ac:dyDescent="0.2">
      <c r="A17" s="145"/>
      <c r="B17" s="62"/>
      <c r="C17" s="132" t="s">
        <v>36</v>
      </c>
      <c r="D17" s="90" t="e">
        <f>NA()</f>
        <v>#N/A</v>
      </c>
      <c r="E17" s="91" t="e">
        <f>NA()</f>
        <v>#N/A</v>
      </c>
      <c r="F17" s="65"/>
      <c r="G17" s="145"/>
      <c r="H17" s="133"/>
      <c r="I17" s="134" t="s">
        <v>4</v>
      </c>
      <c r="J17" s="135" t="s">
        <v>43</v>
      </c>
      <c r="K17" s="136"/>
    </row>
    <row r="18" spans="1:11" ht="13.5" thickBot="1" x14ac:dyDescent="0.25">
      <c r="A18" s="145"/>
      <c r="B18" s="62"/>
      <c r="C18" s="132" t="s">
        <v>22</v>
      </c>
      <c r="D18" s="92"/>
      <c r="E18" s="64"/>
      <c r="F18" s="65"/>
      <c r="G18" s="145"/>
      <c r="H18" s="83"/>
      <c r="I18" s="84"/>
      <c r="J18" s="84"/>
      <c r="K18" s="85"/>
    </row>
    <row r="19" spans="1:11" x14ac:dyDescent="0.2">
      <c r="A19" s="145"/>
      <c r="B19" s="62"/>
      <c r="C19" s="132" t="s">
        <v>11</v>
      </c>
      <c r="D19" s="72" t="s">
        <v>30</v>
      </c>
      <c r="E19" s="64"/>
      <c r="F19" s="65"/>
      <c r="G19" s="145"/>
      <c r="H19" s="145"/>
      <c r="I19" s="145"/>
      <c r="J19" s="145"/>
      <c r="K19" s="145"/>
    </row>
    <row r="20" spans="1:11" x14ac:dyDescent="0.2">
      <c r="A20" s="145"/>
      <c r="B20" s="62"/>
      <c r="C20" s="131" t="s">
        <v>12</v>
      </c>
      <c r="D20" s="76" t="s">
        <v>44</v>
      </c>
      <c r="E20" s="64"/>
      <c r="F20" s="65"/>
      <c r="G20" s="145"/>
      <c r="H20" s="145"/>
      <c r="I20" s="145"/>
      <c r="J20" s="145"/>
      <c r="K20" s="145"/>
    </row>
    <row r="21" spans="1:11" x14ac:dyDescent="0.2">
      <c r="A21" s="145"/>
      <c r="B21" s="62"/>
      <c r="C21" s="77"/>
      <c r="D21" s="77"/>
      <c r="E21" s="64"/>
      <c r="F21" s="65"/>
      <c r="G21" s="145"/>
      <c r="H21" s="145"/>
      <c r="I21" s="145"/>
      <c r="J21" s="145"/>
      <c r="K21" s="145"/>
    </row>
    <row r="22" spans="1:11" x14ac:dyDescent="0.2">
      <c r="A22" s="145"/>
      <c r="B22" s="62"/>
      <c r="C22" s="93">
        <f>_xll.qlTermStructureReferenceDate(YieldCurve)</f>
        <v>41684</v>
      </c>
      <c r="D22" s="94">
        <f>MAX(_xll.ohPack(Selected!I1:I20))</f>
        <v>1</v>
      </c>
      <c r="E22" s="64"/>
      <c r="F22" s="65"/>
      <c r="G22" s="145"/>
      <c r="H22" s="145"/>
      <c r="I22" s="145"/>
      <c r="J22" s="145"/>
      <c r="K22" s="145"/>
    </row>
    <row r="23" spans="1:11" x14ac:dyDescent="0.2">
      <c r="A23" s="145"/>
      <c r="B23" s="62"/>
      <c r="C23" s="95">
        <f>MAX(_xll.ohPack(Selected!H2:H126))</f>
        <v>42415</v>
      </c>
      <c r="D23" s="72">
        <f>MIN(_xll.ohPack(Selected!I1:I20))</f>
        <v>0.98772918348282057</v>
      </c>
      <c r="E23" s="64"/>
      <c r="F23" s="65"/>
      <c r="G23" s="145"/>
      <c r="H23" s="145"/>
      <c r="I23" s="145"/>
      <c r="J23" s="145"/>
      <c r="K23" s="145"/>
    </row>
    <row r="24" spans="1:11" x14ac:dyDescent="0.2">
      <c r="A24" s="145"/>
      <c r="B24" s="62"/>
      <c r="C24" s="96" t="s">
        <v>15</v>
      </c>
      <c r="D24" s="97" t="str">
        <f>_xll.ohRangeRetrieveError(Selected!I1)</f>
        <v/>
      </c>
      <c r="E24" s="64"/>
      <c r="F24" s="65"/>
      <c r="G24" s="145"/>
      <c r="H24" s="145"/>
      <c r="I24" s="145"/>
      <c r="J24" s="145"/>
      <c r="K24" s="145"/>
    </row>
    <row r="25" spans="1:11" ht="12" thickBot="1" x14ac:dyDescent="0.25">
      <c r="A25" s="145"/>
      <c r="B25" s="98"/>
      <c r="C25" s="137"/>
      <c r="D25" s="137"/>
      <c r="E25" s="99"/>
      <c r="F25" s="100"/>
      <c r="G25" s="145"/>
      <c r="H25" s="145"/>
      <c r="I25" s="145"/>
      <c r="J25" s="145"/>
      <c r="K25" s="145"/>
    </row>
    <row r="26" spans="1:11" x14ac:dyDescent="0.2">
      <c r="A26" s="145"/>
      <c r="G26" s="145"/>
      <c r="H26" s="145"/>
      <c r="I26" s="145"/>
      <c r="J26" s="145"/>
      <c r="K26" s="145"/>
    </row>
    <row r="27" spans="1:11" x14ac:dyDescent="0.2">
      <c r="A27" s="145"/>
      <c r="G27" s="145"/>
      <c r="H27" s="145"/>
      <c r="I27" s="145"/>
      <c r="J27" s="145"/>
      <c r="K27" s="145"/>
    </row>
    <row r="28" spans="1:11" x14ac:dyDescent="0.2">
      <c r="A28" s="145"/>
      <c r="G28" s="145"/>
      <c r="H28" s="145"/>
      <c r="I28" s="145"/>
      <c r="J28" s="145"/>
      <c r="K28" s="145"/>
    </row>
    <row r="29" spans="1:11" x14ac:dyDescent="0.2">
      <c r="A29" s="145"/>
      <c r="G29" s="145"/>
      <c r="H29" s="145"/>
      <c r="I29" s="145"/>
      <c r="J29" s="145"/>
      <c r="K29" s="145"/>
    </row>
    <row r="30" spans="1:11" ht="14.25" customHeight="1" x14ac:dyDescent="0.2">
      <c r="A30" s="145"/>
      <c r="G30" s="145"/>
      <c r="H30" s="145"/>
      <c r="I30" s="145"/>
      <c r="J30" s="145"/>
      <c r="K30" s="145"/>
    </row>
    <row r="31" spans="1:11" x14ac:dyDescent="0.2">
      <c r="H31" s="145"/>
      <c r="I31" s="145"/>
      <c r="J31" s="145"/>
      <c r="K31" s="145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/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58</v>
      </c>
      <c r="F2" s="50" t="s">
        <v>57</v>
      </c>
      <c r="G2" s="50" t="s">
        <v>56</v>
      </c>
      <c r="H2" s="49" t="str">
        <f>$H$1&amp;"_FRAs.xml"</f>
        <v>HKD_YC6MRH_FRAs.xml</v>
      </c>
      <c r="I2" s="48">
        <f ca="1">IF(Serialize,_xll.ohObjectSave(I3:I23,SerializationPath&amp;H2,FileOverwrite,,Serialize),"---")</f>
        <v>21</v>
      </c>
      <c r="J2" s="47" t="str">
        <f ca="1">_xll.ohRangeRetrieveError(I2)</f>
        <v/>
      </c>
      <c r="K2" s="30"/>
    </row>
    <row r="3" spans="1:11" x14ac:dyDescent="0.2">
      <c r="A3" s="36"/>
      <c r="B3" s="41" t="s">
        <v>55</v>
      </c>
      <c r="C3" s="41" t="str">
        <f>"T"&amp;D1</f>
        <v>T6</v>
      </c>
      <c r="D3" s="40" t="s">
        <v>38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HKD_YC6MRH_T6F1#0002</v>
      </c>
      <c r="J3" s="47" t="str">
        <f>_xll.ohRangeRetrieveError(I3)</f>
        <v/>
      </c>
      <c r="K3" s="30"/>
    </row>
    <row r="4" spans="1:11" x14ac:dyDescent="0.2">
      <c r="A4" s="36"/>
      <c r="B4" s="46" t="s">
        <v>54</v>
      </c>
      <c r="C4" s="46" t="str">
        <f>"TOM"&amp;D1</f>
        <v>TOM6</v>
      </c>
      <c r="D4" s="45" t="s">
        <v>38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HKD_YC6MRH_TOM6F1#0002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HKD_YC6MRH_1x7F#0002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HKD_YC6MRH_2x8F#0002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HKD_YC6MRH_3x9F#0002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HKD_YC6MRH_4x10F#0002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HKD_YC6MRH_5x11F#0002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HKD_YC6MRH_6x12F#0002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HKD_YC6MRH_7x13F#0002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HKD_YC6MRH_8x14F#0002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HKD_YC6MRH_9x15F#0002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HKD_YC6MRH_10x16F#0002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HKD_YC6MRH_11x17F#0002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HKD_YC6MRH_12x18F#0002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HKD_YC6MRH_13x19F#0002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HKD_YC6MRH_14x20F#0002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HKD_YC6MRH_15x21F#0002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HKD_YC6MRH_16x22F#0002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HKD_YC6MRH_17x23F#0002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HKD_YC6MRH_18x24F#0002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 t="s">
        <v>101</v>
      </c>
      <c r="F23" s="28"/>
      <c r="G23" s="138" t="s">
        <v>102</v>
      </c>
      <c r="H23" s="138" t="s">
        <v>103</v>
      </c>
      <c r="I23" s="139" t="str">
        <f>_xll.qlDepositRateHelper(H23,G23,E23,Permanent,Trigger,ObjectOverwrite)</f>
        <v>HkdHibor6MLastFixing#0001</v>
      </c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L59"/>
  <sheetViews>
    <sheetView workbookViewId="0">
      <selection activeCell="I1" sqref="I1"/>
    </sheetView>
  </sheetViews>
  <sheetFormatPr defaultRowHeight="11.25" x14ac:dyDescent="0.2"/>
  <cols>
    <col min="1" max="1" width="5.7109375" style="102" customWidth="1"/>
    <col min="2" max="2" width="5" style="103" customWidth="1"/>
    <col min="3" max="3" width="8.5703125" style="103" customWidth="1"/>
    <col min="4" max="4" width="4.42578125" style="103" customWidth="1"/>
    <col min="5" max="5" width="23.28515625" style="103" bestFit="1" customWidth="1"/>
    <col min="6" max="7" width="7.140625" style="103" bestFit="1" customWidth="1"/>
    <col min="8" max="9" width="6.7109375" style="103" bestFit="1" customWidth="1"/>
    <col min="10" max="10" width="7.7109375" style="103" bestFit="1" customWidth="1"/>
    <col min="11" max="11" width="14.28515625" style="103" bestFit="1" customWidth="1"/>
    <col min="12" max="12" width="14.140625" style="103" bestFit="1" customWidth="1"/>
    <col min="13" max="13" width="2.7109375" style="102" bestFit="1" customWidth="1"/>
    <col min="14" max="14" width="13.5703125" style="102" bestFit="1" customWidth="1"/>
    <col min="15" max="15" width="28.140625" style="102" bestFit="1" customWidth="1"/>
    <col min="16" max="16" width="3.5703125" style="102" customWidth="1"/>
    <col min="17" max="16384" width="9.140625" style="102"/>
  </cols>
  <sheetData>
    <row r="1" spans="2:12" ht="33.75" x14ac:dyDescent="0.2">
      <c r="B1" s="140" t="s">
        <v>100</v>
      </c>
      <c r="C1" s="141"/>
      <c r="D1" s="142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37</v>
      </c>
      <c r="K1" s="1" t="s">
        <v>0</v>
      </c>
      <c r="L1" s="1" t="s">
        <v>1</v>
      </c>
    </row>
    <row r="2" spans="2:12" x14ac:dyDescent="0.2">
      <c r="B2" s="125"/>
      <c r="C2" s="116"/>
      <c r="D2" s="115" t="s">
        <v>99</v>
      </c>
      <c r="E2" s="115" t="str">
        <f>FRAs!I23</f>
        <v>HkdHibor6MLastFixing#0001</v>
      </c>
      <c r="F2" s="114">
        <f>_xll.qlRateHelperQuoteValue($E2,Trigger)</f>
        <v>5.4856999999999996E-3</v>
      </c>
      <c r="G2" s="114"/>
      <c r="H2" s="113" t="b">
        <f>IF(ISERROR(F2),FALSE,TRUE)</f>
        <v>1</v>
      </c>
      <c r="I2" s="113">
        <v>70</v>
      </c>
      <c r="J2" s="113">
        <v>1</v>
      </c>
      <c r="K2" s="112">
        <f>_xll.qlRateHelperEarliestDate($E2,Trigger)</f>
        <v>41684</v>
      </c>
      <c r="L2" s="111">
        <f>_xll.qlRateHelperLatestDate($E2,Trigger)</f>
        <v>41865</v>
      </c>
    </row>
    <row r="3" spans="2:12" x14ac:dyDescent="0.2">
      <c r="B3" s="124" t="s">
        <v>98</v>
      </c>
      <c r="C3" s="123">
        <f>Months</f>
        <v>6</v>
      </c>
      <c r="D3" s="122" t="s">
        <v>38</v>
      </c>
      <c r="E3" s="122" t="str">
        <f t="shared" ref="E3:E4" si="0">RateHelperPrefix&amp;"_"&amp;$B3&amp;$C3&amp;$D3</f>
        <v>HKD_YC6MRH_T6F1</v>
      </c>
      <c r="F3" s="121" t="e">
        <f>_xll.qlRateHelperQuoteValue($E3,Trigger)</f>
        <v>#NUM!</v>
      </c>
      <c r="G3" s="121"/>
      <c r="H3" s="120" t="b">
        <f t="shared" ref="H3:H22" si="1">IF(ISERROR(F3),FALSE,TRUE)</f>
        <v>0</v>
      </c>
      <c r="I3" s="120">
        <v>20</v>
      </c>
      <c r="J3" s="120">
        <v>1</v>
      </c>
      <c r="K3" s="119">
        <f>_xll.qlRateHelperEarliestDate($E3,Trigger)</f>
        <v>41684</v>
      </c>
      <c r="L3" s="118">
        <f>_xll.qlRateHelperLatestDate($E3,Trigger)</f>
        <v>41865</v>
      </c>
    </row>
    <row r="4" spans="2:12" x14ac:dyDescent="0.2">
      <c r="B4" s="110" t="s">
        <v>97</v>
      </c>
      <c r="C4" s="109">
        <f>Months</f>
        <v>6</v>
      </c>
      <c r="D4" s="108" t="s">
        <v>38</v>
      </c>
      <c r="E4" s="108" t="str">
        <f t="shared" si="0"/>
        <v>HKD_YC6MRH_TOM6F1</v>
      </c>
      <c r="F4" s="107" t="e">
        <f>_xll.qlRateHelperQuoteValue($E4,Trigger)</f>
        <v>#NUM!</v>
      </c>
      <c r="G4" s="107"/>
      <c r="H4" s="106" t="b">
        <f t="shared" si="1"/>
        <v>0</v>
      </c>
      <c r="I4" s="106">
        <v>20</v>
      </c>
      <c r="J4" s="106">
        <v>1</v>
      </c>
      <c r="K4" s="105">
        <f>_xll.qlRateHelperEarliestDate($E4,Trigger)</f>
        <v>41687</v>
      </c>
      <c r="L4" s="104">
        <f>_xll.qlRateHelperLatestDate($E4,Trigger)</f>
        <v>41869</v>
      </c>
    </row>
    <row r="5" spans="2:12" x14ac:dyDescent="0.2">
      <c r="B5" s="117">
        <v>1</v>
      </c>
      <c r="C5" s="116" t="s">
        <v>96</v>
      </c>
      <c r="D5" s="115" t="str">
        <f t="shared" ref="D5:D22" si="2">(B5+Months)&amp;"F"</f>
        <v>7F</v>
      </c>
      <c r="E5" s="115" t="str">
        <f>FRAs!I5</f>
        <v>HKD_YC6MRH_1x7F#0002</v>
      </c>
      <c r="F5" s="114">
        <f>_xll.qlRateHelperQuoteValue($E5,Trigger)</f>
        <v>4.8999999999999998E-3</v>
      </c>
      <c r="G5" s="114"/>
      <c r="H5" s="113" t="b">
        <f t="shared" si="1"/>
        <v>1</v>
      </c>
      <c r="I5" s="113">
        <v>20</v>
      </c>
      <c r="J5" s="113">
        <v>1</v>
      </c>
      <c r="K5" s="112">
        <f>_xll.qlRateHelperEarliestDate($E5,Trigger)</f>
        <v>41712</v>
      </c>
      <c r="L5" s="111">
        <f>_xll.qlRateHelperLatestDate($E5,Trigger)</f>
        <v>41897</v>
      </c>
    </row>
    <row r="6" spans="2:12" x14ac:dyDescent="0.2">
      <c r="B6" s="117">
        <v>2</v>
      </c>
      <c r="C6" s="116" t="s">
        <v>96</v>
      </c>
      <c r="D6" s="115" t="str">
        <f t="shared" si="2"/>
        <v>8F</v>
      </c>
      <c r="E6" s="115" t="str">
        <f>FRAs!I6</f>
        <v>HKD_YC6MRH_2x8F#0002</v>
      </c>
      <c r="F6" s="114">
        <f>_xll.qlRateHelperQuoteValue($E6,Trigger)</f>
        <v>4.8999999999999998E-3</v>
      </c>
      <c r="G6" s="114"/>
      <c r="H6" s="113" t="b">
        <f t="shared" si="1"/>
        <v>1</v>
      </c>
      <c r="I6" s="113">
        <v>20</v>
      </c>
      <c r="J6" s="113">
        <v>1</v>
      </c>
      <c r="K6" s="112">
        <f>_xll.qlRateHelperEarliestDate($E6,Trigger)</f>
        <v>41743</v>
      </c>
      <c r="L6" s="111">
        <f>_xll.qlRateHelperLatestDate($E6,Trigger)</f>
        <v>41926</v>
      </c>
    </row>
    <row r="7" spans="2:12" x14ac:dyDescent="0.2">
      <c r="B7" s="117">
        <v>3</v>
      </c>
      <c r="C7" s="116" t="s">
        <v>96</v>
      </c>
      <c r="D7" s="115" t="str">
        <f t="shared" si="2"/>
        <v>9F</v>
      </c>
      <c r="E7" s="115" t="str">
        <f>FRAs!I7</f>
        <v>HKD_YC6MRH_3x9F#0002</v>
      </c>
      <c r="F7" s="114">
        <f>_xll.qlRateHelperQuoteValue($E7,Trigger)</f>
        <v>5.0000000000000001E-3</v>
      </c>
      <c r="G7" s="114"/>
      <c r="H7" s="113" t="b">
        <f t="shared" si="1"/>
        <v>1</v>
      </c>
      <c r="I7" s="113">
        <v>20</v>
      </c>
      <c r="J7" s="113">
        <v>1</v>
      </c>
      <c r="K7" s="112">
        <f>_xll.qlRateHelperEarliestDate($E7,Trigger)</f>
        <v>41773</v>
      </c>
      <c r="L7" s="111">
        <f>_xll.qlRateHelperLatestDate($E7,Trigger)</f>
        <v>41957</v>
      </c>
    </row>
    <row r="8" spans="2:12" x14ac:dyDescent="0.2">
      <c r="B8" s="117">
        <v>4</v>
      </c>
      <c r="C8" s="116" t="s">
        <v>96</v>
      </c>
      <c r="D8" s="115" t="str">
        <f t="shared" si="2"/>
        <v>10F</v>
      </c>
      <c r="E8" s="115" t="str">
        <f>FRAs!I8</f>
        <v>HKD_YC6MRH_4x10F#0002</v>
      </c>
      <c r="F8" s="114">
        <f>_xll.qlRateHelperQuoteValue($E8,Trigger)</f>
        <v>5.1000000000000004E-3</v>
      </c>
      <c r="G8" s="114"/>
      <c r="H8" s="113" t="b">
        <f t="shared" si="1"/>
        <v>1</v>
      </c>
      <c r="I8" s="113">
        <v>20</v>
      </c>
      <c r="J8" s="113">
        <v>1</v>
      </c>
      <c r="K8" s="112">
        <f>_xll.qlRateHelperEarliestDate($E8,Trigger)</f>
        <v>41806</v>
      </c>
      <c r="L8" s="111">
        <f>_xll.qlRateHelperLatestDate($E8,Trigger)</f>
        <v>41989</v>
      </c>
    </row>
    <row r="9" spans="2:12" x14ac:dyDescent="0.2">
      <c r="B9" s="117">
        <v>5</v>
      </c>
      <c r="C9" s="116" t="s">
        <v>96</v>
      </c>
      <c r="D9" s="115" t="str">
        <f t="shared" si="2"/>
        <v>11F</v>
      </c>
      <c r="E9" s="115" t="str">
        <f>FRAs!I9</f>
        <v>HKD_YC6MRH_5x11F#0002</v>
      </c>
      <c r="F9" s="114">
        <f>_xll.qlRateHelperQuoteValue($E9,Trigger)</f>
        <v>5.1999999999999998E-3</v>
      </c>
      <c r="G9" s="114"/>
      <c r="H9" s="113" t="b">
        <f t="shared" si="1"/>
        <v>1</v>
      </c>
      <c r="I9" s="113">
        <v>20</v>
      </c>
      <c r="J9" s="113">
        <v>1</v>
      </c>
      <c r="K9" s="112">
        <f>_xll.qlRateHelperEarliestDate($E9,Trigger)</f>
        <v>41834</v>
      </c>
      <c r="L9" s="111">
        <f>_xll.qlRateHelperLatestDate($E9,Trigger)</f>
        <v>42018</v>
      </c>
    </row>
    <row r="10" spans="2:12" x14ac:dyDescent="0.2">
      <c r="B10" s="117">
        <v>6</v>
      </c>
      <c r="C10" s="116" t="s">
        <v>96</v>
      </c>
      <c r="D10" s="115" t="str">
        <f t="shared" si="2"/>
        <v>12F</v>
      </c>
      <c r="E10" s="115" t="str">
        <f>FRAs!I10</f>
        <v>HKD_YC6MRH_6x12F#0002</v>
      </c>
      <c r="F10" s="114">
        <f>_xll.qlRateHelperQuoteValue($E10,Trigger)</f>
        <v>5.4000000000000003E-3</v>
      </c>
      <c r="G10" s="114"/>
      <c r="H10" s="113" t="b">
        <f t="shared" si="1"/>
        <v>1</v>
      </c>
      <c r="I10" s="113">
        <v>20</v>
      </c>
      <c r="J10" s="113">
        <v>1</v>
      </c>
      <c r="K10" s="112">
        <f>_xll.qlRateHelperEarliestDate($E10,Trigger)</f>
        <v>41865</v>
      </c>
      <c r="L10" s="111">
        <f>_xll.qlRateHelperLatestDate($E10,Trigger)</f>
        <v>42051</v>
      </c>
    </row>
    <row r="11" spans="2:12" x14ac:dyDescent="0.2">
      <c r="B11" s="117">
        <v>7</v>
      </c>
      <c r="C11" s="116" t="s">
        <v>96</v>
      </c>
      <c r="D11" s="115" t="str">
        <f t="shared" si="2"/>
        <v>13F</v>
      </c>
      <c r="E11" s="115" t="str">
        <f>FRAs!I11</f>
        <v>HKD_YC6MRH_7x13F#0002</v>
      </c>
      <c r="F11" s="114" t="e">
        <f>_xll.qlRateHelperQuoteValue($E11,Trigger)</f>
        <v>#NUM!</v>
      </c>
      <c r="G11" s="114"/>
      <c r="H11" s="113" t="b">
        <f t="shared" si="1"/>
        <v>0</v>
      </c>
      <c r="I11" s="113">
        <v>20</v>
      </c>
      <c r="J11" s="113">
        <v>1</v>
      </c>
      <c r="K11" s="112">
        <f>_xll.qlRateHelperEarliestDate($E11,Trigger)</f>
        <v>41897</v>
      </c>
      <c r="L11" s="111">
        <f>_xll.qlRateHelperLatestDate($E11,Trigger)</f>
        <v>42079</v>
      </c>
    </row>
    <row r="12" spans="2:12" x14ac:dyDescent="0.2">
      <c r="B12" s="117">
        <v>8</v>
      </c>
      <c r="C12" s="116" t="s">
        <v>96</v>
      </c>
      <c r="D12" s="115" t="str">
        <f t="shared" si="2"/>
        <v>14F</v>
      </c>
      <c r="E12" s="115" t="str">
        <f>FRAs!I12</f>
        <v>HKD_YC6MRH_8x14F#0002</v>
      </c>
      <c r="F12" s="114" t="e">
        <f>_xll.qlRateHelperQuoteValue($E12,Trigger)</f>
        <v>#NUM!</v>
      </c>
      <c r="G12" s="114"/>
      <c r="H12" s="113" t="b">
        <f t="shared" si="1"/>
        <v>0</v>
      </c>
      <c r="I12" s="113">
        <v>20</v>
      </c>
      <c r="J12" s="113">
        <v>1</v>
      </c>
      <c r="K12" s="112">
        <f>_xll.qlRateHelperEarliestDate($E12,Trigger)</f>
        <v>41926</v>
      </c>
      <c r="L12" s="111">
        <f>_xll.qlRateHelperLatestDate($E12,Trigger)</f>
        <v>42108</v>
      </c>
    </row>
    <row r="13" spans="2:12" x14ac:dyDescent="0.2">
      <c r="B13" s="117">
        <v>9</v>
      </c>
      <c r="C13" s="116" t="s">
        <v>96</v>
      </c>
      <c r="D13" s="115" t="str">
        <f t="shared" si="2"/>
        <v>15F</v>
      </c>
      <c r="E13" s="115" t="str">
        <f>FRAs!I13</f>
        <v>HKD_YC6MRH_9x15F#0002</v>
      </c>
      <c r="F13" s="114" t="e">
        <f>_xll.qlRateHelperQuoteValue($E13,Trigger)</f>
        <v>#NUM!</v>
      </c>
      <c r="G13" s="114"/>
      <c r="H13" s="113" t="b">
        <f t="shared" si="1"/>
        <v>0</v>
      </c>
      <c r="I13" s="113">
        <v>20</v>
      </c>
      <c r="J13" s="113">
        <v>1</v>
      </c>
      <c r="K13" s="112">
        <f>_xll.qlRateHelperEarliestDate($E13,Trigger)</f>
        <v>41957</v>
      </c>
      <c r="L13" s="111">
        <f>_xll.qlRateHelperLatestDate($E13,Trigger)</f>
        <v>42138</v>
      </c>
    </row>
    <row r="14" spans="2:12" x14ac:dyDescent="0.2">
      <c r="B14" s="117">
        <v>10</v>
      </c>
      <c r="C14" s="116" t="s">
        <v>96</v>
      </c>
      <c r="D14" s="115" t="str">
        <f t="shared" si="2"/>
        <v>16F</v>
      </c>
      <c r="E14" s="115" t="str">
        <f>FRAs!I14</f>
        <v>HKD_YC6MRH_10x16F#0002</v>
      </c>
      <c r="F14" s="114" t="e">
        <f>_xll.qlRateHelperQuoteValue($E14,Trigger)</f>
        <v>#NUM!</v>
      </c>
      <c r="G14" s="114"/>
      <c r="H14" s="113" t="b">
        <f t="shared" si="1"/>
        <v>0</v>
      </c>
      <c r="I14" s="113">
        <v>20</v>
      </c>
      <c r="J14" s="113">
        <v>1</v>
      </c>
      <c r="K14" s="112">
        <f>_xll.qlRateHelperEarliestDate($E14,Trigger)</f>
        <v>41988</v>
      </c>
      <c r="L14" s="111">
        <f>_xll.qlRateHelperLatestDate($E14,Trigger)</f>
        <v>42170</v>
      </c>
    </row>
    <row r="15" spans="2:12" x14ac:dyDescent="0.2">
      <c r="B15" s="117">
        <v>11</v>
      </c>
      <c r="C15" s="116" t="s">
        <v>96</v>
      </c>
      <c r="D15" s="115" t="str">
        <f t="shared" si="2"/>
        <v>17F</v>
      </c>
      <c r="E15" s="115" t="str">
        <f>FRAs!I15</f>
        <v>HKD_YC6MRH_11x17F#0002</v>
      </c>
      <c r="F15" s="114" t="e">
        <f>_xll.qlRateHelperQuoteValue($E15,Trigger)</f>
        <v>#NUM!</v>
      </c>
      <c r="G15" s="114"/>
      <c r="H15" s="113" t="b">
        <f t="shared" si="1"/>
        <v>0</v>
      </c>
      <c r="I15" s="113">
        <v>20</v>
      </c>
      <c r="J15" s="113">
        <v>1</v>
      </c>
      <c r="K15" s="112">
        <f>_xll.qlRateHelperEarliestDate($E15,Trigger)</f>
        <v>42018</v>
      </c>
      <c r="L15" s="111">
        <f>_xll.qlRateHelperLatestDate($E15,Trigger)</f>
        <v>42199</v>
      </c>
    </row>
    <row r="16" spans="2:12" x14ac:dyDescent="0.2">
      <c r="B16" s="117">
        <v>12</v>
      </c>
      <c r="C16" s="116" t="s">
        <v>96</v>
      </c>
      <c r="D16" s="115" t="str">
        <f t="shared" si="2"/>
        <v>18F</v>
      </c>
      <c r="E16" s="115" t="str">
        <f>FRAs!I16</f>
        <v>HKD_YC6MRH_12x18F#0002</v>
      </c>
      <c r="F16" s="114">
        <f>_xll.qlRateHelperQuoteValue($E16,Trigger)</f>
        <v>6.1000000000000013E-3</v>
      </c>
      <c r="G16" s="114"/>
      <c r="H16" s="113" t="b">
        <f t="shared" si="1"/>
        <v>1</v>
      </c>
      <c r="I16" s="113">
        <v>20</v>
      </c>
      <c r="J16" s="113">
        <v>1</v>
      </c>
      <c r="K16" s="112">
        <f>_xll.qlRateHelperEarliestDate($E16,Trigger)</f>
        <v>42051</v>
      </c>
      <c r="L16" s="111">
        <f>_xll.qlRateHelperLatestDate($E16,Trigger)</f>
        <v>42233</v>
      </c>
    </row>
    <row r="17" spans="2:12" x14ac:dyDescent="0.2">
      <c r="B17" s="117">
        <v>13</v>
      </c>
      <c r="C17" s="116" t="s">
        <v>96</v>
      </c>
      <c r="D17" s="115" t="str">
        <f t="shared" si="2"/>
        <v>19F</v>
      </c>
      <c r="E17" s="115" t="str">
        <f>FRAs!I17</f>
        <v>HKD_YC6MRH_13x19F#0002</v>
      </c>
      <c r="F17" s="114" t="e">
        <f>_xll.qlRateHelperQuoteValue($E17,Trigger)</f>
        <v>#NUM!</v>
      </c>
      <c r="G17" s="114"/>
      <c r="H17" s="113" t="b">
        <f t="shared" si="1"/>
        <v>0</v>
      </c>
      <c r="I17" s="113">
        <v>20</v>
      </c>
      <c r="J17" s="113">
        <v>1</v>
      </c>
      <c r="K17" s="112">
        <f>_xll.qlRateHelperEarliestDate($E17,Trigger)</f>
        <v>42079</v>
      </c>
      <c r="L17" s="111">
        <f>_xll.qlRateHelperLatestDate($E17,Trigger)</f>
        <v>42263</v>
      </c>
    </row>
    <row r="18" spans="2:12" x14ac:dyDescent="0.2">
      <c r="B18" s="117">
        <v>14</v>
      </c>
      <c r="C18" s="116" t="s">
        <v>96</v>
      </c>
      <c r="D18" s="115" t="str">
        <f t="shared" si="2"/>
        <v>20F</v>
      </c>
      <c r="E18" s="115" t="str">
        <f>FRAs!I18</f>
        <v>HKD_YC6MRH_14x20F#0002</v>
      </c>
      <c r="F18" s="114" t="e">
        <f>_xll.qlRateHelperQuoteValue($E18,Trigger)</f>
        <v>#NUM!</v>
      </c>
      <c r="G18" s="114"/>
      <c r="H18" s="113" t="b">
        <f t="shared" si="1"/>
        <v>0</v>
      </c>
      <c r="I18" s="113">
        <v>20</v>
      </c>
      <c r="J18" s="113">
        <v>1</v>
      </c>
      <c r="K18" s="112">
        <f>_xll.qlRateHelperEarliestDate($E18,Trigger)</f>
        <v>42108</v>
      </c>
      <c r="L18" s="111">
        <f>_xll.qlRateHelperLatestDate($E18,Trigger)</f>
        <v>42291</v>
      </c>
    </row>
    <row r="19" spans="2:12" x14ac:dyDescent="0.2">
      <c r="B19" s="117">
        <v>15</v>
      </c>
      <c r="C19" s="116" t="s">
        <v>96</v>
      </c>
      <c r="D19" s="115" t="str">
        <f t="shared" si="2"/>
        <v>21F</v>
      </c>
      <c r="E19" s="115" t="str">
        <f>FRAs!I19</f>
        <v>HKD_YC6MRH_15x21F#0002</v>
      </c>
      <c r="F19" s="114" t="e">
        <f>_xll.qlRateHelperQuoteValue($E19,Trigger)</f>
        <v>#NUM!</v>
      </c>
      <c r="G19" s="114"/>
      <c r="H19" s="113" t="b">
        <f t="shared" si="1"/>
        <v>0</v>
      </c>
      <c r="I19" s="113">
        <v>20</v>
      </c>
      <c r="J19" s="113">
        <v>1</v>
      </c>
      <c r="K19" s="112">
        <f>_xll.qlRateHelperEarliestDate($E19,Trigger)</f>
        <v>42138</v>
      </c>
      <c r="L19" s="111">
        <f>_xll.qlRateHelperLatestDate($E19,Trigger)</f>
        <v>42324</v>
      </c>
    </row>
    <row r="20" spans="2:12" x14ac:dyDescent="0.2">
      <c r="B20" s="117">
        <v>16</v>
      </c>
      <c r="C20" s="116" t="s">
        <v>96</v>
      </c>
      <c r="D20" s="115" t="str">
        <f t="shared" si="2"/>
        <v>22F</v>
      </c>
      <c r="E20" s="115" t="str">
        <f>FRAs!I20</f>
        <v>HKD_YC6MRH_16x22F#0002</v>
      </c>
      <c r="F20" s="114" t="e">
        <f>_xll.qlRateHelperQuoteValue($E20,Trigger)</f>
        <v>#NUM!</v>
      </c>
      <c r="G20" s="114"/>
      <c r="H20" s="113" t="b">
        <f t="shared" si="1"/>
        <v>0</v>
      </c>
      <c r="I20" s="113">
        <v>20</v>
      </c>
      <c r="J20" s="113">
        <v>1</v>
      </c>
      <c r="K20" s="112">
        <f>_xll.qlRateHelperEarliestDate($E20,Trigger)</f>
        <v>42170</v>
      </c>
      <c r="L20" s="111">
        <f>_xll.qlRateHelperLatestDate($E20,Trigger)</f>
        <v>42353</v>
      </c>
    </row>
    <row r="21" spans="2:12" x14ac:dyDescent="0.2">
      <c r="B21" s="117">
        <v>17</v>
      </c>
      <c r="C21" s="116" t="s">
        <v>96</v>
      </c>
      <c r="D21" s="115" t="str">
        <f t="shared" si="2"/>
        <v>23F</v>
      </c>
      <c r="E21" s="115" t="str">
        <f>FRAs!I21</f>
        <v>HKD_YC6MRH_17x23F#0002</v>
      </c>
      <c r="F21" s="114" t="e">
        <f>_xll.qlRateHelperQuoteValue($E21,Trigger)</f>
        <v>#NUM!</v>
      </c>
      <c r="G21" s="114"/>
      <c r="H21" s="113" t="b">
        <f t="shared" si="1"/>
        <v>0</v>
      </c>
      <c r="I21" s="113">
        <v>20</v>
      </c>
      <c r="J21" s="113">
        <v>1</v>
      </c>
      <c r="K21" s="112">
        <f>_xll.qlRateHelperEarliestDate($E21,Trigger)</f>
        <v>42199</v>
      </c>
      <c r="L21" s="111">
        <f>_xll.qlRateHelperLatestDate($E21,Trigger)</f>
        <v>42383</v>
      </c>
    </row>
    <row r="22" spans="2:12" x14ac:dyDescent="0.2">
      <c r="B22" s="110">
        <v>18</v>
      </c>
      <c r="C22" s="109" t="s">
        <v>96</v>
      </c>
      <c r="D22" s="108" t="str">
        <f t="shared" si="2"/>
        <v>24F</v>
      </c>
      <c r="E22" s="108" t="str">
        <f>FRAs!I22</f>
        <v>HKD_YC6MRH_18x24F#0002</v>
      </c>
      <c r="F22" s="107">
        <f>_xll.qlRateHelperQuoteValue($E22,Trigger)</f>
        <v>7.7000000000000002E-3</v>
      </c>
      <c r="G22" s="107"/>
      <c r="H22" s="106" t="b">
        <f t="shared" si="1"/>
        <v>1</v>
      </c>
      <c r="I22" s="106">
        <v>20</v>
      </c>
      <c r="J22" s="106">
        <v>1</v>
      </c>
      <c r="K22" s="105">
        <f>_xll.qlRateHelperEarliestDate($E22,Trigger)</f>
        <v>42230</v>
      </c>
      <c r="L22" s="104">
        <f>_xll.qlRateHelperLatestDate($E22,Trigger)</f>
        <v>42415</v>
      </c>
    </row>
    <row r="23" spans="2:12" x14ac:dyDescent="0.2">
      <c r="B23" s="117" t="str">
        <f t="shared" ref="B23:B49" si="3">SwapFixedFreq</f>
        <v>QM</v>
      </c>
      <c r="C23" s="116" t="str">
        <f t="shared" ref="C23:C59" si="4">IborType&amp;"BASIS"</f>
        <v>3HBASIS</v>
      </c>
      <c r="D23" s="115" t="s">
        <v>95</v>
      </c>
      <c r="E23" s="115" t="str">
        <f t="shared" ref="E23:E51" si="5">RateHelperPrefix&amp;"_"&amp;$B23&amp;$C23&amp;$D23</f>
        <v>HKD_YC6MRH_QM3HBASIS1Y</v>
      </c>
      <c r="F23" s="114" t="e">
        <f>_xll.qlRateHelperQuoteValue($E23,Trigger)</f>
        <v>#NUM!</v>
      </c>
      <c r="G23" s="114" t="e">
        <f>_xll.qlSwapRateHelperSpread($E23,Trigger)</f>
        <v>#NUM!</v>
      </c>
      <c r="H23" s="113" t="b">
        <f t="shared" ref="H23:H33" si="6">IF(ISERROR(F23),FALSE,TRUE)</f>
        <v>0</v>
      </c>
      <c r="I23" s="113">
        <v>40</v>
      </c>
      <c r="J23" s="113">
        <v>1</v>
      </c>
      <c r="K23" s="112" t="e">
        <f>_xll.qlRateHelperEarliestDate($E23,Trigger)</f>
        <v>#NUM!</v>
      </c>
      <c r="L23" s="111" t="e">
        <f>_xll.qlRateHelperLatestDate($E23,Trigger)</f>
        <v>#NUM!</v>
      </c>
    </row>
    <row r="24" spans="2:12" x14ac:dyDescent="0.2">
      <c r="B24" s="117" t="str">
        <f t="shared" si="3"/>
        <v>QM</v>
      </c>
      <c r="C24" s="116" t="str">
        <f t="shared" si="4"/>
        <v>3HBASIS</v>
      </c>
      <c r="D24" s="115" t="s">
        <v>94</v>
      </c>
      <c r="E24" s="115" t="str">
        <f t="shared" si="5"/>
        <v>HKD_YC6MRH_QM3HBASIS15M</v>
      </c>
      <c r="F24" s="114" t="e">
        <f>_xll.qlRateHelperQuoteValue($E24,Trigger)</f>
        <v>#NUM!</v>
      </c>
      <c r="G24" s="114" t="e">
        <f>_xll.qlSwapRateHelperSpread($E24,Trigger)</f>
        <v>#NUM!</v>
      </c>
      <c r="H24" s="113" t="b">
        <f t="shared" si="6"/>
        <v>0</v>
      </c>
      <c r="I24" s="113">
        <v>40</v>
      </c>
      <c r="J24" s="113">
        <v>1</v>
      </c>
      <c r="K24" s="112" t="e">
        <f>_xll.qlRateHelperEarliestDate($E24,Trigger)</f>
        <v>#NUM!</v>
      </c>
      <c r="L24" s="111" t="e">
        <f>_xll.qlRateHelperLatestDate($E24,Trigger)</f>
        <v>#NUM!</v>
      </c>
    </row>
    <row r="25" spans="2:12" x14ac:dyDescent="0.2">
      <c r="B25" s="117" t="str">
        <f t="shared" si="3"/>
        <v>QM</v>
      </c>
      <c r="C25" s="116" t="str">
        <f t="shared" si="4"/>
        <v>3HBASIS</v>
      </c>
      <c r="D25" s="115" t="s">
        <v>93</v>
      </c>
      <c r="E25" s="115" t="str">
        <f t="shared" si="5"/>
        <v>HKD_YC6MRH_QM3HBASIS18M</v>
      </c>
      <c r="F25" s="114" t="e">
        <f>_xll.qlRateHelperQuoteValue($E25,Trigger)</f>
        <v>#NUM!</v>
      </c>
      <c r="G25" s="114" t="e">
        <f>_xll.qlSwapRateHelperSpread($E25,Trigger)</f>
        <v>#NUM!</v>
      </c>
      <c r="H25" s="113" t="b">
        <f t="shared" si="6"/>
        <v>0</v>
      </c>
      <c r="I25" s="113">
        <v>40</v>
      </c>
      <c r="J25" s="113">
        <v>1</v>
      </c>
      <c r="K25" s="112" t="e">
        <f>_xll.qlRateHelperEarliestDate($E25,Trigger)</f>
        <v>#NUM!</v>
      </c>
      <c r="L25" s="111" t="e">
        <f>_xll.qlRateHelperLatestDate($E25,Trigger)</f>
        <v>#NUM!</v>
      </c>
    </row>
    <row r="26" spans="2:12" x14ac:dyDescent="0.2">
      <c r="B26" s="117" t="str">
        <f t="shared" si="3"/>
        <v>QM</v>
      </c>
      <c r="C26" s="116" t="str">
        <f t="shared" si="4"/>
        <v>3HBASIS</v>
      </c>
      <c r="D26" s="115" t="s">
        <v>92</v>
      </c>
      <c r="E26" s="115" t="str">
        <f t="shared" si="5"/>
        <v>HKD_YC6MRH_QM3HBASIS21M</v>
      </c>
      <c r="F26" s="114" t="e">
        <f>_xll.qlRateHelperQuoteValue($E26,Trigger)</f>
        <v>#NUM!</v>
      </c>
      <c r="G26" s="114" t="e">
        <f>_xll.qlSwapRateHelperSpread($E26,Trigger)</f>
        <v>#NUM!</v>
      </c>
      <c r="H26" s="113" t="b">
        <f t="shared" si="6"/>
        <v>0</v>
      </c>
      <c r="I26" s="113">
        <v>40</v>
      </c>
      <c r="J26" s="113">
        <v>1</v>
      </c>
      <c r="K26" s="112" t="e">
        <f>_xll.qlRateHelperEarliestDate($E26,Trigger)</f>
        <v>#NUM!</v>
      </c>
      <c r="L26" s="111" t="e">
        <f>_xll.qlRateHelperLatestDate($E26,Trigger)</f>
        <v>#NUM!</v>
      </c>
    </row>
    <row r="27" spans="2:12" x14ac:dyDescent="0.2">
      <c r="B27" s="117" t="str">
        <f t="shared" si="3"/>
        <v>QM</v>
      </c>
      <c r="C27" s="116" t="str">
        <f t="shared" si="4"/>
        <v>3HBASIS</v>
      </c>
      <c r="D27" s="115" t="s">
        <v>91</v>
      </c>
      <c r="E27" s="115" t="str">
        <f t="shared" si="5"/>
        <v>HKD_YC6MRH_QM3HBASIS2Y</v>
      </c>
      <c r="F27" s="114" t="e">
        <f>_xll.qlRateHelperQuoteValue($E27,Trigger)</f>
        <v>#NUM!</v>
      </c>
      <c r="G27" s="114" t="e">
        <f>_xll.qlSwapRateHelperSpread($E27,Trigger)</f>
        <v>#NUM!</v>
      </c>
      <c r="H27" s="113" t="b">
        <f t="shared" si="6"/>
        <v>0</v>
      </c>
      <c r="I27" s="113">
        <v>40</v>
      </c>
      <c r="J27" s="113">
        <v>1</v>
      </c>
      <c r="K27" s="112" t="e">
        <f>_xll.qlRateHelperEarliestDate($E27,Trigger)</f>
        <v>#NUM!</v>
      </c>
      <c r="L27" s="111" t="e">
        <f>_xll.qlRateHelperLatestDate($E27,Trigger)</f>
        <v>#NUM!</v>
      </c>
    </row>
    <row r="28" spans="2:12" x14ac:dyDescent="0.2">
      <c r="B28" s="117" t="str">
        <f t="shared" si="3"/>
        <v>QM</v>
      </c>
      <c r="C28" s="116" t="str">
        <f t="shared" si="4"/>
        <v>3HBASIS</v>
      </c>
      <c r="D28" s="115" t="s">
        <v>90</v>
      </c>
      <c r="E28" s="115" t="str">
        <f t="shared" si="5"/>
        <v>HKD_YC6MRH_QM3HBASIS3Y</v>
      </c>
      <c r="F28" s="114" t="e">
        <f>_xll.qlRateHelperQuoteValue($E28,Trigger)</f>
        <v>#NUM!</v>
      </c>
      <c r="G28" s="114" t="e">
        <f>_xll.qlSwapRateHelperSpread($E28,Trigger)</f>
        <v>#NUM!</v>
      </c>
      <c r="H28" s="113" t="b">
        <f t="shared" si="6"/>
        <v>0</v>
      </c>
      <c r="I28" s="113">
        <v>40</v>
      </c>
      <c r="J28" s="113">
        <v>1</v>
      </c>
      <c r="K28" s="112" t="e">
        <f>_xll.qlRateHelperEarliestDate($E28,Trigger)</f>
        <v>#NUM!</v>
      </c>
      <c r="L28" s="111" t="e">
        <f>_xll.qlRateHelperLatestDate($E28,Trigger)</f>
        <v>#NUM!</v>
      </c>
    </row>
    <row r="29" spans="2:12" x14ac:dyDescent="0.2">
      <c r="B29" s="117" t="str">
        <f t="shared" si="3"/>
        <v>QM</v>
      </c>
      <c r="C29" s="116" t="str">
        <f t="shared" si="4"/>
        <v>3HBASIS</v>
      </c>
      <c r="D29" s="115" t="s">
        <v>89</v>
      </c>
      <c r="E29" s="115" t="str">
        <f t="shared" si="5"/>
        <v>HKD_YC6MRH_QM3HBASIS4Y</v>
      </c>
      <c r="F29" s="114" t="e">
        <f>_xll.qlRateHelperQuoteValue($E29,Trigger)</f>
        <v>#NUM!</v>
      </c>
      <c r="G29" s="114" t="e">
        <f>_xll.qlSwapRateHelperSpread($E29,Trigger)</f>
        <v>#NUM!</v>
      </c>
      <c r="H29" s="113" t="b">
        <f t="shared" si="6"/>
        <v>0</v>
      </c>
      <c r="I29" s="113">
        <v>40</v>
      </c>
      <c r="J29" s="113">
        <v>1</v>
      </c>
      <c r="K29" s="112" t="e">
        <f>_xll.qlRateHelperEarliestDate($E29,Trigger)</f>
        <v>#NUM!</v>
      </c>
      <c r="L29" s="111" t="e">
        <f>_xll.qlRateHelperLatestDate($E29,Trigger)</f>
        <v>#NUM!</v>
      </c>
    </row>
    <row r="30" spans="2:12" x14ac:dyDescent="0.2">
      <c r="B30" s="117" t="str">
        <f t="shared" si="3"/>
        <v>QM</v>
      </c>
      <c r="C30" s="116" t="str">
        <f t="shared" si="4"/>
        <v>3HBASIS</v>
      </c>
      <c r="D30" s="115" t="s">
        <v>88</v>
      </c>
      <c r="E30" s="115" t="str">
        <f t="shared" si="5"/>
        <v>HKD_YC6MRH_QM3HBASIS5Y</v>
      </c>
      <c r="F30" s="114" t="e">
        <f>_xll.qlRateHelperQuoteValue($E30,Trigger)</f>
        <v>#NUM!</v>
      </c>
      <c r="G30" s="114" t="e">
        <f>_xll.qlSwapRateHelperSpread($E30,Trigger)</f>
        <v>#NUM!</v>
      </c>
      <c r="H30" s="113" t="b">
        <f t="shared" si="6"/>
        <v>0</v>
      </c>
      <c r="I30" s="113">
        <v>40</v>
      </c>
      <c r="J30" s="113">
        <v>1</v>
      </c>
      <c r="K30" s="112" t="e">
        <f>_xll.qlRateHelperEarliestDate($E30,Trigger)</f>
        <v>#NUM!</v>
      </c>
      <c r="L30" s="111" t="e">
        <f>_xll.qlRateHelperLatestDate($E30,Trigger)</f>
        <v>#NUM!</v>
      </c>
    </row>
    <row r="31" spans="2:12" x14ac:dyDescent="0.2">
      <c r="B31" s="117" t="str">
        <f t="shared" si="3"/>
        <v>QM</v>
      </c>
      <c r="C31" s="116" t="str">
        <f t="shared" si="4"/>
        <v>3HBASIS</v>
      </c>
      <c r="D31" s="115" t="s">
        <v>87</v>
      </c>
      <c r="E31" s="115" t="str">
        <f t="shared" si="5"/>
        <v>HKD_YC6MRH_QM3HBASIS6Y</v>
      </c>
      <c r="F31" s="114" t="e">
        <f>_xll.qlRateHelperQuoteValue($E31,Trigger)</f>
        <v>#NUM!</v>
      </c>
      <c r="G31" s="114" t="e">
        <f>_xll.qlSwapRateHelperSpread($E31,Trigger)</f>
        <v>#NUM!</v>
      </c>
      <c r="H31" s="113" t="b">
        <f t="shared" si="6"/>
        <v>0</v>
      </c>
      <c r="I31" s="113">
        <v>40</v>
      </c>
      <c r="J31" s="113">
        <v>1</v>
      </c>
      <c r="K31" s="112" t="e">
        <f>_xll.qlRateHelperEarliestDate($E31,Trigger)</f>
        <v>#NUM!</v>
      </c>
      <c r="L31" s="111" t="e">
        <f>_xll.qlRateHelperLatestDate($E31,Trigger)</f>
        <v>#NUM!</v>
      </c>
    </row>
    <row r="32" spans="2:12" x14ac:dyDescent="0.2">
      <c r="B32" s="117" t="str">
        <f t="shared" si="3"/>
        <v>QM</v>
      </c>
      <c r="C32" s="116" t="str">
        <f t="shared" si="4"/>
        <v>3HBASIS</v>
      </c>
      <c r="D32" s="115" t="s">
        <v>86</v>
      </c>
      <c r="E32" s="115" t="str">
        <f t="shared" si="5"/>
        <v>HKD_YC6MRH_QM3HBASIS7Y</v>
      </c>
      <c r="F32" s="114" t="e">
        <f>_xll.qlRateHelperQuoteValue($E32,Trigger)</f>
        <v>#NUM!</v>
      </c>
      <c r="G32" s="114" t="e">
        <f>_xll.qlSwapRateHelperSpread($E32,Trigger)</f>
        <v>#NUM!</v>
      </c>
      <c r="H32" s="113" t="b">
        <f t="shared" si="6"/>
        <v>0</v>
      </c>
      <c r="I32" s="113">
        <v>40</v>
      </c>
      <c r="J32" s="113">
        <v>1</v>
      </c>
      <c r="K32" s="112" t="e">
        <f>_xll.qlRateHelperEarliestDate($E32,Trigger)</f>
        <v>#NUM!</v>
      </c>
      <c r="L32" s="111" t="e">
        <f>_xll.qlRateHelperLatestDate($E32,Trigger)</f>
        <v>#NUM!</v>
      </c>
    </row>
    <row r="33" spans="2:12" x14ac:dyDescent="0.2">
      <c r="B33" s="117" t="str">
        <f t="shared" si="3"/>
        <v>QM</v>
      </c>
      <c r="C33" s="116" t="str">
        <f t="shared" si="4"/>
        <v>3HBASIS</v>
      </c>
      <c r="D33" s="115" t="s">
        <v>85</v>
      </c>
      <c r="E33" s="115" t="str">
        <f t="shared" si="5"/>
        <v>HKD_YC6MRH_QM3HBASIS8Y</v>
      </c>
      <c r="F33" s="114" t="e">
        <f>_xll.qlRateHelperQuoteValue($E33,Trigger)</f>
        <v>#NUM!</v>
      </c>
      <c r="G33" s="114" t="e">
        <f>_xll.qlSwapRateHelperSpread($E33,Trigger)</f>
        <v>#NUM!</v>
      </c>
      <c r="H33" s="113" t="b">
        <f t="shared" si="6"/>
        <v>0</v>
      </c>
      <c r="I33" s="113">
        <v>40</v>
      </c>
      <c r="J33" s="113">
        <v>1</v>
      </c>
      <c r="K33" s="112" t="e">
        <f>_xll.qlRateHelperEarliestDate($E33,Trigger)</f>
        <v>#NUM!</v>
      </c>
      <c r="L33" s="111" t="e">
        <f>_xll.qlRateHelperLatestDate($E33,Trigger)</f>
        <v>#NUM!</v>
      </c>
    </row>
    <row r="34" spans="2:12" x14ac:dyDescent="0.2">
      <c r="B34" s="117" t="str">
        <f t="shared" si="3"/>
        <v>QM</v>
      </c>
      <c r="C34" s="116" t="str">
        <f t="shared" si="4"/>
        <v>3HBASIS</v>
      </c>
      <c r="D34" s="115" t="s">
        <v>84</v>
      </c>
      <c r="E34" s="115" t="str">
        <f t="shared" si="5"/>
        <v>HKD_YC6MRH_QM3HBASIS9Y</v>
      </c>
      <c r="F34" s="114" t="e">
        <f>_xll.qlRateHelperQuoteValue($E34,Trigger)</f>
        <v>#NUM!</v>
      </c>
      <c r="G34" s="114" t="e">
        <f>_xll.qlSwapRateHelperSpread($E34,Trigger)</f>
        <v>#NUM!</v>
      </c>
      <c r="H34" s="113" t="b">
        <f t="shared" ref="H34:H59" si="7">IF(ISERROR(F34),FALSE,TRUE)</f>
        <v>0</v>
      </c>
      <c r="I34" s="113">
        <v>40</v>
      </c>
      <c r="J34" s="113">
        <v>1</v>
      </c>
      <c r="K34" s="112" t="e">
        <f>_xll.qlRateHelperEarliestDate($E34,Trigger)</f>
        <v>#NUM!</v>
      </c>
      <c r="L34" s="111" t="e">
        <f>_xll.qlRateHelperLatestDate($E34,Trigger)</f>
        <v>#NUM!</v>
      </c>
    </row>
    <row r="35" spans="2:12" x14ac:dyDescent="0.2">
      <c r="B35" s="117" t="str">
        <f t="shared" si="3"/>
        <v>QM</v>
      </c>
      <c r="C35" s="116" t="str">
        <f t="shared" si="4"/>
        <v>3HBASIS</v>
      </c>
      <c r="D35" s="115" t="s">
        <v>83</v>
      </c>
      <c r="E35" s="115" t="str">
        <f t="shared" si="5"/>
        <v>HKD_YC6MRH_QM3HBASIS10Y</v>
      </c>
      <c r="F35" s="114" t="e">
        <f>_xll.qlRateHelperQuoteValue($E35,Trigger)</f>
        <v>#NUM!</v>
      </c>
      <c r="G35" s="114" t="e">
        <f>_xll.qlSwapRateHelperSpread($E35,Trigger)</f>
        <v>#NUM!</v>
      </c>
      <c r="H35" s="113" t="b">
        <f t="shared" si="7"/>
        <v>0</v>
      </c>
      <c r="I35" s="113">
        <v>40</v>
      </c>
      <c r="J35" s="113">
        <v>1</v>
      </c>
      <c r="K35" s="112" t="e">
        <f>_xll.qlRateHelperEarliestDate($E35,Trigger)</f>
        <v>#NUM!</v>
      </c>
      <c r="L35" s="111" t="e">
        <f>_xll.qlRateHelperLatestDate($E35,Trigger)</f>
        <v>#NUM!</v>
      </c>
    </row>
    <row r="36" spans="2:12" x14ac:dyDescent="0.2">
      <c r="B36" s="117" t="str">
        <f t="shared" si="3"/>
        <v>QM</v>
      </c>
      <c r="C36" s="116" t="str">
        <f t="shared" si="4"/>
        <v>3HBASIS</v>
      </c>
      <c r="D36" s="115" t="s">
        <v>82</v>
      </c>
      <c r="E36" s="115" t="str">
        <f t="shared" si="5"/>
        <v>HKD_YC6MRH_QM3HBASIS11Y</v>
      </c>
      <c r="F36" s="114" t="e">
        <f>_xll.qlRateHelperQuoteValue($E36,Trigger)</f>
        <v>#NUM!</v>
      </c>
      <c r="G36" s="114" t="e">
        <f>_xll.qlSwapRateHelperSpread($E36,Trigger)</f>
        <v>#NUM!</v>
      </c>
      <c r="H36" s="113" t="b">
        <f t="shared" si="7"/>
        <v>0</v>
      </c>
      <c r="I36" s="113">
        <v>40</v>
      </c>
      <c r="J36" s="113">
        <v>1</v>
      </c>
      <c r="K36" s="112" t="e">
        <f>_xll.qlRateHelperEarliestDate($E36,Trigger)</f>
        <v>#NUM!</v>
      </c>
      <c r="L36" s="111" t="e">
        <f>_xll.qlRateHelperLatestDate($E36,Trigger)</f>
        <v>#NUM!</v>
      </c>
    </row>
    <row r="37" spans="2:12" x14ac:dyDescent="0.2">
      <c r="B37" s="117" t="str">
        <f t="shared" si="3"/>
        <v>QM</v>
      </c>
      <c r="C37" s="116" t="str">
        <f t="shared" si="4"/>
        <v>3HBASIS</v>
      </c>
      <c r="D37" s="115" t="s">
        <v>81</v>
      </c>
      <c r="E37" s="115" t="str">
        <f t="shared" si="5"/>
        <v>HKD_YC6MRH_QM3HBASIS12Y</v>
      </c>
      <c r="F37" s="114" t="e">
        <f>_xll.qlRateHelperQuoteValue($E37,Trigger)</f>
        <v>#NUM!</v>
      </c>
      <c r="G37" s="114" t="e">
        <f>_xll.qlSwapRateHelperSpread($E37,Trigger)</f>
        <v>#NUM!</v>
      </c>
      <c r="H37" s="113" t="b">
        <f t="shared" si="7"/>
        <v>0</v>
      </c>
      <c r="I37" s="113">
        <v>40</v>
      </c>
      <c r="J37" s="113">
        <v>1</v>
      </c>
      <c r="K37" s="112" t="e">
        <f>_xll.qlRateHelperEarliestDate($E37,Trigger)</f>
        <v>#NUM!</v>
      </c>
      <c r="L37" s="111" t="e">
        <f>_xll.qlRateHelperLatestDate($E37,Trigger)</f>
        <v>#NUM!</v>
      </c>
    </row>
    <row r="38" spans="2:12" x14ac:dyDescent="0.2">
      <c r="B38" s="117" t="str">
        <f t="shared" si="3"/>
        <v>QM</v>
      </c>
      <c r="C38" s="116" t="str">
        <f t="shared" si="4"/>
        <v>3HBASIS</v>
      </c>
      <c r="D38" s="115" t="s">
        <v>80</v>
      </c>
      <c r="E38" s="115" t="str">
        <f t="shared" si="5"/>
        <v>HKD_YC6MRH_QM3HBASIS13Y</v>
      </c>
      <c r="F38" s="114" t="e">
        <f>_xll.qlRateHelperQuoteValue($E38,Trigger)</f>
        <v>#NUM!</v>
      </c>
      <c r="G38" s="114" t="e">
        <f>_xll.qlSwapRateHelperSpread($E38,Trigger)</f>
        <v>#NUM!</v>
      </c>
      <c r="H38" s="113" t="b">
        <f t="shared" si="7"/>
        <v>0</v>
      </c>
      <c r="I38" s="113">
        <v>40</v>
      </c>
      <c r="J38" s="113">
        <v>1</v>
      </c>
      <c r="K38" s="112" t="e">
        <f>_xll.qlRateHelperEarliestDate($E38,Trigger)</f>
        <v>#NUM!</v>
      </c>
      <c r="L38" s="111" t="e">
        <f>_xll.qlRateHelperLatestDate($E38,Trigger)</f>
        <v>#NUM!</v>
      </c>
    </row>
    <row r="39" spans="2:12" x14ac:dyDescent="0.2">
      <c r="B39" s="117" t="str">
        <f t="shared" si="3"/>
        <v>QM</v>
      </c>
      <c r="C39" s="116" t="str">
        <f t="shared" si="4"/>
        <v>3HBASIS</v>
      </c>
      <c r="D39" s="115" t="s">
        <v>79</v>
      </c>
      <c r="E39" s="115" t="str">
        <f t="shared" si="5"/>
        <v>HKD_YC6MRH_QM3HBASIS14Y</v>
      </c>
      <c r="F39" s="114" t="e">
        <f>_xll.qlRateHelperQuoteValue($E39,Trigger)</f>
        <v>#NUM!</v>
      </c>
      <c r="G39" s="114" t="e">
        <f>_xll.qlSwapRateHelperSpread($E39,Trigger)</f>
        <v>#NUM!</v>
      </c>
      <c r="H39" s="113" t="b">
        <f t="shared" si="7"/>
        <v>0</v>
      </c>
      <c r="I39" s="113">
        <v>40</v>
      </c>
      <c r="J39" s="113">
        <v>1</v>
      </c>
      <c r="K39" s="112" t="e">
        <f>_xll.qlRateHelperEarliestDate($E39,Trigger)</f>
        <v>#NUM!</v>
      </c>
      <c r="L39" s="111" t="e">
        <f>_xll.qlRateHelperLatestDate($E39,Trigger)</f>
        <v>#NUM!</v>
      </c>
    </row>
    <row r="40" spans="2:12" x14ac:dyDescent="0.2">
      <c r="B40" s="117" t="str">
        <f t="shared" si="3"/>
        <v>QM</v>
      </c>
      <c r="C40" s="116" t="str">
        <f t="shared" si="4"/>
        <v>3HBASIS</v>
      </c>
      <c r="D40" s="115" t="s">
        <v>78</v>
      </c>
      <c r="E40" s="115" t="str">
        <f t="shared" si="5"/>
        <v>HKD_YC6MRH_QM3HBASIS15Y</v>
      </c>
      <c r="F40" s="114" t="e">
        <f>_xll.qlRateHelperQuoteValue($E40,Trigger)</f>
        <v>#NUM!</v>
      </c>
      <c r="G40" s="114" t="e">
        <f>_xll.qlSwapRateHelperSpread($E40,Trigger)</f>
        <v>#NUM!</v>
      </c>
      <c r="H40" s="113" t="b">
        <f t="shared" si="7"/>
        <v>0</v>
      </c>
      <c r="I40" s="113">
        <v>40</v>
      </c>
      <c r="J40" s="113">
        <v>1</v>
      </c>
      <c r="K40" s="112" t="e">
        <f>_xll.qlRateHelperEarliestDate($E40,Trigger)</f>
        <v>#NUM!</v>
      </c>
      <c r="L40" s="111" t="e">
        <f>_xll.qlRateHelperLatestDate($E40,Trigger)</f>
        <v>#NUM!</v>
      </c>
    </row>
    <row r="41" spans="2:12" x14ac:dyDescent="0.2">
      <c r="B41" s="117" t="str">
        <f t="shared" si="3"/>
        <v>QM</v>
      </c>
      <c r="C41" s="116" t="str">
        <f t="shared" si="4"/>
        <v>3HBASIS</v>
      </c>
      <c r="D41" s="115" t="s">
        <v>77</v>
      </c>
      <c r="E41" s="115" t="str">
        <f t="shared" si="5"/>
        <v>HKD_YC6MRH_QM3HBASIS16Y</v>
      </c>
      <c r="F41" s="114" t="e">
        <f>_xll.qlRateHelperQuoteValue($E41,Trigger)</f>
        <v>#NUM!</v>
      </c>
      <c r="G41" s="114" t="e">
        <f>_xll.qlSwapRateHelperSpread($E41,Trigger)</f>
        <v>#NUM!</v>
      </c>
      <c r="H41" s="113" t="b">
        <f t="shared" si="7"/>
        <v>0</v>
      </c>
      <c r="I41" s="113">
        <v>40</v>
      </c>
      <c r="J41" s="113">
        <v>1</v>
      </c>
      <c r="K41" s="112" t="e">
        <f>_xll.qlRateHelperEarliestDate($E41,Trigger)</f>
        <v>#NUM!</v>
      </c>
      <c r="L41" s="111" t="e">
        <f>_xll.qlRateHelperLatestDate($E41,Trigger)</f>
        <v>#NUM!</v>
      </c>
    </row>
    <row r="42" spans="2:12" x14ac:dyDescent="0.2">
      <c r="B42" s="117" t="str">
        <f t="shared" si="3"/>
        <v>QM</v>
      </c>
      <c r="C42" s="116" t="str">
        <f t="shared" si="4"/>
        <v>3HBASIS</v>
      </c>
      <c r="D42" s="115" t="s">
        <v>76</v>
      </c>
      <c r="E42" s="115" t="str">
        <f t="shared" si="5"/>
        <v>HKD_YC6MRH_QM3HBASIS17Y</v>
      </c>
      <c r="F42" s="114" t="e">
        <f>_xll.qlRateHelperQuoteValue($E42,Trigger)</f>
        <v>#NUM!</v>
      </c>
      <c r="G42" s="114" t="e">
        <f>_xll.qlSwapRateHelperSpread($E42,Trigger)</f>
        <v>#NUM!</v>
      </c>
      <c r="H42" s="113" t="b">
        <f t="shared" si="7"/>
        <v>0</v>
      </c>
      <c r="I42" s="113">
        <v>40</v>
      </c>
      <c r="J42" s="113">
        <v>1</v>
      </c>
      <c r="K42" s="112" t="e">
        <f>_xll.qlRateHelperEarliestDate($E42,Trigger)</f>
        <v>#NUM!</v>
      </c>
      <c r="L42" s="111" t="e">
        <f>_xll.qlRateHelperLatestDate($E42,Trigger)</f>
        <v>#NUM!</v>
      </c>
    </row>
    <row r="43" spans="2:12" x14ac:dyDescent="0.2">
      <c r="B43" s="117" t="str">
        <f t="shared" si="3"/>
        <v>QM</v>
      </c>
      <c r="C43" s="116" t="str">
        <f t="shared" si="4"/>
        <v>3HBASIS</v>
      </c>
      <c r="D43" s="115" t="s">
        <v>75</v>
      </c>
      <c r="E43" s="115" t="str">
        <f t="shared" si="5"/>
        <v>HKD_YC6MRH_QM3HBASIS18Y</v>
      </c>
      <c r="F43" s="114" t="e">
        <f>_xll.qlRateHelperQuoteValue($E43,Trigger)</f>
        <v>#NUM!</v>
      </c>
      <c r="G43" s="114" t="e">
        <f>_xll.qlSwapRateHelperSpread($E43,Trigger)</f>
        <v>#NUM!</v>
      </c>
      <c r="H43" s="113" t="b">
        <f t="shared" si="7"/>
        <v>0</v>
      </c>
      <c r="I43" s="113">
        <v>40</v>
      </c>
      <c r="J43" s="113">
        <v>1</v>
      </c>
      <c r="K43" s="112" t="e">
        <f>_xll.qlRateHelperEarliestDate($E43,Trigger)</f>
        <v>#NUM!</v>
      </c>
      <c r="L43" s="111" t="e">
        <f>_xll.qlRateHelperLatestDate($E43,Trigger)</f>
        <v>#NUM!</v>
      </c>
    </row>
    <row r="44" spans="2:12" x14ac:dyDescent="0.2">
      <c r="B44" s="117" t="str">
        <f t="shared" si="3"/>
        <v>QM</v>
      </c>
      <c r="C44" s="116" t="str">
        <f t="shared" si="4"/>
        <v>3HBASIS</v>
      </c>
      <c r="D44" s="115" t="s">
        <v>74</v>
      </c>
      <c r="E44" s="115" t="str">
        <f t="shared" si="5"/>
        <v>HKD_YC6MRH_QM3HBASIS19Y</v>
      </c>
      <c r="F44" s="114" t="e">
        <f>_xll.qlRateHelperQuoteValue($E44,Trigger)</f>
        <v>#NUM!</v>
      </c>
      <c r="G44" s="114" t="e">
        <f>_xll.qlSwapRateHelperSpread($E44,Trigger)</f>
        <v>#NUM!</v>
      </c>
      <c r="H44" s="113" t="b">
        <f t="shared" si="7"/>
        <v>0</v>
      </c>
      <c r="I44" s="113">
        <v>40</v>
      </c>
      <c r="J44" s="113">
        <v>1</v>
      </c>
      <c r="K44" s="112" t="e">
        <f>_xll.qlRateHelperEarliestDate($E44,Trigger)</f>
        <v>#NUM!</v>
      </c>
      <c r="L44" s="111" t="e">
        <f>_xll.qlRateHelperLatestDate($E44,Trigger)</f>
        <v>#NUM!</v>
      </c>
    </row>
    <row r="45" spans="2:12" x14ac:dyDescent="0.2">
      <c r="B45" s="117" t="str">
        <f t="shared" si="3"/>
        <v>QM</v>
      </c>
      <c r="C45" s="116" t="str">
        <f t="shared" si="4"/>
        <v>3HBASIS</v>
      </c>
      <c r="D45" s="115" t="s">
        <v>73</v>
      </c>
      <c r="E45" s="115" t="str">
        <f t="shared" si="5"/>
        <v>HKD_YC6MRH_QM3HBASIS20Y</v>
      </c>
      <c r="F45" s="114" t="e">
        <f>_xll.qlRateHelperQuoteValue($E45,Trigger)</f>
        <v>#NUM!</v>
      </c>
      <c r="G45" s="114" t="e">
        <f>_xll.qlSwapRateHelperSpread($E45,Trigger)</f>
        <v>#NUM!</v>
      </c>
      <c r="H45" s="113" t="b">
        <f t="shared" si="7"/>
        <v>0</v>
      </c>
      <c r="I45" s="113">
        <v>40</v>
      </c>
      <c r="J45" s="113">
        <v>1</v>
      </c>
      <c r="K45" s="112" t="e">
        <f>_xll.qlRateHelperEarliestDate($E45,Trigger)</f>
        <v>#NUM!</v>
      </c>
      <c r="L45" s="111" t="e">
        <f>_xll.qlRateHelperLatestDate($E45,Trigger)</f>
        <v>#NUM!</v>
      </c>
    </row>
    <row r="46" spans="2:12" x14ac:dyDescent="0.2">
      <c r="B46" s="117" t="str">
        <f t="shared" si="3"/>
        <v>QM</v>
      </c>
      <c r="C46" s="116" t="str">
        <f t="shared" si="4"/>
        <v>3HBASIS</v>
      </c>
      <c r="D46" s="115" t="s">
        <v>72</v>
      </c>
      <c r="E46" s="115" t="str">
        <f t="shared" si="5"/>
        <v>HKD_YC6MRH_QM3HBASIS21Y</v>
      </c>
      <c r="F46" s="114" t="e">
        <f>_xll.qlRateHelperQuoteValue($E46,Trigger)</f>
        <v>#NUM!</v>
      </c>
      <c r="G46" s="114" t="e">
        <f>_xll.qlSwapRateHelperSpread($E46,Trigger)</f>
        <v>#NUM!</v>
      </c>
      <c r="H46" s="113" t="b">
        <f t="shared" si="7"/>
        <v>0</v>
      </c>
      <c r="I46" s="113">
        <v>40</v>
      </c>
      <c r="J46" s="113">
        <v>1</v>
      </c>
      <c r="K46" s="112" t="e">
        <f>_xll.qlRateHelperEarliestDate($E46,Trigger)</f>
        <v>#NUM!</v>
      </c>
      <c r="L46" s="111" t="e">
        <f>_xll.qlRateHelperLatestDate($E46,Trigger)</f>
        <v>#NUM!</v>
      </c>
    </row>
    <row r="47" spans="2:12" x14ac:dyDescent="0.2">
      <c r="B47" s="117" t="str">
        <f t="shared" si="3"/>
        <v>QM</v>
      </c>
      <c r="C47" s="116" t="str">
        <f t="shared" si="4"/>
        <v>3HBASIS</v>
      </c>
      <c r="D47" s="115" t="s">
        <v>71</v>
      </c>
      <c r="E47" s="115" t="str">
        <f t="shared" si="5"/>
        <v>HKD_YC6MRH_QM3HBASIS22Y</v>
      </c>
      <c r="F47" s="114" t="e">
        <f>_xll.qlRateHelperQuoteValue($E47,Trigger)</f>
        <v>#NUM!</v>
      </c>
      <c r="G47" s="114" t="e">
        <f>_xll.qlSwapRateHelperSpread($E47,Trigger)</f>
        <v>#NUM!</v>
      </c>
      <c r="H47" s="113" t="b">
        <f t="shared" si="7"/>
        <v>0</v>
      </c>
      <c r="I47" s="113">
        <v>40</v>
      </c>
      <c r="J47" s="113">
        <v>1</v>
      </c>
      <c r="K47" s="112" t="e">
        <f>_xll.qlRateHelperEarliestDate($E47,Trigger)</f>
        <v>#NUM!</v>
      </c>
      <c r="L47" s="111" t="e">
        <f>_xll.qlRateHelperLatestDate($E47,Trigger)</f>
        <v>#NUM!</v>
      </c>
    </row>
    <row r="48" spans="2:12" x14ac:dyDescent="0.2">
      <c r="B48" s="117" t="str">
        <f t="shared" si="3"/>
        <v>QM</v>
      </c>
      <c r="C48" s="116" t="str">
        <f t="shared" si="4"/>
        <v>3HBASIS</v>
      </c>
      <c r="D48" s="115" t="s">
        <v>70</v>
      </c>
      <c r="E48" s="115" t="str">
        <f t="shared" si="5"/>
        <v>HKD_YC6MRH_QM3HBASIS23Y</v>
      </c>
      <c r="F48" s="114" t="e">
        <f>_xll.qlRateHelperQuoteValue($E48,Trigger)</f>
        <v>#NUM!</v>
      </c>
      <c r="G48" s="114" t="e">
        <f>_xll.qlSwapRateHelperSpread($E48,Trigger)</f>
        <v>#NUM!</v>
      </c>
      <c r="H48" s="113" t="b">
        <f t="shared" si="7"/>
        <v>0</v>
      </c>
      <c r="I48" s="113">
        <v>40</v>
      </c>
      <c r="J48" s="113">
        <v>1</v>
      </c>
      <c r="K48" s="112" t="e">
        <f>_xll.qlRateHelperEarliestDate($E48,Trigger)</f>
        <v>#NUM!</v>
      </c>
      <c r="L48" s="111" t="e">
        <f>_xll.qlRateHelperLatestDate($E48,Trigger)</f>
        <v>#NUM!</v>
      </c>
    </row>
    <row r="49" spans="2:12" x14ac:dyDescent="0.2">
      <c r="B49" s="117" t="str">
        <f t="shared" si="3"/>
        <v>QM</v>
      </c>
      <c r="C49" s="116" t="str">
        <f t="shared" si="4"/>
        <v>3HBASIS</v>
      </c>
      <c r="D49" s="115" t="s">
        <v>69</v>
      </c>
      <c r="E49" s="115" t="str">
        <f t="shared" si="5"/>
        <v>HKD_YC6MRH_QM3HBASIS24Y</v>
      </c>
      <c r="F49" s="114" t="e">
        <f>_xll.qlRateHelperQuoteValue($E49,Trigger)</f>
        <v>#NUM!</v>
      </c>
      <c r="G49" s="114" t="e">
        <f>_xll.qlSwapRateHelperSpread($E49,Trigger)</f>
        <v>#NUM!</v>
      </c>
      <c r="H49" s="113" t="b">
        <f t="shared" si="7"/>
        <v>0</v>
      </c>
      <c r="I49" s="113">
        <v>40</v>
      </c>
      <c r="J49" s="113">
        <v>1</v>
      </c>
      <c r="K49" s="112" t="e">
        <f>_xll.qlRateHelperEarliestDate($E49,Trigger)</f>
        <v>#NUM!</v>
      </c>
      <c r="L49" s="111" t="e">
        <f>_xll.qlRateHelperLatestDate($E49,Trigger)</f>
        <v>#NUM!</v>
      </c>
    </row>
    <row r="50" spans="2:12" x14ac:dyDescent="0.2">
      <c r="B50" s="117" t="str">
        <f t="shared" ref="B50:B59" si="8">SwapFixedFreq</f>
        <v>QM</v>
      </c>
      <c r="C50" s="116" t="str">
        <f t="shared" si="4"/>
        <v>3HBASIS</v>
      </c>
      <c r="D50" s="115" t="s">
        <v>68</v>
      </c>
      <c r="E50" s="115" t="str">
        <f t="shared" si="5"/>
        <v>HKD_YC6MRH_QM3HBASIS25Y</v>
      </c>
      <c r="F50" s="114" t="e">
        <f>_xll.qlRateHelperQuoteValue($E50,Trigger)</f>
        <v>#NUM!</v>
      </c>
      <c r="G50" s="114" t="e">
        <f>_xll.qlSwapRateHelperSpread($E50,Trigger)</f>
        <v>#NUM!</v>
      </c>
      <c r="H50" s="113" t="b">
        <f t="shared" si="7"/>
        <v>0</v>
      </c>
      <c r="I50" s="113">
        <v>40</v>
      </c>
      <c r="J50" s="113">
        <v>1</v>
      </c>
      <c r="K50" s="112" t="e">
        <f>_xll.qlRateHelperEarliestDate($E50,Trigger)</f>
        <v>#NUM!</v>
      </c>
      <c r="L50" s="111" t="e">
        <f>_xll.qlRateHelperLatestDate($E50,Trigger)</f>
        <v>#NUM!</v>
      </c>
    </row>
    <row r="51" spans="2:12" x14ac:dyDescent="0.2">
      <c r="B51" s="117" t="str">
        <f t="shared" si="8"/>
        <v>QM</v>
      </c>
      <c r="C51" s="116" t="str">
        <f t="shared" si="4"/>
        <v>3HBASIS</v>
      </c>
      <c r="D51" s="115" t="s">
        <v>67</v>
      </c>
      <c r="E51" s="115" t="str">
        <f t="shared" si="5"/>
        <v>HKD_YC6MRH_QM3HBASIS26Y</v>
      </c>
      <c r="F51" s="114" t="e">
        <f>_xll.qlRateHelperQuoteValue($E51,Trigger)</f>
        <v>#NUM!</v>
      </c>
      <c r="G51" s="114" t="e">
        <f>_xll.qlSwapRateHelperSpread($E51,Trigger)</f>
        <v>#NUM!</v>
      </c>
      <c r="H51" s="113" t="b">
        <f t="shared" si="7"/>
        <v>0</v>
      </c>
      <c r="I51" s="113">
        <v>40</v>
      </c>
      <c r="J51" s="113">
        <v>1</v>
      </c>
      <c r="K51" s="112" t="e">
        <f>_xll.qlRateHelperEarliestDate($E51,Trigger)</f>
        <v>#NUM!</v>
      </c>
      <c r="L51" s="111" t="e">
        <f>_xll.qlRateHelperLatestDate($E51,Trigger)</f>
        <v>#NUM!</v>
      </c>
    </row>
    <row r="52" spans="2:12" x14ac:dyDescent="0.2">
      <c r="B52" s="117" t="str">
        <f t="shared" si="8"/>
        <v>QM</v>
      </c>
      <c r="C52" s="116" t="str">
        <f t="shared" si="4"/>
        <v>3HBASIS</v>
      </c>
      <c r="D52" s="115" t="s">
        <v>66</v>
      </c>
      <c r="E52" s="115" t="str">
        <f t="shared" ref="E52:E59" si="9">RateHelperPrefix&amp;"_"&amp;$B52&amp;$C52&amp;$D52</f>
        <v>HKD_YC6MRH_QM3HBASIS27Y</v>
      </c>
      <c r="F52" s="114" t="e">
        <f>_xll.qlRateHelperQuoteValue($E52,Trigger)</f>
        <v>#NUM!</v>
      </c>
      <c r="G52" s="114" t="e">
        <f>_xll.qlSwapRateHelperSpread($E52,Trigger)</f>
        <v>#NUM!</v>
      </c>
      <c r="H52" s="113" t="b">
        <f t="shared" si="7"/>
        <v>0</v>
      </c>
      <c r="I52" s="113">
        <v>40</v>
      </c>
      <c r="J52" s="113">
        <v>1</v>
      </c>
      <c r="K52" s="112" t="e">
        <f>_xll.qlRateHelperEarliestDate($E52,Trigger)</f>
        <v>#NUM!</v>
      </c>
      <c r="L52" s="111" t="e">
        <f>_xll.qlRateHelperLatestDate($E52,Trigger)</f>
        <v>#NUM!</v>
      </c>
    </row>
    <row r="53" spans="2:12" x14ac:dyDescent="0.2">
      <c r="B53" s="117" t="str">
        <f t="shared" si="8"/>
        <v>QM</v>
      </c>
      <c r="C53" s="116" t="str">
        <f t="shared" si="4"/>
        <v>3HBASIS</v>
      </c>
      <c r="D53" s="115" t="s">
        <v>65</v>
      </c>
      <c r="E53" s="115" t="str">
        <f t="shared" si="9"/>
        <v>HKD_YC6MRH_QM3HBASIS28Y</v>
      </c>
      <c r="F53" s="114" t="e">
        <f>_xll.qlRateHelperQuoteValue($E53,Trigger)</f>
        <v>#NUM!</v>
      </c>
      <c r="G53" s="114" t="e">
        <f>_xll.qlSwapRateHelperSpread($E53,Trigger)</f>
        <v>#NUM!</v>
      </c>
      <c r="H53" s="113" t="b">
        <f t="shared" si="7"/>
        <v>0</v>
      </c>
      <c r="I53" s="113">
        <v>40</v>
      </c>
      <c r="J53" s="113">
        <v>1</v>
      </c>
      <c r="K53" s="112" t="e">
        <f>_xll.qlRateHelperEarliestDate($E53,Trigger)</f>
        <v>#NUM!</v>
      </c>
      <c r="L53" s="111" t="e">
        <f>_xll.qlRateHelperLatestDate($E53,Trigger)</f>
        <v>#NUM!</v>
      </c>
    </row>
    <row r="54" spans="2:12" x14ac:dyDescent="0.2">
      <c r="B54" s="117" t="str">
        <f t="shared" si="8"/>
        <v>QM</v>
      </c>
      <c r="C54" s="116" t="str">
        <f t="shared" si="4"/>
        <v>3HBASIS</v>
      </c>
      <c r="D54" s="115" t="s">
        <v>64</v>
      </c>
      <c r="E54" s="115" t="str">
        <f t="shared" si="9"/>
        <v>HKD_YC6MRH_QM3HBASIS29Y</v>
      </c>
      <c r="F54" s="114" t="e">
        <f>_xll.qlRateHelperQuoteValue($E54,Trigger)</f>
        <v>#NUM!</v>
      </c>
      <c r="G54" s="114" t="e">
        <f>_xll.qlSwapRateHelperSpread($E54,Trigger)</f>
        <v>#NUM!</v>
      </c>
      <c r="H54" s="113" t="b">
        <f t="shared" si="7"/>
        <v>0</v>
      </c>
      <c r="I54" s="113">
        <v>40</v>
      </c>
      <c r="J54" s="113">
        <v>1</v>
      </c>
      <c r="K54" s="112" t="e">
        <f>_xll.qlRateHelperEarliestDate($E54,Trigger)</f>
        <v>#NUM!</v>
      </c>
      <c r="L54" s="111" t="e">
        <f>_xll.qlRateHelperLatestDate($E54,Trigger)</f>
        <v>#NUM!</v>
      </c>
    </row>
    <row r="55" spans="2:12" x14ac:dyDescent="0.2">
      <c r="B55" s="117" t="str">
        <f t="shared" si="8"/>
        <v>QM</v>
      </c>
      <c r="C55" s="116" t="str">
        <f t="shared" si="4"/>
        <v>3HBASIS</v>
      </c>
      <c r="D55" s="115" t="s">
        <v>63</v>
      </c>
      <c r="E55" s="115" t="str">
        <f t="shared" si="9"/>
        <v>HKD_YC6MRH_QM3HBASIS30Y</v>
      </c>
      <c r="F55" s="114" t="e">
        <f>_xll.qlRateHelperQuoteValue($E55,Trigger)</f>
        <v>#NUM!</v>
      </c>
      <c r="G55" s="114" t="e">
        <f>_xll.qlSwapRateHelperSpread($E55,Trigger)</f>
        <v>#NUM!</v>
      </c>
      <c r="H55" s="113" t="b">
        <f t="shared" si="7"/>
        <v>0</v>
      </c>
      <c r="I55" s="113">
        <v>40</v>
      </c>
      <c r="J55" s="113">
        <v>1</v>
      </c>
      <c r="K55" s="112" t="e">
        <f>_xll.qlRateHelperEarliestDate($E55,Trigger)</f>
        <v>#NUM!</v>
      </c>
      <c r="L55" s="111" t="e">
        <f>_xll.qlRateHelperLatestDate($E55,Trigger)</f>
        <v>#NUM!</v>
      </c>
    </row>
    <row r="56" spans="2:12" x14ac:dyDescent="0.2">
      <c r="B56" s="117" t="str">
        <f t="shared" si="8"/>
        <v>QM</v>
      </c>
      <c r="C56" s="116" t="str">
        <f t="shared" si="4"/>
        <v>3HBASIS</v>
      </c>
      <c r="D56" s="115" t="s">
        <v>62</v>
      </c>
      <c r="E56" s="115" t="str">
        <f t="shared" si="9"/>
        <v>HKD_YC6MRH_QM3HBASIS35Y</v>
      </c>
      <c r="F56" s="114" t="e">
        <f>_xll.qlRateHelperQuoteValue($E56,Trigger)</f>
        <v>#NUM!</v>
      </c>
      <c r="G56" s="114" t="e">
        <f>_xll.qlSwapRateHelperSpread($E56,Trigger)</f>
        <v>#NUM!</v>
      </c>
      <c r="H56" s="113" t="b">
        <f t="shared" si="7"/>
        <v>0</v>
      </c>
      <c r="I56" s="113">
        <v>40</v>
      </c>
      <c r="J56" s="113">
        <v>1</v>
      </c>
      <c r="K56" s="112" t="e">
        <f>_xll.qlRateHelperEarliestDate($E56,Trigger)</f>
        <v>#NUM!</v>
      </c>
      <c r="L56" s="111" t="e">
        <f>_xll.qlRateHelperLatestDate($E56,Trigger)</f>
        <v>#NUM!</v>
      </c>
    </row>
    <row r="57" spans="2:12" x14ac:dyDescent="0.2">
      <c r="B57" s="117" t="str">
        <f t="shared" si="8"/>
        <v>QM</v>
      </c>
      <c r="C57" s="116" t="str">
        <f t="shared" si="4"/>
        <v>3HBASIS</v>
      </c>
      <c r="D57" s="115" t="s">
        <v>61</v>
      </c>
      <c r="E57" s="115" t="str">
        <f t="shared" si="9"/>
        <v>HKD_YC6MRH_QM3HBASIS40Y</v>
      </c>
      <c r="F57" s="114" t="e">
        <f>_xll.qlRateHelperQuoteValue($E57,Trigger)</f>
        <v>#NUM!</v>
      </c>
      <c r="G57" s="114" t="e">
        <f>_xll.qlSwapRateHelperSpread($E57,Trigger)</f>
        <v>#NUM!</v>
      </c>
      <c r="H57" s="113" t="b">
        <f t="shared" si="7"/>
        <v>0</v>
      </c>
      <c r="I57" s="113">
        <v>40</v>
      </c>
      <c r="J57" s="113">
        <v>1</v>
      </c>
      <c r="K57" s="112" t="e">
        <f>_xll.qlRateHelperEarliestDate($E57,Trigger)</f>
        <v>#NUM!</v>
      </c>
      <c r="L57" s="111" t="e">
        <f>_xll.qlRateHelperLatestDate($E57,Trigger)</f>
        <v>#NUM!</v>
      </c>
    </row>
    <row r="58" spans="2:12" x14ac:dyDescent="0.2">
      <c r="B58" s="117" t="str">
        <f t="shared" si="8"/>
        <v>QM</v>
      </c>
      <c r="C58" s="116" t="str">
        <f t="shared" si="4"/>
        <v>3HBASIS</v>
      </c>
      <c r="D58" s="115" t="s">
        <v>60</v>
      </c>
      <c r="E58" s="115" t="str">
        <f t="shared" si="9"/>
        <v>HKD_YC6MRH_QM3HBASIS50Y</v>
      </c>
      <c r="F58" s="114" t="e">
        <f>_xll.qlRateHelperQuoteValue($E58,Trigger)</f>
        <v>#NUM!</v>
      </c>
      <c r="G58" s="114" t="e">
        <f>_xll.qlSwapRateHelperSpread($E58,Trigger)</f>
        <v>#NUM!</v>
      </c>
      <c r="H58" s="113" t="b">
        <f t="shared" si="7"/>
        <v>0</v>
      </c>
      <c r="I58" s="113">
        <v>40</v>
      </c>
      <c r="J58" s="113">
        <v>1</v>
      </c>
      <c r="K58" s="112" t="e">
        <f>_xll.qlRateHelperEarliestDate($E58,Trigger)</f>
        <v>#NUM!</v>
      </c>
      <c r="L58" s="111" t="e">
        <f>_xll.qlRateHelperLatestDate($E58,Trigger)</f>
        <v>#NUM!</v>
      </c>
    </row>
    <row r="59" spans="2:12" x14ac:dyDescent="0.2">
      <c r="B59" s="110" t="str">
        <f t="shared" si="8"/>
        <v>QM</v>
      </c>
      <c r="C59" s="109" t="str">
        <f t="shared" si="4"/>
        <v>3HBASIS</v>
      </c>
      <c r="D59" s="108" t="s">
        <v>59</v>
      </c>
      <c r="E59" s="108" t="str">
        <f t="shared" si="9"/>
        <v>HKD_YC6MRH_QM3HBASIS60Y</v>
      </c>
      <c r="F59" s="107" t="e">
        <f>_xll.qlRateHelperQuoteValue($E59,Trigger)</f>
        <v>#NUM!</v>
      </c>
      <c r="G59" s="107" t="e">
        <f>_xll.qlSwapRateHelperSpread($E59,Trigger)</f>
        <v>#NUM!</v>
      </c>
      <c r="H59" s="106" t="b">
        <f t="shared" si="7"/>
        <v>0</v>
      </c>
      <c r="I59" s="106">
        <v>40</v>
      </c>
      <c r="J59" s="106">
        <v>1</v>
      </c>
      <c r="K59" s="105" t="e">
        <f>_xll.qlRateHelperEarliestDate($E59,Trigger)</f>
        <v>#NUM!</v>
      </c>
      <c r="L59" s="104" t="e">
        <f>_xll.qlRateHelperLatestDate($E59,Trigger)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1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23.25" thickBot="1" x14ac:dyDescent="0.25">
      <c r="A1" s="143" t="s">
        <v>21</v>
      </c>
      <c r="B1" s="144"/>
      <c r="D1" s="3" t="s">
        <v>20</v>
      </c>
      <c r="E1" s="4" t="s">
        <v>39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FRAs!RateHelperConstructors))</f>
        <v>HkdHibor6MLastFixing</v>
      </c>
      <c r="E2" s="10">
        <f>_xll.qlRateHelperRate($D2)</f>
        <v>5.4856999999999996E-3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41684</v>
      </c>
      <c r="H2" s="12">
        <f>_xll.qlRateHelperLatestDate($D2)</f>
        <v>41865</v>
      </c>
      <c r="I2" s="6">
        <v>0.99728707396165672</v>
      </c>
    </row>
    <row r="3" spans="1:9" x14ac:dyDescent="0.2">
      <c r="A3" s="13" t="s">
        <v>28</v>
      </c>
      <c r="B3" s="14">
        <v>0</v>
      </c>
      <c r="D3" s="9" t="str">
        <v>HKD_YC6MRH_1x7F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41712</v>
      </c>
      <c r="H3" s="12">
        <f>_xll.qlRateHelperLatestDate($D3)</f>
        <v>41897</v>
      </c>
      <c r="I3" s="6">
        <v>0.99710347088010043</v>
      </c>
    </row>
    <row r="4" spans="1:9" x14ac:dyDescent="0.2">
      <c r="A4" s="13" t="s">
        <v>17</v>
      </c>
      <c r="B4" s="14">
        <v>1</v>
      </c>
      <c r="D4" s="9" t="str">
        <v>HKD_YC6MRH_2x8F</v>
      </c>
      <c r="E4" s="10">
        <f>_xll.qlRateHelperRate($D4)</f>
        <v>4.8999999999999998E-3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41743</v>
      </c>
      <c r="H4" s="12">
        <f>_xll.qlRateHelperLatestDate($D4)</f>
        <v>41926</v>
      </c>
      <c r="I4" s="6">
        <v>0.99666634378377073</v>
      </c>
    </row>
    <row r="5" spans="1:9" x14ac:dyDescent="0.2">
      <c r="A5" s="13" t="s">
        <v>18</v>
      </c>
      <c r="B5" s="15" t="s">
        <v>24</v>
      </c>
      <c r="D5" s="9" t="str">
        <v>HKD_YC6MRH_3x9F</v>
      </c>
      <c r="E5" s="10">
        <f>_xll.qlRateHelperRate($D5)</f>
        <v>5.0000000000000001E-3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41773</v>
      </c>
      <c r="H5" s="12">
        <f>_xll.qlRateHelperLatestDate($D5)</f>
        <v>41957</v>
      </c>
      <c r="I5" s="6">
        <v>0.99615424425997234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HKD_YC6MRH_4x10F</v>
      </c>
      <c r="E6" s="10">
        <f>_xll.qlRateHelperRate($D6)</f>
        <v>5.1000000000000004E-3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41806</v>
      </c>
      <c r="H6" s="12">
        <f>_xll.qlRateHelperLatestDate($D6)</f>
        <v>41989</v>
      </c>
      <c r="I6" s="6">
        <v>0.99562478946159827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HKD_YC6MRH_RateHelpersSelected#0003</v>
      </c>
      <c r="B7" s="18" t="str">
        <f>_xll.ohRangeRetrieveError(RateHelpersSelected)</f>
        <v/>
      </c>
      <c r="D7" s="9" t="str">
        <v>HKD_YC6MRH_5x11F</v>
      </c>
      <c r="E7" s="10">
        <f>_xll.qlRateHelperRate($D7)</f>
        <v>5.1999999999999998E-3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41834</v>
      </c>
      <c r="H7" s="12">
        <f>_xll.qlRateHelperLatestDate($D7)</f>
        <v>42018</v>
      </c>
      <c r="I7" s="6">
        <v>0.99514255915862948</v>
      </c>
    </row>
    <row r="8" spans="1:9" x14ac:dyDescent="0.2">
      <c r="D8" s="9" t="str">
        <v>HKD_YC6MRH_6x12F</v>
      </c>
      <c r="E8" s="10">
        <f>_xll.qlRateHelperRate($D8)</f>
        <v>5.4000000000000003E-3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41865</v>
      </c>
      <c r="H8" s="12">
        <f>_xll.qlRateHelperLatestDate($D8)</f>
        <v>42051</v>
      </c>
      <c r="I8" s="6">
        <v>0.99455028954844549</v>
      </c>
    </row>
    <row r="9" spans="1:9" x14ac:dyDescent="0.2">
      <c r="D9" s="9" t="str">
        <v>HKD_YC6MRH_12x18F</v>
      </c>
      <c r="E9" s="10">
        <f>_xll.qlRateHelperRate($D9)</f>
        <v>6.1000000000000013E-3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42051</v>
      </c>
      <c r="H9" s="12">
        <f>_xll.qlRateHelperLatestDate($D9)</f>
        <v>42233</v>
      </c>
      <c r="I9" s="6">
        <v>0.99153439506788554</v>
      </c>
    </row>
    <row r="10" spans="1:9" x14ac:dyDescent="0.2">
      <c r="D10" s="9" t="str">
        <v>HKD_YC6MRH_18x24F</v>
      </c>
      <c r="E10" s="10">
        <f>_xll.qlRateHelperRate($D10)</f>
        <v>7.7000000000000002E-3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>
        <f>_xll.qlRateHelperEarliestDate($D10)</f>
        <v>42230</v>
      </c>
      <c r="H10" s="12">
        <f>_xll.qlRateHelperLatestDate($D10)</f>
        <v>42415</v>
      </c>
      <c r="I10" s="6">
        <v>0.98772918348282057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FRAs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2006-06-05T17:15:30Z</cp:lastPrinted>
  <dcterms:created xsi:type="dcterms:W3CDTF">2006-04-26T09:45:07Z</dcterms:created>
  <dcterms:modified xsi:type="dcterms:W3CDTF">2014-02-14T12:39:07Z</dcterms:modified>
</cp:coreProperties>
</file>