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29040" windowHeight="9660"/>
  </bookViews>
  <sheets>
    <sheet name="General Settings" sheetId="3" r:id="rId1"/>
    <sheet name="Deposits" sheetId="6" r:id="rId2"/>
    <sheet name="Swaps" sheetId="8" r:id="rId3"/>
    <sheet name="RateHelpers" sheetId="2" r:id="rId4"/>
    <sheet name="Selected" sheetId="4" r:id="rId5"/>
  </sheets>
  <definedNames>
    <definedName name="Accuracy">'General Settings'!$D$14</definedName>
    <definedName name="BondBasisDayCounter">'General Settings'!$J$17</definedName>
    <definedName name="Calendar">'General Settings'!$J$19</definedName>
    <definedName name="Currency">'General Settings'!$J$14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2">Swaps!$L$2</definedName>
    <definedName name="FamilyName">'General Settings'!$J$15</definedName>
    <definedName name="FileOverwrite">'General Settings'!$J$9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Settings'!$D$16</definedName>
    <definedName name="MinDistance">RateHelpers!$F$2:$F$47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>'General Settings'!$D$8</definedName>
    <definedName name="RateHelpers">RateHelpers!$A$2:$A$47</definedName>
    <definedName name="RateHelpersIncluded">RateHelpers!$D$2:$D$47</definedName>
    <definedName name="RateHelpersPriority">RateHelpers!$E$2:$E$47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Settings'!$D$15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A47" i="2" l="1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L4" i="8"/>
  <c r="D12" i="3" l="1"/>
  <c r="J8" i="3" l="1"/>
  <c r="K2" i="8" l="1"/>
  <c r="K3" i="8" s="1"/>
  <c r="L2" i="8"/>
  <c r="H6" i="8"/>
  <c r="K6" i="8" l="1"/>
  <c r="J6" i="8"/>
  <c r="H7" i="8"/>
  <c r="H9" i="8"/>
  <c r="H10" i="8"/>
  <c r="H11" i="8"/>
  <c r="H12" i="8"/>
  <c r="H13" i="8"/>
  <c r="H14" i="8"/>
  <c r="H15" i="8"/>
  <c r="H16" i="8"/>
  <c r="H17" i="8"/>
  <c r="K19" i="8"/>
  <c r="H19" i="8"/>
  <c r="H20" i="8"/>
  <c r="H21" i="8"/>
  <c r="H24" i="8"/>
  <c r="H25" i="8"/>
  <c r="H26" i="8"/>
  <c r="H27" i="8"/>
  <c r="H28" i="8"/>
  <c r="L6" i="8"/>
  <c r="M4" i="8"/>
  <c r="A11" i="2" l="1"/>
  <c r="K25" i="8"/>
  <c r="K17" i="8"/>
  <c r="J17" i="8"/>
  <c r="K9" i="8"/>
  <c r="J18" i="8"/>
  <c r="J15" i="8"/>
  <c r="J19" i="8"/>
  <c r="J25" i="8"/>
  <c r="J27" i="8"/>
  <c r="K27" i="8"/>
  <c r="J7" i="8"/>
  <c r="K13" i="8"/>
  <c r="J8" i="8"/>
  <c r="J24" i="8"/>
  <c r="J13" i="8"/>
  <c r="J23" i="8"/>
  <c r="K11" i="8"/>
  <c r="K21" i="8"/>
  <c r="J11" i="8"/>
  <c r="J21" i="8"/>
  <c r="K12" i="8"/>
  <c r="J12" i="8"/>
  <c r="J9" i="8"/>
  <c r="K24" i="8"/>
  <c r="J16" i="8"/>
  <c r="H8" i="8"/>
  <c r="K16" i="8"/>
  <c r="K23" i="8"/>
  <c r="K26" i="8"/>
  <c r="H23" i="8"/>
  <c r="K7" i="8"/>
  <c r="J26" i="8"/>
  <c r="K18" i="8"/>
  <c r="K15" i="8"/>
  <c r="K10" i="8"/>
  <c r="J22" i="8"/>
  <c r="K14" i="8"/>
  <c r="J10" i="8"/>
  <c r="H18" i="8"/>
  <c r="H22" i="8"/>
  <c r="J14" i="8"/>
  <c r="J20" i="8"/>
  <c r="K20" i="8"/>
  <c r="K22" i="8"/>
  <c r="K8" i="8"/>
  <c r="K28" i="8"/>
  <c r="J28" i="8"/>
  <c r="L24" i="8"/>
  <c r="L25" i="8"/>
  <c r="L11" i="8"/>
  <c r="L18" i="8"/>
  <c r="L19" i="8"/>
  <c r="L17" i="8"/>
  <c r="L27" i="8"/>
  <c r="L21" i="8"/>
  <c r="L15" i="8"/>
  <c r="L28" i="8"/>
  <c r="L16" i="8"/>
  <c r="L10" i="8"/>
  <c r="L20" i="8"/>
  <c r="L9" i="8"/>
  <c r="L13" i="8"/>
  <c r="L23" i="8"/>
  <c r="L22" i="8"/>
  <c r="L12" i="8"/>
  <c r="L26" i="8"/>
  <c r="L14" i="8"/>
  <c r="L8" i="8"/>
  <c r="L7" i="8"/>
  <c r="M6" i="8"/>
  <c r="A18" i="2" l="1"/>
  <c r="A32" i="2"/>
  <c r="A33" i="2"/>
  <c r="A22" i="2"/>
  <c r="A20" i="2"/>
  <c r="A23" i="2"/>
  <c r="A17" i="2"/>
  <c r="A27" i="2"/>
  <c r="A12" i="2"/>
  <c r="A24" i="2"/>
  <c r="A19" i="2"/>
  <c r="A14" i="2"/>
  <c r="A25" i="2"/>
  <c r="A13" i="2"/>
  <c r="A30" i="2"/>
  <c r="A15" i="2"/>
  <c r="A16" i="2"/>
  <c r="A21" i="2"/>
  <c r="A29" i="2"/>
  <c r="A26" i="2"/>
  <c r="A28" i="2"/>
  <c r="A31" i="2"/>
  <c r="E1" i="6"/>
  <c r="E2" i="6" s="1"/>
  <c r="C3" i="6"/>
  <c r="D3" i="6"/>
  <c r="M20" i="8"/>
  <c r="M25" i="8"/>
  <c r="M12" i="8"/>
  <c r="M14" i="8"/>
  <c r="M19" i="8"/>
  <c r="M9" i="8"/>
  <c r="M28" i="8"/>
  <c r="M17" i="8"/>
  <c r="M10" i="8"/>
  <c r="M16" i="8"/>
  <c r="M13" i="8"/>
  <c r="M26" i="8"/>
  <c r="M15" i="8"/>
  <c r="M21" i="8"/>
  <c r="M18" i="8"/>
  <c r="M22" i="8"/>
  <c r="M24" i="8"/>
  <c r="M11" i="8"/>
  <c r="M8" i="8"/>
  <c r="M23" i="8"/>
  <c r="M7" i="8"/>
  <c r="M27" i="8"/>
  <c r="L3" i="8"/>
  <c r="E3" i="6" l="1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F11" i="6"/>
  <c r="F9" i="6"/>
  <c r="F5" i="6"/>
  <c r="F6" i="6"/>
  <c r="F4" i="6"/>
  <c r="F8" i="6"/>
  <c r="F10" i="6"/>
  <c r="F7" i="6"/>
  <c r="F3" i="6"/>
  <c r="M3" i="8"/>
  <c r="F2" i="6"/>
  <c r="A8" i="2" l="1"/>
  <c r="A5" i="2"/>
  <c r="A10" i="2"/>
  <c r="A9" i="2"/>
  <c r="A4" i="2"/>
  <c r="A6" i="2"/>
  <c r="A7" i="2"/>
  <c r="A3" i="2"/>
  <c r="A2" i="2"/>
  <c r="A1" i="6"/>
  <c r="D8" i="3"/>
  <c r="D14" i="3"/>
  <c r="C15" i="2"/>
  <c r="G26" i="2"/>
  <c r="B1" i="3"/>
  <c r="G6" i="6"/>
  <c r="B28" i="2"/>
  <c r="G3" i="2"/>
  <c r="G2" i="2"/>
  <c r="G9" i="6"/>
  <c r="H2" i="2"/>
  <c r="B10" i="2"/>
  <c r="B9" i="2"/>
  <c r="H9" i="2"/>
  <c r="B17" i="2"/>
  <c r="B4" i="2"/>
  <c r="B24" i="2"/>
  <c r="C17" i="2"/>
  <c r="H7" i="2"/>
  <c r="G5" i="6"/>
  <c r="H24" i="2"/>
  <c r="B3" i="2"/>
  <c r="C25" i="2"/>
  <c r="G3" i="6"/>
  <c r="G6" i="2"/>
  <c r="H6" i="2"/>
  <c r="G5" i="2"/>
  <c r="H28" i="2"/>
  <c r="H8" i="2"/>
  <c r="C12" i="2"/>
  <c r="H26" i="2"/>
  <c r="G10" i="2"/>
  <c r="G9" i="2"/>
  <c r="H25" i="2"/>
  <c r="G24" i="2"/>
  <c r="H17" i="2"/>
  <c r="G7" i="6"/>
  <c r="G4" i="2"/>
  <c r="G12" i="2"/>
  <c r="G17" i="2"/>
  <c r="G25" i="2"/>
  <c r="B6" i="2"/>
  <c r="H15" i="2"/>
  <c r="B12" i="2"/>
  <c r="G15" i="2"/>
  <c r="B5" i="2"/>
  <c r="H5" i="2"/>
  <c r="H10" i="2"/>
  <c r="C24" i="2"/>
  <c r="B7" i="2"/>
  <c r="G10" i="6"/>
  <c r="G8" i="2"/>
  <c r="C28" i="2"/>
  <c r="B8" i="2"/>
  <c r="H3" i="2"/>
  <c r="B2" i="2"/>
  <c r="B26" i="2"/>
  <c r="H12" i="2"/>
  <c r="G8" i="6"/>
  <c r="C26" i="2"/>
  <c r="G4" i="6"/>
  <c r="G28" i="2"/>
  <c r="H4" i="2"/>
  <c r="G11" i="6"/>
  <c r="G7" i="2"/>
  <c r="B25" i="2"/>
  <c r="B15" i="2"/>
  <c r="G2" i="6"/>
  <c r="D12" i="2" l="1"/>
  <c r="D26" i="2"/>
  <c r="D15" i="2"/>
  <c r="D28" i="2"/>
  <c r="D24" i="2"/>
  <c r="D25" i="2"/>
  <c r="D17" i="2"/>
  <c r="C44" i="2"/>
  <c r="G22" i="2"/>
  <c r="H13" i="2"/>
  <c r="C31" i="2"/>
  <c r="C47" i="2"/>
  <c r="C37" i="2"/>
  <c r="G13" i="2"/>
  <c r="B31" i="2"/>
  <c r="H43" i="2"/>
  <c r="H18" i="2"/>
  <c r="G37" i="2"/>
  <c r="H16" i="2"/>
  <c r="C33" i="2"/>
  <c r="H35" i="2"/>
  <c r="C34" i="2"/>
  <c r="G38" i="2"/>
  <c r="G34" i="2"/>
  <c r="B45" i="2"/>
  <c r="B39" i="2"/>
  <c r="B37" i="2"/>
  <c r="H27" i="2"/>
  <c r="G27" i="2"/>
  <c r="G18" i="2"/>
  <c r="H39" i="2"/>
  <c r="H41" i="2"/>
  <c r="B14" i="2"/>
  <c r="G40" i="2"/>
  <c r="H31" i="2"/>
  <c r="B20" i="2"/>
  <c r="C14" i="2"/>
  <c r="H40" i="2"/>
  <c r="G45" i="2"/>
  <c r="C35" i="2"/>
  <c r="G31" i="2"/>
  <c r="G42" i="2"/>
  <c r="H23" i="2"/>
  <c r="C30" i="2"/>
  <c r="B40" i="2"/>
  <c r="C45" i="2"/>
  <c r="G16" i="2"/>
  <c r="B29" i="2"/>
  <c r="C19" i="2"/>
  <c r="H22" i="2"/>
  <c r="G32" i="2"/>
  <c r="B32" i="2"/>
  <c r="H44" i="2"/>
  <c r="C32" i="2"/>
  <c r="C22" i="2"/>
  <c r="H45" i="2"/>
  <c r="G21" i="2"/>
  <c r="H47" i="2"/>
  <c r="B46" i="2"/>
  <c r="B22" i="2"/>
  <c r="C39" i="2"/>
  <c r="C42" i="2"/>
  <c r="H42" i="2"/>
  <c r="B35" i="2"/>
  <c r="H32" i="2"/>
  <c r="G43" i="2"/>
  <c r="B36" i="2"/>
  <c r="G20" i="2"/>
  <c r="B47" i="2"/>
  <c r="C21" i="2"/>
  <c r="B18" i="2"/>
  <c r="H14" i="2"/>
  <c r="B33" i="2"/>
  <c r="C43" i="2"/>
  <c r="G30" i="2"/>
  <c r="G33" i="2"/>
  <c r="G19" i="2"/>
  <c r="G14" i="2"/>
  <c r="B43" i="2"/>
  <c r="B34" i="2"/>
  <c r="C36" i="2"/>
  <c r="G47" i="2"/>
  <c r="B38" i="2"/>
  <c r="C18" i="2"/>
  <c r="H21" i="2"/>
  <c r="B27" i="2"/>
  <c r="G23" i="2"/>
  <c r="C20" i="2"/>
  <c r="G36" i="2"/>
  <c r="H11" i="2"/>
  <c r="B16" i="2"/>
  <c r="B13" i="2"/>
  <c r="B30" i="2"/>
  <c r="H34" i="2"/>
  <c r="B42" i="2"/>
  <c r="G44" i="2"/>
  <c r="H38" i="2"/>
  <c r="G29" i="2"/>
  <c r="C41" i="2"/>
  <c r="B23" i="2"/>
  <c r="G35" i="2"/>
  <c r="C23" i="2"/>
  <c r="H29" i="2"/>
  <c r="G11" i="2"/>
  <c r="B11" i="2"/>
  <c r="C16" i="2"/>
  <c r="G46" i="2"/>
  <c r="H30" i="2"/>
  <c r="C38" i="2"/>
  <c r="C29" i="2"/>
  <c r="H36" i="2"/>
  <c r="B19" i="2"/>
  <c r="C27" i="2"/>
  <c r="H46" i="2"/>
  <c r="H19" i="2"/>
  <c r="H37" i="2"/>
  <c r="B21" i="2"/>
  <c r="C13" i="2"/>
  <c r="B41" i="2"/>
  <c r="H20" i="2"/>
  <c r="G41" i="2"/>
  <c r="G39" i="2"/>
  <c r="H33" i="2"/>
  <c r="B44" i="2"/>
  <c r="C46" i="2"/>
  <c r="C40" i="2"/>
  <c r="C11" i="2"/>
  <c r="D13" i="2" l="1"/>
  <c r="D14" i="2"/>
  <c r="D11" i="2"/>
  <c r="D33" i="2"/>
  <c r="D18" i="2"/>
  <c r="D44" i="2"/>
  <c r="D37" i="2"/>
  <c r="D42" i="2"/>
  <c r="D38" i="2"/>
  <c r="D46" i="2"/>
  <c r="D16" i="2"/>
  <c r="D31" i="2"/>
  <c r="D45" i="2"/>
  <c r="D21" i="2"/>
  <c r="D20" i="2"/>
  <c r="D36" i="2"/>
  <c r="D39" i="2"/>
  <c r="D23" i="2"/>
  <c r="D29" i="2"/>
  <c r="D43" i="2"/>
  <c r="D32" i="2"/>
  <c r="D19" i="2"/>
  <c r="D30" i="2"/>
  <c r="D27" i="2"/>
  <c r="D47" i="2"/>
  <c r="D41" i="2"/>
  <c r="D35" i="2"/>
  <c r="D40" i="2"/>
  <c r="D22" i="2"/>
  <c r="D34" i="2"/>
  <c r="D2" i="4" a="1"/>
  <c r="D64" i="4" l="1"/>
  <c r="D82" i="4"/>
  <c r="D126" i="4"/>
  <c r="D87" i="4"/>
  <c r="D93" i="4"/>
  <c r="D5" i="4"/>
  <c r="D84" i="4"/>
  <c r="D7" i="4"/>
  <c r="D3" i="4"/>
  <c r="D71" i="4"/>
  <c r="D50" i="4"/>
  <c r="D44" i="4"/>
  <c r="D15" i="4"/>
  <c r="D105" i="4"/>
  <c r="D52" i="4"/>
  <c r="D80" i="4"/>
  <c r="D98" i="4"/>
  <c r="D4" i="4"/>
  <c r="D108" i="4"/>
  <c r="D125" i="4"/>
  <c r="D103" i="4"/>
  <c r="D118" i="4"/>
  <c r="D111" i="4"/>
  <c r="D107" i="4"/>
  <c r="D110" i="4"/>
  <c r="D62" i="4"/>
  <c r="D117" i="4"/>
  <c r="D96" i="4"/>
  <c r="D114" i="4"/>
  <c r="D24" i="4"/>
  <c r="D12" i="4"/>
  <c r="D28" i="4"/>
  <c r="D6" i="4"/>
  <c r="D19" i="4"/>
  <c r="D8" i="4"/>
  <c r="D112" i="4"/>
  <c r="D10" i="4"/>
  <c r="D45" i="4"/>
  <c r="D35" i="4"/>
  <c r="D94" i="4"/>
  <c r="D38" i="4"/>
  <c r="D53" i="4"/>
  <c r="D115" i="4"/>
  <c r="D17" i="4"/>
  <c r="D26" i="4"/>
  <c r="D68" i="4"/>
  <c r="D55" i="4"/>
  <c r="D37" i="4"/>
  <c r="D72" i="4"/>
  <c r="D89" i="4"/>
  <c r="D9" i="4"/>
  <c r="D33" i="4"/>
  <c r="D42" i="4"/>
  <c r="D88" i="4"/>
  <c r="D76" i="4"/>
  <c r="D60" i="4"/>
  <c r="D104" i="4"/>
  <c r="D121" i="4"/>
  <c r="D49" i="4"/>
  <c r="D58" i="4"/>
  <c r="D109" i="4"/>
  <c r="D99" i="4"/>
  <c r="D11" i="4"/>
  <c r="D40" i="4"/>
  <c r="D20" i="4"/>
  <c r="D74" i="4"/>
  <c r="D119" i="4"/>
  <c r="D61" i="4"/>
  <c r="D47" i="4"/>
  <c r="D73" i="4"/>
  <c r="D124" i="4"/>
  <c r="D81" i="4"/>
  <c r="D13" i="4"/>
  <c r="D79" i="4"/>
  <c r="D25" i="4"/>
  <c r="D2" i="4"/>
  <c r="D51" i="4"/>
  <c r="D34" i="4"/>
  <c r="D120" i="4"/>
  <c r="D59" i="4"/>
  <c r="D54" i="4"/>
  <c r="D65" i="4"/>
  <c r="D90" i="4"/>
  <c r="D95" i="4"/>
  <c r="D78" i="4"/>
  <c r="D57" i="4"/>
  <c r="D32" i="4"/>
  <c r="D85" i="4"/>
  <c r="D70" i="4"/>
  <c r="D66" i="4"/>
  <c r="D102" i="4"/>
  <c r="D123" i="4"/>
  <c r="D29" i="4"/>
  <c r="D43" i="4"/>
  <c r="D21" i="4"/>
  <c r="D77" i="4"/>
  <c r="D27" i="4"/>
  <c r="D75" i="4"/>
  <c r="D22" i="4"/>
  <c r="D18" i="4"/>
  <c r="D100" i="4"/>
  <c r="D46" i="4"/>
  <c r="D97" i="4"/>
  <c r="D106" i="4"/>
  <c r="D63" i="4"/>
  <c r="D36" i="4"/>
  <c r="D30" i="4"/>
  <c r="D116" i="4"/>
  <c r="D91" i="4"/>
  <c r="D39" i="4"/>
  <c r="D113" i="4"/>
  <c r="D122" i="4"/>
  <c r="D86" i="4"/>
  <c r="D56" i="4"/>
  <c r="D69" i="4"/>
  <c r="D14" i="4"/>
  <c r="D92" i="4"/>
  <c r="D101" i="4"/>
  <c r="D41" i="4"/>
  <c r="D83" i="4"/>
  <c r="D16" i="4"/>
  <c r="D23" i="4"/>
  <c r="D31" i="4"/>
  <c r="D48" i="4"/>
  <c r="D67" i="4"/>
  <c r="F9" i="4"/>
  <c r="F42" i="4"/>
  <c r="H64" i="4"/>
  <c r="G15" i="4"/>
  <c r="E34" i="4"/>
  <c r="E24" i="4"/>
  <c r="G111" i="4"/>
  <c r="H29" i="4"/>
  <c r="H51" i="4"/>
  <c r="E38" i="4"/>
  <c r="H111" i="4"/>
  <c r="G26" i="4"/>
  <c r="E19" i="4"/>
  <c r="E108" i="4"/>
  <c r="G85" i="4"/>
  <c r="F107" i="4"/>
  <c r="F19" i="4"/>
  <c r="E70" i="4"/>
  <c r="F71" i="4"/>
  <c r="H14" i="4"/>
  <c r="G37" i="4"/>
  <c r="G36" i="4"/>
  <c r="E39" i="4"/>
  <c r="G80" i="4"/>
  <c r="E69" i="4"/>
  <c r="F110" i="4"/>
  <c r="F6" i="4"/>
  <c r="F10" i="4"/>
  <c r="H101" i="4"/>
  <c r="E92" i="4"/>
  <c r="F122" i="4"/>
  <c r="F49" i="4"/>
  <c r="G20" i="4"/>
  <c r="H42" i="4"/>
  <c r="G67" i="4"/>
  <c r="H103" i="4"/>
  <c r="G114" i="4"/>
  <c r="F8" i="4"/>
  <c r="E28" i="4"/>
  <c r="G22" i="4"/>
  <c r="E11" i="4"/>
  <c r="H60" i="4"/>
  <c r="G66" i="4"/>
  <c r="F74" i="4"/>
  <c r="E64" i="4"/>
  <c r="E45" i="4"/>
  <c r="H104" i="4"/>
  <c r="E106" i="4"/>
  <c r="A7" i="4"/>
  <c r="G35" i="4"/>
  <c r="G84" i="4"/>
  <c r="F32" i="4"/>
  <c r="G77" i="4"/>
  <c r="F125" i="4"/>
  <c r="E14" i="4"/>
  <c r="G5" i="4"/>
  <c r="E48" i="4"/>
  <c r="G79" i="4"/>
  <c r="F54" i="4"/>
  <c r="G113" i="4"/>
  <c r="F29" i="4"/>
  <c r="E115" i="4"/>
  <c r="F2" i="4"/>
  <c r="E121" i="4"/>
  <c r="E102" i="4"/>
  <c r="F52" i="4"/>
  <c r="H102" i="4"/>
  <c r="F99" i="4"/>
  <c r="H35" i="4"/>
  <c r="G68" i="4"/>
  <c r="F88" i="4"/>
  <c r="F124" i="4"/>
  <c r="E40" i="4"/>
  <c r="F35" i="4"/>
  <c r="E63" i="4"/>
  <c r="E107" i="4"/>
  <c r="E42" i="4"/>
  <c r="G112" i="4"/>
  <c r="F75" i="4"/>
  <c r="H84" i="4"/>
  <c r="H47" i="4"/>
  <c r="H107" i="4"/>
  <c r="E103" i="4"/>
  <c r="G54" i="4"/>
  <c r="E57" i="4"/>
  <c r="G55" i="4"/>
  <c r="H90" i="4"/>
  <c r="G41" i="4"/>
  <c r="H39" i="4"/>
  <c r="F56" i="4"/>
  <c r="E119" i="4"/>
  <c r="F115" i="4"/>
  <c r="G99" i="4"/>
  <c r="G122" i="4"/>
  <c r="E105" i="4"/>
  <c r="H106" i="4"/>
  <c r="F3" i="4"/>
  <c r="H123" i="4"/>
  <c r="G103" i="4"/>
  <c r="E95" i="4"/>
  <c r="E53" i="4"/>
  <c r="E46" i="4"/>
  <c r="F57" i="4"/>
  <c r="E68" i="4"/>
  <c r="E113" i="4"/>
  <c r="H88" i="4"/>
  <c r="E71" i="4"/>
  <c r="G81" i="4"/>
  <c r="F5" i="4"/>
  <c r="E44" i="4"/>
  <c r="H34" i="4"/>
  <c r="E91" i="4"/>
  <c r="E82" i="4"/>
  <c r="F33" i="4"/>
  <c r="H41" i="4"/>
  <c r="H83" i="4"/>
  <c r="G104" i="4"/>
  <c r="G109" i="4"/>
  <c r="H17" i="4"/>
  <c r="H20" i="4"/>
  <c r="E35" i="4"/>
  <c r="G38" i="4"/>
  <c r="H108" i="4"/>
  <c r="H124" i="4"/>
  <c r="F85" i="4"/>
  <c r="G60" i="4"/>
  <c r="F93" i="4"/>
  <c r="H110" i="4"/>
  <c r="E20" i="4"/>
  <c r="G83" i="4"/>
  <c r="G33" i="4"/>
  <c r="G110" i="4"/>
  <c r="E60" i="4"/>
  <c r="H8" i="4"/>
  <c r="F70" i="4"/>
  <c r="F81" i="4"/>
  <c r="G10" i="4"/>
  <c r="H98" i="4"/>
  <c r="E90" i="4"/>
  <c r="F24" i="4"/>
  <c r="F61" i="4"/>
  <c r="F47" i="4"/>
  <c r="H16" i="4"/>
  <c r="H46" i="4"/>
  <c r="E100" i="4"/>
  <c r="H5" i="4"/>
  <c r="H122" i="4"/>
  <c r="H120" i="4"/>
  <c r="F59" i="4"/>
  <c r="H53" i="4"/>
  <c r="F94" i="4"/>
  <c r="G61" i="4"/>
  <c r="F11" i="4"/>
  <c r="H50" i="4"/>
  <c r="G11" i="4"/>
  <c r="F55" i="4"/>
  <c r="E30" i="4"/>
  <c r="F126" i="4"/>
  <c r="H87" i="4"/>
  <c r="F83" i="4"/>
  <c r="G72" i="4"/>
  <c r="F72" i="4"/>
  <c r="F46" i="4"/>
  <c r="G28" i="4"/>
  <c r="F18" i="4"/>
  <c r="G69" i="4"/>
  <c r="F38" i="4"/>
  <c r="H18" i="4"/>
  <c r="G106" i="4"/>
  <c r="E15" i="4"/>
  <c r="H27" i="4"/>
  <c r="F4" i="4"/>
  <c r="D10" i="3"/>
  <c r="H115" i="4"/>
  <c r="E37" i="4"/>
  <c r="F53" i="4"/>
  <c r="H32" i="4"/>
  <c r="G90" i="4"/>
  <c r="G4" i="4"/>
  <c r="F34" i="4"/>
  <c r="H77" i="4"/>
  <c r="F90" i="4"/>
  <c r="E7" i="4"/>
  <c r="E94" i="4"/>
  <c r="E74" i="4"/>
  <c r="G14" i="4"/>
  <c r="F82" i="4"/>
  <c r="H48" i="4"/>
  <c r="E5" i="4"/>
  <c r="H72" i="4"/>
  <c r="F69" i="4"/>
  <c r="H109" i="4"/>
  <c r="G12" i="4"/>
  <c r="H92" i="4"/>
  <c r="F87" i="4"/>
  <c r="F111" i="4"/>
  <c r="F80" i="4"/>
  <c r="G46" i="4"/>
  <c r="G64" i="4"/>
  <c r="G56" i="4"/>
  <c r="E49" i="4"/>
  <c r="E67" i="4"/>
  <c r="H86" i="4"/>
  <c r="H30" i="4"/>
  <c r="E59" i="4"/>
  <c r="F103" i="4"/>
  <c r="F114" i="4"/>
  <c r="H57" i="4"/>
  <c r="H44" i="4"/>
  <c r="F25" i="4"/>
  <c r="F30" i="4"/>
  <c r="H66" i="4"/>
  <c r="F68" i="4"/>
  <c r="E104" i="4"/>
  <c r="G57" i="4"/>
  <c r="F86" i="4"/>
  <c r="G34" i="4"/>
  <c r="G92" i="4"/>
  <c r="H95" i="4"/>
  <c r="F91" i="4"/>
  <c r="G87" i="4"/>
  <c r="H58" i="4"/>
  <c r="E101" i="4"/>
  <c r="H121" i="4"/>
  <c r="H6" i="4"/>
  <c r="G43" i="4"/>
  <c r="E123" i="4"/>
  <c r="E86" i="4"/>
  <c r="G101" i="4"/>
  <c r="B6" i="4"/>
  <c r="E17" i="4"/>
  <c r="F100" i="4"/>
  <c r="G7" i="4"/>
  <c r="F7" i="4"/>
  <c r="H4" i="4"/>
  <c r="F31" i="4"/>
  <c r="H105" i="4"/>
  <c r="G13" i="4"/>
  <c r="H11" i="4"/>
  <c r="G116" i="4"/>
  <c r="H81" i="4"/>
  <c r="F44" i="4"/>
  <c r="H75" i="4"/>
  <c r="G105" i="4"/>
  <c r="G50" i="4"/>
  <c r="H56" i="4"/>
  <c r="F63" i="4"/>
  <c r="G100" i="4"/>
  <c r="G124" i="4"/>
  <c r="G78" i="4"/>
  <c r="E61" i="4"/>
  <c r="G49" i="4"/>
  <c r="E13" i="4"/>
  <c r="F77" i="4"/>
  <c r="G118" i="4"/>
  <c r="H78" i="4"/>
  <c r="G74" i="4"/>
  <c r="G29" i="4"/>
  <c r="G8" i="4"/>
  <c r="E56" i="4"/>
  <c r="E36" i="4"/>
  <c r="G94" i="4"/>
  <c r="G65" i="4"/>
  <c r="F62" i="4"/>
  <c r="E89" i="4"/>
  <c r="G23" i="4"/>
  <c r="E77" i="4"/>
  <c r="F67" i="4"/>
  <c r="E3" i="4"/>
  <c r="H73" i="4"/>
  <c r="F106" i="4"/>
  <c r="E33" i="4"/>
  <c r="G59" i="4"/>
  <c r="E29" i="4"/>
  <c r="H24" i="4"/>
  <c r="H55" i="4"/>
  <c r="E55" i="4"/>
  <c r="H79" i="4"/>
  <c r="E18" i="4"/>
  <c r="H22" i="4"/>
  <c r="H61" i="4"/>
  <c r="G51" i="4"/>
  <c r="E120" i="4"/>
  <c r="E79" i="4"/>
  <c r="G48" i="4"/>
  <c r="G97" i="4"/>
  <c r="E111" i="4"/>
  <c r="E23" i="4"/>
  <c r="G82" i="4"/>
  <c r="H63" i="4"/>
  <c r="F79" i="4"/>
  <c r="H62" i="4"/>
  <c r="H71" i="4"/>
  <c r="H116" i="4"/>
  <c r="G95" i="4"/>
  <c r="F76" i="4"/>
  <c r="G31" i="4"/>
  <c r="E72" i="4"/>
  <c r="E25" i="4"/>
  <c r="F109" i="4"/>
  <c r="G21" i="4"/>
  <c r="H112" i="4"/>
  <c r="F28" i="4"/>
  <c r="H113" i="4"/>
  <c r="E117" i="4"/>
  <c r="H85" i="4"/>
  <c r="G70" i="4"/>
  <c r="E32" i="4"/>
  <c r="F105" i="4"/>
  <c r="G6" i="4"/>
  <c r="E54" i="4"/>
  <c r="H7" i="4"/>
  <c r="F40" i="4"/>
  <c r="H67" i="4"/>
  <c r="H13" i="4"/>
  <c r="E9" i="4"/>
  <c r="F15" i="4"/>
  <c r="F16" i="4"/>
  <c r="G86" i="4"/>
  <c r="F95" i="4"/>
  <c r="F37" i="4"/>
  <c r="E43" i="4"/>
  <c r="G42" i="4"/>
  <c r="H36" i="4"/>
  <c r="H94" i="4"/>
  <c r="E78" i="4"/>
  <c r="G76" i="4"/>
  <c r="F73" i="4"/>
  <c r="F78" i="4"/>
  <c r="H54" i="4"/>
  <c r="E12" i="4"/>
  <c r="G53" i="4"/>
  <c r="H97" i="4"/>
  <c r="G44" i="4"/>
  <c r="F50" i="4"/>
  <c r="B7" i="4"/>
  <c r="H25" i="4"/>
  <c r="E81" i="4"/>
  <c r="H117" i="4"/>
  <c r="G47" i="4"/>
  <c r="G98" i="4"/>
  <c r="G63" i="4"/>
  <c r="E99" i="4"/>
  <c r="G9" i="4"/>
  <c r="H91" i="4"/>
  <c r="H76" i="4"/>
  <c r="E22" i="4"/>
  <c r="G119" i="4"/>
  <c r="E21" i="4"/>
  <c r="E125" i="4"/>
  <c r="E4" i="4"/>
  <c r="H69" i="4"/>
  <c r="G52" i="4"/>
  <c r="H114" i="4"/>
  <c r="G30" i="4"/>
  <c r="E41" i="4"/>
  <c r="E88" i="4"/>
  <c r="F58" i="4"/>
  <c r="H21" i="4"/>
  <c r="F120" i="4"/>
  <c r="H19" i="4"/>
  <c r="E97" i="4"/>
  <c r="E73" i="4"/>
  <c r="H80" i="4"/>
  <c r="E16" i="4"/>
  <c r="E76" i="4"/>
  <c r="G24" i="4"/>
  <c r="H33" i="4"/>
  <c r="F66" i="4"/>
  <c r="F17" i="4"/>
  <c r="F13" i="4"/>
  <c r="E65" i="4"/>
  <c r="H93" i="4"/>
  <c r="E84" i="4"/>
  <c r="H40" i="4"/>
  <c r="H31" i="4"/>
  <c r="H99" i="4"/>
  <c r="E112" i="4"/>
  <c r="E114" i="4"/>
  <c r="E6" i="4"/>
  <c r="G102" i="4"/>
  <c r="H65" i="4"/>
  <c r="F51" i="4"/>
  <c r="F116" i="4"/>
  <c r="E47" i="4"/>
  <c r="E96" i="4"/>
  <c r="H10" i="4"/>
  <c r="E80" i="4"/>
  <c r="G32" i="4"/>
  <c r="G2" i="4"/>
  <c r="E126" i="4"/>
  <c r="F36" i="4"/>
  <c r="F22" i="4"/>
  <c r="E10" i="4"/>
  <c r="H118" i="4"/>
  <c r="E51" i="4"/>
  <c r="E27" i="4"/>
  <c r="G117" i="4"/>
  <c r="G73" i="4"/>
  <c r="F23" i="4"/>
  <c r="G25" i="4"/>
  <c r="H28" i="4"/>
  <c r="F96" i="4"/>
  <c r="G3" i="4"/>
  <c r="H23" i="4"/>
  <c r="F65" i="4"/>
  <c r="F119" i="4"/>
  <c r="G58" i="4"/>
  <c r="F27" i="4"/>
  <c r="F97" i="4"/>
  <c r="G89" i="4"/>
  <c r="H96" i="4"/>
  <c r="G17" i="4"/>
  <c r="F101" i="4"/>
  <c r="F60" i="4"/>
  <c r="G16" i="4"/>
  <c r="E87" i="4"/>
  <c r="G123" i="4"/>
  <c r="H15" i="4"/>
  <c r="F121" i="4"/>
  <c r="E109" i="4"/>
  <c r="H126" i="4"/>
  <c r="E93" i="4"/>
  <c r="E124" i="4"/>
  <c r="E110" i="4"/>
  <c r="H3" i="4"/>
  <c r="G88" i="4"/>
  <c r="E75" i="4"/>
  <c r="G19" i="4"/>
  <c r="F84" i="4"/>
  <c r="H74" i="4"/>
  <c r="H89" i="4"/>
  <c r="G125" i="4"/>
  <c r="H52" i="4"/>
  <c r="E85" i="4"/>
  <c r="E2" i="4"/>
  <c r="E31" i="4"/>
  <c r="F112" i="4"/>
  <c r="F43" i="4"/>
  <c r="G108" i="4"/>
  <c r="H100" i="4"/>
  <c r="E62" i="4"/>
  <c r="H38" i="4"/>
  <c r="F64" i="4"/>
  <c r="G107" i="4"/>
  <c r="F89" i="4"/>
  <c r="G18" i="4"/>
  <c r="H59" i="4"/>
  <c r="E50" i="4"/>
  <c r="E118" i="4"/>
  <c r="F123" i="4"/>
  <c r="F12" i="4"/>
  <c r="I1" i="4" a="1"/>
  <c r="H43" i="4"/>
  <c r="F26" i="4"/>
  <c r="H70" i="4"/>
  <c r="F48" i="4"/>
  <c r="H49" i="4"/>
  <c r="H119" i="4"/>
  <c r="E122" i="4"/>
  <c r="E83" i="4"/>
  <c r="F20" i="4"/>
  <c r="C18" i="3"/>
  <c r="H82" i="4"/>
  <c r="G93" i="4"/>
  <c r="E52" i="4"/>
  <c r="F98" i="4"/>
  <c r="H68" i="4"/>
  <c r="E26" i="4"/>
  <c r="H37" i="4"/>
  <c r="G126" i="4"/>
  <c r="E66" i="4"/>
  <c r="F21" i="4"/>
  <c r="F14" i="4"/>
  <c r="E116" i="4"/>
  <c r="H26" i="4"/>
  <c r="H2" i="4"/>
  <c r="G62" i="4"/>
  <c r="F113" i="4"/>
  <c r="H9" i="4"/>
  <c r="G39" i="4"/>
  <c r="F39" i="4"/>
  <c r="F45" i="4"/>
  <c r="G75" i="4"/>
  <c r="G96" i="4"/>
  <c r="E98" i="4"/>
  <c r="G40" i="4"/>
  <c r="G121" i="4"/>
  <c r="E58" i="4"/>
  <c r="F108" i="4"/>
  <c r="G120" i="4"/>
  <c r="G91" i="4"/>
  <c r="F102" i="4"/>
  <c r="F104" i="4"/>
  <c r="E8" i="4"/>
  <c r="F41" i="4"/>
  <c r="H45" i="4"/>
  <c r="F117" i="4"/>
  <c r="G71" i="4"/>
  <c r="G27" i="4"/>
  <c r="G45" i="4"/>
  <c r="G115" i="4"/>
  <c r="F118" i="4"/>
  <c r="F92" i="4"/>
  <c r="H125" i="4"/>
  <c r="H12" i="4"/>
  <c r="C19" i="3" s="1"/>
  <c r="D11" i="3"/>
  <c r="I78" i="4" l="1"/>
  <c r="I2" i="4"/>
  <c r="I57" i="4"/>
  <c r="I34" i="4"/>
  <c r="I38" i="4"/>
  <c r="I102" i="4"/>
  <c r="I106" i="4"/>
  <c r="I52" i="4"/>
  <c r="I36" i="4"/>
  <c r="I56" i="4"/>
  <c r="I107" i="4"/>
  <c r="I72" i="4"/>
  <c r="I67" i="4"/>
  <c r="I84" i="4"/>
  <c r="I124" i="4"/>
  <c r="I97" i="4"/>
  <c r="I65" i="4"/>
  <c r="I17" i="4"/>
  <c r="I20" i="4"/>
  <c r="I80" i="4"/>
  <c r="I76" i="4"/>
  <c r="I49" i="4"/>
  <c r="I85" i="4"/>
  <c r="I87" i="4"/>
  <c r="I25" i="4"/>
  <c r="I88" i="4"/>
  <c r="I73" i="4"/>
  <c r="I101" i="4"/>
  <c r="I105" i="4"/>
  <c r="I60" i="4"/>
  <c r="I111" i="4"/>
  <c r="I54" i="4"/>
  <c r="I47" i="4"/>
  <c r="I19" i="4"/>
  <c r="I90" i="4"/>
  <c r="I8" i="4"/>
  <c r="I62" i="4"/>
  <c r="I51" i="4"/>
  <c r="I100" i="4"/>
  <c r="I82" i="4"/>
  <c r="I79" i="4"/>
  <c r="I29" i="4"/>
  <c r="I108" i="4"/>
  <c r="I28" i="4"/>
  <c r="I109" i="4"/>
  <c r="I41" i="4"/>
  <c r="I30" i="4"/>
  <c r="I58" i="4"/>
  <c r="I81" i="4"/>
  <c r="I91" i="4"/>
  <c r="I13" i="4"/>
  <c r="I24" i="4"/>
  <c r="I95" i="4"/>
  <c r="I122" i="4"/>
  <c r="I92" i="4"/>
  <c r="I55" i="4"/>
  <c r="I33" i="4"/>
  <c r="I104" i="4"/>
  <c r="I123" i="4"/>
  <c r="I113" i="4"/>
  <c r="I125" i="4"/>
  <c r="I61" i="4"/>
  <c r="I70" i="4"/>
  <c r="I110" i="4"/>
  <c r="I103" i="4"/>
  <c r="I126" i="4"/>
  <c r="I63" i="4"/>
  <c r="I16" i="4"/>
  <c r="I120" i="4"/>
  <c r="I18" i="4"/>
  <c r="I5" i="4"/>
  <c r="I37" i="4"/>
  <c r="I40" i="4"/>
  <c r="I22" i="4"/>
  <c r="I44" i="4"/>
  <c r="I118" i="4"/>
  <c r="I48" i="4"/>
  <c r="I117" i="4"/>
  <c r="I93" i="4"/>
  <c r="I119" i="4"/>
  <c r="I46" i="4"/>
  <c r="I116" i="4"/>
  <c r="I3" i="4"/>
  <c r="I53" i="4"/>
  <c r="I45" i="4"/>
  <c r="I12" i="4"/>
  <c r="I15" i="4"/>
  <c r="I94" i="4"/>
  <c r="I71" i="4"/>
  <c r="I112" i="4"/>
  <c r="I66" i="4"/>
  <c r="I89" i="4"/>
  <c r="I114" i="4"/>
  <c r="I23" i="4"/>
  <c r="I1" i="4"/>
  <c r="I98" i="4"/>
  <c r="I35" i="4"/>
  <c r="I75" i="4"/>
  <c r="I39" i="4"/>
  <c r="I31" i="4"/>
  <c r="I99" i="4"/>
  <c r="I74" i="4"/>
  <c r="I64" i="4"/>
  <c r="I50" i="4"/>
  <c r="I86" i="4"/>
  <c r="I121" i="4"/>
  <c r="I26" i="4"/>
  <c r="I21" i="4"/>
  <c r="I83" i="4"/>
  <c r="I42" i="4"/>
  <c r="I27" i="4"/>
  <c r="I59" i="4"/>
  <c r="I96" i="4"/>
  <c r="I115" i="4"/>
  <c r="I9" i="4"/>
  <c r="I7" i="4"/>
  <c r="I68" i="4"/>
  <c r="I77" i="4"/>
  <c r="I6" i="4"/>
  <c r="I4" i="4"/>
  <c r="I11" i="4"/>
  <c r="I43" i="4"/>
  <c r="I69" i="4"/>
  <c r="I10" i="4"/>
  <c r="I32" i="4"/>
  <c r="I14" i="4"/>
  <c r="D20" i="3"/>
  <c r="D18" i="3" l="1"/>
  <c r="D19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<sst xmlns="http://schemas.openxmlformats.org/spreadsheetml/2006/main" count="237" uniqueCount="99">
  <si>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</si>
  <si>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</si>
  <si>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</si>
  <si>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</si>
  <si>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</si>
  <si>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</si>
  <si>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</si>
  <si>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</si>
  <si>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</si>
  <si>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</si>
  <si>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</si>
  <si>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</si>
  <si>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</si>
  <si>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</si>
  <si>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</si>
  <si>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</si>
  <si>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</si>
  <si>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</si>
  <si>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</si>
  <si>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</si>
  <si>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</si>
  <si>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</si>
  <si>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</si>
  <si>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</si>
  <si>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</si>
  <si>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</si>
  <si>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</si>
  <si>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</si>
  <si>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</si>
  <si>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</si>
  <si>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</si>
  <si>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</si>
  <si>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</si>
  <si>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</si>
  <si>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</si>
  <si>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</si>
  <si>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</si>
  <si>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</si>
  <si>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</si>
  <si>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</si>
  <si>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</si>
  <si>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</si>
  <si>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</si>
  <si>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</si>
  <si>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</si>
  <si>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</si>
  <si>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</si>
  <si>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ObjectOverwrite</t>
  </si>
  <si>
    <t>nIMMFutures</t>
  </si>
  <si>
    <t>nSerialFutures</t>
  </si>
  <si>
    <t>IndexTenor</t>
  </si>
  <si>
    <t>Months</t>
  </si>
  <si>
    <t>IborType</t>
  </si>
  <si>
    <t>SwapFixedFreq</t>
  </si>
  <si>
    <t>Min Distance</t>
  </si>
  <si>
    <t>3M</t>
  </si>
  <si>
    <t>YCSTD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</si>
  <si>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</si>
  <si>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</si>
  <si>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</si>
  <si>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</si>
  <si>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</si>
  <si>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</si>
  <si>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</si>
  <si>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</si>
  <si>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</si>
  <si>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</si>
  <si>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</si>
  <si>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</si>
  <si>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</si>
  <si>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</si>
  <si>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</si>
  <si>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</si>
  <si>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9M</t>
  </si>
  <si>
    <t>6M</t>
  </si>
  <si>
    <t>2M</t>
  </si>
  <si>
    <t>1M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</si>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</sst>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0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10"/>
      <name val="Arial"/>
      <family val="2"/>
    </font>
    <font>
      <b/>
      <u/>
      <sz val="8"/>
      <name val="Arial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2" fontId="17" fillId="0" borderId="0"/>
    <xf numFmtId="173" fontId="18" fillId="8" borderId="0">
      <alignment horizontal="center" vertical="center"/>
    </xf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</cellStyleXfs>
  <cellXfs count="146">
    <xf numFmtId="0" fontId="0" fillId="0" borderId="0" xfId="0"/>
    <xf numFmtId="0" fontId="4" fillId="2" borderId="14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4" xfId="1" applyFont="1" applyFill="1" applyBorder="1"/>
    <xf numFmtId="0" fontId="4" fillId="4" borderId="21" xfId="1" applyFont="1" applyFill="1" applyBorder="1"/>
    <xf numFmtId="0" fontId="4" fillId="4" borderId="24" xfId="1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169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66" fontId="4" fillId="6" borderId="16" xfId="0" quotePrefix="1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right"/>
    </xf>
    <xf numFmtId="1" fontId="6" fillId="6" borderId="19" xfId="0" applyNumberFormat="1" applyFont="1" applyFill="1" applyBorder="1" applyAlignment="1">
      <alignment horizontal="left"/>
    </xf>
    <xf numFmtId="166" fontId="4" fillId="5" borderId="16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3" fontId="4" fillId="5" borderId="17" xfId="0" applyNumberFormat="1" applyFont="1" applyFill="1" applyBorder="1" applyAlignment="1">
      <alignment horizontal="center"/>
    </xf>
    <xf numFmtId="11" fontId="4" fillId="5" borderId="17" xfId="0" applyNumberFormat="1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171" fontId="4" fillId="2" borderId="21" xfId="0" applyNumberFormat="1" applyFont="1" applyFill="1" applyBorder="1" applyAlignment="1">
      <alignment horizontal="right"/>
    </xf>
    <xf numFmtId="168" fontId="4" fillId="2" borderId="16" xfId="0" applyNumberFormat="1" applyFont="1" applyFill="1" applyBorder="1" applyAlignment="1">
      <alignment horizontal="center"/>
    </xf>
    <xf numFmtId="171" fontId="4" fillId="2" borderId="24" xfId="0" applyNumberFormat="1" applyFont="1" applyFill="1" applyBorder="1" applyAlignment="1">
      <alignment horizontal="right"/>
    </xf>
    <xf numFmtId="167" fontId="4" fillId="2" borderId="25" xfId="0" applyNumberFormat="1" applyFont="1" applyFill="1" applyBorder="1" applyAlignment="1">
      <alignment horizontal="right"/>
    </xf>
    <xf numFmtId="0" fontId="4" fillId="2" borderId="19" xfId="0" applyFont="1" applyFill="1" applyBorder="1" applyAlignment="1">
      <alignment horizontal="left"/>
    </xf>
    <xf numFmtId="0" fontId="4" fillId="2" borderId="15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0" xfId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1" fillId="2" borderId="0" xfId="0" applyFont="1" applyFill="1" applyBorder="1" applyAlignment="1">
      <alignment horizontal="left"/>
    </xf>
    <xf numFmtId="165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65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167" fontId="11" fillId="2" borderId="0" xfId="0" applyNumberFormat="1" applyFont="1" applyFill="1" applyBorder="1" applyAlignment="1">
      <alignment horizontal="right"/>
    </xf>
    <xf numFmtId="167" fontId="11" fillId="2" borderId="17" xfId="0" applyNumberFormat="1" applyFont="1" applyFill="1" applyBorder="1" applyAlignment="1">
      <alignment horizontal="right"/>
    </xf>
    <xf numFmtId="167" fontId="11" fillId="2" borderId="1" xfId="0" applyNumberFormat="1" applyFont="1" applyFill="1" applyBorder="1" applyAlignment="1">
      <alignment horizontal="right"/>
    </xf>
    <xf numFmtId="167" fontId="11" fillId="2" borderId="19" xfId="0" applyNumberFormat="1" applyFont="1" applyFill="1" applyBorder="1" applyAlignment="1">
      <alignment horizontal="right"/>
    </xf>
    <xf numFmtId="0" fontId="9" fillId="3" borderId="1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8" fontId="11" fillId="0" borderId="0" xfId="0" applyNumberFormat="1" applyFont="1"/>
    <xf numFmtId="0" fontId="9" fillId="4" borderId="11" xfId="0" applyFont="1" applyFill="1" applyBorder="1" applyAlignment="1">
      <alignment horizontal="right"/>
    </xf>
    <xf numFmtId="3" fontId="11" fillId="5" borderId="12" xfId="0" applyNumberFormat="1" applyFont="1" applyFill="1" applyBorder="1" applyAlignment="1">
      <alignment horizontal="center"/>
    </xf>
    <xf numFmtId="0" fontId="11" fillId="2" borderId="14" xfId="0" applyFont="1" applyFill="1" applyBorder="1" applyAlignment="1">
      <alignment horizontal="left"/>
    </xf>
    <xf numFmtId="165" fontId="11" fillId="2" borderId="0" xfId="0" applyNumberFormat="1" applyFont="1" applyFill="1" applyBorder="1" applyAlignment="1">
      <alignment horizontal="left"/>
    </xf>
    <xf numFmtId="164" fontId="11" fillId="0" borderId="0" xfId="0" applyNumberFormat="1" applyFont="1"/>
    <xf numFmtId="0" fontId="9" fillId="4" borderId="7" xfId="0" applyFont="1" applyFill="1" applyBorder="1" applyAlignment="1">
      <alignment horizontal="right"/>
    </xf>
    <xf numFmtId="3" fontId="11" fillId="5" borderId="8" xfId="0" applyNumberFormat="1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left"/>
    </xf>
    <xf numFmtId="0" fontId="11" fillId="0" borderId="9" xfId="0" applyFont="1" applyBorder="1"/>
    <xf numFmtId="0" fontId="12" fillId="6" borderId="10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left"/>
    </xf>
    <xf numFmtId="165" fontId="11" fillId="2" borderId="5" xfId="0" applyNumberFormat="1" applyFont="1" applyFill="1" applyBorder="1" applyAlignment="1">
      <alignment horizontal="left"/>
    </xf>
    <xf numFmtId="167" fontId="11" fillId="2" borderId="4" xfId="0" applyNumberFormat="1" applyFont="1" applyFill="1" applyBorder="1" applyAlignment="1">
      <alignment horizontal="right"/>
    </xf>
    <xf numFmtId="167" fontId="11" fillId="2" borderId="5" xfId="0" applyNumberFormat="1" applyFont="1" applyFill="1" applyBorder="1" applyAlignment="1">
      <alignment horizontal="right"/>
    </xf>
    <xf numFmtId="167" fontId="11" fillId="2" borderId="6" xfId="0" applyNumberFormat="1" applyFont="1" applyFill="1" applyBorder="1" applyAlignment="1">
      <alignment horizontal="right"/>
    </xf>
    <xf numFmtId="0" fontId="0" fillId="2" borderId="6" xfId="0" applyFill="1" applyBorder="1"/>
    <xf numFmtId="0" fontId="0" fillId="2" borderId="5" xfId="0" applyFill="1" applyBorder="1"/>
    <xf numFmtId="0" fontId="0" fillId="2" borderId="15" xfId="0" applyFill="1" applyBorder="1"/>
    <xf numFmtId="0" fontId="13" fillId="2" borderId="4" xfId="0" applyFont="1" applyFill="1" applyBorder="1"/>
    <xf numFmtId="170" fontId="14" fillId="6" borderId="27" xfId="0" quotePrefix="1" applyNumberFormat="1" applyFont="1" applyFill="1" applyBorder="1" applyAlignment="1" applyProtection="1">
      <alignment horizontal="center"/>
    </xf>
    <xf numFmtId="0" fontId="15" fillId="4" borderId="20" xfId="0" applyFont="1" applyFill="1" applyBorder="1"/>
    <xf numFmtId="0" fontId="13" fillId="2" borderId="14" xfId="0" applyFont="1" applyFill="1" applyBorder="1"/>
    <xf numFmtId="170" fontId="14" fillId="6" borderId="27" xfId="0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4" fillId="2" borderId="6" xfId="0" applyFont="1" applyFill="1" applyBorder="1"/>
    <xf numFmtId="0" fontId="14" fillId="2" borderId="5" xfId="0" applyFont="1" applyFill="1" applyBorder="1"/>
    <xf numFmtId="0" fontId="14" fillId="2" borderId="15" xfId="0" applyFont="1" applyFill="1" applyBorder="1"/>
    <xf numFmtId="15" fontId="14" fillId="2" borderId="4" xfId="0" applyNumberFormat="1" applyFont="1" applyFill="1" applyBorder="1"/>
    <xf numFmtId="0" fontId="14" fillId="4" borderId="20" xfId="0" applyNumberFormat="1" applyFont="1" applyFill="1" applyBorder="1"/>
    <xf numFmtId="0" fontId="14" fillId="2" borderId="14" xfId="0" applyFont="1" applyFill="1" applyBorder="1"/>
    <xf numFmtId="170" fontId="14" fillId="6" borderId="27" xfId="0" quotePrefix="1" applyNumberFormat="1" applyFont="1" applyFill="1" applyBorder="1" applyAlignment="1" applyProtection="1">
      <alignment horizontal="left"/>
    </xf>
    <xf numFmtId="0" fontId="14" fillId="2" borderId="4" xfId="0" applyFont="1" applyFill="1" applyBorder="1"/>
    <xf numFmtId="0" fontId="14" fillId="2" borderId="0" xfId="0" applyFont="1" applyFill="1" applyBorder="1"/>
    <xf numFmtId="169" fontId="10" fillId="0" borderId="0" xfId="0" applyNumberFormat="1" applyFont="1"/>
    <xf numFmtId="0" fontId="11" fillId="2" borderId="6" xfId="0" applyFont="1" applyFill="1" applyBorder="1"/>
    <xf numFmtId="0" fontId="11" fillId="2" borderId="5" xfId="0" applyFont="1" applyFill="1" applyBorder="1"/>
    <xf numFmtId="0" fontId="11" fillId="2" borderId="15" xfId="0" applyFont="1" applyFill="1" applyBorder="1"/>
    <xf numFmtId="0" fontId="11" fillId="2" borderId="4" xfId="0" applyFont="1" applyFill="1" applyBorder="1"/>
    <xf numFmtId="175" fontId="12" fillId="6" borderId="27" xfId="0" applyNumberFormat="1" applyFont="1" applyFill="1" applyBorder="1" applyAlignment="1" applyProtection="1">
      <alignment horizontal="left"/>
    </xf>
    <xf numFmtId="0" fontId="11" fillId="2" borderId="19" xfId="0" applyNumberFormat="1" applyFont="1" applyFill="1" applyBorder="1" applyAlignment="1">
      <alignment horizontal="left"/>
    </xf>
    <xf numFmtId="176" fontId="11" fillId="2" borderId="25" xfId="0" applyNumberFormat="1" applyFont="1" applyFill="1" applyBorder="1" applyAlignment="1">
      <alignment horizontal="left"/>
    </xf>
    <xf numFmtId="176" fontId="11" fillId="2" borderId="25" xfId="0" applyNumberFormat="1" applyFont="1" applyFill="1" applyBorder="1" applyAlignment="1">
      <alignment horizontal="right"/>
    </xf>
    <xf numFmtId="176" fontId="11" fillId="2" borderId="25" xfId="0" applyNumberFormat="1" applyFont="1" applyFill="1" applyBorder="1" applyAlignment="1"/>
    <xf numFmtId="0" fontId="9" fillId="2" borderId="26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12" fillId="6" borderId="20" xfId="0" applyNumberFormat="1" applyFont="1" applyFill="1" applyBorder="1" applyAlignment="1" applyProtection="1">
      <alignment horizontal="left" vertical="center"/>
    </xf>
    <xf numFmtId="0" fontId="11" fillId="6" borderId="27" xfId="0" applyNumberFormat="1" applyFont="1" applyFill="1" applyBorder="1" applyAlignment="1" applyProtection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Border="1"/>
    <xf numFmtId="0" fontId="11" fillId="2" borderId="14" xfId="0" applyFont="1" applyFill="1" applyBorder="1"/>
    <xf numFmtId="0" fontId="0" fillId="0" borderId="0" xfId="0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5" xfId="0" applyFont="1" applyFill="1" applyBorder="1"/>
    <xf numFmtId="0" fontId="14" fillId="6" borderId="20" xfId="0" applyNumberFormat="1" applyFont="1" applyFill="1" applyBorder="1" applyAlignment="1" applyProtection="1">
      <alignment horizontal="left" vertical="center"/>
    </xf>
    <xf numFmtId="0" fontId="2" fillId="2" borderId="20" xfId="0" applyNumberFormat="1" applyFont="1" applyFill="1" applyBorder="1" applyAlignment="1"/>
    <xf numFmtId="0" fontId="2" fillId="2" borderId="20" xfId="0" applyFont="1" applyFill="1" applyBorder="1" applyAlignment="1"/>
    <xf numFmtId="0" fontId="2" fillId="2" borderId="25" xfId="0" applyFont="1" applyFill="1" applyBorder="1" applyAlignment="1"/>
    <xf numFmtId="165" fontId="2" fillId="2" borderId="20" xfId="0" applyNumberFormat="1" applyFont="1" applyFill="1" applyBorder="1" applyAlignment="1"/>
    <xf numFmtId="0" fontId="2" fillId="2" borderId="2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0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0" xfId="0" applyFont="1"/>
    <xf numFmtId="0" fontId="21" fillId="2" borderId="4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4" fillId="4" borderId="26" xfId="0" applyFont="1" applyFill="1" applyBorder="1" applyAlignment="1">
      <alignment horizontal="center"/>
    </xf>
    <xf numFmtId="175" fontId="6" fillId="6" borderId="20" xfId="0" applyNumberFormat="1" applyFont="1" applyFill="1" applyBorder="1" applyAlignment="1" applyProtection="1">
      <alignment horizontal="left"/>
    </xf>
    <xf numFmtId="0" fontId="2" fillId="2" borderId="20" xfId="0" applyFont="1" applyFill="1" applyBorder="1"/>
    <xf numFmtId="0" fontId="22" fillId="2" borderId="26" xfId="0" applyFont="1" applyFill="1" applyBorder="1" applyAlignment="1">
      <alignment horizontal="center"/>
    </xf>
    <xf numFmtId="0" fontId="14" fillId="6" borderId="20" xfId="0" applyNumberFormat="1" applyFont="1" applyFill="1" applyBorder="1" applyAlignment="1" applyProtection="1">
      <alignment horizontal="center" vertical="center"/>
    </xf>
    <xf numFmtId="0" fontId="22" fillId="2" borderId="20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1" fillId="2" borderId="23" xfId="0" applyFont="1" applyFill="1" applyBorder="1"/>
    <xf numFmtId="0" fontId="2" fillId="2" borderId="30" xfId="0" applyFont="1" applyFill="1" applyBorder="1"/>
    <xf numFmtId="0" fontId="2" fillId="2" borderId="3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11" fillId="2" borderId="4" xfId="0" quotePrefix="1" applyFont="1" applyFill="1" applyBorder="1"/>
    <xf numFmtId="0" fontId="20" fillId="2" borderId="4" xfId="0" quotePrefix="1" applyFont="1" applyFill="1" applyBorder="1"/>
    <xf numFmtId="0" fontId="4" fillId="2" borderId="16" xfId="0" applyFont="1" applyFill="1" applyBorder="1" applyAlignment="1">
      <alignment horizontal="center"/>
    </xf>
    <xf numFmtId="0" fontId="4" fillId="4" borderId="25" xfId="1" applyFont="1" applyFill="1" applyBorder="1"/>
    <xf numFmtId="0" fontId="2" fillId="2" borderId="0" xfId="1" quotePrefix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20" xfId="0" quotePrefix="1" applyNumberFormat="1" applyFont="1" applyFill="1" applyBorder="1" applyAlignment="1">
      <alignment horizontal="center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4" fillId="9" borderId="0" xfId="1" applyFont="1" applyFill="1"/>
    <xf numFmtId="0" fontId="8" fillId="7" borderId="28" xfId="1" applyFont="1" applyFill="1" applyBorder="1" applyAlignment="1">
      <alignment horizontal="center"/>
    </xf>
    <xf numFmtId="0" fontId="8" fillId="7" borderId="31" xfId="1" applyFont="1" applyFill="1" applyBorder="1" applyAlignment="1">
      <alignment horizontal="center"/>
    </xf>
    <xf numFmtId="0" fontId="8" fillId="0" borderId="29" xfId="0" applyFont="1" applyBorder="1" applyAlignment="1"/>
    <xf numFmtId="0" fontId="8" fillId="7" borderId="29" xfId="1" applyFont="1" applyFill="1" applyBorder="1" applyAlignment="1">
      <alignment horizontal="center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K26"/>
  <sheetViews>
    <sheetView tabSelected="1" workbookViewId="0"/>
  </sheetViews>
  <sheetFormatPr defaultColWidth="8" defaultRowHeight="11.25" x14ac:dyDescent="0.2"/>
  <cols>
    <col min="1" max="2" width="2.7109375" style="141" customWidth="1"/>
    <col min="3" max="3" width="18" style="141" bestFit="1" customWidth="1"/>
    <col min="4" max="4" width="23.85546875" style="141" bestFit="1" customWidth="1"/>
    <col min="5" max="5" width="22" style="141" bestFit="1" customWidth="1"/>
    <col min="6" max="8" width="2.7109375" style="141" customWidth="1"/>
    <col min="9" max="9" width="18.5703125" style="141" bestFit="1" customWidth="1"/>
    <col min="10" max="10" width="48.42578125" style="141" bestFit="1" customWidth="1"/>
    <col min="11" max="11" width="2.7109375" style="141" customWidth="1"/>
    <col min="12" max="16384" width="8" style="141"/>
  </cols>
  <sheetData>
    <row r="1" spans="2:11" ht="12" thickBot="1" x14ac:dyDescent="0.25">
      <c r="B1" s="141" t="str">
        <f>_xll.qlxlVersion(TRUE,Trigger)</f>
        <v>QuantLibXL 1.4.0 - MS VC++ 9.0 - Multithreaded Dynamic Runtime library - Release Configuration - Feb  7 2014 15:33:58</v>
      </c>
    </row>
    <row r="2" spans="2:11" ht="18.75" thickBot="1" x14ac:dyDescent="0.3">
      <c r="B2" s="142" t="s">
        <v>7</v>
      </c>
      <c r="C2" s="143"/>
      <c r="D2" s="143"/>
      <c r="E2" s="143"/>
      <c r="F2" s="144"/>
      <c r="H2" s="142" t="s">
        <v>72</v>
      </c>
      <c r="I2" s="143"/>
      <c r="J2" s="143"/>
      <c r="K2" s="145"/>
    </row>
    <row r="3" spans="2:11" x14ac:dyDescent="0.2">
      <c r="B3" s="1"/>
      <c r="C3" s="2"/>
      <c r="D3" s="3"/>
      <c r="E3" s="3"/>
      <c r="F3" s="4"/>
      <c r="H3" s="78"/>
      <c r="I3" s="81"/>
      <c r="J3" s="81"/>
      <c r="K3" s="80"/>
    </row>
    <row r="4" spans="2:11" x14ac:dyDescent="0.2">
      <c r="B4" s="1"/>
      <c r="C4" s="5" t="s">
        <v>51</v>
      </c>
      <c r="D4" s="134">
        <v>3</v>
      </c>
      <c r="E4" s="3"/>
      <c r="F4" s="4"/>
      <c r="H4" s="78"/>
      <c r="I4" s="77" t="s">
        <v>6</v>
      </c>
      <c r="J4" s="71">
        <v>41684.564942129633</v>
      </c>
      <c r="K4" s="76"/>
    </row>
    <row r="5" spans="2:11" x14ac:dyDescent="0.2">
      <c r="B5" s="1"/>
      <c r="C5" s="6" t="s">
        <v>50</v>
      </c>
      <c r="D5" s="7" t="s">
        <v>55</v>
      </c>
      <c r="E5" s="3"/>
      <c r="F5" s="4"/>
      <c r="H5" s="78"/>
      <c r="I5" s="77" t="s">
        <v>12</v>
      </c>
      <c r="J5" s="71" t="b">
        <v>1</v>
      </c>
      <c r="K5" s="76"/>
    </row>
    <row r="6" spans="2:11" x14ac:dyDescent="0.2">
      <c r="B6" s="1"/>
      <c r="C6" s="6" t="s">
        <v>52</v>
      </c>
      <c r="D6" s="29" t="s">
        <v>58</v>
      </c>
      <c r="E6" s="3"/>
      <c r="F6" s="4"/>
      <c r="H6" s="78"/>
      <c r="I6" s="77" t="s">
        <v>47</v>
      </c>
      <c r="J6" s="71" t="b">
        <v>0</v>
      </c>
      <c r="K6" s="76"/>
    </row>
    <row r="7" spans="2:11" x14ac:dyDescent="0.2">
      <c r="B7" s="1"/>
      <c r="C7" s="6" t="s">
        <v>53</v>
      </c>
      <c r="D7" s="29" t="s">
        <v>61</v>
      </c>
      <c r="E7" s="3"/>
      <c r="F7" s="4"/>
      <c r="H7" s="78"/>
      <c r="I7" s="77" t="s">
        <v>71</v>
      </c>
      <c r="J7" s="71" t="b">
        <v>1</v>
      </c>
      <c r="K7" s="76"/>
    </row>
    <row r="8" spans="2:11" x14ac:dyDescent="0.2">
      <c r="B8" s="1"/>
      <c r="C8" s="135" t="s">
        <v>22</v>
      </c>
      <c r="D8" s="8" t="str">
        <f>Currency&amp;"_"&amp;$E$12&amp;"RH"</f>
        <v>HKD_YCSTDRH</v>
      </c>
      <c r="E8" s="3"/>
      <c r="F8" s="4"/>
      <c r="H8" s="78"/>
      <c r="I8" s="77" t="s">
        <v>70</v>
      </c>
      <c r="J8" s="79" t="str">
        <f ca="1">SUBSTITUTE(LEFT(CELL("filename",A1),FIND("[",CELL("filename",A1),1)-1),"\XLS\","\XML\")</f>
        <v>C:\Users\erik\Documents\repos\quantlib\QuantLibXL\Data2\XML\</v>
      </c>
      <c r="K8" s="76"/>
    </row>
    <row r="9" spans="2:11" x14ac:dyDescent="0.2">
      <c r="B9" s="1"/>
      <c r="C9" s="9"/>
      <c r="D9" s="9"/>
      <c r="E9" s="3"/>
      <c r="F9" s="4"/>
      <c r="H9" s="78"/>
      <c r="I9" s="77" t="s">
        <v>69</v>
      </c>
      <c r="J9" s="68" t="b">
        <v>1</v>
      </c>
      <c r="K9" s="76"/>
    </row>
    <row r="10" spans="2:11" ht="12" thickBot="1" x14ac:dyDescent="0.25">
      <c r="B10" s="1"/>
      <c r="C10" s="10" t="s">
        <v>13</v>
      </c>
      <c r="D10" s="11" t="str">
        <f>_xll.qlPiecewiseYieldCurve(D12,NDays,Calendar,RateHelpersSelected,,,,Accuracy,TraitsID,InterpolatorID,Permanent,,ObjectOverwrite)</f>
        <v>HKDYCSTD#0003</v>
      </c>
      <c r="E10" s="3"/>
      <c r="F10" s="4"/>
      <c r="H10" s="75"/>
      <c r="I10" s="74"/>
      <c r="J10" s="74"/>
      <c r="K10" s="73"/>
    </row>
    <row r="11" spans="2:11" ht="12" thickBot="1" x14ac:dyDescent="0.25">
      <c r="B11" s="1"/>
      <c r="C11" s="12" t="s">
        <v>14</v>
      </c>
      <c r="D11" s="13" t="str">
        <f>_xll.ohRangeRetrieveError(YieldCurve)</f>
        <v/>
      </c>
      <c r="E11" s="136" t="s">
        <v>98</v>
      </c>
      <c r="F11" s="4"/>
    </row>
    <row r="12" spans="2:11" ht="18.75" thickBot="1" x14ac:dyDescent="0.3">
      <c r="B12" s="1"/>
      <c r="C12" s="10" t="s">
        <v>8</v>
      </c>
      <c r="D12" s="14" t="str">
        <f>Currency&amp;$E$12</f>
        <v>HKDYCSTD</v>
      </c>
      <c r="E12" s="28" t="s">
        <v>56</v>
      </c>
      <c r="F12" s="4"/>
      <c r="H12" s="142" t="s">
        <v>68</v>
      </c>
      <c r="I12" s="143"/>
      <c r="J12" s="143"/>
      <c r="K12" s="145"/>
    </row>
    <row r="13" spans="2:11" ht="12.75" x14ac:dyDescent="0.2">
      <c r="B13" s="1"/>
      <c r="C13" s="15" t="s">
        <v>9</v>
      </c>
      <c r="D13" s="16">
        <v>0</v>
      </c>
      <c r="E13" s="3"/>
      <c r="F13" s="4"/>
      <c r="H13" s="70"/>
      <c r="I13" s="72"/>
      <c r="J13" s="72"/>
      <c r="K13" s="67"/>
    </row>
    <row r="14" spans="2:11" ht="12.75" x14ac:dyDescent="0.2">
      <c r="B14" s="1"/>
      <c r="C14" s="15" t="s">
        <v>21</v>
      </c>
      <c r="D14" s="17" t="e">
        <f>NA()</f>
        <v>#N/A</v>
      </c>
      <c r="E14" s="3"/>
      <c r="F14" s="4"/>
      <c r="H14" s="70"/>
      <c r="I14" s="69" t="s">
        <v>5</v>
      </c>
      <c r="J14" s="71" t="s">
        <v>57</v>
      </c>
      <c r="K14" s="67"/>
    </row>
    <row r="15" spans="2:11" ht="12.75" x14ac:dyDescent="0.2">
      <c r="B15" s="1"/>
      <c r="C15" s="15" t="s">
        <v>10</v>
      </c>
      <c r="D15" s="18" t="s">
        <v>59</v>
      </c>
      <c r="E15" s="3"/>
      <c r="F15" s="4"/>
      <c r="H15" s="70"/>
      <c r="I15" s="69" t="s">
        <v>67</v>
      </c>
      <c r="J15" s="71" t="s">
        <v>66</v>
      </c>
      <c r="K15" s="67"/>
    </row>
    <row r="16" spans="2:11" ht="12.75" x14ac:dyDescent="0.2">
      <c r="B16" s="1"/>
      <c r="C16" s="12" t="s">
        <v>11</v>
      </c>
      <c r="D16" s="19" t="s">
        <v>60</v>
      </c>
      <c r="E16" s="3"/>
      <c r="F16" s="4"/>
      <c r="H16" s="70"/>
      <c r="I16" s="69" t="s">
        <v>65</v>
      </c>
      <c r="J16" s="68" t="s">
        <v>64</v>
      </c>
      <c r="K16" s="67"/>
    </row>
    <row r="17" spans="2:11" ht="12.75" x14ac:dyDescent="0.2">
      <c r="B17" s="1"/>
      <c r="C17" s="9"/>
      <c r="D17" s="9"/>
      <c r="E17" s="3"/>
      <c r="F17" s="4"/>
      <c r="H17" s="70"/>
      <c r="I17" s="69" t="s">
        <v>85</v>
      </c>
      <c r="J17" s="71" t="s">
        <v>83</v>
      </c>
      <c r="K17" s="67"/>
    </row>
    <row r="18" spans="2:11" ht="12.75" x14ac:dyDescent="0.2">
      <c r="B18" s="1"/>
      <c r="C18" s="20">
        <f>_xll.qlTermStructureReferenceDate(YieldCurve)</f>
        <v>41684</v>
      </c>
      <c r="D18" s="21">
        <f>MAX(_xll.ohPack(Selected!I1:I126))</f>
        <v>1</v>
      </c>
      <c r="E18" s="3"/>
      <c r="F18" s="4"/>
      <c r="H18" s="70"/>
      <c r="I18" s="69" t="s">
        <v>84</v>
      </c>
      <c r="J18" s="71" t="s">
        <v>83</v>
      </c>
      <c r="K18" s="67"/>
    </row>
    <row r="19" spans="2:11" ht="12.75" x14ac:dyDescent="0.2">
      <c r="B19" s="1"/>
      <c r="C19" s="22">
        <f>MAX(_xll.ohPack(Selected!H2:H126))</f>
        <v>47168</v>
      </c>
      <c r="D19" s="7">
        <f>MIN(_xll.ohPack(Selected!I1:I126))</f>
        <v>0.63042303260485588</v>
      </c>
      <c r="E19" s="3"/>
      <c r="F19" s="4"/>
      <c r="H19" s="70"/>
      <c r="I19" s="69" t="s">
        <v>4</v>
      </c>
      <c r="J19" s="68" t="s">
        <v>62</v>
      </c>
      <c r="K19" s="67"/>
    </row>
    <row r="20" spans="2:11" ht="13.5" thickBot="1" x14ac:dyDescent="0.25">
      <c r="B20" s="1"/>
      <c r="C20" s="23" t="s">
        <v>14</v>
      </c>
      <c r="D20" s="24" t="str">
        <f>_xll.ohRangeRetrieveError(Selected!I1)</f>
        <v/>
      </c>
      <c r="E20" s="3"/>
      <c r="F20" s="4"/>
      <c r="H20" s="66"/>
      <c r="I20" s="65"/>
      <c r="J20" s="65"/>
      <c r="K20" s="64"/>
    </row>
    <row r="21" spans="2:11" ht="12" thickBot="1" x14ac:dyDescent="0.25">
      <c r="B21" s="25"/>
      <c r="C21" s="137"/>
      <c r="D21" s="137"/>
      <c r="E21" s="26"/>
      <c r="F21" s="27"/>
    </row>
    <row r="26" spans="2:11" ht="14.25" customHeight="1" x14ac:dyDescent="0.2"/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9"/>
  <sheetViews>
    <sheetView workbookViewId="0">
      <selection activeCell="F3" sqref="F3"/>
    </sheetView>
  </sheetViews>
  <sheetFormatPr defaultRowHeight="13.5" x14ac:dyDescent="0.25"/>
  <cols>
    <col min="1" max="1" width="2.7109375" style="31" customWidth="1"/>
    <col min="2" max="2" width="4" style="31" bestFit="1" customWidth="1"/>
    <col min="3" max="3" width="12" style="31" bestFit="1" customWidth="1"/>
    <col min="4" max="4" width="28.5703125" style="31" bestFit="1" customWidth="1"/>
    <col min="5" max="5" width="26.140625" style="31" bestFit="1" customWidth="1"/>
    <col min="6" max="6" width="22.42578125" style="31" bestFit="1" customWidth="1"/>
    <col min="7" max="7" width="23.5703125" style="31" customWidth="1"/>
    <col min="8" max="8" width="2.7109375" style="31" customWidth="1"/>
    <col min="9" max="16384" width="9.140625" style="31"/>
  </cols>
  <sheetData>
    <row r="1" spans="1:8" x14ac:dyDescent="0.25">
      <c r="A1" s="101" t="str">
        <f>Deposits!F3</f>
        <v>HKD_YCSTDRH_OND#0002</v>
      </c>
      <c r="B1" s="100"/>
      <c r="C1" s="100"/>
      <c r="D1" s="35" t="s">
        <v>82</v>
      </c>
      <c r="E1" s="99" t="str">
        <f>Currency&amp;"_YC"&amp;$D$1&amp;"RH"</f>
        <v>HKD_YCSTDRH</v>
      </c>
      <c r="F1" s="32"/>
      <c r="G1" s="32"/>
      <c r="H1" s="86"/>
    </row>
    <row r="2" spans="1:8" ht="23.25" customHeight="1" x14ac:dyDescent="0.25">
      <c r="A2" s="93"/>
      <c r="B2" s="98"/>
      <c r="C2" s="98" t="s">
        <v>81</v>
      </c>
      <c r="D2" s="98" t="s">
        <v>80</v>
      </c>
      <c r="E2" s="97" t="str">
        <f>$E$1&amp;"_Deposits.xml"</f>
        <v>HKD_YCSTDRH_Deposits.xml</v>
      </c>
      <c r="F2" s="96">
        <f ca="1">IF(Serialize,_xll.ohObjectSave(F3:F11,SerializationPath&amp;E2,FileOverwrite,,Serialize),"---")</f>
        <v>9</v>
      </c>
      <c r="G2" s="95" t="str">
        <f ca="1">_xll.ohRangeRetrieveError(F2)</f>
        <v/>
      </c>
      <c r="H2" s="86"/>
    </row>
    <row r="3" spans="1:8" x14ac:dyDescent="0.25">
      <c r="A3" s="93"/>
      <c r="B3" s="94" t="s">
        <v>79</v>
      </c>
      <c r="C3" s="91" t="str">
        <f t="shared" ref="C3:C11" si="0">PROPER(Currency)&amp;FamilyName&amp;$B3</f>
        <v>HkdHiborON</v>
      </c>
      <c r="D3" s="90" t="str">
        <f t="shared" ref="D3:D11" si="1">PROPER(Currency)&amp;FamilyName&amp;$B3&amp;"LastFixing"&amp;QuoteSuffix</f>
        <v>HkdHiborONLastFixing_Quote</v>
      </c>
      <c r="E3" s="89" t="str">
        <f t="shared" ref="E3:E11" si="2">$E$1&amp;"_"&amp;$B3&amp;"D"</f>
        <v>HKD_YCSTDRH_OND</v>
      </c>
      <c r="F3" s="88" t="str">
        <f>_xll.qlDepositRateHelper(E3,D3,C3,Permanent,Trigger,ObjectOverwrite)</f>
        <v>HKD_YCSTDRH_OND#0002</v>
      </c>
      <c r="G3" s="87" t="str">
        <f>_xll.ohRangeRetrieveError(F3)</f>
        <v/>
      </c>
      <c r="H3" s="132" t="s">
        <v>98</v>
      </c>
    </row>
    <row r="4" spans="1:8" x14ac:dyDescent="0.25">
      <c r="A4" s="93"/>
      <c r="B4" s="92" t="s">
        <v>78</v>
      </c>
      <c r="C4" s="91" t="str">
        <f t="shared" si="0"/>
        <v>HkdHiborSW</v>
      </c>
      <c r="D4" s="90" t="str">
        <f t="shared" si="1"/>
        <v>HkdHiborSWLastFixing_Quote</v>
      </c>
      <c r="E4" s="89" t="str">
        <f t="shared" si="2"/>
        <v>HKD_YCSTDRH_SWD</v>
      </c>
      <c r="F4" s="88" t="str">
        <f>_xll.qlDepositRateHelper(E4,D4,C4,Permanent,Trigger,ObjectOverwrite)</f>
        <v>HKD_YCSTDRH_SWD#0002</v>
      </c>
      <c r="G4" s="87" t="str">
        <f>_xll.ohRangeRetrieveError(F4)</f>
        <v/>
      </c>
      <c r="H4" s="132" t="s">
        <v>98</v>
      </c>
    </row>
    <row r="5" spans="1:8" x14ac:dyDescent="0.25">
      <c r="A5" s="93"/>
      <c r="B5" s="92" t="s">
        <v>77</v>
      </c>
      <c r="C5" s="91" t="str">
        <f t="shared" si="0"/>
        <v>HkdHibor2W</v>
      </c>
      <c r="D5" s="90" t="str">
        <f t="shared" si="1"/>
        <v>HkdHibor2WLastFixing_Quote</v>
      </c>
      <c r="E5" s="89" t="str">
        <f t="shared" si="2"/>
        <v>HKD_YCSTDRH_2WD</v>
      </c>
      <c r="F5" s="88" t="str">
        <f>_xll.qlDepositRateHelper(E5,D5,C5,Permanent,Trigger,ObjectOverwrite)</f>
        <v>HKD_YCSTDRH_2WD#0002</v>
      </c>
      <c r="G5" s="87" t="str">
        <f>_xll.ohRangeRetrieveError(F5)</f>
        <v/>
      </c>
      <c r="H5" s="132" t="s">
        <v>98</v>
      </c>
    </row>
    <row r="6" spans="1:8" x14ac:dyDescent="0.25">
      <c r="A6" s="93"/>
      <c r="B6" s="92" t="s">
        <v>76</v>
      </c>
      <c r="C6" s="91" t="str">
        <f t="shared" si="0"/>
        <v>HkdHibor1M</v>
      </c>
      <c r="D6" s="90" t="str">
        <f t="shared" si="1"/>
        <v>HkdHibor1MLastFixing_Quote</v>
      </c>
      <c r="E6" s="89" t="str">
        <f t="shared" si="2"/>
        <v>HKD_YCSTDRH_1MD</v>
      </c>
      <c r="F6" s="88" t="str">
        <f>_xll.qlDepositRateHelper(E6,D6,C6,Permanent,Trigger,ObjectOverwrite)</f>
        <v>HKD_YCSTDRH_1MD#0002</v>
      </c>
      <c r="G6" s="87" t="str">
        <f>_xll.ohRangeRetrieveError(F6)</f>
        <v/>
      </c>
      <c r="H6" s="132" t="s">
        <v>98</v>
      </c>
    </row>
    <row r="7" spans="1:8" x14ac:dyDescent="0.25">
      <c r="A7" s="93"/>
      <c r="B7" s="92" t="s">
        <v>75</v>
      </c>
      <c r="C7" s="91" t="str">
        <f t="shared" si="0"/>
        <v>HkdHibor2M</v>
      </c>
      <c r="D7" s="90" t="str">
        <f t="shared" si="1"/>
        <v>HkdHibor2MLastFixing_Quote</v>
      </c>
      <c r="E7" s="89" t="str">
        <f t="shared" si="2"/>
        <v>HKD_YCSTDRH_2MD</v>
      </c>
      <c r="F7" s="88" t="str">
        <f>_xll.qlDepositRateHelper(E7,D7,C7,Permanent,Trigger,ObjectOverwrite)</f>
        <v>HKD_YCSTDRH_2MD#0002</v>
      </c>
      <c r="G7" s="87" t="str">
        <f>_xll.ohRangeRetrieveError(F7)</f>
        <v/>
      </c>
      <c r="H7" s="132" t="s">
        <v>98</v>
      </c>
    </row>
    <row r="8" spans="1:8" x14ac:dyDescent="0.25">
      <c r="A8" s="93"/>
      <c r="B8" s="92" t="s">
        <v>55</v>
      </c>
      <c r="C8" s="91" t="str">
        <f t="shared" si="0"/>
        <v>HkdHibor3M</v>
      </c>
      <c r="D8" s="90" t="str">
        <f t="shared" si="1"/>
        <v>HkdHibor3MLastFixing_Quote</v>
      </c>
      <c r="E8" s="89" t="str">
        <f t="shared" si="2"/>
        <v>HKD_YCSTDRH_3MD</v>
      </c>
      <c r="F8" s="88" t="str">
        <f>_xll.qlDepositRateHelper(E8,D8,C8,Permanent,Trigger,ObjectOverwrite)</f>
        <v>HKD_YCSTDRH_3MD#0002</v>
      </c>
      <c r="G8" s="87" t="str">
        <f>_xll.ohRangeRetrieveError(F8)</f>
        <v/>
      </c>
      <c r="H8" s="132" t="s">
        <v>98</v>
      </c>
    </row>
    <row r="9" spans="1:8" x14ac:dyDescent="0.25">
      <c r="A9" s="93"/>
      <c r="B9" s="92" t="s">
        <v>74</v>
      </c>
      <c r="C9" s="91" t="str">
        <f t="shared" si="0"/>
        <v>HkdHibor6M</v>
      </c>
      <c r="D9" s="90" t="str">
        <f t="shared" si="1"/>
        <v>HkdHibor6MLastFixing_Quote</v>
      </c>
      <c r="E9" s="89" t="str">
        <f t="shared" si="2"/>
        <v>HKD_YCSTDRH_6MD</v>
      </c>
      <c r="F9" s="88" t="str">
        <f>_xll.qlDepositRateHelper(E9,D9,C9,Permanent,Trigger,ObjectOverwrite)</f>
        <v>HKD_YCSTDRH_6MD#0002</v>
      </c>
      <c r="G9" s="87" t="str">
        <f>_xll.ohRangeRetrieveError(F9)</f>
        <v/>
      </c>
      <c r="H9" s="132" t="s">
        <v>98</v>
      </c>
    </row>
    <row r="10" spans="1:8" x14ac:dyDescent="0.25">
      <c r="A10" s="93"/>
      <c r="B10" s="92" t="s">
        <v>73</v>
      </c>
      <c r="C10" s="91" t="str">
        <f t="shared" si="0"/>
        <v>HkdHibor9M</v>
      </c>
      <c r="D10" s="90" t="str">
        <f t="shared" si="1"/>
        <v>HkdHibor9MLastFixing_Quote</v>
      </c>
      <c r="E10" s="89" t="str">
        <f t="shared" si="2"/>
        <v>HKD_YCSTDRH_9MD</v>
      </c>
      <c r="F10" s="88" t="str">
        <f>_xll.qlDepositRateHelper(E10,D10,C10,Permanent,Trigger,ObjectOverwrite)</f>
        <v>HKD_YCSTDRH_9MD#0002</v>
      </c>
      <c r="G10" s="87" t="str">
        <f>_xll.ohRangeRetrieveError(F10)</f>
        <v/>
      </c>
      <c r="H10" s="132" t="s">
        <v>98</v>
      </c>
    </row>
    <row r="11" spans="1:8" x14ac:dyDescent="0.25">
      <c r="A11" s="93"/>
      <c r="B11" s="92" t="s">
        <v>23</v>
      </c>
      <c r="C11" s="91" t="str">
        <f t="shared" si="0"/>
        <v>HkdHibor1Y</v>
      </c>
      <c r="D11" s="90" t="str">
        <f t="shared" si="1"/>
        <v>HkdHibor1YLastFixing_Quote</v>
      </c>
      <c r="E11" s="89" t="str">
        <f t="shared" si="2"/>
        <v>HKD_YCSTDRH_1YD</v>
      </c>
      <c r="F11" s="88" t="str">
        <f>_xll.qlDepositRateHelper(E11,D11,C11,Permanent,Trigger,ObjectOverwrite)</f>
        <v>HKD_YCSTDRH_1YD#0002</v>
      </c>
      <c r="G11" s="87" t="str">
        <f>_xll.ohRangeRetrieveError(F11)</f>
        <v/>
      </c>
      <c r="H11" s="132" t="s">
        <v>98</v>
      </c>
    </row>
    <row r="12" spans="1:8" ht="14.25" thickBot="1" x14ac:dyDescent="0.3">
      <c r="A12" s="85"/>
      <c r="B12" s="84"/>
      <c r="C12" s="84"/>
      <c r="D12" s="84"/>
      <c r="E12" s="84"/>
      <c r="F12" s="84"/>
      <c r="G12" s="84"/>
      <c r="H12" s="83"/>
    </row>
    <row r="19" spans="4:4" x14ac:dyDescent="0.25">
      <c r="D19" s="82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9"/>
  <sheetViews>
    <sheetView workbookViewId="0">
      <selection activeCell="L6" sqref="L6:L28"/>
    </sheetView>
  </sheetViews>
  <sheetFormatPr defaultRowHeight="12.75" x14ac:dyDescent="0.2"/>
  <cols>
    <col min="1" max="1" width="2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8.140625" style="102" bestFit="1" customWidth="1"/>
    <col min="13" max="13" width="51.7109375" customWidth="1"/>
    <col min="14" max="15" width="2.7109375" customWidth="1"/>
    <col min="16" max="16" width="6.5703125" bestFit="1" customWidth="1"/>
    <col min="17" max="17" width="13.140625" bestFit="1" customWidth="1"/>
    <col min="18" max="18" width="13.5703125" bestFit="1" customWidth="1"/>
    <col min="20" max="20" width="13.5703125" bestFit="1" customWidth="1"/>
  </cols>
  <sheetData>
    <row r="1" spans="1:20" x14ac:dyDescent="0.2">
      <c r="A1" s="131"/>
      <c r="B1" s="129"/>
      <c r="C1" s="129"/>
      <c r="D1" s="129"/>
      <c r="E1" s="129"/>
      <c r="F1" s="129"/>
      <c r="G1" s="129"/>
      <c r="H1" s="129"/>
      <c r="I1" s="129"/>
      <c r="J1" s="129"/>
      <c r="K1" s="130"/>
      <c r="L1" s="129"/>
      <c r="M1" s="129"/>
      <c r="N1" s="128"/>
    </row>
    <row r="2" spans="1:20" x14ac:dyDescent="0.2">
      <c r="A2" s="115"/>
      <c r="B2" s="118"/>
      <c r="C2" s="118"/>
      <c r="D2" s="118"/>
      <c r="E2" s="118"/>
      <c r="F2" s="118"/>
      <c r="G2" s="118"/>
      <c r="H2" s="118"/>
      <c r="I2" s="118"/>
      <c r="J2" s="127" t="s">
        <v>55</v>
      </c>
      <c r="K2" s="127" t="str">
        <f>Currency&amp;"_YC"&amp;"STDRH"</f>
        <v>HKD_YCSTDRH</v>
      </c>
      <c r="L2" s="118" t="e">
        <f>NA()</f>
        <v>#N/A</v>
      </c>
      <c r="M2" s="118"/>
      <c r="N2" s="117"/>
      <c r="P2" s="116"/>
      <c r="Q2" s="116"/>
      <c r="R2" s="116"/>
      <c r="S2" s="116"/>
      <c r="T2" s="116"/>
    </row>
    <row r="3" spans="1:20" ht="22.5" x14ac:dyDescent="0.2">
      <c r="A3" s="115"/>
      <c r="B3" s="126" t="s">
        <v>97</v>
      </c>
      <c r="C3" s="126"/>
      <c r="D3" s="126"/>
      <c r="E3" s="126"/>
      <c r="F3" s="126" t="s">
        <v>96</v>
      </c>
      <c r="G3" s="126" t="s">
        <v>95</v>
      </c>
      <c r="H3" s="126" t="s">
        <v>94</v>
      </c>
      <c r="I3" s="126" t="s">
        <v>93</v>
      </c>
      <c r="J3" s="126" t="s">
        <v>80</v>
      </c>
      <c r="K3" s="125" t="str">
        <f>K2&amp;"_Swaps.xml"</f>
        <v>HKD_YCSTDRH_Swaps.xml</v>
      </c>
      <c r="L3" s="124">
        <f ca="1">IF(Serialize,_xll.ohObjectSave(L4:L28,SerializationPath&amp;K3,FileOverwrite,,Serialize),"---")</f>
        <v>24</v>
      </c>
      <c r="M3" s="107" t="str">
        <f ca="1">_xll.ohRangeRetrieveError(L3)</f>
        <v/>
      </c>
      <c r="N3" s="133" t="s">
        <v>98</v>
      </c>
      <c r="P3" s="123" t="s">
        <v>92</v>
      </c>
      <c r="Q3" s="123" t="s">
        <v>91</v>
      </c>
      <c r="R3" s="123" t="s">
        <v>90</v>
      </c>
      <c r="S3" s="123" t="s">
        <v>89</v>
      </c>
      <c r="T3" s="123" t="s">
        <v>88</v>
      </c>
    </row>
    <row r="4" spans="1:20" x14ac:dyDescent="0.2">
      <c r="A4" s="119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22" t="str">
        <f>_xll.qlIborIndex(,FamilyName,J2,P4,Currency,Q4,R4,S4,T4,,Permanent,Trigger,ObjectOverwrite)</f>
        <v>obj_0015f#0002</v>
      </c>
      <c r="M4" s="121" t="str">
        <f>_xll.ohRangeRetrieveError(L4)</f>
        <v/>
      </c>
      <c r="N4" s="133" t="s">
        <v>98</v>
      </c>
      <c r="P4" s="120">
        <v>0</v>
      </c>
      <c r="Q4" s="120" t="s">
        <v>62</v>
      </c>
      <c r="R4" s="120" t="s">
        <v>86</v>
      </c>
      <c r="S4" s="120" t="b">
        <v>1</v>
      </c>
      <c r="T4" s="120" t="s">
        <v>83</v>
      </c>
    </row>
    <row r="5" spans="1:20" s="116" customFormat="1" x14ac:dyDescent="0.2">
      <c r="A5" s="119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33" t="s">
        <v>98</v>
      </c>
    </row>
    <row r="6" spans="1:20" x14ac:dyDescent="0.2">
      <c r="A6" s="115"/>
      <c r="B6" s="138">
        <v>1</v>
      </c>
      <c r="C6" s="114" t="s">
        <v>23</v>
      </c>
      <c r="D6" s="114" t="s">
        <v>61</v>
      </c>
      <c r="E6" s="114" t="s">
        <v>58</v>
      </c>
      <c r="F6" s="113" t="s">
        <v>87</v>
      </c>
      <c r="G6" s="113" t="s">
        <v>86</v>
      </c>
      <c r="H6" s="113" t="str">
        <f t="shared" ref="H6:H28" si="0">IF(UPPER(RIGHT($D6))="B",BondBasisDayCounter,IF(UPPER(RIGHT($D6))="M",MoneyMarketDayCounter,"--"))</f>
        <v>Actual/365 (Fixed)</v>
      </c>
      <c r="I6" s="111">
        <v>0</v>
      </c>
      <c r="J6" s="109" t="str">
        <f t="shared" ref="J6:J28" si="1">Currency&amp;$D6&amp;$E6&amp;$C6&amp;QuoteSuffix</f>
        <v>HKDQM3H1Y_Quote</v>
      </c>
      <c r="K6" s="109" t="str">
        <f t="shared" ref="K6:K28" si="2">$K$2&amp;"_"&amp;$D6&amp;$E6&amp;$C6</f>
        <v>HKD_YCSTDRH_QM3H1Y</v>
      </c>
      <c r="L6" s="108" t="str">
        <f>_xll.qlSwapRateHelper2(K6,$J6,$C6,Calendar,$F6,$G6,$H6,$L$4,$I6,B6&amp;"D",DiscountingCurve,Permanent,,ObjectOverwrite)</f>
        <v>HKD_YCSTDRH_QM3H1Y#0002</v>
      </c>
      <c r="M6" s="107" t="str">
        <f>_xll.ohRangeRetrieveError(L6)</f>
        <v/>
      </c>
      <c r="N6" s="133" t="s">
        <v>98</v>
      </c>
    </row>
    <row r="7" spans="1:20" x14ac:dyDescent="0.2">
      <c r="A7" s="115"/>
      <c r="B7" s="138">
        <v>1</v>
      </c>
      <c r="C7" s="114" t="s">
        <v>24</v>
      </c>
      <c r="D7" s="114" t="s">
        <v>61</v>
      </c>
      <c r="E7" s="114" t="s">
        <v>58</v>
      </c>
      <c r="F7" s="113" t="s">
        <v>87</v>
      </c>
      <c r="G7" s="112" t="s">
        <v>86</v>
      </c>
      <c r="H7" s="112" t="str">
        <f t="shared" si="0"/>
        <v>Actual/365 (Fixed)</v>
      </c>
      <c r="I7" s="111">
        <v>0</v>
      </c>
      <c r="J7" s="110" t="str">
        <f t="shared" si="1"/>
        <v>HKDQM3H15M_Quote</v>
      </c>
      <c r="K7" s="109" t="str">
        <f t="shared" si="2"/>
        <v>HKD_YCSTDRH_QM3H15M</v>
      </c>
      <c r="L7" s="108" t="str">
        <f>_xll.qlSwapRateHelper2(K7,$J7,$C7,Calendar,$F7,$G7,$H7,$L$4,$I7,B7&amp;"D",DiscountingCurve,Permanent,,ObjectOverwrite)</f>
        <v>HKD_YCSTDRH_QM3H15M#0002</v>
      </c>
      <c r="M7" s="107" t="str">
        <f>_xll.ohRangeRetrieveError(L7)</f>
        <v/>
      </c>
      <c r="N7" s="133" t="s">
        <v>98</v>
      </c>
    </row>
    <row r="8" spans="1:20" x14ac:dyDescent="0.2">
      <c r="A8" s="115"/>
      <c r="B8" s="138">
        <v>1</v>
      </c>
      <c r="C8" s="114" t="s">
        <v>25</v>
      </c>
      <c r="D8" s="114" t="s">
        <v>61</v>
      </c>
      <c r="E8" s="114" t="s">
        <v>58</v>
      </c>
      <c r="F8" s="113" t="s">
        <v>87</v>
      </c>
      <c r="G8" s="112" t="s">
        <v>86</v>
      </c>
      <c r="H8" s="112" t="str">
        <f t="shared" si="0"/>
        <v>Actual/365 (Fixed)</v>
      </c>
      <c r="I8" s="111">
        <v>0</v>
      </c>
      <c r="J8" s="110" t="str">
        <f t="shared" si="1"/>
        <v>HKDQM3H18M_Quote</v>
      </c>
      <c r="K8" s="109" t="str">
        <f t="shared" si="2"/>
        <v>HKD_YCSTDRH_QM3H18M</v>
      </c>
      <c r="L8" s="108" t="str">
        <f>_xll.qlSwapRateHelper2(K8,$J8,$C8,Calendar,$F8,$G8,$H8,$L$4,$I8,B8&amp;"D",DiscountingCurve,Permanent,,ObjectOverwrite)</f>
        <v>HKD_YCSTDRH_QM3H18M#0002</v>
      </c>
      <c r="M8" s="107" t="str">
        <f>_xll.ohRangeRetrieveError(L8)</f>
        <v/>
      </c>
      <c r="N8" s="133" t="s">
        <v>98</v>
      </c>
    </row>
    <row r="9" spans="1:20" x14ac:dyDescent="0.2">
      <c r="A9" s="115"/>
      <c r="B9" s="138">
        <v>1</v>
      </c>
      <c r="C9" s="114" t="s">
        <v>26</v>
      </c>
      <c r="D9" s="114" t="s">
        <v>61</v>
      </c>
      <c r="E9" s="114" t="s">
        <v>58</v>
      </c>
      <c r="F9" s="113" t="s">
        <v>87</v>
      </c>
      <c r="G9" s="112" t="s">
        <v>86</v>
      </c>
      <c r="H9" s="112" t="str">
        <f t="shared" si="0"/>
        <v>Actual/365 (Fixed)</v>
      </c>
      <c r="I9" s="111">
        <v>0</v>
      </c>
      <c r="J9" s="110" t="str">
        <f t="shared" si="1"/>
        <v>HKDQM3H21M_Quote</v>
      </c>
      <c r="K9" s="109" t="str">
        <f t="shared" si="2"/>
        <v>HKD_YCSTDRH_QM3H21M</v>
      </c>
      <c r="L9" s="108" t="str">
        <f>_xll.qlSwapRateHelper2(K9,$J9,$C9,Calendar,$F9,$G9,$H9,$L$4,$I9,B9&amp;"D",DiscountingCurve,Permanent,,ObjectOverwrite)</f>
        <v>HKD_YCSTDRH_QM3H21M#0002</v>
      </c>
      <c r="M9" s="107" t="str">
        <f>_xll.ohRangeRetrieveError(L9)</f>
        <v/>
      </c>
      <c r="N9" s="133" t="s">
        <v>98</v>
      </c>
    </row>
    <row r="10" spans="1:20" x14ac:dyDescent="0.2">
      <c r="A10" s="115"/>
      <c r="B10" s="138">
        <v>1</v>
      </c>
      <c r="C10" s="114" t="s">
        <v>27</v>
      </c>
      <c r="D10" s="114" t="s">
        <v>61</v>
      </c>
      <c r="E10" s="114" t="s">
        <v>58</v>
      </c>
      <c r="F10" s="113" t="s">
        <v>87</v>
      </c>
      <c r="G10" s="112" t="s">
        <v>86</v>
      </c>
      <c r="H10" s="112" t="str">
        <f t="shared" si="0"/>
        <v>Actual/365 (Fixed)</v>
      </c>
      <c r="I10" s="111">
        <v>0</v>
      </c>
      <c r="J10" s="110" t="str">
        <f t="shared" si="1"/>
        <v>HKDQM3H2Y_Quote</v>
      </c>
      <c r="K10" s="109" t="str">
        <f t="shared" si="2"/>
        <v>HKD_YCSTDRH_QM3H2Y</v>
      </c>
      <c r="L10" s="108" t="str">
        <f>_xll.qlSwapRateHelper2(K10,$J10,$C10,Calendar,$F10,$G10,$H10,$L$4,$I10,B10&amp;"D",DiscountingCurve,Permanent,,ObjectOverwrite)</f>
        <v>HKD_YCSTDRH_QM3H2Y#0002</v>
      </c>
      <c r="M10" s="107" t="str">
        <f>_xll.ohRangeRetrieveError(L10)</f>
        <v/>
      </c>
      <c r="N10" s="133" t="s">
        <v>98</v>
      </c>
    </row>
    <row r="11" spans="1:20" x14ac:dyDescent="0.2">
      <c r="A11" s="115"/>
      <c r="B11" s="138">
        <v>1</v>
      </c>
      <c r="C11" s="114" t="s">
        <v>28</v>
      </c>
      <c r="D11" s="114" t="s">
        <v>61</v>
      </c>
      <c r="E11" s="114" t="s">
        <v>58</v>
      </c>
      <c r="F11" s="113" t="s">
        <v>87</v>
      </c>
      <c r="G11" s="112" t="s">
        <v>86</v>
      </c>
      <c r="H11" s="112" t="str">
        <f t="shared" si="0"/>
        <v>Actual/365 (Fixed)</v>
      </c>
      <c r="I11" s="111">
        <v>0</v>
      </c>
      <c r="J11" s="110" t="str">
        <f t="shared" si="1"/>
        <v>HKDQM3H3Y_Quote</v>
      </c>
      <c r="K11" s="109" t="str">
        <f t="shared" si="2"/>
        <v>HKD_YCSTDRH_QM3H3Y</v>
      </c>
      <c r="L11" s="108" t="str">
        <f>_xll.qlSwapRateHelper2(K11,$J11,$C11,Calendar,$F11,$G11,$H11,$L$4,$I11,B11&amp;"D",DiscountingCurve,Permanent,,ObjectOverwrite)</f>
        <v>HKD_YCSTDRH_QM3H3Y#0002</v>
      </c>
      <c r="M11" s="107" t="str">
        <f>_xll.ohRangeRetrieveError(L11)</f>
        <v/>
      </c>
      <c r="N11" s="133" t="s">
        <v>98</v>
      </c>
    </row>
    <row r="12" spans="1:20" x14ac:dyDescent="0.2">
      <c r="A12" s="115"/>
      <c r="B12" s="138">
        <v>1</v>
      </c>
      <c r="C12" s="114" t="s">
        <v>29</v>
      </c>
      <c r="D12" s="114" t="s">
        <v>61</v>
      </c>
      <c r="E12" s="114" t="s">
        <v>58</v>
      </c>
      <c r="F12" s="113" t="s">
        <v>87</v>
      </c>
      <c r="G12" s="112" t="s">
        <v>86</v>
      </c>
      <c r="H12" s="112" t="str">
        <f t="shared" si="0"/>
        <v>Actual/365 (Fixed)</v>
      </c>
      <c r="I12" s="111">
        <v>0</v>
      </c>
      <c r="J12" s="110" t="str">
        <f t="shared" si="1"/>
        <v>HKDQM3H4Y_Quote</v>
      </c>
      <c r="K12" s="109" t="str">
        <f t="shared" si="2"/>
        <v>HKD_YCSTDRH_QM3H4Y</v>
      </c>
      <c r="L12" s="108" t="str">
        <f>_xll.qlSwapRateHelper2(K12,$J12,$C12,Calendar,$F12,$G12,$H12,$L$4,$I12,B12&amp;"D",DiscountingCurve,Permanent,,ObjectOverwrite)</f>
        <v>HKD_YCSTDRH_QM3H4Y#0002</v>
      </c>
      <c r="M12" s="107" t="str">
        <f>_xll.ohRangeRetrieveError(L12)</f>
        <v/>
      </c>
      <c r="N12" s="133" t="s">
        <v>98</v>
      </c>
    </row>
    <row r="13" spans="1:20" x14ac:dyDescent="0.2">
      <c r="A13" s="115"/>
      <c r="B13" s="138">
        <v>1</v>
      </c>
      <c r="C13" s="114" t="s">
        <v>30</v>
      </c>
      <c r="D13" s="114" t="s">
        <v>61</v>
      </c>
      <c r="E13" s="114" t="s">
        <v>58</v>
      </c>
      <c r="F13" s="113" t="s">
        <v>87</v>
      </c>
      <c r="G13" s="112" t="s">
        <v>86</v>
      </c>
      <c r="H13" s="112" t="str">
        <f t="shared" si="0"/>
        <v>Actual/365 (Fixed)</v>
      </c>
      <c r="I13" s="111">
        <v>0</v>
      </c>
      <c r="J13" s="110" t="str">
        <f t="shared" si="1"/>
        <v>HKDQM3H5Y_Quote</v>
      </c>
      <c r="K13" s="109" t="str">
        <f t="shared" si="2"/>
        <v>HKD_YCSTDRH_QM3H5Y</v>
      </c>
      <c r="L13" s="108" t="str">
        <f>_xll.qlSwapRateHelper2(K13,$J13,$C13,Calendar,$F13,$G13,$H13,$L$4,$I13,B13&amp;"D",DiscountingCurve,Permanent,,ObjectOverwrite)</f>
        <v>HKD_YCSTDRH_QM3H5Y#0002</v>
      </c>
      <c r="M13" s="107" t="str">
        <f>_xll.ohRangeRetrieveError(L13)</f>
        <v/>
      </c>
      <c r="N13" s="133" t="s">
        <v>98</v>
      </c>
    </row>
    <row r="14" spans="1:20" x14ac:dyDescent="0.2">
      <c r="A14" s="115"/>
      <c r="B14" s="138">
        <v>1</v>
      </c>
      <c r="C14" s="114" t="s">
        <v>31</v>
      </c>
      <c r="D14" s="114" t="s">
        <v>61</v>
      </c>
      <c r="E14" s="114" t="s">
        <v>58</v>
      </c>
      <c r="F14" s="113" t="s">
        <v>87</v>
      </c>
      <c r="G14" s="112" t="s">
        <v>86</v>
      </c>
      <c r="H14" s="112" t="str">
        <f t="shared" si="0"/>
        <v>Actual/365 (Fixed)</v>
      </c>
      <c r="I14" s="111">
        <v>0</v>
      </c>
      <c r="J14" s="110" t="str">
        <f t="shared" si="1"/>
        <v>HKDQM3H6Y_Quote</v>
      </c>
      <c r="K14" s="109" t="str">
        <f t="shared" si="2"/>
        <v>HKD_YCSTDRH_QM3H6Y</v>
      </c>
      <c r="L14" s="108" t="str">
        <f>_xll.qlSwapRateHelper2(K14,$J14,$C14,Calendar,$F14,$G14,$H14,$L$4,$I14,B14&amp;"D",DiscountingCurve,Permanent,,ObjectOverwrite)</f>
        <v>HKD_YCSTDRH_QM3H6Y#0002</v>
      </c>
      <c r="M14" s="107" t="str">
        <f>_xll.ohRangeRetrieveError(L14)</f>
        <v/>
      </c>
      <c r="N14" s="133" t="s">
        <v>98</v>
      </c>
    </row>
    <row r="15" spans="1:20" x14ac:dyDescent="0.2">
      <c r="A15" s="115"/>
      <c r="B15" s="138">
        <v>1</v>
      </c>
      <c r="C15" s="114" t="s">
        <v>32</v>
      </c>
      <c r="D15" s="114" t="s">
        <v>61</v>
      </c>
      <c r="E15" s="114" t="s">
        <v>58</v>
      </c>
      <c r="F15" s="113" t="s">
        <v>87</v>
      </c>
      <c r="G15" s="112" t="s">
        <v>86</v>
      </c>
      <c r="H15" s="112" t="str">
        <f t="shared" si="0"/>
        <v>Actual/365 (Fixed)</v>
      </c>
      <c r="I15" s="111">
        <v>0</v>
      </c>
      <c r="J15" s="110" t="str">
        <f t="shared" si="1"/>
        <v>HKDQM3H7Y_Quote</v>
      </c>
      <c r="K15" s="109" t="str">
        <f t="shared" si="2"/>
        <v>HKD_YCSTDRH_QM3H7Y</v>
      </c>
      <c r="L15" s="108" t="str">
        <f>_xll.qlSwapRateHelper2(K15,$J15,$C15,Calendar,$F15,$G15,$H15,$L$4,$I15,B15&amp;"D",DiscountingCurve,Permanent,,ObjectOverwrite)</f>
        <v>HKD_YCSTDRH_QM3H7Y#0002</v>
      </c>
      <c r="M15" s="107" t="str">
        <f>_xll.ohRangeRetrieveError(L15)</f>
        <v/>
      </c>
      <c r="N15" s="133" t="s">
        <v>98</v>
      </c>
    </row>
    <row r="16" spans="1:20" x14ac:dyDescent="0.2">
      <c r="A16" s="115"/>
      <c r="B16" s="138">
        <v>1</v>
      </c>
      <c r="C16" s="114" t="s">
        <v>33</v>
      </c>
      <c r="D16" s="114" t="s">
        <v>61</v>
      </c>
      <c r="E16" s="114" t="s">
        <v>58</v>
      </c>
      <c r="F16" s="113" t="s">
        <v>87</v>
      </c>
      <c r="G16" s="112" t="s">
        <v>86</v>
      </c>
      <c r="H16" s="112" t="str">
        <f t="shared" si="0"/>
        <v>Actual/365 (Fixed)</v>
      </c>
      <c r="I16" s="111">
        <v>0</v>
      </c>
      <c r="J16" s="110" t="str">
        <f t="shared" si="1"/>
        <v>HKDQM3H8Y_Quote</v>
      </c>
      <c r="K16" s="109" t="str">
        <f t="shared" si="2"/>
        <v>HKD_YCSTDRH_QM3H8Y</v>
      </c>
      <c r="L16" s="108" t="str">
        <f>_xll.qlSwapRateHelper2(K16,$J16,$C16,Calendar,$F16,$G16,$H16,$L$4,$I16,B16&amp;"D",DiscountingCurve,Permanent,,ObjectOverwrite)</f>
        <v>HKD_YCSTDRH_QM3H8Y#0002</v>
      </c>
      <c r="M16" s="107" t="str">
        <f>_xll.ohRangeRetrieveError(L16)</f>
        <v/>
      </c>
      <c r="N16" s="133" t="s">
        <v>98</v>
      </c>
    </row>
    <row r="17" spans="1:14" x14ac:dyDescent="0.2">
      <c r="A17" s="115"/>
      <c r="B17" s="138">
        <v>1</v>
      </c>
      <c r="C17" s="114" t="s">
        <v>34</v>
      </c>
      <c r="D17" s="114" t="s">
        <v>61</v>
      </c>
      <c r="E17" s="114" t="s">
        <v>58</v>
      </c>
      <c r="F17" s="113" t="s">
        <v>87</v>
      </c>
      <c r="G17" s="112" t="s">
        <v>86</v>
      </c>
      <c r="H17" s="112" t="str">
        <f t="shared" si="0"/>
        <v>Actual/365 (Fixed)</v>
      </c>
      <c r="I17" s="111">
        <v>0</v>
      </c>
      <c r="J17" s="110" t="str">
        <f t="shared" si="1"/>
        <v>HKDQM3H9Y_Quote</v>
      </c>
      <c r="K17" s="109" t="str">
        <f t="shared" si="2"/>
        <v>HKD_YCSTDRH_QM3H9Y</v>
      </c>
      <c r="L17" s="108" t="str">
        <f>_xll.qlSwapRateHelper2(K17,$J17,$C17,Calendar,$F17,$G17,$H17,$L$4,$I17,B17&amp;"D",DiscountingCurve,Permanent,,ObjectOverwrite)</f>
        <v>HKD_YCSTDRH_QM3H9Y#0002</v>
      </c>
      <c r="M17" s="107" t="str">
        <f>_xll.ohRangeRetrieveError(L17)</f>
        <v/>
      </c>
      <c r="N17" s="133" t="s">
        <v>98</v>
      </c>
    </row>
    <row r="18" spans="1:14" x14ac:dyDescent="0.2">
      <c r="A18" s="115"/>
      <c r="B18" s="138">
        <v>1</v>
      </c>
      <c r="C18" s="114" t="s">
        <v>35</v>
      </c>
      <c r="D18" s="114" t="s">
        <v>61</v>
      </c>
      <c r="E18" s="114" t="s">
        <v>58</v>
      </c>
      <c r="F18" s="113" t="s">
        <v>87</v>
      </c>
      <c r="G18" s="112" t="s">
        <v>86</v>
      </c>
      <c r="H18" s="112" t="str">
        <f t="shared" si="0"/>
        <v>Actual/365 (Fixed)</v>
      </c>
      <c r="I18" s="111">
        <v>0</v>
      </c>
      <c r="J18" s="110" t="str">
        <f t="shared" si="1"/>
        <v>HKDQM3H10Y_Quote</v>
      </c>
      <c r="K18" s="109" t="str">
        <f t="shared" si="2"/>
        <v>HKD_YCSTDRH_QM3H10Y</v>
      </c>
      <c r="L18" s="108" t="str">
        <f>_xll.qlSwapRateHelper2(K18,$J18,$C18,Calendar,$F18,$G18,$H18,$L$4,$I18,B18&amp;"D",DiscountingCurve,Permanent,,ObjectOverwrite)</f>
        <v>HKD_YCSTDRH_QM3H10Y#0002</v>
      </c>
      <c r="M18" s="107" t="str">
        <f>_xll.ohRangeRetrieveError(L18)</f>
        <v/>
      </c>
      <c r="N18" s="133" t="s">
        <v>98</v>
      </c>
    </row>
    <row r="19" spans="1:14" x14ac:dyDescent="0.2">
      <c r="A19" s="115"/>
      <c r="B19" s="138">
        <v>1</v>
      </c>
      <c r="C19" s="114" t="s">
        <v>39</v>
      </c>
      <c r="D19" s="114" t="s">
        <v>61</v>
      </c>
      <c r="E19" s="114" t="s">
        <v>58</v>
      </c>
      <c r="F19" s="113" t="s">
        <v>87</v>
      </c>
      <c r="G19" s="112" t="s">
        <v>86</v>
      </c>
      <c r="H19" s="112" t="str">
        <f t="shared" si="0"/>
        <v>Actual/365 (Fixed)</v>
      </c>
      <c r="I19" s="111">
        <v>0</v>
      </c>
      <c r="J19" s="110" t="str">
        <f t="shared" si="1"/>
        <v>HKDQM3H11Y_Quote</v>
      </c>
      <c r="K19" s="109" t="str">
        <f t="shared" si="2"/>
        <v>HKD_YCSTDRH_QM3H11Y</v>
      </c>
      <c r="L19" s="108" t="str">
        <f>_xll.qlSwapRateHelper2(K19,$J19,$C19,Calendar,$F19,$G19,$H19,$L$4,$I19,B19&amp;"D",DiscountingCurve,Permanent,,ObjectOverwrite)</f>
        <v>HKD_YCSTDRH_QM3H11Y#0002</v>
      </c>
      <c r="M19" s="107" t="str">
        <f>_xll.ohRangeRetrieveError(L19)</f>
        <v/>
      </c>
      <c r="N19" s="133" t="s">
        <v>98</v>
      </c>
    </row>
    <row r="20" spans="1:14" x14ac:dyDescent="0.2">
      <c r="A20" s="115"/>
      <c r="B20" s="138">
        <v>1</v>
      </c>
      <c r="C20" s="114" t="s">
        <v>40</v>
      </c>
      <c r="D20" s="114" t="s">
        <v>61</v>
      </c>
      <c r="E20" s="114" t="s">
        <v>58</v>
      </c>
      <c r="F20" s="113" t="s">
        <v>87</v>
      </c>
      <c r="G20" s="112" t="s">
        <v>86</v>
      </c>
      <c r="H20" s="112" t="str">
        <f t="shared" si="0"/>
        <v>Actual/365 (Fixed)</v>
      </c>
      <c r="I20" s="111">
        <v>0</v>
      </c>
      <c r="J20" s="110" t="str">
        <f t="shared" si="1"/>
        <v>HKDQM3H12Y_Quote</v>
      </c>
      <c r="K20" s="109" t="str">
        <f t="shared" si="2"/>
        <v>HKD_YCSTDRH_QM3H12Y</v>
      </c>
      <c r="L20" s="108" t="str">
        <f>_xll.qlSwapRateHelper2(K20,$J20,$C20,Calendar,$F20,$G20,$H20,$L$4,$I20,B20&amp;"D",DiscountingCurve,Permanent,,ObjectOverwrite)</f>
        <v>HKD_YCSTDRH_QM3H12Y#0002</v>
      </c>
      <c r="M20" s="107" t="str">
        <f>_xll.ohRangeRetrieveError(L20)</f>
        <v/>
      </c>
      <c r="N20" s="133" t="s">
        <v>98</v>
      </c>
    </row>
    <row r="21" spans="1:14" x14ac:dyDescent="0.2">
      <c r="A21" s="115"/>
      <c r="B21" s="138">
        <v>1</v>
      </c>
      <c r="C21" s="114" t="s">
        <v>41</v>
      </c>
      <c r="D21" s="114" t="s">
        <v>61</v>
      </c>
      <c r="E21" s="114" t="s">
        <v>58</v>
      </c>
      <c r="F21" s="113" t="s">
        <v>87</v>
      </c>
      <c r="G21" s="112" t="s">
        <v>86</v>
      </c>
      <c r="H21" s="112" t="str">
        <f t="shared" si="0"/>
        <v>Actual/365 (Fixed)</v>
      </c>
      <c r="I21" s="111">
        <v>0</v>
      </c>
      <c r="J21" s="110" t="str">
        <f t="shared" si="1"/>
        <v>HKDQM3H13Y_Quote</v>
      </c>
      <c r="K21" s="109" t="str">
        <f t="shared" si="2"/>
        <v>HKD_YCSTDRH_QM3H13Y</v>
      </c>
      <c r="L21" s="108" t="str">
        <f>_xll.qlSwapRateHelper2(K21,$J21,$C21,Calendar,$F21,$G21,$H21,$L$4,$I21,B21&amp;"D",DiscountingCurve,Permanent,,ObjectOverwrite)</f>
        <v>HKD_YCSTDRH_QM3H13Y#0002</v>
      </c>
      <c r="M21" s="107" t="str">
        <f>_xll.ohRangeRetrieveError(L21)</f>
        <v/>
      </c>
      <c r="N21" s="133" t="s">
        <v>98</v>
      </c>
    </row>
    <row r="22" spans="1:14" x14ac:dyDescent="0.2">
      <c r="A22" s="115"/>
      <c r="B22" s="138">
        <v>1</v>
      </c>
      <c r="C22" s="114" t="s">
        <v>42</v>
      </c>
      <c r="D22" s="114" t="s">
        <v>61</v>
      </c>
      <c r="E22" s="114" t="s">
        <v>58</v>
      </c>
      <c r="F22" s="113" t="s">
        <v>87</v>
      </c>
      <c r="G22" s="112" t="s">
        <v>86</v>
      </c>
      <c r="H22" s="112" t="str">
        <f t="shared" si="0"/>
        <v>Actual/365 (Fixed)</v>
      </c>
      <c r="I22" s="111">
        <v>0</v>
      </c>
      <c r="J22" s="110" t="str">
        <f t="shared" si="1"/>
        <v>HKDQM3H14Y_Quote</v>
      </c>
      <c r="K22" s="109" t="str">
        <f t="shared" si="2"/>
        <v>HKD_YCSTDRH_QM3H14Y</v>
      </c>
      <c r="L22" s="108" t="str">
        <f>_xll.qlSwapRateHelper2(K22,$J22,$C22,Calendar,$F22,$G22,$H22,$L$4,$I22,B22&amp;"D",DiscountingCurve,Permanent,,ObjectOverwrite)</f>
        <v>HKD_YCSTDRH_QM3H14Y#0002</v>
      </c>
      <c r="M22" s="107" t="str">
        <f>_xll.ohRangeRetrieveError(L22)</f>
        <v/>
      </c>
      <c r="N22" s="133" t="s">
        <v>98</v>
      </c>
    </row>
    <row r="23" spans="1:14" x14ac:dyDescent="0.2">
      <c r="A23" s="115"/>
      <c r="B23" s="138">
        <v>1</v>
      </c>
      <c r="C23" s="114" t="s">
        <v>36</v>
      </c>
      <c r="D23" s="114" t="s">
        <v>61</v>
      </c>
      <c r="E23" s="114" t="s">
        <v>58</v>
      </c>
      <c r="F23" s="113" t="s">
        <v>87</v>
      </c>
      <c r="G23" s="112" t="s">
        <v>86</v>
      </c>
      <c r="H23" s="112" t="str">
        <f t="shared" si="0"/>
        <v>Actual/365 (Fixed)</v>
      </c>
      <c r="I23" s="111">
        <v>0</v>
      </c>
      <c r="J23" s="110" t="str">
        <f t="shared" si="1"/>
        <v>HKDQM3H15Y_Quote</v>
      </c>
      <c r="K23" s="109" t="str">
        <f t="shared" si="2"/>
        <v>HKD_YCSTDRH_QM3H15Y</v>
      </c>
      <c r="L23" s="108" t="str">
        <f>_xll.qlSwapRateHelper2(K23,$J23,$C23,Calendar,$F23,$G23,$H23,$L$4,$I23,B23&amp;"D",DiscountingCurve,Permanent,,ObjectOverwrite)</f>
        <v>HKD_YCSTDRH_QM3H15Y#0002</v>
      </c>
      <c r="M23" s="107" t="str">
        <f>_xll.ohRangeRetrieveError(L23)</f>
        <v/>
      </c>
      <c r="N23" s="133" t="s">
        <v>98</v>
      </c>
    </row>
    <row r="24" spans="1:14" x14ac:dyDescent="0.2">
      <c r="A24" s="115"/>
      <c r="B24" s="138">
        <v>1</v>
      </c>
      <c r="C24" s="114" t="s">
        <v>43</v>
      </c>
      <c r="D24" s="114" t="s">
        <v>61</v>
      </c>
      <c r="E24" s="114" t="s">
        <v>58</v>
      </c>
      <c r="F24" s="113" t="s">
        <v>87</v>
      </c>
      <c r="G24" s="112" t="s">
        <v>86</v>
      </c>
      <c r="H24" s="112" t="str">
        <f t="shared" si="0"/>
        <v>Actual/365 (Fixed)</v>
      </c>
      <c r="I24" s="111">
        <v>0</v>
      </c>
      <c r="J24" s="110" t="str">
        <f t="shared" si="1"/>
        <v>HKDQM3H16Y_Quote</v>
      </c>
      <c r="K24" s="109" t="str">
        <f t="shared" si="2"/>
        <v>HKD_YCSTDRH_QM3H16Y</v>
      </c>
      <c r="L24" s="108" t="str">
        <f>_xll.qlSwapRateHelper2(K24,$J24,$C24,Calendar,$F24,$G24,$H24,$L$4,$I24,B24&amp;"D",DiscountingCurve,Permanent,,ObjectOverwrite)</f>
        <v>HKD_YCSTDRH_QM3H16Y#0002</v>
      </c>
      <c r="M24" s="107" t="str">
        <f>_xll.ohRangeRetrieveError(L24)</f>
        <v/>
      </c>
      <c r="N24" s="133" t="s">
        <v>98</v>
      </c>
    </row>
    <row r="25" spans="1:14" x14ac:dyDescent="0.2">
      <c r="A25" s="115"/>
      <c r="B25" s="138">
        <v>1</v>
      </c>
      <c r="C25" s="114" t="s">
        <v>44</v>
      </c>
      <c r="D25" s="114" t="s">
        <v>61</v>
      </c>
      <c r="E25" s="114" t="s">
        <v>58</v>
      </c>
      <c r="F25" s="113" t="s">
        <v>87</v>
      </c>
      <c r="G25" s="112" t="s">
        <v>86</v>
      </c>
      <c r="H25" s="112" t="str">
        <f t="shared" si="0"/>
        <v>Actual/365 (Fixed)</v>
      </c>
      <c r="I25" s="111">
        <v>0</v>
      </c>
      <c r="J25" s="110" t="str">
        <f t="shared" si="1"/>
        <v>HKDQM3H17Y_Quote</v>
      </c>
      <c r="K25" s="109" t="str">
        <f t="shared" si="2"/>
        <v>HKD_YCSTDRH_QM3H17Y</v>
      </c>
      <c r="L25" s="108" t="str">
        <f>_xll.qlSwapRateHelper2(K25,$J25,$C25,Calendar,$F25,$G25,$H25,$L$4,$I25,B25&amp;"D",DiscountingCurve,Permanent,,ObjectOverwrite)</f>
        <v>HKD_YCSTDRH_QM3H17Y#0002</v>
      </c>
      <c r="M25" s="107" t="str">
        <f>_xll.ohRangeRetrieveError(L25)</f>
        <v/>
      </c>
      <c r="N25" s="133" t="s">
        <v>98</v>
      </c>
    </row>
    <row r="26" spans="1:14" x14ac:dyDescent="0.2">
      <c r="A26" s="115"/>
      <c r="B26" s="138">
        <v>1</v>
      </c>
      <c r="C26" s="114" t="s">
        <v>45</v>
      </c>
      <c r="D26" s="114" t="s">
        <v>61</v>
      </c>
      <c r="E26" s="114" t="s">
        <v>58</v>
      </c>
      <c r="F26" s="113" t="s">
        <v>87</v>
      </c>
      <c r="G26" s="112" t="s">
        <v>86</v>
      </c>
      <c r="H26" s="112" t="str">
        <f t="shared" si="0"/>
        <v>Actual/365 (Fixed)</v>
      </c>
      <c r="I26" s="111">
        <v>0</v>
      </c>
      <c r="J26" s="110" t="str">
        <f t="shared" si="1"/>
        <v>HKDQM3H18Y_Quote</v>
      </c>
      <c r="K26" s="109" t="str">
        <f t="shared" si="2"/>
        <v>HKD_YCSTDRH_QM3H18Y</v>
      </c>
      <c r="L26" s="108" t="str">
        <f>_xll.qlSwapRateHelper2(K26,$J26,$C26,Calendar,$F26,$G26,$H26,$L$4,$I26,B26&amp;"D",DiscountingCurve,Permanent,,ObjectOverwrite)</f>
        <v>HKD_YCSTDRH_QM3H18Y#0002</v>
      </c>
      <c r="M26" s="107" t="str">
        <f>_xll.ohRangeRetrieveError(L26)</f>
        <v/>
      </c>
      <c r="N26" s="133" t="s">
        <v>98</v>
      </c>
    </row>
    <row r="27" spans="1:14" x14ac:dyDescent="0.2">
      <c r="A27" s="115"/>
      <c r="B27" s="138">
        <v>1</v>
      </c>
      <c r="C27" s="114" t="s">
        <v>46</v>
      </c>
      <c r="D27" s="114" t="s">
        <v>61</v>
      </c>
      <c r="E27" s="114" t="s">
        <v>58</v>
      </c>
      <c r="F27" s="113" t="s">
        <v>87</v>
      </c>
      <c r="G27" s="112" t="s">
        <v>86</v>
      </c>
      <c r="H27" s="112" t="str">
        <f t="shared" si="0"/>
        <v>Actual/365 (Fixed)</v>
      </c>
      <c r="I27" s="111">
        <v>0</v>
      </c>
      <c r="J27" s="110" t="str">
        <f t="shared" si="1"/>
        <v>HKDQM3H19Y_Quote</v>
      </c>
      <c r="K27" s="109" t="str">
        <f t="shared" si="2"/>
        <v>HKD_YCSTDRH_QM3H19Y</v>
      </c>
      <c r="L27" s="108" t="str">
        <f>_xll.qlSwapRateHelper2(K27,$J27,$C27,Calendar,$F27,$G27,$H27,$L$4,$I27,B27&amp;"D",DiscountingCurve,Permanent,,ObjectOverwrite)</f>
        <v>HKD_YCSTDRH_QM3H19Y#0002</v>
      </c>
      <c r="M27" s="107" t="str">
        <f>_xll.ohRangeRetrieveError(L27)</f>
        <v/>
      </c>
      <c r="N27" s="133" t="s">
        <v>98</v>
      </c>
    </row>
    <row r="28" spans="1:14" x14ac:dyDescent="0.2">
      <c r="A28" s="115"/>
      <c r="B28" s="138">
        <v>1</v>
      </c>
      <c r="C28" s="114" t="s">
        <v>37</v>
      </c>
      <c r="D28" s="114" t="s">
        <v>61</v>
      </c>
      <c r="E28" s="114" t="s">
        <v>58</v>
      </c>
      <c r="F28" s="113" t="s">
        <v>87</v>
      </c>
      <c r="G28" s="112" t="s">
        <v>86</v>
      </c>
      <c r="H28" s="112" t="str">
        <f t="shared" si="0"/>
        <v>Actual/365 (Fixed)</v>
      </c>
      <c r="I28" s="111">
        <v>0</v>
      </c>
      <c r="J28" s="110" t="str">
        <f t="shared" si="1"/>
        <v>HKDQM3H20Y_Quote</v>
      </c>
      <c r="K28" s="109" t="str">
        <f t="shared" si="2"/>
        <v>HKD_YCSTDRH_QM3H20Y</v>
      </c>
      <c r="L28" s="108" t="str">
        <f>_xll.qlSwapRateHelper2(K28,$J28,$C28,Calendar,$F28,$G28,$H28,$L$4,$I28,B28&amp;"D",DiscountingCurve,Permanent,,ObjectOverwrite)</f>
        <v>HKD_YCSTDRH_QM3H20Y#0002</v>
      </c>
      <c r="M28" s="107" t="str">
        <f>_xll.ohRangeRetrieveError(L28)</f>
        <v/>
      </c>
      <c r="N28" s="133" t="s">
        <v>98</v>
      </c>
    </row>
    <row r="29" spans="1:14" ht="13.5" thickBot="1" x14ac:dyDescent="0.25">
      <c r="A29" s="106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4"/>
      <c r="M29" s="104"/>
      <c r="N29" s="103"/>
    </row>
  </sheetData>
  <dataValidations count="4"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47"/>
  <sheetViews>
    <sheetView workbookViewId="0">
      <selection activeCell="G11" sqref="G11"/>
    </sheetView>
  </sheetViews>
  <sheetFormatPr defaultRowHeight="11.25" x14ac:dyDescent="0.2"/>
  <cols>
    <col min="1" max="1" width="23.28515625" style="39" bestFit="1" customWidth="1"/>
    <col min="2" max="3" width="8" style="39" bestFit="1" customWidth="1"/>
    <col min="4" max="4" width="8.42578125" style="39" customWidth="1"/>
    <col min="5" max="5" width="8.85546875" style="39" customWidth="1"/>
    <col min="6" max="6" width="9.5703125" style="39" customWidth="1"/>
    <col min="7" max="8" width="17.28515625" style="39" bestFit="1" customWidth="1"/>
    <col min="9" max="9" width="3.5703125" style="32" customWidth="1"/>
    <col min="10" max="16384" width="9.140625" style="32"/>
  </cols>
  <sheetData>
    <row r="1" spans="1:8" ht="33.75" customHeight="1" x14ac:dyDescent="0.2">
      <c r="A1" s="30" t="s">
        <v>18</v>
      </c>
      <c r="B1" s="30" t="s">
        <v>15</v>
      </c>
      <c r="C1" s="30" t="s">
        <v>38</v>
      </c>
      <c r="D1" s="30" t="s">
        <v>2</v>
      </c>
      <c r="E1" s="30" t="s">
        <v>3</v>
      </c>
      <c r="F1" s="30" t="s">
        <v>54</v>
      </c>
      <c r="G1" s="30" t="s">
        <v>0</v>
      </c>
      <c r="H1" s="30" t="s">
        <v>1</v>
      </c>
    </row>
    <row r="2" spans="1:8" ht="11.25" customHeight="1" x14ac:dyDescent="0.2">
      <c r="A2" s="33" t="str">
        <f>Deposits!F3</f>
        <v>HKD_YCSTDRH_OND#0002</v>
      </c>
      <c r="B2" s="34">
        <f>_xll.qlRateHelperQuoteValue($A2,Trigger)</f>
        <v>6.8570000000000002E-4</v>
      </c>
      <c r="C2" s="34"/>
      <c r="D2" s="35" t="b">
        <v>0</v>
      </c>
      <c r="E2" s="35">
        <v>10</v>
      </c>
      <c r="F2" s="35">
        <v>1</v>
      </c>
      <c r="G2" s="40">
        <f>_xll.qlRateHelperEarliestDate($A2,Trigger)</f>
        <v>41684</v>
      </c>
      <c r="H2" s="41">
        <f>_xll.qlRateHelperLatestDate($A2,Trigger)</f>
        <v>41687</v>
      </c>
    </row>
    <row r="3" spans="1:8" x14ac:dyDescent="0.2">
      <c r="A3" s="33" t="str">
        <f>Deposits!F4</f>
        <v>HKD_YCSTDRH_SWD#0002</v>
      </c>
      <c r="B3" s="34">
        <f>_xll.qlRateHelperQuoteValue($A3,Trigger)</f>
        <v>1.3331E-3</v>
      </c>
      <c r="C3" s="34"/>
      <c r="D3" s="35" t="b">
        <v>0</v>
      </c>
      <c r="E3" s="35">
        <v>10</v>
      </c>
      <c r="F3" s="35">
        <v>1</v>
      </c>
      <c r="G3" s="40">
        <f>_xll.qlRateHelperEarliestDate($A3,Trigger)</f>
        <v>41684</v>
      </c>
      <c r="H3" s="41">
        <f>_xll.qlRateHelperLatestDate($A3,Trigger)</f>
        <v>41691</v>
      </c>
    </row>
    <row r="4" spans="1:8" x14ac:dyDescent="0.2">
      <c r="A4" s="33" t="str">
        <f>Deposits!F5</f>
        <v>HKD_YCSTDRH_2WD#0002</v>
      </c>
      <c r="B4" s="34">
        <f>_xll.qlRateHelperQuoteValue($A4,Trigger)</f>
        <v>1.5435E-3</v>
      </c>
      <c r="C4" s="34"/>
      <c r="D4" s="35" t="b">
        <v>0</v>
      </c>
      <c r="E4" s="35">
        <v>10</v>
      </c>
      <c r="F4" s="35">
        <v>1</v>
      </c>
      <c r="G4" s="40">
        <f>_xll.qlRateHelperEarliestDate($A4,Trigger)</f>
        <v>41684</v>
      </c>
      <c r="H4" s="41">
        <f>_xll.qlRateHelperLatestDate($A4,Trigger)</f>
        <v>41698</v>
      </c>
    </row>
    <row r="5" spans="1:8" x14ac:dyDescent="0.2">
      <c r="A5" s="33" t="str">
        <f>Deposits!F6</f>
        <v>HKD_YCSTDRH_1MD#0002</v>
      </c>
      <c r="B5" s="34">
        <f>_xll.qlRateHelperQuoteValue($A5,Trigger)</f>
        <v>2.1142999999999999E-3</v>
      </c>
      <c r="C5" s="34"/>
      <c r="D5" s="35" t="b">
        <v>0</v>
      </c>
      <c r="E5" s="35">
        <v>10</v>
      </c>
      <c r="F5" s="35">
        <v>1</v>
      </c>
      <c r="G5" s="40">
        <f>_xll.qlRateHelperEarliestDate($A5,Trigger)</f>
        <v>41684</v>
      </c>
      <c r="H5" s="41">
        <f>_xll.qlRateHelperLatestDate($A5,Trigger)</f>
        <v>41712</v>
      </c>
    </row>
    <row r="6" spans="1:8" x14ac:dyDescent="0.2">
      <c r="A6" s="33" t="str">
        <f>Deposits!F7</f>
        <v>HKD_YCSTDRH_2MD#0002</v>
      </c>
      <c r="B6" s="34">
        <f>_xll.qlRateHelperQuoteValue($A6,Trigger)</f>
        <v>3.1286000000000005E-3</v>
      </c>
      <c r="C6" s="34"/>
      <c r="D6" s="35" t="b">
        <v>0</v>
      </c>
      <c r="E6" s="35">
        <v>10</v>
      </c>
      <c r="F6" s="35">
        <v>1</v>
      </c>
      <c r="G6" s="40">
        <f>_xll.qlRateHelperEarliestDate($A6,Trigger)</f>
        <v>41684</v>
      </c>
      <c r="H6" s="41">
        <f>_xll.qlRateHelperLatestDate($A6,Trigger)</f>
        <v>41743</v>
      </c>
    </row>
    <row r="7" spans="1:8" x14ac:dyDescent="0.2">
      <c r="A7" s="33" t="str">
        <f>Deposits!F8</f>
        <v>HKD_YCSTDRH_3MD#0002</v>
      </c>
      <c r="B7" s="34">
        <f>_xll.qlRateHelperQuoteValue($A7,Trigger)</f>
        <v>3.7929000000000001E-3</v>
      </c>
      <c r="C7" s="34"/>
      <c r="D7" s="35" t="b">
        <v>0</v>
      </c>
      <c r="E7" s="35">
        <v>10</v>
      </c>
      <c r="F7" s="35">
        <v>1</v>
      </c>
      <c r="G7" s="40">
        <f>_xll.qlRateHelperEarliestDate($A7,Trigger)</f>
        <v>41684</v>
      </c>
      <c r="H7" s="41">
        <f>_xll.qlRateHelperLatestDate($A7,Trigger)</f>
        <v>41773</v>
      </c>
    </row>
    <row r="8" spans="1:8" x14ac:dyDescent="0.2">
      <c r="A8" s="33" t="str">
        <f>Deposits!F9</f>
        <v>HKD_YCSTDRH_6MD#0002</v>
      </c>
      <c r="B8" s="34">
        <f>_xll.qlRateHelperQuoteValue($A8,Trigger)</f>
        <v>5.4856999999999996E-3</v>
      </c>
      <c r="C8" s="34"/>
      <c r="D8" s="35" t="b">
        <v>1</v>
      </c>
      <c r="E8" s="35">
        <v>10</v>
      </c>
      <c r="F8" s="35">
        <v>1</v>
      </c>
      <c r="G8" s="40">
        <f>_xll.qlRateHelperEarliestDate($A8,Trigger)</f>
        <v>41684</v>
      </c>
      <c r="H8" s="41">
        <f>_xll.qlRateHelperLatestDate($A8,Trigger)</f>
        <v>41865</v>
      </c>
    </row>
    <row r="9" spans="1:8" x14ac:dyDescent="0.2">
      <c r="A9" s="33" t="str">
        <f>Deposits!F10</f>
        <v>HKD_YCSTDRH_9MD#0002</v>
      </c>
      <c r="B9" s="34">
        <f>_xll.qlRateHelperQuoteValue($A9,Trigger)</f>
        <v>6.3914000000000002E-3</v>
      </c>
      <c r="C9" s="34"/>
      <c r="D9" s="35" t="b">
        <v>0</v>
      </c>
      <c r="E9" s="35">
        <v>10</v>
      </c>
      <c r="F9" s="35">
        <v>1</v>
      </c>
      <c r="G9" s="40">
        <f>_xll.qlRateHelperEarliestDate($A9,Trigger)</f>
        <v>41684</v>
      </c>
      <c r="H9" s="41">
        <f>_xll.qlRateHelperLatestDate($A9,Trigger)</f>
        <v>41957</v>
      </c>
    </row>
    <row r="10" spans="1:8" x14ac:dyDescent="0.2">
      <c r="A10" s="36" t="str">
        <f>Deposits!F11</f>
        <v>HKD_YCSTDRH_1YD#0002</v>
      </c>
      <c r="B10" s="37">
        <f>_xll.qlRateHelperQuoteValue($A10,Trigger)</f>
        <v>8.6356999999999996E-3</v>
      </c>
      <c r="C10" s="37"/>
      <c r="D10" s="38" t="b">
        <v>0</v>
      </c>
      <c r="E10" s="38">
        <v>10</v>
      </c>
      <c r="F10" s="38">
        <v>1</v>
      </c>
      <c r="G10" s="42">
        <f>_xll.qlRateHelperEarliestDate($A10,Trigger)</f>
        <v>41684</v>
      </c>
      <c r="H10" s="43">
        <f>_xll.qlRateHelperLatestDate($A10,Trigger)</f>
        <v>42051</v>
      </c>
    </row>
    <row r="11" spans="1:8" x14ac:dyDescent="0.2">
      <c r="A11" s="33" t="str">
        <f>Swaps!L6</f>
        <v>HKD_YCSTDRH_QM3H1Y#0002</v>
      </c>
      <c r="B11" s="34">
        <f>_xll.qlRateHelperQuoteValue($A11,Trigger)</f>
        <v>4.3E-3</v>
      </c>
      <c r="C11" s="34">
        <f>_xll.qlSwapRateHelperSpread($A11,Trigger)</f>
        <v>0</v>
      </c>
      <c r="D11" s="35" t="b">
        <f t="shared" ref="D11:D14" si="0">IF(ISERROR(B11),FALSE,TRUE)</f>
        <v>1</v>
      </c>
      <c r="E11" s="35">
        <v>50</v>
      </c>
      <c r="F11" s="35">
        <v>1</v>
      </c>
      <c r="G11" s="40">
        <f>_xll.qlRateHelperEarliestDate($A11,Trigger)</f>
        <v>41687</v>
      </c>
      <c r="H11" s="41">
        <f>_xll.qlRateHelperLatestDate($A11,Trigger)</f>
        <v>42052</v>
      </c>
    </row>
    <row r="12" spans="1:8" x14ac:dyDescent="0.2">
      <c r="A12" s="33" t="str">
        <f>Swaps!L7</f>
        <v>HKD_YCSTDRH_QM3H15M#0002</v>
      </c>
      <c r="B12" s="34" t="e">
        <f>_xll.qlRateHelperQuoteValue($A12,Trigger)</f>
        <v>#NUM!</v>
      </c>
      <c r="C12" s="34">
        <f>_xll.qlSwapRateHelperSpread($A12,Trigger)</f>
        <v>0</v>
      </c>
      <c r="D12" s="35" t="b">
        <f t="shared" si="0"/>
        <v>0</v>
      </c>
      <c r="E12" s="35">
        <v>50</v>
      </c>
      <c r="F12" s="35">
        <v>1</v>
      </c>
      <c r="G12" s="40">
        <f>_xll.qlRateHelperEarliestDate($A12,Trigger)</f>
        <v>41687</v>
      </c>
      <c r="H12" s="41">
        <f>_xll.qlRateHelperLatestDate($A12,Trigger)</f>
        <v>42142</v>
      </c>
    </row>
    <row r="13" spans="1:8" x14ac:dyDescent="0.2">
      <c r="A13" s="33" t="str">
        <f>Swaps!L8</f>
        <v>HKD_YCSTDRH_QM3H18M#0002</v>
      </c>
      <c r="B13" s="34">
        <f>_xll.qlRateHelperQuoteValue($A13,Trigger)</f>
        <v>4.5999999999999999E-3</v>
      </c>
      <c r="C13" s="34">
        <f>_xll.qlSwapRateHelperSpread($A13,Trigger)</f>
        <v>0</v>
      </c>
      <c r="D13" s="35" t="b">
        <f t="shared" si="0"/>
        <v>1</v>
      </c>
      <c r="E13" s="35">
        <v>50</v>
      </c>
      <c r="F13" s="35">
        <v>1</v>
      </c>
      <c r="G13" s="40">
        <f>_xll.qlRateHelperEarliestDate($A13,Trigger)</f>
        <v>41687</v>
      </c>
      <c r="H13" s="41">
        <f>_xll.qlRateHelperLatestDate($A13,Trigger)</f>
        <v>42233</v>
      </c>
    </row>
    <row r="14" spans="1:8" x14ac:dyDescent="0.2">
      <c r="A14" s="33" t="str">
        <f>Swaps!L9</f>
        <v>HKD_YCSTDRH_QM3H21M#0002</v>
      </c>
      <c r="B14" s="34" t="e">
        <f>_xll.qlRateHelperQuoteValue($A14,Trigger)</f>
        <v>#NUM!</v>
      </c>
      <c r="C14" s="34">
        <f>_xll.qlSwapRateHelperSpread($A14,Trigger)</f>
        <v>0</v>
      </c>
      <c r="D14" s="35" t="b">
        <f t="shared" si="0"/>
        <v>0</v>
      </c>
      <c r="E14" s="35">
        <v>50</v>
      </c>
      <c r="F14" s="35">
        <v>1</v>
      </c>
      <c r="G14" s="40">
        <f>_xll.qlRateHelperEarliestDate($A14,Trigger)</f>
        <v>41687</v>
      </c>
      <c r="H14" s="41">
        <f>_xll.qlRateHelperLatestDate($A14,Trigger)</f>
        <v>42325</v>
      </c>
    </row>
    <row r="15" spans="1:8" x14ac:dyDescent="0.2">
      <c r="A15" s="33" t="str">
        <f>Swaps!L10</f>
        <v>HKD_YCSTDRH_QM3H2Y#0002</v>
      </c>
      <c r="B15" s="34">
        <f>_xll.qlRateHelperQuoteValue($A15,Trigger)</f>
        <v>5.3E-3</v>
      </c>
      <c r="C15" s="34">
        <f>_xll.qlSwapRateHelperSpread($A15,Trigger)</f>
        <v>0</v>
      </c>
      <c r="D15" s="35" t="b">
        <f>IF(ISERROR(B15),FALSE,TRUE)</f>
        <v>1</v>
      </c>
      <c r="E15" s="35">
        <v>50</v>
      </c>
      <c r="F15" s="35">
        <v>1</v>
      </c>
      <c r="G15" s="40">
        <f>_xll.qlRateHelperEarliestDate($A15,Trigger)</f>
        <v>41687</v>
      </c>
      <c r="H15" s="41">
        <f>_xll.qlRateHelperLatestDate($A15,Trigger)</f>
        <v>42417</v>
      </c>
    </row>
    <row r="16" spans="1:8" x14ac:dyDescent="0.2">
      <c r="A16" s="33" t="str">
        <f>Swaps!L11</f>
        <v>HKD_YCSTDRH_QM3H3Y#0002</v>
      </c>
      <c r="B16" s="34">
        <f>_xll.qlRateHelperQuoteValue($A16,Trigger)</f>
        <v>7.6E-3</v>
      </c>
      <c r="C16" s="34">
        <f>_xll.qlSwapRateHelperSpread($A16,Trigger)</f>
        <v>0</v>
      </c>
      <c r="D16" s="35" t="b">
        <f t="shared" ref="D16:D47" si="1">IF(ISERROR(B16),FALSE,TRUE)</f>
        <v>1</v>
      </c>
      <c r="E16" s="35">
        <v>50</v>
      </c>
      <c r="F16" s="35">
        <v>1</v>
      </c>
      <c r="G16" s="40">
        <f>_xll.qlRateHelperEarliestDate($A16,Trigger)</f>
        <v>41687</v>
      </c>
      <c r="H16" s="41">
        <f>_xll.qlRateHelperLatestDate($A16,Trigger)</f>
        <v>42783</v>
      </c>
    </row>
    <row r="17" spans="1:8" x14ac:dyDescent="0.2">
      <c r="A17" s="33" t="str">
        <f>Swaps!L12</f>
        <v>HKD_YCSTDRH_QM3H4Y#0002</v>
      </c>
      <c r="B17" s="34">
        <f>_xll.qlRateHelperQuoteValue($A17,Trigger)</f>
        <v>1.1200000000000002E-2</v>
      </c>
      <c r="C17" s="34">
        <f>_xll.qlSwapRateHelperSpread($A17,Trigger)</f>
        <v>0</v>
      </c>
      <c r="D17" s="35" t="b">
        <f t="shared" si="1"/>
        <v>1</v>
      </c>
      <c r="E17" s="35">
        <v>50</v>
      </c>
      <c r="F17" s="35">
        <v>1</v>
      </c>
      <c r="G17" s="40">
        <f>_xll.qlRateHelperEarliestDate($A17,Trigger)</f>
        <v>41687</v>
      </c>
      <c r="H17" s="41">
        <f>_xll.qlRateHelperLatestDate($A17,Trigger)</f>
        <v>43150</v>
      </c>
    </row>
    <row r="18" spans="1:8" x14ac:dyDescent="0.2">
      <c r="A18" s="33" t="str">
        <f>Swaps!L13</f>
        <v>HKD_YCSTDRH_QM3H5Y#0002</v>
      </c>
      <c r="B18" s="34">
        <f>_xll.qlRateHelperQuoteValue($A18,Trigger)</f>
        <v>1.5100000000000001E-2</v>
      </c>
      <c r="C18" s="34">
        <f>_xll.qlSwapRateHelperSpread($A18,Trigger)</f>
        <v>0</v>
      </c>
      <c r="D18" s="35" t="b">
        <f t="shared" si="1"/>
        <v>1</v>
      </c>
      <c r="E18" s="35">
        <v>50</v>
      </c>
      <c r="F18" s="35">
        <v>1</v>
      </c>
      <c r="G18" s="40">
        <f>_xll.qlRateHelperEarliestDate($A18,Trigger)</f>
        <v>41687</v>
      </c>
      <c r="H18" s="41">
        <f>_xll.qlRateHelperLatestDate($A18,Trigger)</f>
        <v>43514</v>
      </c>
    </row>
    <row r="19" spans="1:8" x14ac:dyDescent="0.2">
      <c r="A19" s="33" t="str">
        <f>Swaps!L14</f>
        <v>HKD_YCSTDRH_QM3H6Y#0002</v>
      </c>
      <c r="B19" s="34" t="e">
        <f>_xll.qlRateHelperQuoteValue($A19,Trigger)</f>
        <v>#NUM!</v>
      </c>
      <c r="C19" s="34">
        <f>_xll.qlSwapRateHelperSpread($A19,Trigger)</f>
        <v>0</v>
      </c>
      <c r="D19" s="35" t="b">
        <f t="shared" si="1"/>
        <v>0</v>
      </c>
      <c r="E19" s="35">
        <v>50</v>
      </c>
      <c r="F19" s="35">
        <v>1</v>
      </c>
      <c r="G19" s="40">
        <f>_xll.qlRateHelperEarliestDate($A19,Trigger)</f>
        <v>41687</v>
      </c>
      <c r="H19" s="41">
        <f>_xll.qlRateHelperLatestDate($A19,Trigger)</f>
        <v>43878</v>
      </c>
    </row>
    <row r="20" spans="1:8" x14ac:dyDescent="0.2">
      <c r="A20" s="33" t="str">
        <f>Swaps!L15</f>
        <v>HKD_YCSTDRH_QM3H7Y#0002</v>
      </c>
      <c r="B20" s="34">
        <f>_xll.qlRateHelperQuoteValue($A20,Trigger)</f>
        <v>2.0999999999999998E-2</v>
      </c>
      <c r="C20" s="34">
        <f>_xll.qlSwapRateHelperSpread($A20,Trigger)</f>
        <v>0</v>
      </c>
      <c r="D20" s="35" t="b">
        <f t="shared" si="1"/>
        <v>1</v>
      </c>
      <c r="E20" s="35">
        <v>50</v>
      </c>
      <c r="F20" s="35">
        <v>1</v>
      </c>
      <c r="G20" s="40">
        <f>_xll.qlRateHelperEarliestDate($A20,Trigger)</f>
        <v>41687</v>
      </c>
      <c r="H20" s="41">
        <f>_xll.qlRateHelperLatestDate($A20,Trigger)</f>
        <v>44244</v>
      </c>
    </row>
    <row r="21" spans="1:8" x14ac:dyDescent="0.2">
      <c r="A21" s="33" t="str">
        <f>Swaps!L16</f>
        <v>HKD_YCSTDRH_QM3H8Y#0002</v>
      </c>
      <c r="B21" s="34" t="e">
        <f>_xll.qlRateHelperQuoteValue($A21,Trigger)</f>
        <v>#NUM!</v>
      </c>
      <c r="C21" s="34">
        <f>_xll.qlSwapRateHelperSpread($A21,Trigger)</f>
        <v>0</v>
      </c>
      <c r="D21" s="35" t="b">
        <f t="shared" si="1"/>
        <v>0</v>
      </c>
      <c r="E21" s="35">
        <v>50</v>
      </c>
      <c r="F21" s="35">
        <v>1</v>
      </c>
      <c r="G21" s="40">
        <f>_xll.qlRateHelperEarliestDate($A21,Trigger)</f>
        <v>41687</v>
      </c>
      <c r="H21" s="41">
        <f>_xll.qlRateHelperLatestDate($A21,Trigger)</f>
        <v>44609</v>
      </c>
    </row>
    <row r="22" spans="1:8" x14ac:dyDescent="0.2">
      <c r="A22" s="33" t="str">
        <f>Swaps!L17</f>
        <v>HKD_YCSTDRH_QM3H9Y#0002</v>
      </c>
      <c r="B22" s="34" t="e">
        <f>_xll.qlRateHelperQuoteValue($A22,Trigger)</f>
        <v>#NUM!</v>
      </c>
      <c r="C22" s="34">
        <f>_xll.qlSwapRateHelperSpread($A22,Trigger)</f>
        <v>0</v>
      </c>
      <c r="D22" s="35" t="b">
        <f t="shared" si="1"/>
        <v>0</v>
      </c>
      <c r="E22" s="35">
        <v>50</v>
      </c>
      <c r="F22" s="35">
        <v>1</v>
      </c>
      <c r="G22" s="40">
        <f>_xll.qlRateHelperEarliestDate($A22,Trigger)</f>
        <v>41687</v>
      </c>
      <c r="H22" s="41">
        <f>_xll.qlRateHelperLatestDate($A22,Trigger)</f>
        <v>44974</v>
      </c>
    </row>
    <row r="23" spans="1:8" x14ac:dyDescent="0.2">
      <c r="A23" s="33" t="str">
        <f>Swaps!L18</f>
        <v>HKD_YCSTDRH_QM3H10Y#0002</v>
      </c>
      <c r="B23" s="34">
        <f>_xll.qlRateHelperQuoteValue($A23,Trigger)</f>
        <v>2.63E-2</v>
      </c>
      <c r="C23" s="34">
        <f>_xll.qlSwapRateHelperSpread($A23,Trigger)</f>
        <v>0</v>
      </c>
      <c r="D23" s="35" t="b">
        <f t="shared" si="1"/>
        <v>1</v>
      </c>
      <c r="E23" s="35">
        <v>50</v>
      </c>
      <c r="F23" s="35">
        <v>1</v>
      </c>
      <c r="G23" s="40">
        <f>_xll.qlRateHelperEarliestDate($A23,Trigger)</f>
        <v>41687</v>
      </c>
      <c r="H23" s="41">
        <f>_xll.qlRateHelperLatestDate($A23,Trigger)</f>
        <v>45341</v>
      </c>
    </row>
    <row r="24" spans="1:8" x14ac:dyDescent="0.2">
      <c r="A24" s="33" t="str">
        <f>Swaps!L19</f>
        <v>HKD_YCSTDRH_QM3H11Y#0002</v>
      </c>
      <c r="B24" s="34" t="e">
        <f>_xll.qlRateHelperQuoteValue($A24,Trigger)</f>
        <v>#NUM!</v>
      </c>
      <c r="C24" s="34">
        <f>_xll.qlSwapRateHelperSpread($A24,Trigger)</f>
        <v>0</v>
      </c>
      <c r="D24" s="35" t="b">
        <f t="shared" si="1"/>
        <v>0</v>
      </c>
      <c r="E24" s="35">
        <v>50</v>
      </c>
      <c r="F24" s="35">
        <v>1</v>
      </c>
      <c r="G24" s="40">
        <f>_xll.qlRateHelperEarliestDate($A24,Trigger)</f>
        <v>41687</v>
      </c>
      <c r="H24" s="41">
        <f>_xll.qlRateHelperLatestDate($A24,Trigger)</f>
        <v>45705</v>
      </c>
    </row>
    <row r="25" spans="1:8" x14ac:dyDescent="0.2">
      <c r="A25" s="33" t="str">
        <f>Swaps!L20</f>
        <v>HKD_YCSTDRH_QM3H12Y#0002</v>
      </c>
      <c r="B25" s="34">
        <f>_xll.qlRateHelperQuoteValue($A25,Trigger)</f>
        <v>2.8200000000000003E-2</v>
      </c>
      <c r="C25" s="34">
        <f>_xll.qlSwapRateHelperSpread($A25,Trigger)</f>
        <v>0</v>
      </c>
      <c r="D25" s="35" t="b">
        <f t="shared" si="1"/>
        <v>1</v>
      </c>
      <c r="E25" s="35">
        <v>50</v>
      </c>
      <c r="F25" s="35">
        <v>1</v>
      </c>
      <c r="G25" s="40">
        <f>_xll.qlRateHelperEarliestDate($A25,Trigger)</f>
        <v>41687</v>
      </c>
      <c r="H25" s="41">
        <f>_xll.qlRateHelperLatestDate($A25,Trigger)</f>
        <v>46070</v>
      </c>
    </row>
    <row r="26" spans="1:8" x14ac:dyDescent="0.2">
      <c r="A26" s="33" t="str">
        <f>Swaps!L21</f>
        <v>HKD_YCSTDRH_QM3H13Y#0002</v>
      </c>
      <c r="B26" s="34" t="e">
        <f>_xll.qlRateHelperQuoteValue($A26,Trigger)</f>
        <v>#NUM!</v>
      </c>
      <c r="C26" s="34">
        <f>_xll.qlSwapRateHelperSpread($A26,Trigger)</f>
        <v>0</v>
      </c>
      <c r="D26" s="35" t="b">
        <f t="shared" si="1"/>
        <v>0</v>
      </c>
      <c r="E26" s="35">
        <v>50</v>
      </c>
      <c r="F26" s="35">
        <v>1</v>
      </c>
      <c r="G26" s="40">
        <f>_xll.qlRateHelperEarliestDate($A26,Trigger)</f>
        <v>41687</v>
      </c>
      <c r="H26" s="41">
        <f>_xll.qlRateHelperLatestDate($A26,Trigger)</f>
        <v>46435</v>
      </c>
    </row>
    <row r="27" spans="1:8" x14ac:dyDescent="0.2">
      <c r="A27" s="33" t="str">
        <f>Swaps!L22</f>
        <v>HKD_YCSTDRH_QM3H14Y#0002</v>
      </c>
      <c r="B27" s="34" t="e">
        <f>_xll.qlRateHelperQuoteValue($A27,Trigger)</f>
        <v>#NUM!</v>
      </c>
      <c r="C27" s="34">
        <f>_xll.qlSwapRateHelperSpread($A27,Trigger)</f>
        <v>0</v>
      </c>
      <c r="D27" s="35" t="b">
        <f t="shared" si="1"/>
        <v>0</v>
      </c>
      <c r="E27" s="35">
        <v>50</v>
      </c>
      <c r="F27" s="35">
        <v>1</v>
      </c>
      <c r="G27" s="40">
        <f>_xll.qlRateHelperEarliestDate($A27,Trigger)</f>
        <v>41687</v>
      </c>
      <c r="H27" s="41">
        <f>_xll.qlRateHelperLatestDate($A27,Trigger)</f>
        <v>46800</v>
      </c>
    </row>
    <row r="28" spans="1:8" x14ac:dyDescent="0.2">
      <c r="A28" s="33" t="str">
        <f>Swaps!L23</f>
        <v>HKD_YCSTDRH_QM3H15Y#0002</v>
      </c>
      <c r="B28" s="34">
        <f>_xll.qlRateHelperQuoteValue($A28,Trigger)</f>
        <v>2.9500000000000002E-2</v>
      </c>
      <c r="C28" s="34">
        <f>_xll.qlSwapRateHelperSpread($A28,Trigger)</f>
        <v>0</v>
      </c>
      <c r="D28" s="35" t="b">
        <f t="shared" si="1"/>
        <v>1</v>
      </c>
      <c r="E28" s="35">
        <v>50</v>
      </c>
      <c r="F28" s="35">
        <v>1</v>
      </c>
      <c r="G28" s="40">
        <f>_xll.qlRateHelperEarliestDate($A28,Trigger)</f>
        <v>41687</v>
      </c>
      <c r="H28" s="41">
        <f>_xll.qlRateHelperLatestDate($A28,Trigger)</f>
        <v>47168</v>
      </c>
    </row>
    <row r="29" spans="1:8" x14ac:dyDescent="0.2">
      <c r="A29" s="33" t="str">
        <f>Swaps!L24</f>
        <v>HKD_YCSTDRH_QM3H16Y#0002</v>
      </c>
      <c r="B29" s="34" t="e">
        <f>_xll.qlRateHelperQuoteValue($A29,Trigger)</f>
        <v>#NUM!</v>
      </c>
      <c r="C29" s="34">
        <f>_xll.qlSwapRateHelperSpread($A29,Trigger)</f>
        <v>0</v>
      </c>
      <c r="D29" s="35" t="b">
        <f t="shared" si="1"/>
        <v>0</v>
      </c>
      <c r="E29" s="35">
        <v>50</v>
      </c>
      <c r="F29" s="35">
        <v>1</v>
      </c>
      <c r="G29" s="40">
        <f>_xll.qlRateHelperEarliestDate($A29,Trigger)</f>
        <v>41687</v>
      </c>
      <c r="H29" s="41">
        <f>_xll.qlRateHelperLatestDate($A29,Trigger)</f>
        <v>47532</v>
      </c>
    </row>
    <row r="30" spans="1:8" x14ac:dyDescent="0.2">
      <c r="A30" s="33" t="str">
        <f>Swaps!L25</f>
        <v>HKD_YCSTDRH_QM3H17Y#0002</v>
      </c>
      <c r="B30" s="34" t="e">
        <f>_xll.qlRateHelperQuoteValue($A30,Trigger)</f>
        <v>#NUM!</v>
      </c>
      <c r="C30" s="34">
        <f>_xll.qlSwapRateHelperSpread($A30,Trigger)</f>
        <v>0</v>
      </c>
      <c r="D30" s="35" t="b">
        <f t="shared" si="1"/>
        <v>0</v>
      </c>
      <c r="E30" s="35">
        <v>50</v>
      </c>
      <c r="F30" s="35">
        <v>1</v>
      </c>
      <c r="G30" s="40">
        <f>_xll.qlRateHelperEarliestDate($A30,Trigger)</f>
        <v>41687</v>
      </c>
      <c r="H30" s="41">
        <f>_xll.qlRateHelperLatestDate($A30,Trigger)</f>
        <v>47896</v>
      </c>
    </row>
    <row r="31" spans="1:8" x14ac:dyDescent="0.2">
      <c r="A31" s="33" t="str">
        <f>Swaps!L26</f>
        <v>HKD_YCSTDRH_QM3H18Y#0002</v>
      </c>
      <c r="B31" s="34" t="e">
        <f>_xll.qlRateHelperQuoteValue($A31,Trigger)</f>
        <v>#NUM!</v>
      </c>
      <c r="C31" s="34">
        <f>_xll.qlSwapRateHelperSpread($A31,Trigger)</f>
        <v>0</v>
      </c>
      <c r="D31" s="35" t="b">
        <f t="shared" si="1"/>
        <v>0</v>
      </c>
      <c r="E31" s="35">
        <v>50</v>
      </c>
      <c r="F31" s="35">
        <v>1</v>
      </c>
      <c r="G31" s="40">
        <f>_xll.qlRateHelperEarliestDate($A31,Trigger)</f>
        <v>41687</v>
      </c>
      <c r="H31" s="41">
        <f>_xll.qlRateHelperLatestDate($A31,Trigger)</f>
        <v>48261</v>
      </c>
    </row>
    <row r="32" spans="1:8" x14ac:dyDescent="0.2">
      <c r="A32" s="33" t="str">
        <f>Swaps!L27</f>
        <v>HKD_YCSTDRH_QM3H19Y#0002</v>
      </c>
      <c r="B32" s="34" t="e">
        <f>_xll.qlRateHelperQuoteValue($A32,Trigger)</f>
        <v>#NUM!</v>
      </c>
      <c r="C32" s="34">
        <f>_xll.qlSwapRateHelperSpread($A32,Trigger)</f>
        <v>0</v>
      </c>
      <c r="D32" s="35" t="b">
        <f t="shared" si="1"/>
        <v>0</v>
      </c>
      <c r="E32" s="35">
        <v>50</v>
      </c>
      <c r="F32" s="35">
        <v>1</v>
      </c>
      <c r="G32" s="40">
        <f>_xll.qlRateHelperEarliestDate($A32,Trigger)</f>
        <v>41687</v>
      </c>
      <c r="H32" s="41">
        <f>_xll.qlRateHelperLatestDate($A32,Trigger)</f>
        <v>48627</v>
      </c>
    </row>
    <row r="33" spans="1:8" x14ac:dyDescent="0.2">
      <c r="A33" s="33" t="str">
        <f>Swaps!L28</f>
        <v>HKD_YCSTDRH_QM3H20Y#0002</v>
      </c>
      <c r="B33" s="34" t="e">
        <f>_xll.qlRateHelperQuoteValue($A33,Trigger)</f>
        <v>#NUM!</v>
      </c>
      <c r="C33" s="34">
        <f>_xll.qlSwapRateHelperSpread($A33,Trigger)</f>
        <v>0</v>
      </c>
      <c r="D33" s="35" t="b">
        <f t="shared" si="1"/>
        <v>0</v>
      </c>
      <c r="E33" s="35">
        <v>50</v>
      </c>
      <c r="F33" s="35">
        <v>1</v>
      </c>
      <c r="G33" s="40">
        <f>_xll.qlRateHelperEarliestDate($A33,Trigger)</f>
        <v>41687</v>
      </c>
      <c r="H33" s="41">
        <f>_xll.qlRateHelperLatestDate($A33,Trigger)</f>
        <v>48992</v>
      </c>
    </row>
    <row r="34" spans="1:8" x14ac:dyDescent="0.2">
      <c r="A34" s="33" t="e">
        <f>Swaps!#REF!</f>
        <v>#REF!</v>
      </c>
      <c r="B34" s="34" t="e">
        <f>_xll.qlRateHelperQuoteValue($A34,Trigger)</f>
        <v>#VALUE!</v>
      </c>
      <c r="C34" s="34" t="e">
        <f>_xll.qlSwapRateHelperSpread($A34,Trigger)</f>
        <v>#VALUE!</v>
      </c>
      <c r="D34" s="35" t="b">
        <f t="shared" si="1"/>
        <v>0</v>
      </c>
      <c r="E34" s="35">
        <v>50</v>
      </c>
      <c r="F34" s="35">
        <v>1</v>
      </c>
      <c r="G34" s="40" t="e">
        <f>_xll.qlRateHelperEarliestDate($A34,Trigger)</f>
        <v>#VALUE!</v>
      </c>
      <c r="H34" s="41" t="e">
        <f>_xll.qlRateHelperLatestDate($A34,Trigger)</f>
        <v>#VALUE!</v>
      </c>
    </row>
    <row r="35" spans="1:8" x14ac:dyDescent="0.2">
      <c r="A35" s="33" t="e">
        <f>Swaps!#REF!</f>
        <v>#REF!</v>
      </c>
      <c r="B35" s="34" t="e">
        <f>_xll.qlRateHelperQuoteValue($A35,Trigger)</f>
        <v>#VALUE!</v>
      </c>
      <c r="C35" s="34" t="e">
        <f>_xll.qlSwapRateHelperSpread($A35,Trigger)</f>
        <v>#VALUE!</v>
      </c>
      <c r="D35" s="35" t="b">
        <f t="shared" si="1"/>
        <v>0</v>
      </c>
      <c r="E35" s="35">
        <v>50</v>
      </c>
      <c r="F35" s="35">
        <v>1</v>
      </c>
      <c r="G35" s="40" t="e">
        <f>_xll.qlRateHelperEarliestDate($A35,Trigger)</f>
        <v>#VALUE!</v>
      </c>
      <c r="H35" s="41" t="e">
        <f>_xll.qlRateHelperLatestDate($A35,Trigger)</f>
        <v>#VALUE!</v>
      </c>
    </row>
    <row r="36" spans="1:8" x14ac:dyDescent="0.2">
      <c r="A36" s="33" t="e">
        <f>Swaps!#REF!</f>
        <v>#REF!</v>
      </c>
      <c r="B36" s="34" t="e">
        <f>_xll.qlRateHelperQuoteValue($A36,Trigger)</f>
        <v>#VALUE!</v>
      </c>
      <c r="C36" s="34" t="e">
        <f>_xll.qlSwapRateHelperSpread($A36,Trigger)</f>
        <v>#VALUE!</v>
      </c>
      <c r="D36" s="35" t="b">
        <f t="shared" si="1"/>
        <v>0</v>
      </c>
      <c r="E36" s="35">
        <v>50</v>
      </c>
      <c r="F36" s="35">
        <v>1</v>
      </c>
      <c r="G36" s="40" t="e">
        <f>_xll.qlRateHelperEarliestDate($A36,Trigger)</f>
        <v>#VALUE!</v>
      </c>
      <c r="H36" s="41" t="e">
        <f>_xll.qlRateHelperLatestDate($A36,Trigger)</f>
        <v>#VALUE!</v>
      </c>
    </row>
    <row r="37" spans="1:8" x14ac:dyDescent="0.2">
      <c r="A37" s="33" t="e">
        <f>Swaps!#REF!</f>
        <v>#REF!</v>
      </c>
      <c r="B37" s="34" t="e">
        <f>_xll.qlRateHelperQuoteValue($A37,Trigger)</f>
        <v>#VALUE!</v>
      </c>
      <c r="C37" s="34" t="e">
        <f>_xll.qlSwapRateHelperSpread($A37,Trigger)</f>
        <v>#VALUE!</v>
      </c>
      <c r="D37" s="35" t="b">
        <f t="shared" si="1"/>
        <v>0</v>
      </c>
      <c r="E37" s="35">
        <v>50</v>
      </c>
      <c r="F37" s="35">
        <v>1</v>
      </c>
      <c r="G37" s="40" t="e">
        <f>_xll.qlRateHelperEarliestDate($A37,Trigger)</f>
        <v>#VALUE!</v>
      </c>
      <c r="H37" s="41" t="e">
        <f>_xll.qlRateHelperLatestDate($A37,Trigger)</f>
        <v>#VALUE!</v>
      </c>
    </row>
    <row r="38" spans="1:8" x14ac:dyDescent="0.2">
      <c r="A38" s="33" t="e">
        <f>Swaps!#REF!</f>
        <v>#REF!</v>
      </c>
      <c r="B38" s="34" t="e">
        <f>_xll.qlRateHelperQuoteValue($A38,Trigger)</f>
        <v>#VALUE!</v>
      </c>
      <c r="C38" s="34" t="e">
        <f>_xll.qlSwapRateHelperSpread($A38,Trigger)</f>
        <v>#VALUE!</v>
      </c>
      <c r="D38" s="35" t="b">
        <f t="shared" si="1"/>
        <v>0</v>
      </c>
      <c r="E38" s="35">
        <v>50</v>
      </c>
      <c r="F38" s="35">
        <v>1</v>
      </c>
      <c r="G38" s="40" t="e">
        <f>_xll.qlRateHelperEarliestDate($A38,Trigger)</f>
        <v>#VALUE!</v>
      </c>
      <c r="H38" s="41" t="e">
        <f>_xll.qlRateHelperLatestDate($A38,Trigger)</f>
        <v>#VALUE!</v>
      </c>
    </row>
    <row r="39" spans="1:8" x14ac:dyDescent="0.2">
      <c r="A39" s="33" t="e">
        <f>Swaps!#REF!</f>
        <v>#REF!</v>
      </c>
      <c r="B39" s="34" t="e">
        <f>_xll.qlRateHelperQuoteValue($A39,Trigger)</f>
        <v>#VALUE!</v>
      </c>
      <c r="C39" s="34" t="e">
        <f>_xll.qlSwapRateHelperSpread($A39,Trigger)</f>
        <v>#VALUE!</v>
      </c>
      <c r="D39" s="35" t="b">
        <f t="shared" si="1"/>
        <v>0</v>
      </c>
      <c r="E39" s="35">
        <v>50</v>
      </c>
      <c r="F39" s="35">
        <v>1</v>
      </c>
      <c r="G39" s="40" t="e">
        <f>_xll.qlRateHelperEarliestDate($A39,Trigger)</f>
        <v>#VALUE!</v>
      </c>
      <c r="H39" s="41" t="e">
        <f>_xll.qlRateHelperLatestDate($A39,Trigger)</f>
        <v>#VALUE!</v>
      </c>
    </row>
    <row r="40" spans="1:8" x14ac:dyDescent="0.2">
      <c r="A40" s="33" t="e">
        <f>Swaps!#REF!</f>
        <v>#REF!</v>
      </c>
      <c r="B40" s="34" t="e">
        <f>_xll.qlRateHelperQuoteValue($A40,Trigger)</f>
        <v>#VALUE!</v>
      </c>
      <c r="C40" s="34" t="e">
        <f>_xll.qlSwapRateHelperSpread($A40,Trigger)</f>
        <v>#VALUE!</v>
      </c>
      <c r="D40" s="35" t="b">
        <f t="shared" si="1"/>
        <v>0</v>
      </c>
      <c r="E40" s="35">
        <v>50</v>
      </c>
      <c r="F40" s="35">
        <v>1</v>
      </c>
      <c r="G40" s="40" t="e">
        <f>_xll.qlRateHelperEarliestDate($A40,Trigger)</f>
        <v>#VALUE!</v>
      </c>
      <c r="H40" s="41" t="e">
        <f>_xll.qlRateHelperLatestDate($A40,Trigger)</f>
        <v>#VALUE!</v>
      </c>
    </row>
    <row r="41" spans="1:8" x14ac:dyDescent="0.2">
      <c r="A41" s="33" t="e">
        <f>Swaps!#REF!</f>
        <v>#REF!</v>
      </c>
      <c r="B41" s="34" t="e">
        <f>_xll.qlRateHelperQuoteValue($A41,Trigger)</f>
        <v>#VALUE!</v>
      </c>
      <c r="C41" s="34" t="e">
        <f>_xll.qlSwapRateHelperSpread($A41,Trigger)</f>
        <v>#VALUE!</v>
      </c>
      <c r="D41" s="35" t="b">
        <f t="shared" si="1"/>
        <v>0</v>
      </c>
      <c r="E41" s="35">
        <v>50</v>
      </c>
      <c r="F41" s="35">
        <v>1</v>
      </c>
      <c r="G41" s="40" t="e">
        <f>_xll.qlRateHelperEarliestDate($A41,Trigger)</f>
        <v>#VALUE!</v>
      </c>
      <c r="H41" s="41" t="e">
        <f>_xll.qlRateHelperLatestDate($A41,Trigger)</f>
        <v>#VALUE!</v>
      </c>
    </row>
    <row r="42" spans="1:8" x14ac:dyDescent="0.2">
      <c r="A42" s="33" t="e">
        <f>Swaps!#REF!</f>
        <v>#REF!</v>
      </c>
      <c r="B42" s="34" t="e">
        <f>_xll.qlRateHelperQuoteValue($A42,Trigger)</f>
        <v>#VALUE!</v>
      </c>
      <c r="C42" s="34" t="e">
        <f>_xll.qlSwapRateHelperSpread($A42,Trigger)</f>
        <v>#VALUE!</v>
      </c>
      <c r="D42" s="35" t="b">
        <f t="shared" si="1"/>
        <v>0</v>
      </c>
      <c r="E42" s="35">
        <v>50</v>
      </c>
      <c r="F42" s="35">
        <v>1</v>
      </c>
      <c r="G42" s="40" t="e">
        <f>_xll.qlRateHelperEarliestDate($A42,Trigger)</f>
        <v>#VALUE!</v>
      </c>
      <c r="H42" s="41" t="e">
        <f>_xll.qlRateHelperLatestDate($A42,Trigger)</f>
        <v>#VALUE!</v>
      </c>
    </row>
    <row r="43" spans="1:8" x14ac:dyDescent="0.2">
      <c r="A43" s="33" t="e">
        <f>Swaps!#REF!</f>
        <v>#REF!</v>
      </c>
      <c r="B43" s="34" t="e">
        <f>_xll.qlRateHelperQuoteValue($A43,Trigger)</f>
        <v>#VALUE!</v>
      </c>
      <c r="C43" s="34" t="e">
        <f>_xll.qlSwapRateHelperSpread($A43,Trigger)</f>
        <v>#VALUE!</v>
      </c>
      <c r="D43" s="35" t="b">
        <f t="shared" si="1"/>
        <v>0</v>
      </c>
      <c r="E43" s="35">
        <v>50</v>
      </c>
      <c r="F43" s="35">
        <v>1</v>
      </c>
      <c r="G43" s="40" t="e">
        <f>_xll.qlRateHelperEarliestDate($A43,Trigger)</f>
        <v>#VALUE!</v>
      </c>
      <c r="H43" s="41" t="e">
        <f>_xll.qlRateHelperLatestDate($A43,Trigger)</f>
        <v>#VALUE!</v>
      </c>
    </row>
    <row r="44" spans="1:8" x14ac:dyDescent="0.2">
      <c r="A44" s="33" t="e">
        <f>Swaps!#REF!</f>
        <v>#REF!</v>
      </c>
      <c r="B44" s="34" t="e">
        <f>_xll.qlRateHelperQuoteValue($A44,Trigger)</f>
        <v>#VALUE!</v>
      </c>
      <c r="C44" s="34" t="e">
        <f>_xll.qlSwapRateHelperSpread($A44,Trigger)</f>
        <v>#VALUE!</v>
      </c>
      <c r="D44" s="35" t="b">
        <f t="shared" si="1"/>
        <v>0</v>
      </c>
      <c r="E44" s="35">
        <v>50</v>
      </c>
      <c r="F44" s="35">
        <v>1</v>
      </c>
      <c r="G44" s="40" t="e">
        <f>_xll.qlRateHelperEarliestDate($A44,Trigger)</f>
        <v>#VALUE!</v>
      </c>
      <c r="H44" s="41" t="e">
        <f>_xll.qlRateHelperLatestDate($A44,Trigger)</f>
        <v>#VALUE!</v>
      </c>
    </row>
    <row r="45" spans="1:8" x14ac:dyDescent="0.2">
      <c r="A45" s="33" t="e">
        <f>Swaps!#REF!</f>
        <v>#REF!</v>
      </c>
      <c r="B45" s="34" t="e">
        <f>_xll.qlRateHelperQuoteValue($A45,Trigger)</f>
        <v>#VALUE!</v>
      </c>
      <c r="C45" s="34" t="e">
        <f>_xll.qlSwapRateHelperSpread($A45,Trigger)</f>
        <v>#VALUE!</v>
      </c>
      <c r="D45" s="35" t="b">
        <f t="shared" si="1"/>
        <v>0</v>
      </c>
      <c r="E45" s="35">
        <v>50</v>
      </c>
      <c r="F45" s="35">
        <v>1</v>
      </c>
      <c r="G45" s="40" t="e">
        <f>_xll.qlRateHelperEarliestDate($A45,Trigger)</f>
        <v>#VALUE!</v>
      </c>
      <c r="H45" s="41" t="e">
        <f>_xll.qlRateHelperLatestDate($A45,Trigger)</f>
        <v>#VALUE!</v>
      </c>
    </row>
    <row r="46" spans="1:8" x14ac:dyDescent="0.2">
      <c r="A46" s="33" t="e">
        <f>Swaps!#REF!</f>
        <v>#REF!</v>
      </c>
      <c r="B46" s="34" t="e">
        <f>_xll.qlRateHelperQuoteValue($A46,Trigger)</f>
        <v>#VALUE!</v>
      </c>
      <c r="C46" s="34" t="e">
        <f>_xll.qlSwapRateHelperSpread($A46,Trigger)</f>
        <v>#VALUE!</v>
      </c>
      <c r="D46" s="35" t="b">
        <f t="shared" si="1"/>
        <v>0</v>
      </c>
      <c r="E46" s="35">
        <v>50</v>
      </c>
      <c r="F46" s="35">
        <v>1</v>
      </c>
      <c r="G46" s="40" t="e">
        <f>_xll.qlRateHelperEarliestDate($A46,Trigger)</f>
        <v>#VALUE!</v>
      </c>
      <c r="H46" s="41" t="e">
        <f>_xll.qlRateHelperLatestDate($A46,Trigger)</f>
        <v>#VALUE!</v>
      </c>
    </row>
    <row r="47" spans="1:8" x14ac:dyDescent="0.2">
      <c r="A47" s="36" t="e">
        <f>Swaps!#REF!</f>
        <v>#REF!</v>
      </c>
      <c r="B47" s="37" t="e">
        <f>_xll.qlRateHelperQuoteValue($A47,Trigger)</f>
        <v>#VALUE!</v>
      </c>
      <c r="C47" s="37" t="e">
        <f>_xll.qlSwapRateHelperSpread($A47,Trigger)</f>
        <v>#VALUE!</v>
      </c>
      <c r="D47" s="38" t="b">
        <f t="shared" si="1"/>
        <v>0</v>
      </c>
      <c r="E47" s="38">
        <v>50</v>
      </c>
      <c r="F47" s="38">
        <v>1</v>
      </c>
      <c r="G47" s="42" t="e">
        <f>_xll.qlRateHelperEarliestDate($A47,Trigger)</f>
        <v>#VALUE!</v>
      </c>
      <c r="H47" s="43" t="e">
        <f>_xll.qlRateHelperLatestDate($A47,Trigger)</f>
        <v>#VALUE!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workbookViewId="0">
      <selection activeCell="F1" sqref="F1"/>
    </sheetView>
  </sheetViews>
  <sheetFormatPr defaultRowHeight="11.25" x14ac:dyDescent="0.2"/>
  <cols>
    <col min="1" max="1" width="38" style="32" bestFit="1" customWidth="1"/>
    <col min="2" max="2" width="9" style="32" bestFit="1" customWidth="1"/>
    <col min="3" max="3" width="2.7109375" style="32" customWidth="1"/>
    <col min="4" max="4" width="20.28515625" style="39" bestFit="1" customWidth="1"/>
    <col min="5" max="6" width="8" style="39" bestFit="1" customWidth="1"/>
    <col min="7" max="8" width="17.28515625" style="39" bestFit="1" customWidth="1"/>
    <col min="9" max="9" width="12" style="32" bestFit="1" customWidth="1"/>
    <col min="10" max="10" width="7.42578125" style="32" bestFit="1" customWidth="1"/>
    <col min="11" max="16384" width="9.140625" style="32"/>
  </cols>
  <sheetData>
    <row r="1" spans="1:10" ht="24.75" customHeight="1" thickBot="1" x14ac:dyDescent="0.25">
      <c r="A1" s="139" t="s">
        <v>20</v>
      </c>
      <c r="B1" s="140"/>
      <c r="D1" s="44" t="s">
        <v>19</v>
      </c>
      <c r="E1" s="45" t="s">
        <v>15</v>
      </c>
      <c r="F1" s="45"/>
      <c r="G1" s="45" t="s">
        <v>0</v>
      </c>
      <c r="H1" s="46" t="s">
        <v>1</v>
      </c>
      <c r="I1" s="47">
        <f t="array" ref="I1:I126">_xll.qlPiecewiseYieldCurveData(YieldCurve)</f>
        <v>1</v>
      </c>
    </row>
    <row r="2" spans="1:10" x14ac:dyDescent="0.2">
      <c r="A2" s="48" t="s">
        <v>48</v>
      </c>
      <c r="B2" s="49">
        <v>6</v>
      </c>
      <c r="D2" s="5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HKD_YCSTDRH_6MD</v>
      </c>
      <c r="E2" s="51">
        <f>_xll.qlRateHelperRate($D2)</f>
        <v>5.4856999999999996E-3</v>
      </c>
      <c r="F2" s="51">
        <f>IF(ISERROR(_xll.qlSwapRateHelperSpread($D2)),IF(ISERROR(_xll.qlFuturesRateHelperConvexityAdjustment($D2)),0,_xll.qlFuturesRateHelperConvexityAdjustment($D2)),_xll.qlSwapRateHelperSpread($D2))</f>
        <v>0</v>
      </c>
      <c r="G2" s="40">
        <f>_xll.qlRateHelperEarliestDate($D2)</f>
        <v>41684</v>
      </c>
      <c r="H2" s="61">
        <f>_xll.qlRateHelperLatestDate($D2)</f>
        <v>41865</v>
      </c>
      <c r="I2" s="47">
        <v>0.99728707396165672</v>
      </c>
      <c r="J2" s="52"/>
    </row>
    <row r="3" spans="1:10" x14ac:dyDescent="0.2">
      <c r="A3" s="53" t="s">
        <v>49</v>
      </c>
      <c r="B3" s="54">
        <v>0</v>
      </c>
      <c r="D3" s="50" t="str">
        <v>HKD_YCSTDRH_QM3H1Y</v>
      </c>
      <c r="E3" s="51">
        <f>_xll.qlRateHelperRate($D3)</f>
        <v>4.3E-3</v>
      </c>
      <c r="F3" s="51">
        <f>IF(ISERROR(_xll.qlSwapRateHelperSpread($D3)),IF(ISERROR(_xll.qlFuturesRateHelperConvexityAdjustment($D3)),0,_xll.qlFuturesRateHelperConvexityAdjustment($D3)),_xll.qlSwapRateHelperSpread($D3))</f>
        <v>0</v>
      </c>
      <c r="G3" s="40">
        <f>_xll.qlRateHelperEarliestDate($D3)</f>
        <v>41687</v>
      </c>
      <c r="H3" s="61">
        <f>_xll.qlRateHelperLatestDate($D3)</f>
        <v>42052</v>
      </c>
      <c r="I3" s="47">
        <v>0.99566218541807772</v>
      </c>
      <c r="J3" s="52"/>
    </row>
    <row r="4" spans="1:10" x14ac:dyDescent="0.2">
      <c r="A4" s="53" t="s">
        <v>16</v>
      </c>
      <c r="B4" s="54">
        <v>2</v>
      </c>
      <c r="D4" s="50" t="str">
        <v>HKD_YCSTDRH_QM3H18M</v>
      </c>
      <c r="E4" s="51">
        <f>_xll.qlRateHelperRate($D4)</f>
        <v>4.5999999999999999E-3</v>
      </c>
      <c r="F4" s="51">
        <f>IF(ISERROR(_xll.qlSwapRateHelperSpread($D4)),IF(ISERROR(_xll.qlFuturesRateHelperConvexityAdjustment($D4)),0,_xll.qlFuturesRateHelperConvexityAdjustment($D4)),_xll.qlSwapRateHelperSpread($D4))</f>
        <v>0</v>
      </c>
      <c r="G4" s="40">
        <f>_xll.qlRateHelperEarliestDate($D4)</f>
        <v>41687</v>
      </c>
      <c r="H4" s="61">
        <f>_xll.qlRateHelperLatestDate($D4)</f>
        <v>42233</v>
      </c>
      <c r="I4" s="47">
        <v>0.9930961053076619</v>
      </c>
      <c r="J4" s="52"/>
    </row>
    <row r="5" spans="1:10" x14ac:dyDescent="0.2">
      <c r="A5" s="53" t="s">
        <v>17</v>
      </c>
      <c r="B5" s="55" t="s">
        <v>63</v>
      </c>
      <c r="D5" s="50" t="str">
        <v>HKD_YCSTDRH_QM3H2Y</v>
      </c>
      <c r="E5" s="51">
        <f>_xll.qlRateHelperRate($D5)</f>
        <v>5.3E-3</v>
      </c>
      <c r="F5" s="51">
        <f>IF(ISERROR(_xll.qlSwapRateHelperSpread($D5)),IF(ISERROR(_xll.qlFuturesRateHelperConvexityAdjustment($D5)),0,_xll.qlFuturesRateHelperConvexityAdjustment($D5)),_xll.qlSwapRateHelperSpread($D5))</f>
        <v>0</v>
      </c>
      <c r="G5" s="40">
        <f>_xll.qlRateHelperEarliestDate($D5)</f>
        <v>41687</v>
      </c>
      <c r="H5" s="61">
        <f>_xll.qlRateHelperLatestDate($D5)</f>
        <v>42417</v>
      </c>
      <c r="I5" s="47">
        <v>0.98940713935624025</v>
      </c>
      <c r="J5" s="52"/>
    </row>
    <row r="6" spans="1:10" x14ac:dyDescent="0.2">
      <c r="A6" s="53" t="s">
        <v>14</v>
      </c>
      <c r="B6" s="56" t="str">
        <f>_xll.ohRangeRetrieveError(Selected!D2)</f>
        <v/>
      </c>
      <c r="D6" s="50" t="str">
        <v>HKD_YCSTDRH_QM3H3Y</v>
      </c>
      <c r="E6" s="51">
        <f>_xll.qlRateHelperRate($D6)</f>
        <v>7.6E-3</v>
      </c>
      <c r="F6" s="51">
        <f>IF(ISERROR(_xll.qlSwapRateHelperSpread($D6)),IF(ISERROR(_xll.qlFuturesRateHelperConvexityAdjustment($D6)),0,_xll.qlFuturesRateHelperConvexityAdjustment($D6)),_xll.qlSwapRateHelperSpread($D6))</f>
        <v>0</v>
      </c>
      <c r="G6" s="40">
        <f>_xll.qlRateHelperEarliestDate($D6)</f>
        <v>41687</v>
      </c>
      <c r="H6" s="61">
        <f>_xll.qlRateHelperLatestDate($D6)</f>
        <v>42783</v>
      </c>
      <c r="I6" s="47">
        <v>0.97734497496157335</v>
      </c>
      <c r="J6" s="52"/>
    </row>
    <row r="7" spans="1:10" ht="12" thickBot="1" x14ac:dyDescent="0.25">
      <c r="A7" s="57" t="str">
        <f>_xll.ohGroup(RateHelperPrefix&amp;"_RateHelpersSelected",_xll.ohPack(Selected!D2:D126),TRUE,,ObjectOverwrite)</f>
        <v>HKD_YCSTDRH_RateHelpersSelected#0003</v>
      </c>
      <c r="B7" s="58" t="str">
        <f>_xll.ohRangeRetrieveError(RateHelpersSelected)</f>
        <v/>
      </c>
      <c r="D7" s="50" t="str">
        <v>HKD_YCSTDRH_QM3H4Y</v>
      </c>
      <c r="E7" s="51">
        <f>_xll.qlRateHelperRate($D7)</f>
        <v>1.1200000000000002E-2</v>
      </c>
      <c r="F7" s="51">
        <f>IF(ISERROR(_xll.qlSwapRateHelperSpread($D7)),IF(ISERROR(_xll.qlFuturesRateHelperConvexityAdjustment($D7)),0,_xll.qlFuturesRateHelperConvexityAdjustment($D7)),_xll.qlSwapRateHelperSpread($D7))</f>
        <v>0</v>
      </c>
      <c r="G7" s="40">
        <f>_xll.qlRateHelperEarliestDate($D7)</f>
        <v>41687</v>
      </c>
      <c r="H7" s="61">
        <f>_xll.qlRateHelperLatestDate($D7)</f>
        <v>43150</v>
      </c>
      <c r="I7" s="47">
        <v>0.95577473306908634</v>
      </c>
      <c r="J7" s="52"/>
    </row>
    <row r="8" spans="1:10" x14ac:dyDescent="0.2">
      <c r="D8" s="50" t="str">
        <v>HKD_YCSTDRH_QM3H5Y</v>
      </c>
      <c r="E8" s="51">
        <f>_xll.qlRateHelperRate($D8)</f>
        <v>1.5100000000000001E-2</v>
      </c>
      <c r="F8" s="51">
        <f>IF(ISERROR(_xll.qlSwapRateHelperSpread($D8)),IF(ISERROR(_xll.qlFuturesRateHelperConvexityAdjustment($D8)),0,_xll.qlFuturesRateHelperConvexityAdjustment($D8)),_xll.qlSwapRateHelperSpread($D8))</f>
        <v>0</v>
      </c>
      <c r="G8" s="40">
        <f>_xll.qlRateHelperEarliestDate($D8)</f>
        <v>41687</v>
      </c>
      <c r="H8" s="61">
        <f>_xll.qlRateHelperLatestDate($D8)</f>
        <v>43514</v>
      </c>
      <c r="I8" s="47">
        <v>0.92627131018215381</v>
      </c>
      <c r="J8" s="52"/>
    </row>
    <row r="9" spans="1:10" x14ac:dyDescent="0.2">
      <c r="D9" s="50" t="str">
        <v>HKD_YCSTDRH_QM3H7Y</v>
      </c>
      <c r="E9" s="51">
        <f>_xll.qlRateHelperRate($D9)</f>
        <v>2.0999999999999998E-2</v>
      </c>
      <c r="F9" s="51">
        <f>IF(ISERROR(_xll.qlSwapRateHelperSpread($D9)),IF(ISERROR(_xll.qlFuturesRateHelperConvexityAdjustment($D9)),0,_xll.qlFuturesRateHelperConvexityAdjustment($D9)),_xll.qlSwapRateHelperSpread($D9))</f>
        <v>0</v>
      </c>
      <c r="G9" s="40">
        <f>_xll.qlRateHelperEarliestDate($D9)</f>
        <v>41687</v>
      </c>
      <c r="H9" s="61">
        <f>_xll.qlRateHelperLatestDate($D9)</f>
        <v>44244</v>
      </c>
      <c r="I9" s="47">
        <v>0.86012855118677822</v>
      </c>
      <c r="J9" s="52"/>
    </row>
    <row r="10" spans="1:10" x14ac:dyDescent="0.2">
      <c r="D10" s="50" t="str">
        <v>HKD_YCSTDRH_QM3H10Y</v>
      </c>
      <c r="E10" s="51">
        <f>_xll.qlRateHelperRate($D10)</f>
        <v>2.63E-2</v>
      </c>
      <c r="F10" s="51">
        <f>IF(ISERROR(_xll.qlSwapRateHelperSpread($D10)),IF(ISERROR(_xll.qlFuturesRateHelperConvexityAdjustment($D10)),0,_xll.qlFuturesRateHelperConvexityAdjustment($D10)),_xll.qlSwapRateHelperSpread($D10))</f>
        <v>0</v>
      </c>
      <c r="G10" s="40">
        <f>_xll.qlRateHelperEarliestDate($D10)</f>
        <v>41687</v>
      </c>
      <c r="H10" s="61">
        <f>_xll.qlRateHelperLatestDate($D10)</f>
        <v>45341</v>
      </c>
      <c r="I10" s="47">
        <v>0.7611431066121358</v>
      </c>
      <c r="J10" s="52"/>
    </row>
    <row r="11" spans="1:10" x14ac:dyDescent="0.2">
      <c r="D11" s="50" t="str">
        <v>HKD_YCSTDRH_QM3H12Y</v>
      </c>
      <c r="E11" s="51">
        <f>_xll.qlRateHelperRate($D11)</f>
        <v>2.8200000000000003E-2</v>
      </c>
      <c r="F11" s="51">
        <f>IF(ISERROR(_xll.qlSwapRateHelperSpread($D11)),IF(ISERROR(_xll.qlFuturesRateHelperConvexityAdjustment($D11)),0,_xll.qlFuturesRateHelperConvexityAdjustment($D11)),_xll.qlSwapRateHelperSpread($D11))</f>
        <v>0</v>
      </c>
      <c r="G11" s="40">
        <f>_xll.qlRateHelperEarliestDate($D11)</f>
        <v>41687</v>
      </c>
      <c r="H11" s="61">
        <f>_xll.qlRateHelperLatestDate($D11)</f>
        <v>46070</v>
      </c>
      <c r="I11" s="47">
        <v>0.70290577559187029</v>
      </c>
      <c r="J11" s="52"/>
    </row>
    <row r="12" spans="1:10" x14ac:dyDescent="0.2">
      <c r="D12" s="50" t="str">
        <v>HKD_YCSTDRH_QM3H15Y</v>
      </c>
      <c r="E12" s="51">
        <f>_xll.qlRateHelperRate($D12)</f>
        <v>2.9500000000000002E-2</v>
      </c>
      <c r="F12" s="51">
        <f>IF(ISERROR(_xll.qlSwapRateHelperSpread($D12)),IF(ISERROR(_xll.qlFuturesRateHelperConvexityAdjustment($D12)),0,_xll.qlFuturesRateHelperConvexityAdjustment($D12)),_xll.qlSwapRateHelperSpread($D12))</f>
        <v>0</v>
      </c>
      <c r="G12" s="40">
        <f>_xll.qlRateHelperEarliestDate($D12)</f>
        <v>41687</v>
      </c>
      <c r="H12" s="61">
        <f>_xll.qlRateHelperLatestDate($D12)</f>
        <v>47168</v>
      </c>
      <c r="I12" s="47">
        <v>0.63042303260485588</v>
      </c>
      <c r="J12" s="52"/>
    </row>
    <row r="13" spans="1:10" x14ac:dyDescent="0.2">
      <c r="D13" s="50" t="e">
        <v>#N/A</v>
      </c>
      <c r="E13" s="51" t="e">
        <f>_xll.qlRateHelperRate($D13)</f>
        <v>#VALUE!</v>
      </c>
      <c r="F13" s="51">
        <f>IF(ISERROR(_xll.qlSwapRateHelperSpread($D13)),IF(ISERROR(_xll.qlFuturesRateHelperConvexityAdjustment($D13)),0,_xll.qlFuturesRateHelperConvexityAdjustment($D13)),_xll.qlSwapRateHelperSpread($D13))</f>
        <v>0</v>
      </c>
      <c r="G13" s="40" t="e">
        <f>_xll.qlRateHelperEarliestDate($D13)</f>
        <v>#VALUE!</v>
      </c>
      <c r="H13" s="61" t="e">
        <f>_xll.qlRateHelperLatestDate($D13)</f>
        <v>#VALUE!</v>
      </c>
      <c r="I13" s="47" t="e">
        <v>#N/A</v>
      </c>
      <c r="J13" s="52"/>
    </row>
    <row r="14" spans="1:10" x14ac:dyDescent="0.2">
      <c r="D14" s="50" t="e">
        <v>#N/A</v>
      </c>
      <c r="E14" s="51" t="e">
        <f>_xll.qlRateHelperRate($D14)</f>
        <v>#VALUE!</v>
      </c>
      <c r="F14" s="51">
        <f>IF(ISERROR(_xll.qlSwapRateHelperSpread($D14)),IF(ISERROR(_xll.qlFuturesRateHelperConvexityAdjustment($D14)),0,_xll.qlFuturesRateHelperConvexityAdjustment($D14)),_xll.qlSwapRateHelperSpread($D14))</f>
        <v>0</v>
      </c>
      <c r="G14" s="40" t="e">
        <f>_xll.qlRateHelperEarliestDate($D14)</f>
        <v>#VALUE!</v>
      </c>
      <c r="H14" s="61" t="e">
        <f>_xll.qlRateHelperLatestDate($D14)</f>
        <v>#VALUE!</v>
      </c>
      <c r="I14" s="47" t="e">
        <v>#N/A</v>
      </c>
    </row>
    <row r="15" spans="1:10" x14ac:dyDescent="0.2">
      <c r="D15" s="50" t="e">
        <v>#N/A</v>
      </c>
      <c r="E15" s="51" t="e">
        <f>_xll.qlRateHelperRate($D15)</f>
        <v>#VALUE!</v>
      </c>
      <c r="F15" s="51">
        <f>IF(ISERROR(_xll.qlSwapRateHelperSpread($D15)),IF(ISERROR(_xll.qlFuturesRateHelperConvexityAdjustment($D15)),0,_xll.qlFuturesRateHelperConvexityAdjustment($D15)),_xll.qlSwapRateHelperSpread($D15))</f>
        <v>0</v>
      </c>
      <c r="G15" s="40" t="e">
        <f>_xll.qlRateHelperEarliestDate($D15)</f>
        <v>#VALUE!</v>
      </c>
      <c r="H15" s="61" t="e">
        <f>_xll.qlRateHelperLatestDate($D15)</f>
        <v>#VALUE!</v>
      </c>
      <c r="I15" s="47" t="e">
        <v>#N/A</v>
      </c>
    </row>
    <row r="16" spans="1:10" x14ac:dyDescent="0.2">
      <c r="D16" s="50" t="e">
        <v>#N/A</v>
      </c>
      <c r="E16" s="51" t="e">
        <f>_xll.qlRateHelperRate($D16)</f>
        <v>#VALUE!</v>
      </c>
      <c r="F16" s="51">
        <f>IF(ISERROR(_xll.qlSwapRateHelperSpread($D16)),IF(ISERROR(_xll.qlFuturesRateHelperConvexityAdjustment($D16)),0,_xll.qlFuturesRateHelperConvexityAdjustment($D16)),_xll.qlSwapRateHelperSpread($D16))</f>
        <v>0</v>
      </c>
      <c r="G16" s="40" t="e">
        <f>_xll.qlRateHelperEarliestDate($D16)</f>
        <v>#VALUE!</v>
      </c>
      <c r="H16" s="61" t="e">
        <f>_xll.qlRateHelperLatestDate($D16)</f>
        <v>#VALUE!</v>
      </c>
      <c r="I16" s="47" t="e">
        <v>#N/A</v>
      </c>
    </row>
    <row r="17" spans="4:9" x14ac:dyDescent="0.2">
      <c r="D17" s="50" t="e">
        <v>#N/A</v>
      </c>
      <c r="E17" s="51" t="e">
        <f>_xll.qlRateHelperRate($D17)</f>
        <v>#VALUE!</v>
      </c>
      <c r="F17" s="51">
        <f>IF(ISERROR(_xll.qlSwapRateHelperSpread($D17)),IF(ISERROR(_xll.qlFuturesRateHelperConvexityAdjustment($D17)),0,_xll.qlFuturesRateHelperConvexityAdjustment($D17)),_xll.qlSwapRateHelperSpread($D17))</f>
        <v>0</v>
      </c>
      <c r="G17" s="40" t="e">
        <f>_xll.qlRateHelperEarliestDate($D17)</f>
        <v>#VALUE!</v>
      </c>
      <c r="H17" s="61" t="e">
        <f>_xll.qlRateHelperLatestDate($D17)</f>
        <v>#VALUE!</v>
      </c>
      <c r="I17" s="47" t="e">
        <v>#N/A</v>
      </c>
    </row>
    <row r="18" spans="4:9" x14ac:dyDescent="0.2">
      <c r="D18" s="50" t="e">
        <v>#N/A</v>
      </c>
      <c r="E18" s="51" t="e">
        <f>_xll.qlRateHelperRate($D18)</f>
        <v>#VALUE!</v>
      </c>
      <c r="F18" s="51">
        <f>IF(ISERROR(_xll.qlSwapRateHelperSpread($D18)),IF(ISERROR(_xll.qlFuturesRateHelperConvexityAdjustment($D18)),0,_xll.qlFuturesRateHelperConvexityAdjustment($D18)),_xll.qlSwapRateHelperSpread($D18))</f>
        <v>0</v>
      </c>
      <c r="G18" s="40" t="e">
        <f>_xll.qlRateHelperEarliestDate($D18)</f>
        <v>#VALUE!</v>
      </c>
      <c r="H18" s="61" t="e">
        <f>_xll.qlRateHelperLatestDate($D18)</f>
        <v>#VALUE!</v>
      </c>
      <c r="I18" s="47" t="e">
        <v>#N/A</v>
      </c>
    </row>
    <row r="19" spans="4:9" x14ac:dyDescent="0.2">
      <c r="D19" s="50" t="e">
        <v>#N/A</v>
      </c>
      <c r="E19" s="51" t="e">
        <f>_xll.qlRateHelperRate($D19)</f>
        <v>#VALUE!</v>
      </c>
      <c r="F19" s="51">
        <f>IF(ISERROR(_xll.qlSwapRateHelperSpread($D19)),IF(ISERROR(_xll.qlFuturesRateHelperConvexityAdjustment($D19)),0,_xll.qlFuturesRateHelperConvexityAdjustment($D19)),_xll.qlSwapRateHelperSpread($D19))</f>
        <v>0</v>
      </c>
      <c r="G19" s="40" t="e">
        <f>_xll.qlRateHelperEarliestDate($D19)</f>
        <v>#VALUE!</v>
      </c>
      <c r="H19" s="61" t="e">
        <f>_xll.qlRateHelperLatestDate($D19)</f>
        <v>#VALUE!</v>
      </c>
      <c r="I19" s="47" t="e">
        <v>#N/A</v>
      </c>
    </row>
    <row r="20" spans="4:9" x14ac:dyDescent="0.2">
      <c r="D20" s="50" t="e">
        <v>#N/A</v>
      </c>
      <c r="E20" s="51" t="e">
        <f>_xll.qlRateHelperRate($D20)</f>
        <v>#VALUE!</v>
      </c>
      <c r="F20" s="51">
        <f>IF(ISERROR(_xll.qlSwapRateHelperSpread($D20)),IF(ISERROR(_xll.qlFuturesRateHelperConvexityAdjustment($D20)),0,_xll.qlFuturesRateHelperConvexityAdjustment($D20)),_xll.qlSwapRateHelperSpread($D20))</f>
        <v>0</v>
      </c>
      <c r="G20" s="40" t="e">
        <f>_xll.qlRateHelperEarliestDate($D20)</f>
        <v>#VALUE!</v>
      </c>
      <c r="H20" s="61" t="e">
        <f>_xll.qlRateHelperLatestDate($D20)</f>
        <v>#VALUE!</v>
      </c>
      <c r="I20" s="47" t="e">
        <v>#N/A</v>
      </c>
    </row>
    <row r="21" spans="4:9" x14ac:dyDescent="0.2">
      <c r="D21" s="50" t="e">
        <v>#N/A</v>
      </c>
      <c r="E21" s="51" t="e">
        <f>_xll.qlRateHelperRate($D21)</f>
        <v>#VALUE!</v>
      </c>
      <c r="F21" s="51">
        <f>IF(ISERROR(_xll.qlSwapRateHelperSpread($D21)),IF(ISERROR(_xll.qlFuturesRateHelperConvexityAdjustment($D21)),0,_xll.qlFuturesRateHelperConvexityAdjustment($D21)),_xll.qlSwapRateHelperSpread($D21))</f>
        <v>0</v>
      </c>
      <c r="G21" s="40" t="e">
        <f>_xll.qlRateHelperEarliestDate($D21)</f>
        <v>#VALUE!</v>
      </c>
      <c r="H21" s="61" t="e">
        <f>_xll.qlRateHelperLatestDate($D21)</f>
        <v>#VALUE!</v>
      </c>
      <c r="I21" s="47" t="e">
        <v>#N/A</v>
      </c>
    </row>
    <row r="22" spans="4:9" x14ac:dyDescent="0.2">
      <c r="D22" s="50" t="e">
        <v>#N/A</v>
      </c>
      <c r="E22" s="51" t="e">
        <f>_xll.qlRateHelperRate($D22)</f>
        <v>#VALUE!</v>
      </c>
      <c r="F22" s="51">
        <f>IF(ISERROR(_xll.qlSwapRateHelperSpread($D22)),IF(ISERROR(_xll.qlFuturesRateHelperConvexityAdjustment($D22)),0,_xll.qlFuturesRateHelperConvexityAdjustment($D22)),_xll.qlSwapRateHelperSpread($D22))</f>
        <v>0</v>
      </c>
      <c r="G22" s="40" t="e">
        <f>_xll.qlRateHelperEarliestDate($D22)</f>
        <v>#VALUE!</v>
      </c>
      <c r="H22" s="61" t="e">
        <f>_xll.qlRateHelperLatestDate($D22)</f>
        <v>#VALUE!</v>
      </c>
      <c r="I22" s="47" t="e">
        <v>#N/A</v>
      </c>
    </row>
    <row r="23" spans="4:9" x14ac:dyDescent="0.2">
      <c r="D23" s="50" t="e">
        <v>#N/A</v>
      </c>
      <c r="E23" s="51" t="e">
        <f>_xll.qlRateHelperRate($D23)</f>
        <v>#VALUE!</v>
      </c>
      <c r="F23" s="51">
        <f>IF(ISERROR(_xll.qlSwapRateHelperSpread($D23)),IF(ISERROR(_xll.qlFuturesRateHelperConvexityAdjustment($D23)),0,_xll.qlFuturesRateHelperConvexityAdjustment($D23)),_xll.qlSwapRateHelperSpread($D23))</f>
        <v>0</v>
      </c>
      <c r="G23" s="40" t="e">
        <f>_xll.qlRateHelperEarliestDate($D23)</f>
        <v>#VALUE!</v>
      </c>
      <c r="H23" s="61" t="e">
        <f>_xll.qlRateHelperLatestDate($D23)</f>
        <v>#VALUE!</v>
      </c>
      <c r="I23" s="47" t="e">
        <v>#N/A</v>
      </c>
    </row>
    <row r="24" spans="4:9" x14ac:dyDescent="0.2">
      <c r="D24" s="50" t="e">
        <v>#N/A</v>
      </c>
      <c r="E24" s="51" t="e">
        <f>_xll.qlRateHelperRate($D24)</f>
        <v>#VALUE!</v>
      </c>
      <c r="F24" s="51">
        <f>IF(ISERROR(_xll.qlSwapRateHelperSpread($D24)),IF(ISERROR(_xll.qlFuturesRateHelperConvexityAdjustment($D24)),0,_xll.qlFuturesRateHelperConvexityAdjustment($D24)),_xll.qlSwapRateHelperSpread($D24))</f>
        <v>0</v>
      </c>
      <c r="G24" s="40" t="e">
        <f>_xll.qlRateHelperEarliestDate($D24)</f>
        <v>#VALUE!</v>
      </c>
      <c r="H24" s="61" t="e">
        <f>_xll.qlRateHelperLatestDate($D24)</f>
        <v>#VALUE!</v>
      </c>
      <c r="I24" s="47" t="e">
        <v>#N/A</v>
      </c>
    </row>
    <row r="25" spans="4:9" x14ac:dyDescent="0.2">
      <c r="D25" s="50" t="e">
        <v>#N/A</v>
      </c>
      <c r="E25" s="51" t="e">
        <f>_xll.qlRateHelperRate($D25)</f>
        <v>#VALUE!</v>
      </c>
      <c r="F25" s="51">
        <f>IF(ISERROR(_xll.qlSwapRateHelperSpread($D25)),IF(ISERROR(_xll.qlFuturesRateHelperConvexityAdjustment($D25)),0,_xll.qlFuturesRateHelperConvexityAdjustment($D25)),_xll.qlSwapRateHelperSpread($D25))</f>
        <v>0</v>
      </c>
      <c r="G25" s="40" t="e">
        <f>_xll.qlRateHelperEarliestDate($D25)</f>
        <v>#VALUE!</v>
      </c>
      <c r="H25" s="61" t="e">
        <f>_xll.qlRateHelperLatestDate($D25)</f>
        <v>#VALUE!</v>
      </c>
      <c r="I25" s="47" t="e">
        <v>#N/A</v>
      </c>
    </row>
    <row r="26" spans="4:9" x14ac:dyDescent="0.2">
      <c r="D26" s="50" t="e">
        <v>#N/A</v>
      </c>
      <c r="E26" s="51" t="e">
        <f>_xll.qlRateHelperRate($D26)</f>
        <v>#VALUE!</v>
      </c>
      <c r="F26" s="51">
        <f>IF(ISERROR(_xll.qlSwapRateHelperSpread($D26)),IF(ISERROR(_xll.qlFuturesRateHelperConvexityAdjustment($D26)),0,_xll.qlFuturesRateHelperConvexityAdjustment($D26)),_xll.qlSwapRateHelperSpread($D26))</f>
        <v>0</v>
      </c>
      <c r="G26" s="40" t="e">
        <f>_xll.qlRateHelperEarliestDate($D26)</f>
        <v>#VALUE!</v>
      </c>
      <c r="H26" s="61" t="e">
        <f>_xll.qlRateHelperLatestDate($D26)</f>
        <v>#VALUE!</v>
      </c>
      <c r="I26" s="47" t="e">
        <v>#N/A</v>
      </c>
    </row>
    <row r="27" spans="4:9" x14ac:dyDescent="0.2">
      <c r="D27" s="50" t="e">
        <v>#N/A</v>
      </c>
      <c r="E27" s="51" t="e">
        <f>_xll.qlRateHelperRate($D27)</f>
        <v>#VALUE!</v>
      </c>
      <c r="F27" s="51">
        <f>IF(ISERROR(_xll.qlSwapRateHelperSpread($D27)),IF(ISERROR(_xll.qlFuturesRateHelperConvexityAdjustment($D27)),0,_xll.qlFuturesRateHelperConvexityAdjustment($D27)),_xll.qlSwapRateHelperSpread($D27))</f>
        <v>0</v>
      </c>
      <c r="G27" s="40" t="e">
        <f>_xll.qlRateHelperEarliestDate($D27)</f>
        <v>#VALUE!</v>
      </c>
      <c r="H27" s="61" t="e">
        <f>_xll.qlRateHelperLatestDate($D27)</f>
        <v>#VALUE!</v>
      </c>
      <c r="I27" s="47" t="e">
        <v>#N/A</v>
      </c>
    </row>
    <row r="28" spans="4:9" x14ac:dyDescent="0.2">
      <c r="D28" s="50" t="e">
        <v>#N/A</v>
      </c>
      <c r="E28" s="51" t="e">
        <f>_xll.qlRateHelperRate($D28)</f>
        <v>#VALUE!</v>
      </c>
      <c r="F28" s="51">
        <f>IF(ISERROR(_xll.qlSwapRateHelperSpread($D28)),IF(ISERROR(_xll.qlFuturesRateHelperConvexityAdjustment($D28)),0,_xll.qlFuturesRateHelperConvexityAdjustment($D28)),_xll.qlSwapRateHelperSpread($D28))</f>
        <v>0</v>
      </c>
      <c r="G28" s="40" t="e">
        <f>_xll.qlRateHelperEarliestDate($D28)</f>
        <v>#VALUE!</v>
      </c>
      <c r="H28" s="61" t="e">
        <f>_xll.qlRateHelperLatestDate($D28)</f>
        <v>#VALUE!</v>
      </c>
      <c r="I28" s="47" t="e">
        <v>#N/A</v>
      </c>
    </row>
    <row r="29" spans="4:9" x14ac:dyDescent="0.2">
      <c r="D29" s="50" t="e">
        <v>#N/A</v>
      </c>
      <c r="E29" s="51" t="e">
        <f>_xll.qlRateHelperRate($D29)</f>
        <v>#VALUE!</v>
      </c>
      <c r="F29" s="51">
        <f>IF(ISERROR(_xll.qlSwapRateHelperSpread($D29)),IF(ISERROR(_xll.qlFuturesRateHelperConvexityAdjustment($D29)),0,_xll.qlFuturesRateHelperConvexityAdjustment($D29)),_xll.qlSwapRateHelperSpread($D29))</f>
        <v>0</v>
      </c>
      <c r="G29" s="40" t="e">
        <f>_xll.qlRateHelperEarliestDate($D29)</f>
        <v>#VALUE!</v>
      </c>
      <c r="H29" s="61" t="e">
        <f>_xll.qlRateHelperLatestDate($D29)</f>
        <v>#VALUE!</v>
      </c>
      <c r="I29" s="47" t="e">
        <v>#N/A</v>
      </c>
    </row>
    <row r="30" spans="4:9" x14ac:dyDescent="0.2">
      <c r="D30" s="50" t="e">
        <v>#N/A</v>
      </c>
      <c r="E30" s="51" t="e">
        <f>_xll.qlRateHelperRate($D30)</f>
        <v>#VALUE!</v>
      </c>
      <c r="F30" s="51">
        <f>IF(ISERROR(_xll.qlSwapRateHelperSpread($D30)),IF(ISERROR(_xll.qlFuturesRateHelperConvexityAdjustment($D30)),0,_xll.qlFuturesRateHelperConvexityAdjustment($D30)),_xll.qlSwapRateHelperSpread($D30))</f>
        <v>0</v>
      </c>
      <c r="G30" s="40" t="e">
        <f>_xll.qlRateHelperEarliestDate($D30)</f>
        <v>#VALUE!</v>
      </c>
      <c r="H30" s="61" t="e">
        <f>_xll.qlRateHelperLatestDate($D30)</f>
        <v>#VALUE!</v>
      </c>
      <c r="I30" s="47" t="e">
        <v>#N/A</v>
      </c>
    </row>
    <row r="31" spans="4:9" x14ac:dyDescent="0.2">
      <c r="D31" s="50" t="e">
        <v>#N/A</v>
      </c>
      <c r="E31" s="51" t="e">
        <f>_xll.qlRateHelperRate($D31)</f>
        <v>#VALUE!</v>
      </c>
      <c r="F31" s="51">
        <f>IF(ISERROR(_xll.qlSwapRateHelperSpread($D31)),IF(ISERROR(_xll.qlFuturesRateHelperConvexityAdjustment($D31)),0,_xll.qlFuturesRateHelperConvexityAdjustment($D31)),_xll.qlSwapRateHelperSpread($D31))</f>
        <v>0</v>
      </c>
      <c r="G31" s="40" t="e">
        <f>_xll.qlRateHelperEarliestDate($D31)</f>
        <v>#VALUE!</v>
      </c>
      <c r="H31" s="61" t="e">
        <f>_xll.qlRateHelperLatestDate($D31)</f>
        <v>#VALUE!</v>
      </c>
      <c r="I31" s="47" t="e">
        <v>#N/A</v>
      </c>
    </row>
    <row r="32" spans="4:9" x14ac:dyDescent="0.2">
      <c r="D32" s="50" t="e">
        <v>#N/A</v>
      </c>
      <c r="E32" s="51" t="e">
        <f>_xll.qlRateHelperRate($D32)</f>
        <v>#VALUE!</v>
      </c>
      <c r="F32" s="51">
        <f>IF(ISERROR(_xll.qlSwapRateHelperSpread($D32)),IF(ISERROR(_xll.qlFuturesRateHelperConvexityAdjustment($D32)),0,_xll.qlFuturesRateHelperConvexityAdjustment($D32)),_xll.qlSwapRateHelperSpread($D32))</f>
        <v>0</v>
      </c>
      <c r="G32" s="40" t="e">
        <f>_xll.qlRateHelperEarliestDate($D32)</f>
        <v>#VALUE!</v>
      </c>
      <c r="H32" s="61" t="e">
        <f>_xll.qlRateHelperLatestDate($D32)</f>
        <v>#VALUE!</v>
      </c>
      <c r="I32" s="47" t="e">
        <v>#N/A</v>
      </c>
    </row>
    <row r="33" spans="4:9" x14ac:dyDescent="0.2">
      <c r="D33" s="50" t="e">
        <v>#N/A</v>
      </c>
      <c r="E33" s="51" t="e">
        <f>_xll.qlRateHelperRate($D33)</f>
        <v>#VALUE!</v>
      </c>
      <c r="F33" s="51">
        <f>IF(ISERROR(_xll.qlSwapRateHelperSpread($D33)),IF(ISERROR(_xll.qlFuturesRateHelperConvexityAdjustment($D33)),0,_xll.qlFuturesRateHelperConvexityAdjustment($D33)),_xll.qlSwapRateHelperSpread($D33))</f>
        <v>0</v>
      </c>
      <c r="G33" s="40" t="e">
        <f>_xll.qlRateHelperEarliestDate($D33)</f>
        <v>#VALUE!</v>
      </c>
      <c r="H33" s="61" t="e">
        <f>_xll.qlRateHelperLatestDate($D33)</f>
        <v>#VALUE!</v>
      </c>
      <c r="I33" s="47" t="e">
        <v>#N/A</v>
      </c>
    </row>
    <row r="34" spans="4:9" x14ac:dyDescent="0.2">
      <c r="D34" s="50" t="e">
        <v>#N/A</v>
      </c>
      <c r="E34" s="51" t="e">
        <f>_xll.qlRateHelperRate($D34)</f>
        <v>#VALUE!</v>
      </c>
      <c r="F34" s="51">
        <f>IF(ISERROR(_xll.qlSwapRateHelperSpread($D34)),IF(ISERROR(_xll.qlFuturesRateHelperConvexityAdjustment($D34)),0,_xll.qlFuturesRateHelperConvexityAdjustment($D34)),_xll.qlSwapRateHelperSpread($D34))</f>
        <v>0</v>
      </c>
      <c r="G34" s="40" t="e">
        <f>_xll.qlRateHelperEarliestDate($D34)</f>
        <v>#VALUE!</v>
      </c>
      <c r="H34" s="61" t="e">
        <f>_xll.qlRateHelperLatestDate($D34)</f>
        <v>#VALUE!</v>
      </c>
      <c r="I34" s="47" t="e">
        <v>#N/A</v>
      </c>
    </row>
    <row r="35" spans="4:9" x14ac:dyDescent="0.2">
      <c r="D35" s="50" t="e">
        <v>#N/A</v>
      </c>
      <c r="E35" s="51" t="e">
        <f>_xll.qlRateHelperRate($D35)</f>
        <v>#VALUE!</v>
      </c>
      <c r="F35" s="51">
        <f>IF(ISERROR(_xll.qlSwapRateHelperSpread($D35)),IF(ISERROR(_xll.qlFuturesRateHelperConvexityAdjustment($D35)),0,_xll.qlFuturesRateHelperConvexityAdjustment($D35)),_xll.qlSwapRateHelperSpread($D35))</f>
        <v>0</v>
      </c>
      <c r="G35" s="40" t="e">
        <f>_xll.qlRateHelperEarliestDate($D35)</f>
        <v>#VALUE!</v>
      </c>
      <c r="H35" s="61" t="e">
        <f>_xll.qlRateHelperLatestDate($D35)</f>
        <v>#VALUE!</v>
      </c>
      <c r="I35" s="47" t="e">
        <v>#N/A</v>
      </c>
    </row>
    <row r="36" spans="4:9" x14ac:dyDescent="0.2">
      <c r="D36" s="50" t="e">
        <v>#N/A</v>
      </c>
      <c r="E36" s="51" t="e">
        <f>_xll.qlRateHelperRate($D36)</f>
        <v>#VALUE!</v>
      </c>
      <c r="F36" s="51">
        <f>IF(ISERROR(_xll.qlSwapRateHelperSpread($D36)),IF(ISERROR(_xll.qlFuturesRateHelperConvexityAdjustment($D36)),0,_xll.qlFuturesRateHelperConvexityAdjustment($D36)),_xll.qlSwapRateHelperSpread($D36))</f>
        <v>0</v>
      </c>
      <c r="G36" s="40" t="e">
        <f>_xll.qlRateHelperEarliestDate($D36)</f>
        <v>#VALUE!</v>
      </c>
      <c r="H36" s="61" t="e">
        <f>_xll.qlRateHelperLatestDate($D36)</f>
        <v>#VALUE!</v>
      </c>
      <c r="I36" s="47" t="e">
        <v>#N/A</v>
      </c>
    </row>
    <row r="37" spans="4:9" x14ac:dyDescent="0.2">
      <c r="D37" s="50" t="e">
        <v>#N/A</v>
      </c>
      <c r="E37" s="51" t="e">
        <f>_xll.qlRateHelperRate($D37)</f>
        <v>#VALUE!</v>
      </c>
      <c r="F37" s="51">
        <f>IF(ISERROR(_xll.qlSwapRateHelperSpread($D37)),IF(ISERROR(_xll.qlFuturesRateHelperConvexityAdjustment($D37)),0,_xll.qlFuturesRateHelperConvexityAdjustment($D37)),_xll.qlSwapRateHelperSpread($D37))</f>
        <v>0</v>
      </c>
      <c r="G37" s="40" t="e">
        <f>_xll.qlRateHelperEarliestDate($D37)</f>
        <v>#VALUE!</v>
      </c>
      <c r="H37" s="61" t="e">
        <f>_xll.qlRateHelperLatestDate($D37)</f>
        <v>#VALUE!</v>
      </c>
      <c r="I37" s="47" t="e">
        <v>#N/A</v>
      </c>
    </row>
    <row r="38" spans="4:9" x14ac:dyDescent="0.2">
      <c r="D38" s="50" t="e">
        <v>#N/A</v>
      </c>
      <c r="E38" s="51" t="e">
        <f>_xll.qlRateHelperRate($D38)</f>
        <v>#VALUE!</v>
      </c>
      <c r="F38" s="51">
        <f>IF(ISERROR(_xll.qlSwapRateHelperSpread($D38)),IF(ISERROR(_xll.qlFuturesRateHelperConvexityAdjustment($D38)),0,_xll.qlFuturesRateHelperConvexityAdjustment($D38)),_xll.qlSwapRateHelperSpread($D38))</f>
        <v>0</v>
      </c>
      <c r="G38" s="40" t="e">
        <f>_xll.qlRateHelperEarliestDate($D38)</f>
        <v>#VALUE!</v>
      </c>
      <c r="H38" s="61" t="e">
        <f>_xll.qlRateHelperLatestDate($D38)</f>
        <v>#VALUE!</v>
      </c>
      <c r="I38" s="47" t="e">
        <v>#N/A</v>
      </c>
    </row>
    <row r="39" spans="4:9" x14ac:dyDescent="0.2">
      <c r="D39" s="50" t="e">
        <v>#N/A</v>
      </c>
      <c r="E39" s="51" t="e">
        <f>_xll.qlRateHelperRate($D39)</f>
        <v>#VALUE!</v>
      </c>
      <c r="F39" s="51">
        <f>IF(ISERROR(_xll.qlSwapRateHelperSpread($D39)),IF(ISERROR(_xll.qlFuturesRateHelperConvexityAdjustment($D39)),0,_xll.qlFuturesRateHelperConvexityAdjustment($D39)),_xll.qlSwapRateHelperSpread($D39))</f>
        <v>0</v>
      </c>
      <c r="G39" s="40" t="e">
        <f>_xll.qlRateHelperEarliestDate($D39)</f>
        <v>#VALUE!</v>
      </c>
      <c r="H39" s="61" t="e">
        <f>_xll.qlRateHelperLatestDate($D39)</f>
        <v>#VALUE!</v>
      </c>
      <c r="I39" s="47" t="e">
        <v>#N/A</v>
      </c>
    </row>
    <row r="40" spans="4:9" x14ac:dyDescent="0.2">
      <c r="D40" s="50" t="e">
        <v>#N/A</v>
      </c>
      <c r="E40" s="51" t="e">
        <f>_xll.qlRateHelperRate($D40)</f>
        <v>#VALUE!</v>
      </c>
      <c r="F40" s="51">
        <f>IF(ISERROR(_xll.qlSwapRateHelperSpread($D40)),IF(ISERROR(_xll.qlFuturesRateHelperConvexityAdjustment($D40)),0,_xll.qlFuturesRateHelperConvexityAdjustment($D40)),_xll.qlSwapRateHelperSpread($D40))</f>
        <v>0</v>
      </c>
      <c r="G40" s="40" t="e">
        <f>_xll.qlRateHelperEarliestDate($D40)</f>
        <v>#VALUE!</v>
      </c>
      <c r="H40" s="61" t="e">
        <f>_xll.qlRateHelperLatestDate($D40)</f>
        <v>#VALUE!</v>
      </c>
      <c r="I40" s="47" t="e">
        <v>#N/A</v>
      </c>
    </row>
    <row r="41" spans="4:9" x14ac:dyDescent="0.2">
      <c r="D41" s="50" t="e">
        <v>#N/A</v>
      </c>
      <c r="E41" s="51" t="e">
        <f>_xll.qlRateHelperRate($D41)</f>
        <v>#VALUE!</v>
      </c>
      <c r="F41" s="51">
        <f>IF(ISERROR(_xll.qlSwapRateHelperSpread($D41)),IF(ISERROR(_xll.qlFuturesRateHelperConvexityAdjustment($D41)),0,_xll.qlFuturesRateHelperConvexityAdjustment($D41)),_xll.qlSwapRateHelperSpread($D41))</f>
        <v>0</v>
      </c>
      <c r="G41" s="40" t="e">
        <f>_xll.qlRateHelperEarliestDate($D41)</f>
        <v>#VALUE!</v>
      </c>
      <c r="H41" s="61" t="e">
        <f>_xll.qlRateHelperLatestDate($D41)</f>
        <v>#VALUE!</v>
      </c>
      <c r="I41" s="47" t="e">
        <v>#N/A</v>
      </c>
    </row>
    <row r="42" spans="4:9" x14ac:dyDescent="0.2">
      <c r="D42" s="50" t="e">
        <v>#N/A</v>
      </c>
      <c r="E42" s="51" t="e">
        <f>_xll.qlRateHelperRate($D42)</f>
        <v>#VALUE!</v>
      </c>
      <c r="F42" s="51">
        <f>IF(ISERROR(_xll.qlSwapRateHelperSpread($D42)),IF(ISERROR(_xll.qlFuturesRateHelperConvexityAdjustment($D42)),0,_xll.qlFuturesRateHelperConvexityAdjustment($D42)),_xll.qlSwapRateHelperSpread($D42))</f>
        <v>0</v>
      </c>
      <c r="G42" s="40" t="e">
        <f>_xll.qlRateHelperEarliestDate($D42)</f>
        <v>#VALUE!</v>
      </c>
      <c r="H42" s="61" t="e">
        <f>_xll.qlRateHelperLatestDate($D42)</f>
        <v>#VALUE!</v>
      </c>
      <c r="I42" s="47" t="e">
        <v>#N/A</v>
      </c>
    </row>
    <row r="43" spans="4:9" x14ac:dyDescent="0.2">
      <c r="D43" s="50" t="e">
        <v>#N/A</v>
      </c>
      <c r="E43" s="51" t="e">
        <f>_xll.qlRateHelperRate($D43)</f>
        <v>#VALUE!</v>
      </c>
      <c r="F43" s="51">
        <f>IF(ISERROR(_xll.qlSwapRateHelperSpread($D43)),IF(ISERROR(_xll.qlFuturesRateHelperConvexityAdjustment($D43)),0,_xll.qlFuturesRateHelperConvexityAdjustment($D43)),_xll.qlSwapRateHelperSpread($D43))</f>
        <v>0</v>
      </c>
      <c r="G43" s="40" t="e">
        <f>_xll.qlRateHelperEarliestDate($D43)</f>
        <v>#VALUE!</v>
      </c>
      <c r="H43" s="61" t="e">
        <f>_xll.qlRateHelperLatestDate($D43)</f>
        <v>#VALUE!</v>
      </c>
      <c r="I43" s="47" t="e">
        <v>#N/A</v>
      </c>
    </row>
    <row r="44" spans="4:9" x14ac:dyDescent="0.2">
      <c r="D44" s="50" t="e">
        <v>#N/A</v>
      </c>
      <c r="E44" s="51" t="e">
        <f>_xll.qlRateHelperRate($D44)</f>
        <v>#VALUE!</v>
      </c>
      <c r="F44" s="51">
        <f>IF(ISERROR(_xll.qlSwapRateHelperSpread($D44)),IF(ISERROR(_xll.qlFuturesRateHelperConvexityAdjustment($D44)),0,_xll.qlFuturesRateHelperConvexityAdjustment($D44)),_xll.qlSwapRateHelperSpread($D44))</f>
        <v>0</v>
      </c>
      <c r="G44" s="40" t="e">
        <f>_xll.qlRateHelperEarliestDate($D44)</f>
        <v>#VALUE!</v>
      </c>
      <c r="H44" s="61" t="e">
        <f>_xll.qlRateHelperLatestDate($D44)</f>
        <v>#VALUE!</v>
      </c>
      <c r="I44" s="47" t="e">
        <v>#N/A</v>
      </c>
    </row>
    <row r="45" spans="4:9" x14ac:dyDescent="0.2">
      <c r="D45" s="50" t="e">
        <v>#N/A</v>
      </c>
      <c r="E45" s="51" t="e">
        <f>_xll.qlRateHelperRate($D45)</f>
        <v>#VALUE!</v>
      </c>
      <c r="F45" s="51">
        <f>IF(ISERROR(_xll.qlSwapRateHelperSpread($D45)),IF(ISERROR(_xll.qlFuturesRateHelperConvexityAdjustment($D45)),0,_xll.qlFuturesRateHelperConvexityAdjustment($D45)),_xll.qlSwapRateHelperSpread($D45))</f>
        <v>0</v>
      </c>
      <c r="G45" s="40" t="e">
        <f>_xll.qlRateHelperEarliestDate($D45)</f>
        <v>#VALUE!</v>
      </c>
      <c r="H45" s="61" t="e">
        <f>_xll.qlRateHelperLatestDate($D45)</f>
        <v>#VALUE!</v>
      </c>
      <c r="I45" s="47" t="e">
        <v>#N/A</v>
      </c>
    </row>
    <row r="46" spans="4:9" x14ac:dyDescent="0.2">
      <c r="D46" s="50" t="e">
        <v>#N/A</v>
      </c>
      <c r="E46" s="51" t="e">
        <f>_xll.qlRateHelperRate($D46)</f>
        <v>#VALUE!</v>
      </c>
      <c r="F46" s="51">
        <f>IF(ISERROR(_xll.qlSwapRateHelperSpread($D46)),IF(ISERROR(_xll.qlFuturesRateHelperConvexityAdjustment($D46)),0,_xll.qlFuturesRateHelperConvexityAdjustment($D46)),_xll.qlSwapRateHelperSpread($D46))</f>
        <v>0</v>
      </c>
      <c r="G46" s="40" t="e">
        <f>_xll.qlRateHelperEarliestDate($D46)</f>
        <v>#VALUE!</v>
      </c>
      <c r="H46" s="61" t="e">
        <f>_xll.qlRateHelperLatestDate($D46)</f>
        <v>#VALUE!</v>
      </c>
      <c r="I46" s="47" t="e">
        <v>#N/A</v>
      </c>
    </row>
    <row r="47" spans="4:9" x14ac:dyDescent="0.2">
      <c r="D47" s="50" t="e">
        <v>#N/A</v>
      </c>
      <c r="E47" s="51" t="e">
        <f>_xll.qlRateHelperRate($D47)</f>
        <v>#VALUE!</v>
      </c>
      <c r="F47" s="51">
        <f>IF(ISERROR(_xll.qlSwapRateHelperSpread($D47)),IF(ISERROR(_xll.qlFuturesRateHelperConvexityAdjustment($D47)),0,_xll.qlFuturesRateHelperConvexityAdjustment($D47)),_xll.qlSwapRateHelperSpread($D47))</f>
        <v>0</v>
      </c>
      <c r="G47" s="40" t="e">
        <f>_xll.qlRateHelperEarliestDate($D47)</f>
        <v>#VALUE!</v>
      </c>
      <c r="H47" s="61" t="e">
        <f>_xll.qlRateHelperLatestDate($D47)</f>
        <v>#VALUE!</v>
      </c>
      <c r="I47" s="47" t="e">
        <v>#N/A</v>
      </c>
    </row>
    <row r="48" spans="4:9" x14ac:dyDescent="0.2">
      <c r="D48" s="50" t="e">
        <v>#N/A</v>
      </c>
      <c r="E48" s="51" t="e">
        <f>_xll.qlRateHelperRate($D48)</f>
        <v>#VALUE!</v>
      </c>
      <c r="F48" s="51">
        <f>IF(ISERROR(_xll.qlSwapRateHelperSpread($D48)),IF(ISERROR(_xll.qlFuturesRateHelperConvexityAdjustment($D48)),0,_xll.qlFuturesRateHelperConvexityAdjustment($D48)),_xll.qlSwapRateHelperSpread($D48))</f>
        <v>0</v>
      </c>
      <c r="G48" s="40" t="e">
        <f>_xll.qlRateHelperEarliestDate($D48)</f>
        <v>#VALUE!</v>
      </c>
      <c r="H48" s="61" t="e">
        <f>_xll.qlRateHelperLatestDate($D48)</f>
        <v>#VALUE!</v>
      </c>
      <c r="I48" s="47" t="e">
        <v>#N/A</v>
      </c>
    </row>
    <row r="49" spans="4:9" x14ac:dyDescent="0.2">
      <c r="D49" s="50" t="e">
        <v>#N/A</v>
      </c>
      <c r="E49" s="51" t="e">
        <f>_xll.qlRateHelperRate($D49)</f>
        <v>#VALUE!</v>
      </c>
      <c r="F49" s="51">
        <f>IF(ISERROR(_xll.qlSwapRateHelperSpread($D49)),IF(ISERROR(_xll.qlFuturesRateHelperConvexityAdjustment($D49)),0,_xll.qlFuturesRateHelperConvexityAdjustment($D49)),_xll.qlSwapRateHelperSpread($D49))</f>
        <v>0</v>
      </c>
      <c r="G49" s="40" t="e">
        <f>_xll.qlRateHelperEarliestDate($D49)</f>
        <v>#VALUE!</v>
      </c>
      <c r="H49" s="61" t="e">
        <f>_xll.qlRateHelperLatestDate($D49)</f>
        <v>#VALUE!</v>
      </c>
      <c r="I49" s="47" t="e">
        <v>#N/A</v>
      </c>
    </row>
    <row r="50" spans="4:9" x14ac:dyDescent="0.2">
      <c r="D50" s="50" t="e">
        <v>#N/A</v>
      </c>
      <c r="E50" s="51" t="e">
        <f>_xll.qlRateHelperRate($D50)</f>
        <v>#VALUE!</v>
      </c>
      <c r="F50" s="51">
        <f>IF(ISERROR(_xll.qlSwapRateHelperSpread($D50)),IF(ISERROR(_xll.qlFuturesRateHelperConvexityAdjustment($D50)),0,_xll.qlFuturesRateHelperConvexityAdjustment($D50)),_xll.qlSwapRateHelperSpread($D50))</f>
        <v>0</v>
      </c>
      <c r="G50" s="40" t="e">
        <f>_xll.qlRateHelperEarliestDate($D50)</f>
        <v>#VALUE!</v>
      </c>
      <c r="H50" s="61" t="e">
        <f>_xll.qlRateHelperLatestDate($D50)</f>
        <v>#VALUE!</v>
      </c>
      <c r="I50" s="47" t="e">
        <v>#N/A</v>
      </c>
    </row>
    <row r="51" spans="4:9" x14ac:dyDescent="0.2">
      <c r="D51" s="50" t="e">
        <v>#N/A</v>
      </c>
      <c r="E51" s="51" t="e">
        <f>_xll.qlRateHelperRate($D51)</f>
        <v>#VALUE!</v>
      </c>
      <c r="F51" s="51">
        <f>IF(ISERROR(_xll.qlSwapRateHelperSpread($D51)),IF(ISERROR(_xll.qlFuturesRateHelperConvexityAdjustment($D51)),0,_xll.qlFuturesRateHelperConvexityAdjustment($D51)),_xll.qlSwapRateHelperSpread($D51))</f>
        <v>0</v>
      </c>
      <c r="G51" s="40" t="e">
        <f>_xll.qlRateHelperEarliestDate($D51)</f>
        <v>#VALUE!</v>
      </c>
      <c r="H51" s="61" t="e">
        <f>_xll.qlRateHelperLatestDate($D51)</f>
        <v>#VALUE!</v>
      </c>
      <c r="I51" s="47" t="e">
        <v>#N/A</v>
      </c>
    </row>
    <row r="52" spans="4:9" x14ac:dyDescent="0.2">
      <c r="D52" s="50" t="e">
        <v>#N/A</v>
      </c>
      <c r="E52" s="51" t="e">
        <f>_xll.qlRateHelperRate($D52)</f>
        <v>#VALUE!</v>
      </c>
      <c r="F52" s="51">
        <f>IF(ISERROR(_xll.qlSwapRateHelperSpread($D52)),IF(ISERROR(_xll.qlFuturesRateHelperConvexityAdjustment($D52)),0,_xll.qlFuturesRateHelperConvexityAdjustment($D52)),_xll.qlSwapRateHelperSpread($D52))</f>
        <v>0</v>
      </c>
      <c r="G52" s="40" t="e">
        <f>_xll.qlRateHelperEarliestDate($D52)</f>
        <v>#VALUE!</v>
      </c>
      <c r="H52" s="61" t="e">
        <f>_xll.qlRateHelperLatestDate($D52)</f>
        <v>#VALUE!</v>
      </c>
      <c r="I52" s="47" t="e">
        <v>#N/A</v>
      </c>
    </row>
    <row r="53" spans="4:9" x14ac:dyDescent="0.2">
      <c r="D53" s="50" t="e">
        <v>#N/A</v>
      </c>
      <c r="E53" s="51" t="e">
        <f>_xll.qlRateHelperRate($D53)</f>
        <v>#VALUE!</v>
      </c>
      <c r="F53" s="51">
        <f>IF(ISERROR(_xll.qlSwapRateHelperSpread($D53)),IF(ISERROR(_xll.qlFuturesRateHelperConvexityAdjustment($D53)),0,_xll.qlFuturesRateHelperConvexityAdjustment($D53)),_xll.qlSwapRateHelperSpread($D53))</f>
        <v>0</v>
      </c>
      <c r="G53" s="40" t="e">
        <f>_xll.qlRateHelperEarliestDate($D53)</f>
        <v>#VALUE!</v>
      </c>
      <c r="H53" s="61" t="e">
        <f>_xll.qlRateHelperLatestDate($D53)</f>
        <v>#VALUE!</v>
      </c>
      <c r="I53" s="47" t="e">
        <v>#N/A</v>
      </c>
    </row>
    <row r="54" spans="4:9" x14ac:dyDescent="0.2">
      <c r="D54" s="50" t="e">
        <v>#N/A</v>
      </c>
      <c r="E54" s="51" t="e">
        <f>_xll.qlRateHelperRate($D54)</f>
        <v>#VALUE!</v>
      </c>
      <c r="F54" s="51">
        <f>IF(ISERROR(_xll.qlSwapRateHelperSpread($D54)),IF(ISERROR(_xll.qlFuturesRateHelperConvexityAdjustment($D54)),0,_xll.qlFuturesRateHelperConvexityAdjustment($D54)),_xll.qlSwapRateHelperSpread($D54))</f>
        <v>0</v>
      </c>
      <c r="G54" s="40" t="e">
        <f>_xll.qlRateHelperEarliestDate($D54)</f>
        <v>#VALUE!</v>
      </c>
      <c r="H54" s="61" t="e">
        <f>_xll.qlRateHelperLatestDate($D54)</f>
        <v>#VALUE!</v>
      </c>
      <c r="I54" s="47" t="e">
        <v>#N/A</v>
      </c>
    </row>
    <row r="55" spans="4:9" x14ac:dyDescent="0.2">
      <c r="D55" s="50" t="e">
        <v>#N/A</v>
      </c>
      <c r="E55" s="51" t="e">
        <f>_xll.qlRateHelperRate($D55)</f>
        <v>#VALUE!</v>
      </c>
      <c r="F55" s="51">
        <f>IF(ISERROR(_xll.qlSwapRateHelperSpread($D55)),IF(ISERROR(_xll.qlFuturesRateHelperConvexityAdjustment($D55)),0,_xll.qlFuturesRateHelperConvexityAdjustment($D55)),_xll.qlSwapRateHelperSpread($D55))</f>
        <v>0</v>
      </c>
      <c r="G55" s="40" t="e">
        <f>_xll.qlRateHelperEarliestDate($D55)</f>
        <v>#VALUE!</v>
      </c>
      <c r="H55" s="61" t="e">
        <f>_xll.qlRateHelperLatestDate($D55)</f>
        <v>#VALUE!</v>
      </c>
      <c r="I55" s="47" t="e">
        <v>#N/A</v>
      </c>
    </row>
    <row r="56" spans="4:9" x14ac:dyDescent="0.2">
      <c r="D56" s="50" t="e">
        <v>#N/A</v>
      </c>
      <c r="E56" s="51" t="e">
        <f>_xll.qlRateHelperRate($D56)</f>
        <v>#VALUE!</v>
      </c>
      <c r="F56" s="51">
        <f>IF(ISERROR(_xll.qlSwapRateHelperSpread($D56)),IF(ISERROR(_xll.qlFuturesRateHelperConvexityAdjustment($D56)),0,_xll.qlFuturesRateHelperConvexityAdjustment($D56)),_xll.qlSwapRateHelperSpread($D56))</f>
        <v>0</v>
      </c>
      <c r="G56" s="40" t="e">
        <f>_xll.qlRateHelperEarliestDate($D56)</f>
        <v>#VALUE!</v>
      </c>
      <c r="H56" s="61" t="e">
        <f>_xll.qlRateHelperLatestDate($D56)</f>
        <v>#VALUE!</v>
      </c>
      <c r="I56" s="47" t="e">
        <v>#N/A</v>
      </c>
    </row>
    <row r="57" spans="4:9" x14ac:dyDescent="0.2">
      <c r="D57" s="50" t="e">
        <v>#N/A</v>
      </c>
      <c r="E57" s="51" t="e">
        <f>_xll.qlRateHelperRate($D57)</f>
        <v>#VALUE!</v>
      </c>
      <c r="F57" s="51">
        <f>IF(ISERROR(_xll.qlSwapRateHelperSpread($D57)),IF(ISERROR(_xll.qlFuturesRateHelperConvexityAdjustment($D57)),0,_xll.qlFuturesRateHelperConvexityAdjustment($D57)),_xll.qlSwapRateHelperSpread($D57))</f>
        <v>0</v>
      </c>
      <c r="G57" s="40" t="e">
        <f>_xll.qlRateHelperEarliestDate($D57)</f>
        <v>#VALUE!</v>
      </c>
      <c r="H57" s="61" t="e">
        <f>_xll.qlRateHelperLatestDate($D57)</f>
        <v>#VALUE!</v>
      </c>
      <c r="I57" s="47" t="e">
        <v>#N/A</v>
      </c>
    </row>
    <row r="58" spans="4:9" x14ac:dyDescent="0.2">
      <c r="D58" s="50" t="e">
        <v>#N/A</v>
      </c>
      <c r="E58" s="51" t="e">
        <f>_xll.qlRateHelperRate($D58)</f>
        <v>#VALUE!</v>
      </c>
      <c r="F58" s="51">
        <f>IF(ISERROR(_xll.qlSwapRateHelperSpread($D58)),IF(ISERROR(_xll.qlFuturesRateHelperConvexityAdjustment($D58)),0,_xll.qlFuturesRateHelperConvexityAdjustment($D58)),_xll.qlSwapRateHelperSpread($D58))</f>
        <v>0</v>
      </c>
      <c r="G58" s="40" t="e">
        <f>_xll.qlRateHelperEarliestDate($D58)</f>
        <v>#VALUE!</v>
      </c>
      <c r="H58" s="61" t="e">
        <f>_xll.qlRateHelperLatestDate($D58)</f>
        <v>#VALUE!</v>
      </c>
      <c r="I58" s="47" t="e">
        <v>#N/A</v>
      </c>
    </row>
    <row r="59" spans="4:9" x14ac:dyDescent="0.2">
      <c r="D59" s="50" t="e">
        <v>#N/A</v>
      </c>
      <c r="E59" s="51" t="e">
        <f>_xll.qlRateHelperRate($D59)</f>
        <v>#VALUE!</v>
      </c>
      <c r="F59" s="51">
        <f>IF(ISERROR(_xll.qlSwapRateHelperSpread($D59)),IF(ISERROR(_xll.qlFuturesRateHelperConvexityAdjustment($D59)),0,_xll.qlFuturesRateHelperConvexityAdjustment($D59)),_xll.qlSwapRateHelperSpread($D59))</f>
        <v>0</v>
      </c>
      <c r="G59" s="40" t="e">
        <f>_xll.qlRateHelperEarliestDate($D59)</f>
        <v>#VALUE!</v>
      </c>
      <c r="H59" s="61" t="e">
        <f>_xll.qlRateHelperLatestDate($D59)</f>
        <v>#VALUE!</v>
      </c>
      <c r="I59" s="47" t="e">
        <v>#N/A</v>
      </c>
    </row>
    <row r="60" spans="4:9" x14ac:dyDescent="0.2">
      <c r="D60" s="50" t="e">
        <v>#N/A</v>
      </c>
      <c r="E60" s="51" t="e">
        <f>_xll.qlRateHelperRate($D60)</f>
        <v>#VALUE!</v>
      </c>
      <c r="F60" s="51">
        <f>IF(ISERROR(_xll.qlSwapRateHelperSpread($D60)),IF(ISERROR(_xll.qlFuturesRateHelperConvexityAdjustment($D60)),0,_xll.qlFuturesRateHelperConvexityAdjustment($D60)),_xll.qlSwapRateHelperSpread($D60))</f>
        <v>0</v>
      </c>
      <c r="G60" s="40" t="e">
        <f>_xll.qlRateHelperEarliestDate($D60)</f>
        <v>#VALUE!</v>
      </c>
      <c r="H60" s="61" t="e">
        <f>_xll.qlRateHelperLatestDate($D60)</f>
        <v>#VALUE!</v>
      </c>
      <c r="I60" s="47" t="e">
        <v>#N/A</v>
      </c>
    </row>
    <row r="61" spans="4:9" x14ac:dyDescent="0.2">
      <c r="D61" s="50" t="e">
        <v>#N/A</v>
      </c>
      <c r="E61" s="51" t="e">
        <f>_xll.qlRateHelperRate($D61)</f>
        <v>#VALUE!</v>
      </c>
      <c r="F61" s="51">
        <f>IF(ISERROR(_xll.qlSwapRateHelperSpread($D61)),IF(ISERROR(_xll.qlFuturesRateHelperConvexityAdjustment($D61)),0,_xll.qlFuturesRateHelperConvexityAdjustment($D61)),_xll.qlSwapRateHelperSpread($D61))</f>
        <v>0</v>
      </c>
      <c r="G61" s="40" t="e">
        <f>_xll.qlRateHelperEarliestDate($D61)</f>
        <v>#VALUE!</v>
      </c>
      <c r="H61" s="61" t="e">
        <f>_xll.qlRateHelperLatestDate($D61)</f>
        <v>#VALUE!</v>
      </c>
      <c r="I61" s="47" t="e">
        <v>#N/A</v>
      </c>
    </row>
    <row r="62" spans="4:9" x14ac:dyDescent="0.2">
      <c r="D62" s="50" t="e">
        <v>#N/A</v>
      </c>
      <c r="E62" s="51" t="e">
        <f>_xll.qlRateHelperRate($D62)</f>
        <v>#VALUE!</v>
      </c>
      <c r="F62" s="51">
        <f>IF(ISERROR(_xll.qlSwapRateHelperSpread($D62)),IF(ISERROR(_xll.qlFuturesRateHelperConvexityAdjustment($D62)),0,_xll.qlFuturesRateHelperConvexityAdjustment($D62)),_xll.qlSwapRateHelperSpread($D62))</f>
        <v>0</v>
      </c>
      <c r="G62" s="40" t="e">
        <f>_xll.qlRateHelperEarliestDate($D62)</f>
        <v>#VALUE!</v>
      </c>
      <c r="H62" s="61" t="e">
        <f>_xll.qlRateHelperLatestDate($D62)</f>
        <v>#VALUE!</v>
      </c>
      <c r="I62" s="47" t="e">
        <v>#N/A</v>
      </c>
    </row>
    <row r="63" spans="4:9" x14ac:dyDescent="0.2">
      <c r="D63" s="50" t="e">
        <v>#N/A</v>
      </c>
      <c r="E63" s="51" t="e">
        <f>_xll.qlRateHelperRate($D63)</f>
        <v>#VALUE!</v>
      </c>
      <c r="F63" s="51">
        <f>IF(ISERROR(_xll.qlSwapRateHelperSpread($D63)),IF(ISERROR(_xll.qlFuturesRateHelperConvexityAdjustment($D63)),0,_xll.qlFuturesRateHelperConvexityAdjustment($D63)),_xll.qlSwapRateHelperSpread($D63))</f>
        <v>0</v>
      </c>
      <c r="G63" s="40" t="e">
        <f>_xll.qlRateHelperEarliestDate($D63)</f>
        <v>#VALUE!</v>
      </c>
      <c r="H63" s="61" t="e">
        <f>_xll.qlRateHelperLatestDate($D63)</f>
        <v>#VALUE!</v>
      </c>
      <c r="I63" s="47" t="e">
        <v>#N/A</v>
      </c>
    </row>
    <row r="64" spans="4:9" x14ac:dyDescent="0.2">
      <c r="D64" s="50" t="e">
        <v>#N/A</v>
      </c>
      <c r="E64" s="51" t="e">
        <f>_xll.qlRateHelperRate($D64)</f>
        <v>#VALUE!</v>
      </c>
      <c r="F64" s="51">
        <f>IF(ISERROR(_xll.qlSwapRateHelperSpread($D64)),IF(ISERROR(_xll.qlFuturesRateHelperConvexityAdjustment($D64)),0,_xll.qlFuturesRateHelperConvexityAdjustment($D64)),_xll.qlSwapRateHelperSpread($D64))</f>
        <v>0</v>
      </c>
      <c r="G64" s="40" t="e">
        <f>_xll.qlRateHelperEarliestDate($D64)</f>
        <v>#VALUE!</v>
      </c>
      <c r="H64" s="61" t="e">
        <f>_xll.qlRateHelperLatestDate($D64)</f>
        <v>#VALUE!</v>
      </c>
      <c r="I64" s="47" t="e">
        <v>#N/A</v>
      </c>
    </row>
    <row r="65" spans="4:9" x14ac:dyDescent="0.2">
      <c r="D65" s="50" t="e">
        <v>#N/A</v>
      </c>
      <c r="E65" s="51" t="e">
        <f>_xll.qlRateHelperRate($D65)</f>
        <v>#VALUE!</v>
      </c>
      <c r="F65" s="51">
        <f>IF(ISERROR(_xll.qlSwapRateHelperSpread($D65)),IF(ISERROR(_xll.qlFuturesRateHelperConvexityAdjustment($D65)),0,_xll.qlFuturesRateHelperConvexityAdjustment($D65)),_xll.qlSwapRateHelperSpread($D65))</f>
        <v>0</v>
      </c>
      <c r="G65" s="40" t="e">
        <f>_xll.qlRateHelperEarliestDate($D65)</f>
        <v>#VALUE!</v>
      </c>
      <c r="H65" s="61" t="e">
        <f>_xll.qlRateHelperLatestDate($D65)</f>
        <v>#VALUE!</v>
      </c>
      <c r="I65" s="47" t="e">
        <v>#N/A</v>
      </c>
    </row>
    <row r="66" spans="4:9" x14ac:dyDescent="0.2">
      <c r="D66" s="50" t="e">
        <v>#N/A</v>
      </c>
      <c r="E66" s="51" t="e">
        <f>_xll.qlRateHelperRate($D66)</f>
        <v>#VALUE!</v>
      </c>
      <c r="F66" s="51">
        <f>IF(ISERROR(_xll.qlSwapRateHelperSpread($D66)),IF(ISERROR(_xll.qlFuturesRateHelperConvexityAdjustment($D66)),0,_xll.qlFuturesRateHelperConvexityAdjustment($D66)),_xll.qlSwapRateHelperSpread($D66))</f>
        <v>0</v>
      </c>
      <c r="G66" s="40" t="e">
        <f>_xll.qlRateHelperEarliestDate($D66)</f>
        <v>#VALUE!</v>
      </c>
      <c r="H66" s="61" t="e">
        <f>_xll.qlRateHelperLatestDate($D66)</f>
        <v>#VALUE!</v>
      </c>
      <c r="I66" s="47" t="e">
        <v>#N/A</v>
      </c>
    </row>
    <row r="67" spans="4:9" x14ac:dyDescent="0.2">
      <c r="D67" s="50" t="e">
        <v>#N/A</v>
      </c>
      <c r="E67" s="51" t="e">
        <f>_xll.qlRateHelperRate($D67)</f>
        <v>#VALUE!</v>
      </c>
      <c r="F67" s="51">
        <f>IF(ISERROR(_xll.qlSwapRateHelperSpread($D67)),IF(ISERROR(_xll.qlFuturesRateHelperConvexityAdjustment($D67)),0,_xll.qlFuturesRateHelperConvexityAdjustment($D67)),_xll.qlSwapRateHelperSpread($D67))</f>
        <v>0</v>
      </c>
      <c r="G67" s="40" t="e">
        <f>_xll.qlRateHelperEarliestDate($D67)</f>
        <v>#VALUE!</v>
      </c>
      <c r="H67" s="61" t="e">
        <f>_xll.qlRateHelperLatestDate($D67)</f>
        <v>#VALUE!</v>
      </c>
      <c r="I67" s="47" t="e">
        <v>#N/A</v>
      </c>
    </row>
    <row r="68" spans="4:9" x14ac:dyDescent="0.2">
      <c r="D68" s="50" t="e">
        <v>#N/A</v>
      </c>
      <c r="E68" s="51" t="e">
        <f>_xll.qlRateHelperRate($D68)</f>
        <v>#VALUE!</v>
      </c>
      <c r="F68" s="51">
        <f>IF(ISERROR(_xll.qlSwapRateHelperSpread($D68)),IF(ISERROR(_xll.qlFuturesRateHelperConvexityAdjustment($D68)),0,_xll.qlFuturesRateHelperConvexityAdjustment($D68)),_xll.qlSwapRateHelperSpread($D68))</f>
        <v>0</v>
      </c>
      <c r="G68" s="40" t="e">
        <f>_xll.qlRateHelperEarliestDate($D68)</f>
        <v>#VALUE!</v>
      </c>
      <c r="H68" s="61" t="e">
        <f>_xll.qlRateHelperLatestDate($D68)</f>
        <v>#VALUE!</v>
      </c>
      <c r="I68" s="47" t="e">
        <v>#N/A</v>
      </c>
    </row>
    <row r="69" spans="4:9" x14ac:dyDescent="0.2">
      <c r="D69" s="50" t="e">
        <v>#N/A</v>
      </c>
      <c r="E69" s="51" t="e">
        <f>_xll.qlRateHelperRate($D69)</f>
        <v>#VALUE!</v>
      </c>
      <c r="F69" s="51">
        <f>IF(ISERROR(_xll.qlSwapRateHelperSpread($D69)),IF(ISERROR(_xll.qlFuturesRateHelperConvexityAdjustment($D69)),0,_xll.qlFuturesRateHelperConvexityAdjustment($D69)),_xll.qlSwapRateHelperSpread($D69))</f>
        <v>0</v>
      </c>
      <c r="G69" s="40" t="e">
        <f>_xll.qlRateHelperEarliestDate($D69)</f>
        <v>#VALUE!</v>
      </c>
      <c r="H69" s="61" t="e">
        <f>_xll.qlRateHelperLatestDate($D69)</f>
        <v>#VALUE!</v>
      </c>
      <c r="I69" s="47" t="e">
        <v>#N/A</v>
      </c>
    </row>
    <row r="70" spans="4:9" x14ac:dyDescent="0.2">
      <c r="D70" s="50" t="e">
        <v>#N/A</v>
      </c>
      <c r="E70" s="51" t="e">
        <f>_xll.qlRateHelperRate($D70)</f>
        <v>#VALUE!</v>
      </c>
      <c r="F70" s="51">
        <f>IF(ISERROR(_xll.qlSwapRateHelperSpread($D70)),IF(ISERROR(_xll.qlFuturesRateHelperConvexityAdjustment($D70)),0,_xll.qlFuturesRateHelperConvexityAdjustment($D70)),_xll.qlSwapRateHelperSpread($D70))</f>
        <v>0</v>
      </c>
      <c r="G70" s="40" t="e">
        <f>_xll.qlRateHelperEarliestDate($D70)</f>
        <v>#VALUE!</v>
      </c>
      <c r="H70" s="61" t="e">
        <f>_xll.qlRateHelperLatestDate($D70)</f>
        <v>#VALUE!</v>
      </c>
      <c r="I70" s="47" t="e">
        <v>#N/A</v>
      </c>
    </row>
    <row r="71" spans="4:9" x14ac:dyDescent="0.2">
      <c r="D71" s="50" t="e">
        <v>#N/A</v>
      </c>
      <c r="E71" s="51" t="e">
        <f>_xll.qlRateHelperRate($D71)</f>
        <v>#VALUE!</v>
      </c>
      <c r="F71" s="51">
        <f>IF(ISERROR(_xll.qlSwapRateHelperSpread($D71)),IF(ISERROR(_xll.qlFuturesRateHelperConvexityAdjustment($D71)),0,_xll.qlFuturesRateHelperConvexityAdjustment($D71)),_xll.qlSwapRateHelperSpread($D71))</f>
        <v>0</v>
      </c>
      <c r="G71" s="40" t="e">
        <f>_xll.qlRateHelperEarliestDate($D71)</f>
        <v>#VALUE!</v>
      </c>
      <c r="H71" s="61" t="e">
        <f>_xll.qlRateHelperLatestDate($D71)</f>
        <v>#VALUE!</v>
      </c>
      <c r="I71" s="47" t="e">
        <v>#N/A</v>
      </c>
    </row>
    <row r="72" spans="4:9" x14ac:dyDescent="0.2">
      <c r="D72" s="50" t="e">
        <v>#N/A</v>
      </c>
      <c r="E72" s="51" t="e">
        <f>_xll.qlRateHelperRate($D72)</f>
        <v>#VALUE!</v>
      </c>
      <c r="F72" s="51">
        <f>IF(ISERROR(_xll.qlSwapRateHelperSpread($D72)),IF(ISERROR(_xll.qlFuturesRateHelperConvexityAdjustment($D72)),0,_xll.qlFuturesRateHelperConvexityAdjustment($D72)),_xll.qlSwapRateHelperSpread($D72))</f>
        <v>0</v>
      </c>
      <c r="G72" s="40" t="e">
        <f>_xll.qlRateHelperEarliestDate($D72)</f>
        <v>#VALUE!</v>
      </c>
      <c r="H72" s="61" t="e">
        <f>_xll.qlRateHelperLatestDate($D72)</f>
        <v>#VALUE!</v>
      </c>
      <c r="I72" s="47" t="e">
        <v>#N/A</v>
      </c>
    </row>
    <row r="73" spans="4:9" x14ac:dyDescent="0.2">
      <c r="D73" s="50" t="e">
        <v>#N/A</v>
      </c>
      <c r="E73" s="51" t="e">
        <f>_xll.qlRateHelperRate($D73)</f>
        <v>#VALUE!</v>
      </c>
      <c r="F73" s="51">
        <f>IF(ISERROR(_xll.qlSwapRateHelperSpread($D73)),IF(ISERROR(_xll.qlFuturesRateHelperConvexityAdjustment($D73)),0,_xll.qlFuturesRateHelperConvexityAdjustment($D73)),_xll.qlSwapRateHelperSpread($D73))</f>
        <v>0</v>
      </c>
      <c r="G73" s="40" t="e">
        <f>_xll.qlRateHelperEarliestDate($D73)</f>
        <v>#VALUE!</v>
      </c>
      <c r="H73" s="61" t="e">
        <f>_xll.qlRateHelperLatestDate($D73)</f>
        <v>#VALUE!</v>
      </c>
      <c r="I73" s="47" t="e">
        <v>#N/A</v>
      </c>
    </row>
    <row r="74" spans="4:9" x14ac:dyDescent="0.2">
      <c r="D74" s="50" t="e">
        <v>#N/A</v>
      </c>
      <c r="E74" s="51" t="e">
        <f>_xll.qlRateHelperRate($D74)</f>
        <v>#VALUE!</v>
      </c>
      <c r="F74" s="51">
        <f>IF(ISERROR(_xll.qlSwapRateHelperSpread($D74)),IF(ISERROR(_xll.qlFuturesRateHelperConvexityAdjustment($D74)),0,_xll.qlFuturesRateHelperConvexityAdjustment($D74)),_xll.qlSwapRateHelperSpread($D74))</f>
        <v>0</v>
      </c>
      <c r="G74" s="40" t="e">
        <f>_xll.qlRateHelperEarliestDate($D74)</f>
        <v>#VALUE!</v>
      </c>
      <c r="H74" s="61" t="e">
        <f>_xll.qlRateHelperLatestDate($D74)</f>
        <v>#VALUE!</v>
      </c>
      <c r="I74" s="47" t="e">
        <v>#N/A</v>
      </c>
    </row>
    <row r="75" spans="4:9" x14ac:dyDescent="0.2">
      <c r="D75" s="50" t="e">
        <v>#N/A</v>
      </c>
      <c r="E75" s="51" t="e">
        <f>_xll.qlRateHelperRate($D75)</f>
        <v>#VALUE!</v>
      </c>
      <c r="F75" s="51">
        <f>IF(ISERROR(_xll.qlSwapRateHelperSpread($D75)),IF(ISERROR(_xll.qlFuturesRateHelperConvexityAdjustment($D75)),0,_xll.qlFuturesRateHelperConvexityAdjustment($D75)),_xll.qlSwapRateHelperSpread($D75))</f>
        <v>0</v>
      </c>
      <c r="G75" s="40" t="e">
        <f>_xll.qlRateHelperEarliestDate($D75)</f>
        <v>#VALUE!</v>
      </c>
      <c r="H75" s="61" t="e">
        <f>_xll.qlRateHelperLatestDate($D75)</f>
        <v>#VALUE!</v>
      </c>
      <c r="I75" s="47" t="e">
        <v>#N/A</v>
      </c>
    </row>
    <row r="76" spans="4:9" x14ac:dyDescent="0.2">
      <c r="D76" s="50" t="e">
        <v>#N/A</v>
      </c>
      <c r="E76" s="51" t="e">
        <f>_xll.qlRateHelperRate($D76)</f>
        <v>#VALUE!</v>
      </c>
      <c r="F76" s="51">
        <f>IF(ISERROR(_xll.qlSwapRateHelperSpread($D76)),IF(ISERROR(_xll.qlFuturesRateHelperConvexityAdjustment($D76)),0,_xll.qlFuturesRateHelperConvexityAdjustment($D76)),_xll.qlSwapRateHelperSpread($D76))</f>
        <v>0</v>
      </c>
      <c r="G76" s="40" t="e">
        <f>_xll.qlRateHelperEarliestDate($D76)</f>
        <v>#VALUE!</v>
      </c>
      <c r="H76" s="61" t="e">
        <f>_xll.qlRateHelperLatestDate($D76)</f>
        <v>#VALUE!</v>
      </c>
      <c r="I76" s="47" t="e">
        <v>#N/A</v>
      </c>
    </row>
    <row r="77" spans="4:9" x14ac:dyDescent="0.2">
      <c r="D77" s="50" t="e">
        <v>#N/A</v>
      </c>
      <c r="E77" s="51" t="e">
        <f>_xll.qlRateHelperRate($D77)</f>
        <v>#VALUE!</v>
      </c>
      <c r="F77" s="51">
        <f>IF(ISERROR(_xll.qlSwapRateHelperSpread($D77)),IF(ISERROR(_xll.qlFuturesRateHelperConvexityAdjustment($D77)),0,_xll.qlFuturesRateHelperConvexityAdjustment($D77)),_xll.qlSwapRateHelperSpread($D77))</f>
        <v>0</v>
      </c>
      <c r="G77" s="40" t="e">
        <f>_xll.qlRateHelperEarliestDate($D77)</f>
        <v>#VALUE!</v>
      </c>
      <c r="H77" s="61" t="e">
        <f>_xll.qlRateHelperLatestDate($D77)</f>
        <v>#VALUE!</v>
      </c>
      <c r="I77" s="47" t="e">
        <v>#N/A</v>
      </c>
    </row>
    <row r="78" spans="4:9" x14ac:dyDescent="0.2">
      <c r="D78" s="50" t="e">
        <v>#N/A</v>
      </c>
      <c r="E78" s="51" t="e">
        <f>_xll.qlRateHelperRate($D78)</f>
        <v>#VALUE!</v>
      </c>
      <c r="F78" s="51">
        <f>IF(ISERROR(_xll.qlSwapRateHelperSpread($D78)),IF(ISERROR(_xll.qlFuturesRateHelperConvexityAdjustment($D78)),0,_xll.qlFuturesRateHelperConvexityAdjustment($D78)),_xll.qlSwapRateHelperSpread($D78))</f>
        <v>0</v>
      </c>
      <c r="G78" s="40" t="e">
        <f>_xll.qlRateHelperEarliestDate($D78)</f>
        <v>#VALUE!</v>
      </c>
      <c r="H78" s="61" t="e">
        <f>_xll.qlRateHelperLatestDate($D78)</f>
        <v>#VALUE!</v>
      </c>
      <c r="I78" s="47" t="e">
        <v>#N/A</v>
      </c>
    </row>
    <row r="79" spans="4:9" x14ac:dyDescent="0.2">
      <c r="D79" s="50" t="e">
        <v>#N/A</v>
      </c>
      <c r="E79" s="51" t="e">
        <f>_xll.qlRateHelperRate($D79)</f>
        <v>#VALUE!</v>
      </c>
      <c r="F79" s="51">
        <f>IF(ISERROR(_xll.qlSwapRateHelperSpread($D79)),IF(ISERROR(_xll.qlFuturesRateHelperConvexityAdjustment($D79)),0,_xll.qlFuturesRateHelperConvexityAdjustment($D79)),_xll.qlSwapRateHelperSpread($D79))</f>
        <v>0</v>
      </c>
      <c r="G79" s="40" t="e">
        <f>_xll.qlRateHelperEarliestDate($D79)</f>
        <v>#VALUE!</v>
      </c>
      <c r="H79" s="61" t="e">
        <f>_xll.qlRateHelperLatestDate($D79)</f>
        <v>#VALUE!</v>
      </c>
      <c r="I79" s="47" t="e">
        <v>#N/A</v>
      </c>
    </row>
    <row r="80" spans="4:9" x14ac:dyDescent="0.2">
      <c r="D80" s="50" t="e">
        <v>#N/A</v>
      </c>
      <c r="E80" s="51" t="e">
        <f>_xll.qlRateHelperRate($D80)</f>
        <v>#VALUE!</v>
      </c>
      <c r="F80" s="51">
        <f>IF(ISERROR(_xll.qlSwapRateHelperSpread($D80)),IF(ISERROR(_xll.qlFuturesRateHelperConvexityAdjustment($D80)),0,_xll.qlFuturesRateHelperConvexityAdjustment($D80)),_xll.qlSwapRateHelperSpread($D80))</f>
        <v>0</v>
      </c>
      <c r="G80" s="40" t="e">
        <f>_xll.qlRateHelperEarliestDate($D80)</f>
        <v>#VALUE!</v>
      </c>
      <c r="H80" s="61" t="e">
        <f>_xll.qlRateHelperLatestDate($D80)</f>
        <v>#VALUE!</v>
      </c>
      <c r="I80" s="47" t="e">
        <v>#N/A</v>
      </c>
    </row>
    <row r="81" spans="4:9" x14ac:dyDescent="0.2">
      <c r="D81" s="50" t="e">
        <v>#N/A</v>
      </c>
      <c r="E81" s="51" t="e">
        <f>_xll.qlRateHelperRate($D81)</f>
        <v>#VALUE!</v>
      </c>
      <c r="F81" s="51">
        <f>IF(ISERROR(_xll.qlSwapRateHelperSpread($D81)),IF(ISERROR(_xll.qlFuturesRateHelperConvexityAdjustment($D81)),0,_xll.qlFuturesRateHelperConvexityAdjustment($D81)),_xll.qlSwapRateHelperSpread($D81))</f>
        <v>0</v>
      </c>
      <c r="G81" s="40" t="e">
        <f>_xll.qlRateHelperEarliestDate($D81)</f>
        <v>#VALUE!</v>
      </c>
      <c r="H81" s="61" t="e">
        <f>_xll.qlRateHelperLatestDate($D81)</f>
        <v>#VALUE!</v>
      </c>
      <c r="I81" s="47" t="e">
        <v>#N/A</v>
      </c>
    </row>
    <row r="82" spans="4:9" x14ac:dyDescent="0.2">
      <c r="D82" s="50" t="e">
        <v>#N/A</v>
      </c>
      <c r="E82" s="51" t="e">
        <f>_xll.qlRateHelperRate($D82)</f>
        <v>#VALUE!</v>
      </c>
      <c r="F82" s="51">
        <f>IF(ISERROR(_xll.qlSwapRateHelperSpread($D82)),IF(ISERROR(_xll.qlFuturesRateHelperConvexityAdjustment($D82)),0,_xll.qlFuturesRateHelperConvexityAdjustment($D82)),_xll.qlSwapRateHelperSpread($D82))</f>
        <v>0</v>
      </c>
      <c r="G82" s="40" t="e">
        <f>_xll.qlRateHelperEarliestDate($D82)</f>
        <v>#VALUE!</v>
      </c>
      <c r="H82" s="61" t="e">
        <f>_xll.qlRateHelperLatestDate($D82)</f>
        <v>#VALUE!</v>
      </c>
      <c r="I82" s="47" t="e">
        <v>#N/A</v>
      </c>
    </row>
    <row r="83" spans="4:9" x14ac:dyDescent="0.2">
      <c r="D83" s="50" t="e">
        <v>#N/A</v>
      </c>
      <c r="E83" s="51" t="e">
        <f>_xll.qlRateHelperRate($D83)</f>
        <v>#VALUE!</v>
      </c>
      <c r="F83" s="51">
        <f>IF(ISERROR(_xll.qlSwapRateHelperSpread($D83)),IF(ISERROR(_xll.qlFuturesRateHelperConvexityAdjustment($D83)),0,_xll.qlFuturesRateHelperConvexityAdjustment($D83)),_xll.qlSwapRateHelperSpread($D83))</f>
        <v>0</v>
      </c>
      <c r="G83" s="40" t="e">
        <f>_xll.qlRateHelperEarliestDate($D83)</f>
        <v>#VALUE!</v>
      </c>
      <c r="H83" s="61" t="e">
        <f>_xll.qlRateHelperLatestDate($D83)</f>
        <v>#VALUE!</v>
      </c>
      <c r="I83" s="47" t="e">
        <v>#N/A</v>
      </c>
    </row>
    <row r="84" spans="4:9" x14ac:dyDescent="0.2">
      <c r="D84" s="50" t="e">
        <v>#N/A</v>
      </c>
      <c r="E84" s="51" t="e">
        <f>_xll.qlRateHelperRate($D84)</f>
        <v>#VALUE!</v>
      </c>
      <c r="F84" s="51">
        <f>IF(ISERROR(_xll.qlSwapRateHelperSpread($D84)),IF(ISERROR(_xll.qlFuturesRateHelperConvexityAdjustment($D84)),0,_xll.qlFuturesRateHelperConvexityAdjustment($D84)),_xll.qlSwapRateHelperSpread($D84))</f>
        <v>0</v>
      </c>
      <c r="G84" s="40" t="e">
        <f>_xll.qlRateHelperEarliestDate($D84)</f>
        <v>#VALUE!</v>
      </c>
      <c r="H84" s="61" t="e">
        <f>_xll.qlRateHelperLatestDate($D84)</f>
        <v>#VALUE!</v>
      </c>
      <c r="I84" s="47" t="e">
        <v>#N/A</v>
      </c>
    </row>
    <row r="85" spans="4:9" x14ac:dyDescent="0.2">
      <c r="D85" s="50" t="e">
        <v>#N/A</v>
      </c>
      <c r="E85" s="51" t="e">
        <f>_xll.qlRateHelperRate($D85)</f>
        <v>#VALUE!</v>
      </c>
      <c r="F85" s="51">
        <f>IF(ISERROR(_xll.qlSwapRateHelperSpread($D85)),IF(ISERROR(_xll.qlFuturesRateHelperConvexityAdjustment($D85)),0,_xll.qlFuturesRateHelperConvexityAdjustment($D85)),_xll.qlSwapRateHelperSpread($D85))</f>
        <v>0</v>
      </c>
      <c r="G85" s="40" t="e">
        <f>_xll.qlRateHelperEarliestDate($D85)</f>
        <v>#VALUE!</v>
      </c>
      <c r="H85" s="61" t="e">
        <f>_xll.qlRateHelperLatestDate($D85)</f>
        <v>#VALUE!</v>
      </c>
      <c r="I85" s="47" t="e">
        <v>#N/A</v>
      </c>
    </row>
    <row r="86" spans="4:9" x14ac:dyDescent="0.2">
      <c r="D86" s="50" t="e">
        <v>#N/A</v>
      </c>
      <c r="E86" s="51" t="e">
        <f>_xll.qlRateHelperRate($D86)</f>
        <v>#VALUE!</v>
      </c>
      <c r="F86" s="51">
        <f>IF(ISERROR(_xll.qlSwapRateHelperSpread($D86)),IF(ISERROR(_xll.qlFuturesRateHelperConvexityAdjustment($D86)),0,_xll.qlFuturesRateHelperConvexityAdjustment($D86)),_xll.qlSwapRateHelperSpread($D86))</f>
        <v>0</v>
      </c>
      <c r="G86" s="40" t="e">
        <f>_xll.qlRateHelperEarliestDate($D86)</f>
        <v>#VALUE!</v>
      </c>
      <c r="H86" s="61" t="e">
        <f>_xll.qlRateHelperLatestDate($D86)</f>
        <v>#VALUE!</v>
      </c>
      <c r="I86" s="47" t="e">
        <v>#N/A</v>
      </c>
    </row>
    <row r="87" spans="4:9" x14ac:dyDescent="0.2">
      <c r="D87" s="50" t="e">
        <v>#N/A</v>
      </c>
      <c r="E87" s="51" t="e">
        <f>_xll.qlRateHelperRate($D87)</f>
        <v>#VALUE!</v>
      </c>
      <c r="F87" s="51">
        <f>IF(ISERROR(_xll.qlSwapRateHelperSpread($D87)),IF(ISERROR(_xll.qlFuturesRateHelperConvexityAdjustment($D87)),0,_xll.qlFuturesRateHelperConvexityAdjustment($D87)),_xll.qlSwapRateHelperSpread($D87))</f>
        <v>0</v>
      </c>
      <c r="G87" s="40" t="e">
        <f>_xll.qlRateHelperEarliestDate($D87)</f>
        <v>#VALUE!</v>
      </c>
      <c r="H87" s="61" t="e">
        <f>_xll.qlRateHelperLatestDate($D87)</f>
        <v>#VALUE!</v>
      </c>
      <c r="I87" s="47" t="e">
        <v>#N/A</v>
      </c>
    </row>
    <row r="88" spans="4:9" x14ac:dyDescent="0.2">
      <c r="D88" s="50" t="e">
        <v>#N/A</v>
      </c>
      <c r="E88" s="51" t="e">
        <f>_xll.qlRateHelperRate($D88)</f>
        <v>#VALUE!</v>
      </c>
      <c r="F88" s="51">
        <f>IF(ISERROR(_xll.qlSwapRateHelperSpread($D88)),IF(ISERROR(_xll.qlFuturesRateHelperConvexityAdjustment($D88)),0,_xll.qlFuturesRateHelperConvexityAdjustment($D88)),_xll.qlSwapRateHelperSpread($D88))</f>
        <v>0</v>
      </c>
      <c r="G88" s="40" t="e">
        <f>_xll.qlRateHelperEarliestDate($D88)</f>
        <v>#VALUE!</v>
      </c>
      <c r="H88" s="61" t="e">
        <f>_xll.qlRateHelperLatestDate($D88)</f>
        <v>#VALUE!</v>
      </c>
      <c r="I88" s="47" t="e">
        <v>#N/A</v>
      </c>
    </row>
    <row r="89" spans="4:9" x14ac:dyDescent="0.2">
      <c r="D89" s="50" t="e">
        <v>#N/A</v>
      </c>
      <c r="E89" s="51" t="e">
        <f>_xll.qlRateHelperRate($D89)</f>
        <v>#VALUE!</v>
      </c>
      <c r="F89" s="51">
        <f>IF(ISERROR(_xll.qlSwapRateHelperSpread($D89)),IF(ISERROR(_xll.qlFuturesRateHelperConvexityAdjustment($D89)),0,_xll.qlFuturesRateHelperConvexityAdjustment($D89)),_xll.qlSwapRateHelperSpread($D89))</f>
        <v>0</v>
      </c>
      <c r="G89" s="40" t="e">
        <f>_xll.qlRateHelperEarliestDate($D89)</f>
        <v>#VALUE!</v>
      </c>
      <c r="H89" s="61" t="e">
        <f>_xll.qlRateHelperLatestDate($D89)</f>
        <v>#VALUE!</v>
      </c>
      <c r="I89" s="47" t="e">
        <v>#N/A</v>
      </c>
    </row>
    <row r="90" spans="4:9" x14ac:dyDescent="0.2">
      <c r="D90" s="50" t="e">
        <v>#N/A</v>
      </c>
      <c r="E90" s="51" t="e">
        <f>_xll.qlRateHelperRate($D90)</f>
        <v>#VALUE!</v>
      </c>
      <c r="F90" s="51">
        <f>IF(ISERROR(_xll.qlSwapRateHelperSpread($D90)),IF(ISERROR(_xll.qlFuturesRateHelperConvexityAdjustment($D90)),0,_xll.qlFuturesRateHelperConvexityAdjustment($D90)),_xll.qlSwapRateHelperSpread($D90))</f>
        <v>0</v>
      </c>
      <c r="G90" s="40" t="e">
        <f>_xll.qlRateHelperEarliestDate($D90)</f>
        <v>#VALUE!</v>
      </c>
      <c r="H90" s="61" t="e">
        <f>_xll.qlRateHelperLatestDate($D90)</f>
        <v>#VALUE!</v>
      </c>
      <c r="I90" s="47" t="e">
        <v>#N/A</v>
      </c>
    </row>
    <row r="91" spans="4:9" x14ac:dyDescent="0.2">
      <c r="D91" s="50" t="e">
        <v>#N/A</v>
      </c>
      <c r="E91" s="51" t="e">
        <f>_xll.qlRateHelperRate($D91)</f>
        <v>#VALUE!</v>
      </c>
      <c r="F91" s="51">
        <f>IF(ISERROR(_xll.qlSwapRateHelperSpread($D91)),IF(ISERROR(_xll.qlFuturesRateHelperConvexityAdjustment($D91)),0,_xll.qlFuturesRateHelperConvexityAdjustment($D91)),_xll.qlSwapRateHelperSpread($D91))</f>
        <v>0</v>
      </c>
      <c r="G91" s="40" t="e">
        <f>_xll.qlRateHelperEarliestDate($D91)</f>
        <v>#VALUE!</v>
      </c>
      <c r="H91" s="61" t="e">
        <f>_xll.qlRateHelperLatestDate($D91)</f>
        <v>#VALUE!</v>
      </c>
      <c r="I91" s="47" t="e">
        <v>#N/A</v>
      </c>
    </row>
    <row r="92" spans="4:9" x14ac:dyDescent="0.2">
      <c r="D92" s="50" t="e">
        <v>#N/A</v>
      </c>
      <c r="E92" s="51" t="e">
        <f>_xll.qlRateHelperRate($D92)</f>
        <v>#VALUE!</v>
      </c>
      <c r="F92" s="51">
        <f>IF(ISERROR(_xll.qlSwapRateHelperSpread($D92)),IF(ISERROR(_xll.qlFuturesRateHelperConvexityAdjustment($D92)),0,_xll.qlFuturesRateHelperConvexityAdjustment($D92)),_xll.qlSwapRateHelperSpread($D92))</f>
        <v>0</v>
      </c>
      <c r="G92" s="40" t="e">
        <f>_xll.qlRateHelperEarliestDate($D92)</f>
        <v>#VALUE!</v>
      </c>
      <c r="H92" s="61" t="e">
        <f>_xll.qlRateHelperLatestDate($D92)</f>
        <v>#VALUE!</v>
      </c>
      <c r="I92" s="47" t="e">
        <v>#N/A</v>
      </c>
    </row>
    <row r="93" spans="4:9" x14ac:dyDescent="0.2">
      <c r="D93" s="50" t="e">
        <v>#N/A</v>
      </c>
      <c r="E93" s="51" t="e">
        <f>_xll.qlRateHelperRate($D93)</f>
        <v>#VALUE!</v>
      </c>
      <c r="F93" s="51">
        <f>IF(ISERROR(_xll.qlSwapRateHelperSpread($D93)),IF(ISERROR(_xll.qlFuturesRateHelperConvexityAdjustment($D93)),0,_xll.qlFuturesRateHelperConvexityAdjustment($D93)),_xll.qlSwapRateHelperSpread($D93))</f>
        <v>0</v>
      </c>
      <c r="G93" s="40" t="e">
        <f>_xll.qlRateHelperEarliestDate($D93)</f>
        <v>#VALUE!</v>
      </c>
      <c r="H93" s="61" t="e">
        <f>_xll.qlRateHelperLatestDate($D93)</f>
        <v>#VALUE!</v>
      </c>
      <c r="I93" s="47" t="e">
        <v>#N/A</v>
      </c>
    </row>
    <row r="94" spans="4:9" x14ac:dyDescent="0.2">
      <c r="D94" s="50" t="e">
        <v>#N/A</v>
      </c>
      <c r="E94" s="51" t="e">
        <f>_xll.qlRateHelperRate($D94)</f>
        <v>#VALUE!</v>
      </c>
      <c r="F94" s="51">
        <f>IF(ISERROR(_xll.qlSwapRateHelperSpread($D94)),IF(ISERROR(_xll.qlFuturesRateHelperConvexityAdjustment($D94)),0,_xll.qlFuturesRateHelperConvexityAdjustment($D94)),_xll.qlSwapRateHelperSpread($D94))</f>
        <v>0</v>
      </c>
      <c r="G94" s="40" t="e">
        <f>_xll.qlRateHelperEarliestDate($D94)</f>
        <v>#VALUE!</v>
      </c>
      <c r="H94" s="61" t="e">
        <f>_xll.qlRateHelperLatestDate($D94)</f>
        <v>#VALUE!</v>
      </c>
      <c r="I94" s="47" t="e">
        <v>#N/A</v>
      </c>
    </row>
    <row r="95" spans="4:9" x14ac:dyDescent="0.2">
      <c r="D95" s="50" t="e">
        <v>#N/A</v>
      </c>
      <c r="E95" s="51" t="e">
        <f>_xll.qlRateHelperRate($D95)</f>
        <v>#VALUE!</v>
      </c>
      <c r="F95" s="51">
        <f>IF(ISERROR(_xll.qlSwapRateHelperSpread($D95)),IF(ISERROR(_xll.qlFuturesRateHelperConvexityAdjustment($D95)),0,_xll.qlFuturesRateHelperConvexityAdjustment($D95)),_xll.qlSwapRateHelperSpread($D95))</f>
        <v>0</v>
      </c>
      <c r="G95" s="40" t="e">
        <f>_xll.qlRateHelperEarliestDate($D95)</f>
        <v>#VALUE!</v>
      </c>
      <c r="H95" s="61" t="e">
        <f>_xll.qlRateHelperLatestDate($D95)</f>
        <v>#VALUE!</v>
      </c>
      <c r="I95" s="47" t="e">
        <v>#N/A</v>
      </c>
    </row>
    <row r="96" spans="4:9" x14ac:dyDescent="0.2">
      <c r="D96" s="50" t="e">
        <v>#N/A</v>
      </c>
      <c r="E96" s="51" t="e">
        <f>_xll.qlRateHelperRate($D96)</f>
        <v>#VALUE!</v>
      </c>
      <c r="F96" s="51">
        <f>IF(ISERROR(_xll.qlSwapRateHelperSpread($D96)),IF(ISERROR(_xll.qlFuturesRateHelperConvexityAdjustment($D96)),0,_xll.qlFuturesRateHelperConvexityAdjustment($D96)),_xll.qlSwapRateHelperSpread($D96))</f>
        <v>0</v>
      </c>
      <c r="G96" s="40" t="e">
        <f>_xll.qlRateHelperEarliestDate($D96)</f>
        <v>#VALUE!</v>
      </c>
      <c r="H96" s="61" t="e">
        <f>_xll.qlRateHelperLatestDate($D96)</f>
        <v>#VALUE!</v>
      </c>
      <c r="I96" s="47" t="e">
        <v>#N/A</v>
      </c>
    </row>
    <row r="97" spans="4:9" x14ac:dyDescent="0.2">
      <c r="D97" s="50" t="e">
        <v>#N/A</v>
      </c>
      <c r="E97" s="51" t="e">
        <f>_xll.qlRateHelperRate($D97)</f>
        <v>#VALUE!</v>
      </c>
      <c r="F97" s="51">
        <f>IF(ISERROR(_xll.qlSwapRateHelperSpread($D97)),IF(ISERROR(_xll.qlFuturesRateHelperConvexityAdjustment($D97)),0,_xll.qlFuturesRateHelperConvexityAdjustment($D97)),_xll.qlSwapRateHelperSpread($D97))</f>
        <v>0</v>
      </c>
      <c r="G97" s="40" t="e">
        <f>_xll.qlRateHelperEarliestDate($D97)</f>
        <v>#VALUE!</v>
      </c>
      <c r="H97" s="61" t="e">
        <f>_xll.qlRateHelperLatestDate($D97)</f>
        <v>#VALUE!</v>
      </c>
      <c r="I97" s="47" t="e">
        <v>#N/A</v>
      </c>
    </row>
    <row r="98" spans="4:9" x14ac:dyDescent="0.2">
      <c r="D98" s="50" t="e">
        <v>#N/A</v>
      </c>
      <c r="E98" s="51" t="e">
        <f>_xll.qlRateHelperRate($D98)</f>
        <v>#VALUE!</v>
      </c>
      <c r="F98" s="51">
        <f>IF(ISERROR(_xll.qlSwapRateHelperSpread($D98)),IF(ISERROR(_xll.qlFuturesRateHelperConvexityAdjustment($D98)),0,_xll.qlFuturesRateHelperConvexityAdjustment($D98)),_xll.qlSwapRateHelperSpread($D98))</f>
        <v>0</v>
      </c>
      <c r="G98" s="40" t="e">
        <f>_xll.qlRateHelperEarliestDate($D98)</f>
        <v>#VALUE!</v>
      </c>
      <c r="H98" s="61" t="e">
        <f>_xll.qlRateHelperLatestDate($D98)</f>
        <v>#VALUE!</v>
      </c>
      <c r="I98" s="47" t="e">
        <v>#N/A</v>
      </c>
    </row>
    <row r="99" spans="4:9" x14ac:dyDescent="0.2">
      <c r="D99" s="50" t="e">
        <v>#N/A</v>
      </c>
      <c r="E99" s="51" t="e">
        <f>_xll.qlRateHelperRate($D99)</f>
        <v>#VALUE!</v>
      </c>
      <c r="F99" s="51">
        <f>IF(ISERROR(_xll.qlSwapRateHelperSpread($D99)),IF(ISERROR(_xll.qlFuturesRateHelperConvexityAdjustment($D99)),0,_xll.qlFuturesRateHelperConvexityAdjustment($D99)),_xll.qlSwapRateHelperSpread($D99))</f>
        <v>0</v>
      </c>
      <c r="G99" s="40" t="e">
        <f>_xll.qlRateHelperEarliestDate($D99)</f>
        <v>#VALUE!</v>
      </c>
      <c r="H99" s="61" t="e">
        <f>_xll.qlRateHelperLatestDate($D99)</f>
        <v>#VALUE!</v>
      </c>
      <c r="I99" s="47" t="e">
        <v>#N/A</v>
      </c>
    </row>
    <row r="100" spans="4:9" x14ac:dyDescent="0.2">
      <c r="D100" s="50" t="e">
        <v>#N/A</v>
      </c>
      <c r="E100" s="51" t="e">
        <f>_xll.qlRateHelperRate($D100)</f>
        <v>#VALUE!</v>
      </c>
      <c r="F100" s="51">
        <f>IF(ISERROR(_xll.qlSwapRateHelperSpread($D100)),IF(ISERROR(_xll.qlFuturesRateHelperConvexityAdjustment($D100)),0,_xll.qlFuturesRateHelperConvexityAdjustment($D100)),_xll.qlSwapRateHelperSpread($D100))</f>
        <v>0</v>
      </c>
      <c r="G100" s="40" t="e">
        <f>_xll.qlRateHelperEarliestDate($D100)</f>
        <v>#VALUE!</v>
      </c>
      <c r="H100" s="61" t="e">
        <f>_xll.qlRateHelperLatestDate($D100)</f>
        <v>#VALUE!</v>
      </c>
      <c r="I100" s="47" t="e">
        <v>#N/A</v>
      </c>
    </row>
    <row r="101" spans="4:9" x14ac:dyDescent="0.2">
      <c r="D101" s="50" t="e">
        <v>#N/A</v>
      </c>
      <c r="E101" s="51" t="e">
        <f>_xll.qlRateHelperRate($D101)</f>
        <v>#VALUE!</v>
      </c>
      <c r="F101" s="51">
        <f>IF(ISERROR(_xll.qlSwapRateHelperSpread($D101)),IF(ISERROR(_xll.qlFuturesRateHelperConvexityAdjustment($D101)),0,_xll.qlFuturesRateHelperConvexityAdjustment($D101)),_xll.qlSwapRateHelperSpread($D101))</f>
        <v>0</v>
      </c>
      <c r="G101" s="40" t="e">
        <f>_xll.qlRateHelperEarliestDate($D101)</f>
        <v>#VALUE!</v>
      </c>
      <c r="H101" s="61" t="e">
        <f>_xll.qlRateHelperLatestDate($D101)</f>
        <v>#VALUE!</v>
      </c>
      <c r="I101" s="47" t="e">
        <v>#N/A</v>
      </c>
    </row>
    <row r="102" spans="4:9" x14ac:dyDescent="0.2">
      <c r="D102" s="50" t="e">
        <v>#N/A</v>
      </c>
      <c r="E102" s="51" t="e">
        <f>_xll.qlRateHelperRate($D102)</f>
        <v>#VALUE!</v>
      </c>
      <c r="F102" s="51">
        <f>IF(ISERROR(_xll.qlSwapRateHelperSpread($D102)),IF(ISERROR(_xll.qlFuturesRateHelperConvexityAdjustment($D102)),0,_xll.qlFuturesRateHelperConvexityAdjustment($D102)),_xll.qlSwapRateHelperSpread($D102))</f>
        <v>0</v>
      </c>
      <c r="G102" s="40" t="e">
        <f>_xll.qlRateHelperEarliestDate($D102)</f>
        <v>#VALUE!</v>
      </c>
      <c r="H102" s="61" t="e">
        <f>_xll.qlRateHelperLatestDate($D102)</f>
        <v>#VALUE!</v>
      </c>
      <c r="I102" s="47" t="e">
        <v>#N/A</v>
      </c>
    </row>
    <row r="103" spans="4:9" x14ac:dyDescent="0.2">
      <c r="D103" s="50" t="e">
        <v>#N/A</v>
      </c>
      <c r="E103" s="51" t="e">
        <f>_xll.qlRateHelperRate($D103)</f>
        <v>#VALUE!</v>
      </c>
      <c r="F103" s="51">
        <f>IF(ISERROR(_xll.qlSwapRateHelperSpread($D103)),IF(ISERROR(_xll.qlFuturesRateHelperConvexityAdjustment($D103)),0,_xll.qlFuturesRateHelperConvexityAdjustment($D103)),_xll.qlSwapRateHelperSpread($D103))</f>
        <v>0</v>
      </c>
      <c r="G103" s="40" t="e">
        <f>_xll.qlRateHelperEarliestDate($D103)</f>
        <v>#VALUE!</v>
      </c>
      <c r="H103" s="61" t="e">
        <f>_xll.qlRateHelperLatestDate($D103)</f>
        <v>#VALUE!</v>
      </c>
      <c r="I103" s="47" t="e">
        <v>#N/A</v>
      </c>
    </row>
    <row r="104" spans="4:9" x14ac:dyDescent="0.2">
      <c r="D104" s="50" t="e">
        <v>#N/A</v>
      </c>
      <c r="E104" s="51" t="e">
        <f>_xll.qlRateHelperRate($D104)</f>
        <v>#VALUE!</v>
      </c>
      <c r="F104" s="51">
        <f>IF(ISERROR(_xll.qlSwapRateHelperSpread($D104)),IF(ISERROR(_xll.qlFuturesRateHelperConvexityAdjustment($D104)),0,_xll.qlFuturesRateHelperConvexityAdjustment($D104)),_xll.qlSwapRateHelperSpread($D104))</f>
        <v>0</v>
      </c>
      <c r="G104" s="40" t="e">
        <f>_xll.qlRateHelperEarliestDate($D104)</f>
        <v>#VALUE!</v>
      </c>
      <c r="H104" s="61" t="e">
        <f>_xll.qlRateHelperLatestDate($D104)</f>
        <v>#VALUE!</v>
      </c>
      <c r="I104" s="47" t="e">
        <v>#N/A</v>
      </c>
    </row>
    <row r="105" spans="4:9" x14ac:dyDescent="0.2">
      <c r="D105" s="50" t="e">
        <v>#N/A</v>
      </c>
      <c r="E105" s="51" t="e">
        <f>_xll.qlRateHelperRate($D105)</f>
        <v>#VALUE!</v>
      </c>
      <c r="F105" s="51">
        <f>IF(ISERROR(_xll.qlSwapRateHelperSpread($D105)),IF(ISERROR(_xll.qlFuturesRateHelperConvexityAdjustment($D105)),0,_xll.qlFuturesRateHelperConvexityAdjustment($D105)),_xll.qlSwapRateHelperSpread($D105))</f>
        <v>0</v>
      </c>
      <c r="G105" s="40" t="e">
        <f>_xll.qlRateHelperEarliestDate($D105)</f>
        <v>#VALUE!</v>
      </c>
      <c r="H105" s="61" t="e">
        <f>_xll.qlRateHelperLatestDate($D105)</f>
        <v>#VALUE!</v>
      </c>
      <c r="I105" s="47" t="e">
        <v>#N/A</v>
      </c>
    </row>
    <row r="106" spans="4:9" x14ac:dyDescent="0.2">
      <c r="D106" s="50" t="e">
        <v>#N/A</v>
      </c>
      <c r="E106" s="51" t="e">
        <f>_xll.qlRateHelperRate($D106)</f>
        <v>#VALUE!</v>
      </c>
      <c r="F106" s="51">
        <f>IF(ISERROR(_xll.qlSwapRateHelperSpread($D106)),IF(ISERROR(_xll.qlFuturesRateHelperConvexityAdjustment($D106)),0,_xll.qlFuturesRateHelperConvexityAdjustment($D106)),_xll.qlSwapRateHelperSpread($D106))</f>
        <v>0</v>
      </c>
      <c r="G106" s="40" t="e">
        <f>_xll.qlRateHelperEarliestDate($D106)</f>
        <v>#VALUE!</v>
      </c>
      <c r="H106" s="61" t="e">
        <f>_xll.qlRateHelperLatestDate($D106)</f>
        <v>#VALUE!</v>
      </c>
      <c r="I106" s="47" t="e">
        <v>#N/A</v>
      </c>
    </row>
    <row r="107" spans="4:9" x14ac:dyDescent="0.2">
      <c r="D107" s="50" t="e">
        <v>#N/A</v>
      </c>
      <c r="E107" s="51" t="e">
        <f>_xll.qlRateHelperRate($D107)</f>
        <v>#VALUE!</v>
      </c>
      <c r="F107" s="51">
        <f>IF(ISERROR(_xll.qlSwapRateHelperSpread($D107)),IF(ISERROR(_xll.qlFuturesRateHelperConvexityAdjustment($D107)),0,_xll.qlFuturesRateHelperConvexityAdjustment($D107)),_xll.qlSwapRateHelperSpread($D107))</f>
        <v>0</v>
      </c>
      <c r="G107" s="40" t="e">
        <f>_xll.qlRateHelperEarliestDate($D107)</f>
        <v>#VALUE!</v>
      </c>
      <c r="H107" s="61" t="e">
        <f>_xll.qlRateHelperLatestDate($D107)</f>
        <v>#VALUE!</v>
      </c>
      <c r="I107" s="47" t="e">
        <v>#N/A</v>
      </c>
    </row>
    <row r="108" spans="4:9" x14ac:dyDescent="0.2">
      <c r="D108" s="50" t="e">
        <v>#N/A</v>
      </c>
      <c r="E108" s="51" t="e">
        <f>_xll.qlRateHelperRate($D108)</f>
        <v>#VALUE!</v>
      </c>
      <c r="F108" s="51">
        <f>IF(ISERROR(_xll.qlSwapRateHelperSpread($D108)),IF(ISERROR(_xll.qlFuturesRateHelperConvexityAdjustment($D108)),0,_xll.qlFuturesRateHelperConvexityAdjustment($D108)),_xll.qlSwapRateHelperSpread($D108))</f>
        <v>0</v>
      </c>
      <c r="G108" s="40" t="e">
        <f>_xll.qlRateHelperEarliestDate($D108)</f>
        <v>#VALUE!</v>
      </c>
      <c r="H108" s="61" t="e">
        <f>_xll.qlRateHelperLatestDate($D108)</f>
        <v>#VALUE!</v>
      </c>
      <c r="I108" s="47" t="e">
        <v>#N/A</v>
      </c>
    </row>
    <row r="109" spans="4:9" x14ac:dyDescent="0.2">
      <c r="D109" s="50" t="e">
        <v>#N/A</v>
      </c>
      <c r="E109" s="51" t="e">
        <f>_xll.qlRateHelperRate($D109)</f>
        <v>#VALUE!</v>
      </c>
      <c r="F109" s="51">
        <f>IF(ISERROR(_xll.qlSwapRateHelperSpread($D109)),IF(ISERROR(_xll.qlFuturesRateHelperConvexityAdjustment($D109)),0,_xll.qlFuturesRateHelperConvexityAdjustment($D109)),_xll.qlSwapRateHelperSpread($D109))</f>
        <v>0</v>
      </c>
      <c r="G109" s="40" t="e">
        <f>_xll.qlRateHelperEarliestDate($D109)</f>
        <v>#VALUE!</v>
      </c>
      <c r="H109" s="61" t="e">
        <f>_xll.qlRateHelperLatestDate($D109)</f>
        <v>#VALUE!</v>
      </c>
      <c r="I109" s="47" t="e">
        <v>#N/A</v>
      </c>
    </row>
    <row r="110" spans="4:9" x14ac:dyDescent="0.2">
      <c r="D110" s="50" t="e">
        <v>#N/A</v>
      </c>
      <c r="E110" s="51" t="e">
        <f>_xll.qlRateHelperRate($D110)</f>
        <v>#VALUE!</v>
      </c>
      <c r="F110" s="51">
        <f>IF(ISERROR(_xll.qlSwapRateHelperSpread($D110)),IF(ISERROR(_xll.qlFuturesRateHelperConvexityAdjustment($D110)),0,_xll.qlFuturesRateHelperConvexityAdjustment($D110)),_xll.qlSwapRateHelperSpread($D110))</f>
        <v>0</v>
      </c>
      <c r="G110" s="40" t="e">
        <f>_xll.qlRateHelperEarliestDate($D110)</f>
        <v>#VALUE!</v>
      </c>
      <c r="H110" s="61" t="e">
        <f>_xll.qlRateHelperLatestDate($D110)</f>
        <v>#VALUE!</v>
      </c>
      <c r="I110" s="47" t="e">
        <v>#N/A</v>
      </c>
    </row>
    <row r="111" spans="4:9" x14ac:dyDescent="0.2">
      <c r="D111" s="50" t="e">
        <v>#N/A</v>
      </c>
      <c r="E111" s="51" t="e">
        <f>_xll.qlRateHelperRate($D111)</f>
        <v>#VALUE!</v>
      </c>
      <c r="F111" s="51">
        <f>IF(ISERROR(_xll.qlSwapRateHelperSpread($D111)),IF(ISERROR(_xll.qlFuturesRateHelperConvexityAdjustment($D111)),0,_xll.qlFuturesRateHelperConvexityAdjustment($D111)),_xll.qlSwapRateHelperSpread($D111))</f>
        <v>0</v>
      </c>
      <c r="G111" s="40" t="e">
        <f>_xll.qlRateHelperEarliestDate($D111)</f>
        <v>#VALUE!</v>
      </c>
      <c r="H111" s="61" t="e">
        <f>_xll.qlRateHelperLatestDate($D111)</f>
        <v>#VALUE!</v>
      </c>
      <c r="I111" s="47" t="e">
        <v>#N/A</v>
      </c>
    </row>
    <row r="112" spans="4:9" x14ac:dyDescent="0.2">
      <c r="D112" s="50" t="e">
        <v>#N/A</v>
      </c>
      <c r="E112" s="51" t="e">
        <f>_xll.qlRateHelperRate($D112)</f>
        <v>#VALUE!</v>
      </c>
      <c r="F112" s="51">
        <f>IF(ISERROR(_xll.qlSwapRateHelperSpread($D112)),IF(ISERROR(_xll.qlFuturesRateHelperConvexityAdjustment($D112)),0,_xll.qlFuturesRateHelperConvexityAdjustment($D112)),_xll.qlSwapRateHelperSpread($D112))</f>
        <v>0</v>
      </c>
      <c r="G112" s="40" t="e">
        <f>_xll.qlRateHelperEarliestDate($D112)</f>
        <v>#VALUE!</v>
      </c>
      <c r="H112" s="61" t="e">
        <f>_xll.qlRateHelperLatestDate($D112)</f>
        <v>#VALUE!</v>
      </c>
      <c r="I112" s="47" t="e">
        <v>#N/A</v>
      </c>
    </row>
    <row r="113" spans="4:9" x14ac:dyDescent="0.2">
      <c r="D113" s="50" t="e">
        <v>#N/A</v>
      </c>
      <c r="E113" s="51" t="e">
        <f>_xll.qlRateHelperRate($D113)</f>
        <v>#VALUE!</v>
      </c>
      <c r="F113" s="51">
        <f>IF(ISERROR(_xll.qlSwapRateHelperSpread($D113)),IF(ISERROR(_xll.qlFuturesRateHelperConvexityAdjustment($D113)),0,_xll.qlFuturesRateHelperConvexityAdjustment($D113)),_xll.qlSwapRateHelperSpread($D113))</f>
        <v>0</v>
      </c>
      <c r="G113" s="40" t="e">
        <f>_xll.qlRateHelperEarliestDate($D113)</f>
        <v>#VALUE!</v>
      </c>
      <c r="H113" s="61" t="e">
        <f>_xll.qlRateHelperLatestDate($D113)</f>
        <v>#VALUE!</v>
      </c>
      <c r="I113" s="47" t="e">
        <v>#N/A</v>
      </c>
    </row>
    <row r="114" spans="4:9" x14ac:dyDescent="0.2">
      <c r="D114" s="50" t="e">
        <v>#N/A</v>
      </c>
      <c r="E114" s="51" t="e">
        <f>_xll.qlRateHelperRate($D114)</f>
        <v>#VALUE!</v>
      </c>
      <c r="F114" s="51">
        <f>IF(ISERROR(_xll.qlSwapRateHelperSpread($D114)),IF(ISERROR(_xll.qlFuturesRateHelperConvexityAdjustment($D114)),0,_xll.qlFuturesRateHelperConvexityAdjustment($D114)),_xll.qlSwapRateHelperSpread($D114))</f>
        <v>0</v>
      </c>
      <c r="G114" s="40" t="e">
        <f>_xll.qlRateHelperEarliestDate($D114)</f>
        <v>#VALUE!</v>
      </c>
      <c r="H114" s="61" t="e">
        <f>_xll.qlRateHelperLatestDate($D114)</f>
        <v>#VALUE!</v>
      </c>
      <c r="I114" s="47" t="e">
        <v>#N/A</v>
      </c>
    </row>
    <row r="115" spans="4:9" x14ac:dyDescent="0.2">
      <c r="D115" s="50" t="e">
        <v>#N/A</v>
      </c>
      <c r="E115" s="51" t="e">
        <f>_xll.qlRateHelperRate($D115)</f>
        <v>#VALUE!</v>
      </c>
      <c r="F115" s="51">
        <f>IF(ISERROR(_xll.qlSwapRateHelperSpread($D115)),IF(ISERROR(_xll.qlFuturesRateHelperConvexityAdjustment($D115)),0,_xll.qlFuturesRateHelperConvexityAdjustment($D115)),_xll.qlSwapRateHelperSpread($D115))</f>
        <v>0</v>
      </c>
      <c r="G115" s="40" t="e">
        <f>_xll.qlRateHelperEarliestDate($D115)</f>
        <v>#VALUE!</v>
      </c>
      <c r="H115" s="61" t="e">
        <f>_xll.qlRateHelperLatestDate($D115)</f>
        <v>#VALUE!</v>
      </c>
      <c r="I115" s="47" t="e">
        <v>#N/A</v>
      </c>
    </row>
    <row r="116" spans="4:9" x14ac:dyDescent="0.2">
      <c r="D116" s="50" t="e">
        <v>#N/A</v>
      </c>
      <c r="E116" s="51" t="e">
        <f>_xll.qlRateHelperRate($D116)</f>
        <v>#VALUE!</v>
      </c>
      <c r="F116" s="51">
        <f>IF(ISERROR(_xll.qlSwapRateHelperSpread($D116)),IF(ISERROR(_xll.qlFuturesRateHelperConvexityAdjustment($D116)),0,_xll.qlFuturesRateHelperConvexityAdjustment($D116)),_xll.qlSwapRateHelperSpread($D116))</f>
        <v>0</v>
      </c>
      <c r="G116" s="40" t="e">
        <f>_xll.qlRateHelperEarliestDate($D116)</f>
        <v>#VALUE!</v>
      </c>
      <c r="H116" s="61" t="e">
        <f>_xll.qlRateHelperLatestDate($D116)</f>
        <v>#VALUE!</v>
      </c>
      <c r="I116" s="47" t="e">
        <v>#N/A</v>
      </c>
    </row>
    <row r="117" spans="4:9" x14ac:dyDescent="0.2">
      <c r="D117" s="50" t="e">
        <v>#N/A</v>
      </c>
      <c r="E117" s="51" t="e">
        <f>_xll.qlRateHelperRate($D117)</f>
        <v>#VALUE!</v>
      </c>
      <c r="F117" s="51">
        <f>IF(ISERROR(_xll.qlSwapRateHelperSpread($D117)),IF(ISERROR(_xll.qlFuturesRateHelperConvexityAdjustment($D117)),0,_xll.qlFuturesRateHelperConvexityAdjustment($D117)),_xll.qlSwapRateHelperSpread($D117))</f>
        <v>0</v>
      </c>
      <c r="G117" s="40" t="e">
        <f>_xll.qlRateHelperEarliestDate($D117)</f>
        <v>#VALUE!</v>
      </c>
      <c r="H117" s="61" t="e">
        <f>_xll.qlRateHelperLatestDate($D117)</f>
        <v>#VALUE!</v>
      </c>
      <c r="I117" s="47" t="e">
        <v>#N/A</v>
      </c>
    </row>
    <row r="118" spans="4:9" x14ac:dyDescent="0.2">
      <c r="D118" s="50" t="e">
        <v>#N/A</v>
      </c>
      <c r="E118" s="51" t="e">
        <f>_xll.qlRateHelperRate($D118)</f>
        <v>#VALUE!</v>
      </c>
      <c r="F118" s="51">
        <f>IF(ISERROR(_xll.qlSwapRateHelperSpread($D118)),IF(ISERROR(_xll.qlFuturesRateHelperConvexityAdjustment($D118)),0,_xll.qlFuturesRateHelperConvexityAdjustment($D118)),_xll.qlSwapRateHelperSpread($D118))</f>
        <v>0</v>
      </c>
      <c r="G118" s="40" t="e">
        <f>_xll.qlRateHelperEarliestDate($D118)</f>
        <v>#VALUE!</v>
      </c>
      <c r="H118" s="61" t="e">
        <f>_xll.qlRateHelperLatestDate($D118)</f>
        <v>#VALUE!</v>
      </c>
      <c r="I118" s="47" t="e">
        <v>#N/A</v>
      </c>
    </row>
    <row r="119" spans="4:9" x14ac:dyDescent="0.2">
      <c r="D119" s="50" t="e">
        <v>#N/A</v>
      </c>
      <c r="E119" s="51" t="e">
        <f>_xll.qlRateHelperRate($D119)</f>
        <v>#VALUE!</v>
      </c>
      <c r="F119" s="51">
        <f>IF(ISERROR(_xll.qlSwapRateHelperSpread($D119)),IF(ISERROR(_xll.qlFuturesRateHelperConvexityAdjustment($D119)),0,_xll.qlFuturesRateHelperConvexityAdjustment($D119)),_xll.qlSwapRateHelperSpread($D119))</f>
        <v>0</v>
      </c>
      <c r="G119" s="40" t="e">
        <f>_xll.qlRateHelperEarliestDate($D119)</f>
        <v>#VALUE!</v>
      </c>
      <c r="H119" s="61" t="e">
        <f>_xll.qlRateHelperLatestDate($D119)</f>
        <v>#VALUE!</v>
      </c>
      <c r="I119" s="47" t="e">
        <v>#N/A</v>
      </c>
    </row>
    <row r="120" spans="4:9" x14ac:dyDescent="0.2">
      <c r="D120" s="50" t="e">
        <v>#N/A</v>
      </c>
      <c r="E120" s="51" t="e">
        <f>_xll.qlRateHelperRate($D120)</f>
        <v>#VALUE!</v>
      </c>
      <c r="F120" s="51">
        <f>IF(ISERROR(_xll.qlSwapRateHelperSpread($D120)),IF(ISERROR(_xll.qlFuturesRateHelperConvexityAdjustment($D120)),0,_xll.qlFuturesRateHelperConvexityAdjustment($D120)),_xll.qlSwapRateHelperSpread($D120))</f>
        <v>0</v>
      </c>
      <c r="G120" s="40" t="e">
        <f>_xll.qlRateHelperEarliestDate($D120)</f>
        <v>#VALUE!</v>
      </c>
      <c r="H120" s="61" t="e">
        <f>_xll.qlRateHelperLatestDate($D120)</f>
        <v>#VALUE!</v>
      </c>
      <c r="I120" s="47" t="e">
        <v>#N/A</v>
      </c>
    </row>
    <row r="121" spans="4:9" x14ac:dyDescent="0.2">
      <c r="D121" s="50" t="e">
        <v>#N/A</v>
      </c>
      <c r="E121" s="51" t="e">
        <f>_xll.qlRateHelperRate($D121)</f>
        <v>#VALUE!</v>
      </c>
      <c r="F121" s="51">
        <f>IF(ISERROR(_xll.qlSwapRateHelperSpread($D121)),IF(ISERROR(_xll.qlFuturesRateHelperConvexityAdjustment($D121)),0,_xll.qlFuturesRateHelperConvexityAdjustment($D121)),_xll.qlSwapRateHelperSpread($D121))</f>
        <v>0</v>
      </c>
      <c r="G121" s="40" t="e">
        <f>_xll.qlRateHelperEarliestDate($D121)</f>
        <v>#VALUE!</v>
      </c>
      <c r="H121" s="61" t="e">
        <f>_xll.qlRateHelperLatestDate($D121)</f>
        <v>#VALUE!</v>
      </c>
      <c r="I121" s="47" t="e">
        <v>#N/A</v>
      </c>
    </row>
    <row r="122" spans="4:9" x14ac:dyDescent="0.2">
      <c r="D122" s="50" t="e">
        <v>#N/A</v>
      </c>
      <c r="E122" s="51" t="e">
        <f>_xll.qlRateHelperRate($D122)</f>
        <v>#VALUE!</v>
      </c>
      <c r="F122" s="51">
        <f>IF(ISERROR(_xll.qlSwapRateHelperSpread($D122)),IF(ISERROR(_xll.qlFuturesRateHelperConvexityAdjustment($D122)),0,_xll.qlFuturesRateHelperConvexityAdjustment($D122)),_xll.qlSwapRateHelperSpread($D122))</f>
        <v>0</v>
      </c>
      <c r="G122" s="40" t="e">
        <f>_xll.qlRateHelperEarliestDate($D122)</f>
        <v>#VALUE!</v>
      </c>
      <c r="H122" s="61" t="e">
        <f>_xll.qlRateHelperLatestDate($D122)</f>
        <v>#VALUE!</v>
      </c>
      <c r="I122" s="47" t="e">
        <v>#N/A</v>
      </c>
    </row>
    <row r="123" spans="4:9" x14ac:dyDescent="0.2">
      <c r="D123" s="50" t="e">
        <v>#N/A</v>
      </c>
      <c r="E123" s="51" t="e">
        <f>_xll.qlRateHelperRate($D123)</f>
        <v>#VALUE!</v>
      </c>
      <c r="F123" s="51">
        <f>IF(ISERROR(_xll.qlSwapRateHelperSpread($D123)),IF(ISERROR(_xll.qlFuturesRateHelperConvexityAdjustment($D123)),0,_xll.qlFuturesRateHelperConvexityAdjustment($D123)),_xll.qlSwapRateHelperSpread($D123))</f>
        <v>0</v>
      </c>
      <c r="G123" s="40" t="e">
        <f>_xll.qlRateHelperEarliestDate($D123)</f>
        <v>#VALUE!</v>
      </c>
      <c r="H123" s="61" t="e">
        <f>_xll.qlRateHelperLatestDate($D123)</f>
        <v>#VALUE!</v>
      </c>
      <c r="I123" s="47" t="e">
        <v>#N/A</v>
      </c>
    </row>
    <row r="124" spans="4:9" x14ac:dyDescent="0.2">
      <c r="D124" s="50" t="e">
        <v>#N/A</v>
      </c>
      <c r="E124" s="51" t="e">
        <f>_xll.qlRateHelperRate($D124)</f>
        <v>#VALUE!</v>
      </c>
      <c r="F124" s="51">
        <f>IF(ISERROR(_xll.qlSwapRateHelperSpread($D124)),IF(ISERROR(_xll.qlFuturesRateHelperConvexityAdjustment($D124)),0,_xll.qlFuturesRateHelperConvexityAdjustment($D124)),_xll.qlSwapRateHelperSpread($D124))</f>
        <v>0</v>
      </c>
      <c r="G124" s="40" t="e">
        <f>_xll.qlRateHelperEarliestDate($D124)</f>
        <v>#VALUE!</v>
      </c>
      <c r="H124" s="61" t="e">
        <f>_xll.qlRateHelperLatestDate($D124)</f>
        <v>#VALUE!</v>
      </c>
      <c r="I124" s="47" t="e">
        <v>#N/A</v>
      </c>
    </row>
    <row r="125" spans="4:9" x14ac:dyDescent="0.2">
      <c r="D125" s="50" t="e">
        <v>#N/A</v>
      </c>
      <c r="E125" s="51" t="e">
        <f>_xll.qlRateHelperRate($D125)</f>
        <v>#VALUE!</v>
      </c>
      <c r="F125" s="51">
        <f>IF(ISERROR(_xll.qlSwapRateHelperSpread($D125)),IF(ISERROR(_xll.qlFuturesRateHelperConvexityAdjustment($D125)),0,_xll.qlFuturesRateHelperConvexityAdjustment($D125)),_xll.qlSwapRateHelperSpread($D125))</f>
        <v>0</v>
      </c>
      <c r="G125" s="40" t="e">
        <f>_xll.qlRateHelperEarliestDate($D125)</f>
        <v>#VALUE!</v>
      </c>
      <c r="H125" s="61" t="e">
        <f>_xll.qlRateHelperLatestDate($D125)</f>
        <v>#VALUE!</v>
      </c>
      <c r="I125" s="47" t="e">
        <v>#N/A</v>
      </c>
    </row>
    <row r="126" spans="4:9" ht="12" thickBot="1" x14ac:dyDescent="0.25">
      <c r="D126" s="59" t="e">
        <v>#N/A</v>
      </c>
      <c r="E126" s="60" t="e">
        <f>_xll.qlRateHelperRate($D126)</f>
        <v>#VALUE!</v>
      </c>
      <c r="F126" s="60">
        <f>IF(ISERROR(_xll.qlSwapRateHelperSpread($D126)),IF(ISERROR(_xll.qlFuturesRateHelperConvexityAdjustment($D126)),0,_xll.qlFuturesRateHelperConvexityAdjustment($D126)),_xll.qlSwapRateHelperSpread($D126))</f>
        <v>0</v>
      </c>
      <c r="G126" s="62" t="e">
        <f>_xll.qlRateHelperEarliestDate($D126)</f>
        <v>#VALUE!</v>
      </c>
      <c r="H126" s="63" t="e">
        <f>_xll.qlRateHelperLatestDate($D126)</f>
        <v>#VALUE!</v>
      </c>
      <c r="I126" s="47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Deposits</vt:lpstr>
      <vt:lpstr>Swaps</vt:lpstr>
      <vt:lpstr>RateHelpers</vt:lpstr>
      <vt:lpstr>Selected</vt:lpstr>
      <vt:lpstr>Accuracy</vt:lpstr>
      <vt:lpstr>BondBasisDayCounter</vt:lpstr>
      <vt:lpstr>Calendar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2006-06-05T17:15:30Z</cp:lastPrinted>
  <dcterms:created xsi:type="dcterms:W3CDTF">2006-04-26T09:45:07Z</dcterms:created>
  <dcterms:modified xsi:type="dcterms:W3CDTF">2014-02-14T12:37:27Z</dcterms:modified>
</cp:coreProperties>
</file>