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25" windowHeight="12345" tabRatio="795"/>
  </bookViews>
  <sheets>
    <sheet name="General Settings" sheetId="12" r:id="rId1"/>
    <sheet name="STD" sheetId="18" r:id="rId2"/>
    <sheet name="Discount" sheetId="20" r:id="rId3"/>
    <sheet name="ON" sheetId="19" r:id="rId4"/>
    <sheet name="1M" sheetId="17" r:id="rId5"/>
    <sheet name="3M" sheetId="16" r:id="rId6"/>
    <sheet name="6M" sheetId="4" r:id="rId7"/>
    <sheet name="1M (2)" sheetId="21" r:id="rId8"/>
    <sheet name="3M (2)" sheetId="22" r:id="rId9"/>
    <sheet name="6M (2)" sheetId="23" r:id="rId10"/>
  </sheets>
  <externalReferences>
    <externalReference r:id="rId11"/>
  </externalReferences>
  <definedNames>
    <definedName name="BondBasisDayCounter">'General Settings'!$D$16</definedName>
    <definedName name="Calendar">'General Settings'!$D$18</definedName>
    <definedName name="Conventions" localSheetId="5">'3M'!$P$6:$R$10</definedName>
    <definedName name="Conventions" localSheetId="8">'3M (2)'!$P$6:$R$10</definedName>
    <definedName name="Conventions" localSheetId="6">'6M'!$P$6:$R$10</definedName>
    <definedName name="Conventions" localSheetId="9">'6M (2)'!$P$6:$R$10</definedName>
    <definedName name="Conventions" localSheetId="1">STD!$P$6:$R$10</definedName>
    <definedName name="Currency">'General Settings'!$D$14</definedName>
    <definedName name="Discounting">'General Settings'!$D$20</definedName>
    <definedName name="Discounting2">'General Settings'!$D$21</definedName>
    <definedName name="DiscountingCurve" localSheetId="4">'1M'!$L$2</definedName>
    <definedName name="DiscountingCurve" localSheetId="7">'1M (2)'!$L$2</definedName>
    <definedName name="DiscountingCurve" localSheetId="5">'3M'!$L$2</definedName>
    <definedName name="DiscountingCurve" localSheetId="8">'3M (2)'!$L$2</definedName>
    <definedName name="DiscountingCurve" localSheetId="6">'6M'!$L$2</definedName>
    <definedName name="DiscountingCurve" localSheetId="9">'6M (2)'!$L$2</definedName>
    <definedName name="DiscountingCurve" localSheetId="2">Discount!$L$2</definedName>
    <definedName name="DiscountingCurve" localSheetId="3">ON!$L$2</definedName>
    <definedName name="DiscountingCurve" localSheetId="1">STD!$L$2</definedName>
    <definedName name="FamilyName">'General Settings'!$D$15</definedName>
    <definedName name="FileOverwrite">'General Settings'!$D$9</definedName>
    <definedName name="GENERAL_SETTINGS">'General Settings'!$B$12</definedName>
    <definedName name="MoneyMarketDayCounter">'General Settings'!$D$17</definedName>
    <definedName name="ObjectOverwrite">'General Settings'!$D$6</definedName>
    <definedName name="Permanent">'General Settings'!$D$5</definedName>
    <definedName name="QuoteSuffix">'General Settings'!$D$19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E33" i="19" l="1"/>
  <c r="H33" i="19"/>
  <c r="J33" i="19"/>
  <c r="E34" i="19"/>
  <c r="H34" i="19"/>
  <c r="J34" i="19"/>
  <c r="E35" i="19"/>
  <c r="J35" i="19" s="1"/>
  <c r="H35" i="19"/>
  <c r="E36" i="19"/>
  <c r="H36" i="19"/>
  <c r="J36" i="19"/>
  <c r="E37" i="19"/>
  <c r="H37" i="19"/>
  <c r="J37" i="19"/>
  <c r="E38" i="19"/>
  <c r="H38" i="19"/>
  <c r="J38" i="19"/>
  <c r="E39" i="19"/>
  <c r="J39" i="19" s="1"/>
  <c r="H39" i="19"/>
  <c r="E40" i="19"/>
  <c r="H40" i="19"/>
  <c r="J40" i="19"/>
  <c r="E41" i="19"/>
  <c r="H41" i="19"/>
  <c r="J41" i="19"/>
  <c r="E42" i="19"/>
  <c r="H42" i="19"/>
  <c r="J42" i="19"/>
  <c r="E43" i="19"/>
  <c r="J43" i="19" s="1"/>
  <c r="H43" i="19"/>
  <c r="E44" i="19"/>
  <c r="J44" i="19" s="1"/>
  <c r="H44" i="19"/>
  <c r="E45" i="19"/>
  <c r="H45" i="19"/>
  <c r="J45" i="19"/>
  <c r="K45" i="19"/>
  <c r="E46" i="19"/>
  <c r="H46" i="19"/>
  <c r="J46" i="19"/>
  <c r="E47" i="19"/>
  <c r="J47" i="19" s="1"/>
  <c r="H47" i="19"/>
  <c r="E48" i="19"/>
  <c r="H48" i="19"/>
  <c r="J48" i="19"/>
  <c r="E49" i="19"/>
  <c r="H49" i="19"/>
  <c r="J49" i="19"/>
  <c r="E50" i="19"/>
  <c r="H50" i="19"/>
  <c r="J50" i="19"/>
  <c r="E51" i="19"/>
  <c r="J51" i="19" s="1"/>
  <c r="H51" i="19"/>
  <c r="E52" i="19"/>
  <c r="J52" i="19" s="1"/>
  <c r="H52" i="19"/>
  <c r="E53" i="19"/>
  <c r="H53" i="19"/>
  <c r="J53" i="19"/>
  <c r="E54" i="19"/>
  <c r="H54" i="19"/>
  <c r="J54" i="19"/>
  <c r="E55" i="19"/>
  <c r="J55" i="19" s="1"/>
  <c r="H55" i="19"/>
  <c r="E56" i="19"/>
  <c r="H56" i="19"/>
  <c r="J56" i="19"/>
  <c r="E57" i="19"/>
  <c r="H57" i="19"/>
  <c r="J57" i="19"/>
  <c r="E58" i="19"/>
  <c r="H58" i="19"/>
  <c r="J58" i="19"/>
  <c r="E59" i="19"/>
  <c r="J59" i="19" s="1"/>
  <c r="H59" i="19"/>
  <c r="H30" i="20"/>
  <c r="J30" i="20"/>
  <c r="K4" i="20"/>
  <c r="H31" i="20"/>
  <c r="J31" i="20"/>
  <c r="H32" i="20"/>
  <c r="J32" i="20"/>
  <c r="H33" i="20"/>
  <c r="J33" i="20"/>
  <c r="H34" i="20"/>
  <c r="J34" i="20"/>
  <c r="H35" i="20"/>
  <c r="J35" i="20"/>
  <c r="H36" i="20"/>
  <c r="J36" i="20"/>
  <c r="H37" i="20"/>
  <c r="J37" i="20"/>
  <c r="H38" i="20"/>
  <c r="J38" i="20"/>
  <c r="H39" i="20"/>
  <c r="J39" i="20"/>
  <c r="H40" i="20"/>
  <c r="J40" i="20"/>
  <c r="H41" i="20"/>
  <c r="J41" i="20"/>
  <c r="H42" i="20"/>
  <c r="J42" i="20"/>
  <c r="K42" i="20"/>
  <c r="H43" i="20"/>
  <c r="J43" i="20"/>
  <c r="H44" i="20"/>
  <c r="J44" i="20"/>
  <c r="K44" i="20"/>
  <c r="H45" i="20"/>
  <c r="J45" i="20"/>
  <c r="H46" i="20"/>
  <c r="J46" i="20"/>
  <c r="H47" i="20"/>
  <c r="J47" i="20"/>
  <c r="H48" i="20"/>
  <c r="J48" i="20"/>
  <c r="H49" i="20"/>
  <c r="J49" i="20"/>
  <c r="H50" i="20"/>
  <c r="J50" i="20"/>
  <c r="K50" i="20"/>
  <c r="H51" i="20"/>
  <c r="J51" i="20"/>
  <c r="H52" i="20"/>
  <c r="J52" i="20"/>
  <c r="K52" i="20"/>
  <c r="H53" i="20"/>
  <c r="J53" i="20"/>
  <c r="H54" i="20"/>
  <c r="J54" i="20"/>
  <c r="H55" i="20"/>
  <c r="J55" i="20"/>
  <c r="K55" i="20"/>
  <c r="H17" i="20"/>
  <c r="J17" i="20"/>
  <c r="H18" i="20"/>
  <c r="J18" i="20"/>
  <c r="H19" i="20"/>
  <c r="J19" i="20"/>
  <c r="H20" i="20"/>
  <c r="J20" i="20"/>
  <c r="H21" i="20"/>
  <c r="J21" i="20"/>
  <c r="H22" i="20"/>
  <c r="J22" i="20"/>
  <c r="K22" i="20"/>
  <c r="H23" i="20"/>
  <c r="J23" i="20"/>
  <c r="H24" i="20"/>
  <c r="J24" i="20"/>
  <c r="K24" i="20"/>
  <c r="H25" i="20"/>
  <c r="J25" i="20"/>
  <c r="H26" i="20"/>
  <c r="J26" i="20"/>
  <c r="H27" i="20"/>
  <c r="J27" i="20"/>
  <c r="H28" i="20"/>
  <c r="J28" i="20"/>
  <c r="H29" i="20"/>
  <c r="J29" i="20"/>
  <c r="K29" i="20"/>
  <c r="H56" i="20"/>
  <c r="J56" i="20"/>
  <c r="H57" i="20"/>
  <c r="J57" i="20"/>
  <c r="H58" i="20"/>
  <c r="J58" i="20"/>
  <c r="H59" i="20"/>
  <c r="J59" i="20"/>
  <c r="K59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K2" i="23"/>
  <c r="K2" i="22"/>
  <c r="K2" i="21"/>
  <c r="D21" i="12"/>
  <c r="D20" i="12"/>
  <c r="L2" i="23"/>
  <c r="L2" i="22"/>
  <c r="L2" i="21"/>
  <c r="K2" i="20"/>
  <c r="K31" i="20" s="1"/>
  <c r="K7" i="20"/>
  <c r="J7" i="20"/>
  <c r="J8" i="20"/>
  <c r="K9" i="20"/>
  <c r="J9" i="20"/>
  <c r="K10" i="20"/>
  <c r="J10" i="20"/>
  <c r="K11" i="20"/>
  <c r="J11" i="20"/>
  <c r="K12" i="20"/>
  <c r="J12" i="20"/>
  <c r="J13" i="20"/>
  <c r="K14" i="20"/>
  <c r="J14" i="20"/>
  <c r="K15" i="20"/>
  <c r="J15" i="20"/>
  <c r="J16" i="20"/>
  <c r="J6" i="20"/>
  <c r="K2" i="19"/>
  <c r="K38" i="19" s="1"/>
  <c r="E7" i="19"/>
  <c r="J7" i="19" s="1"/>
  <c r="E8" i="19"/>
  <c r="J8" i="19"/>
  <c r="E9" i="19"/>
  <c r="J9" i="19"/>
  <c r="E10" i="19"/>
  <c r="K10" i="19"/>
  <c r="J10" i="19"/>
  <c r="E11" i="19"/>
  <c r="J11" i="19" s="1"/>
  <c r="E12" i="19"/>
  <c r="J12" i="19" s="1"/>
  <c r="E13" i="19"/>
  <c r="J13" i="19" s="1"/>
  <c r="K13" i="19"/>
  <c r="E14" i="19"/>
  <c r="J14" i="19"/>
  <c r="E15" i="19"/>
  <c r="J15" i="19" s="1"/>
  <c r="E16" i="19"/>
  <c r="J16" i="19"/>
  <c r="E17" i="19"/>
  <c r="J17" i="19"/>
  <c r="E18" i="19"/>
  <c r="K18" i="19"/>
  <c r="J18" i="19"/>
  <c r="E19" i="19"/>
  <c r="J19" i="19" s="1"/>
  <c r="E20" i="19"/>
  <c r="J20" i="19" s="1"/>
  <c r="E21" i="19"/>
  <c r="E22" i="19"/>
  <c r="J22" i="19"/>
  <c r="E23" i="19"/>
  <c r="J23" i="19" s="1"/>
  <c r="E24" i="19"/>
  <c r="J24" i="19"/>
  <c r="E25" i="19"/>
  <c r="J25" i="19"/>
  <c r="E26" i="19"/>
  <c r="K26" i="19"/>
  <c r="J26" i="19"/>
  <c r="E27" i="19"/>
  <c r="E28" i="19"/>
  <c r="J28" i="19" s="1"/>
  <c r="E29" i="19"/>
  <c r="J29" i="19" s="1"/>
  <c r="K29" i="19"/>
  <c r="E30" i="19"/>
  <c r="J30" i="19"/>
  <c r="E31" i="19"/>
  <c r="J31" i="19" s="1"/>
  <c r="E32" i="19"/>
  <c r="J32" i="19"/>
  <c r="K6" i="19"/>
  <c r="J6" i="19"/>
  <c r="K3" i="19"/>
  <c r="K3" i="20"/>
  <c r="H89" i="19"/>
  <c r="H90" i="19"/>
  <c r="H91" i="19"/>
  <c r="H92" i="19"/>
  <c r="H93" i="19"/>
  <c r="H94" i="19"/>
  <c r="H95" i="19"/>
  <c r="H80" i="19"/>
  <c r="H81" i="19"/>
  <c r="H82" i="19"/>
  <c r="H83" i="19"/>
  <c r="H84" i="19"/>
  <c r="H85" i="19"/>
  <c r="H86" i="19"/>
  <c r="H87" i="19"/>
  <c r="H88" i="19"/>
  <c r="K3" i="23"/>
  <c r="D6" i="23" a="1"/>
  <c r="E6" i="23" a="1"/>
  <c r="F9" i="23"/>
  <c r="H10" i="23"/>
  <c r="F13" i="23"/>
  <c r="F14" i="23"/>
  <c r="F16" i="23"/>
  <c r="H16" i="23"/>
  <c r="F18" i="23"/>
  <c r="H18" i="23"/>
  <c r="H21" i="23"/>
  <c r="F24" i="23"/>
  <c r="H27" i="23"/>
  <c r="F29" i="23"/>
  <c r="H29" i="23"/>
  <c r="F31" i="23"/>
  <c r="F32" i="23"/>
  <c r="H32" i="23"/>
  <c r="F34" i="23"/>
  <c r="H34" i="23"/>
  <c r="K36" i="23"/>
  <c r="F37" i="23"/>
  <c r="H37" i="23"/>
  <c r="F40" i="23"/>
  <c r="H40" i="23"/>
  <c r="F42" i="23"/>
  <c r="H42" i="23"/>
  <c r="D6" i="23"/>
  <c r="E6" i="23"/>
  <c r="D7" i="23"/>
  <c r="D8" i="23"/>
  <c r="E8" i="23"/>
  <c r="D9" i="23"/>
  <c r="E9" i="23"/>
  <c r="K9" i="23" s="1"/>
  <c r="D10" i="23"/>
  <c r="D11" i="23"/>
  <c r="E11" i="23"/>
  <c r="D12" i="23"/>
  <c r="H12" i="23" s="1"/>
  <c r="E12" i="23"/>
  <c r="D13" i="23"/>
  <c r="D14" i="23"/>
  <c r="E14" i="23"/>
  <c r="D15" i="23"/>
  <c r="D16" i="23"/>
  <c r="E16" i="23"/>
  <c r="K16" i="23" s="1"/>
  <c r="D17" i="23"/>
  <c r="E17" i="23"/>
  <c r="D18" i="23"/>
  <c r="D19" i="23"/>
  <c r="E19" i="23"/>
  <c r="D20" i="23"/>
  <c r="H20" i="23" s="1"/>
  <c r="E20" i="23"/>
  <c r="D21" i="23"/>
  <c r="F21" i="23" s="1"/>
  <c r="D22" i="23"/>
  <c r="E22" i="23"/>
  <c r="J22" i="23" s="1"/>
  <c r="D23" i="23"/>
  <c r="D24" i="23"/>
  <c r="E24" i="23"/>
  <c r="K24" i="23" s="1"/>
  <c r="D25" i="23"/>
  <c r="J25" i="23" s="1"/>
  <c r="E25" i="23"/>
  <c r="D26" i="23"/>
  <c r="F26" i="23" s="1"/>
  <c r="D27" i="23"/>
  <c r="F27" i="23" s="1"/>
  <c r="E27" i="23"/>
  <c r="J27" i="23" s="1"/>
  <c r="D28" i="23"/>
  <c r="E28" i="23"/>
  <c r="D29" i="23"/>
  <c r="D30" i="23"/>
  <c r="H30" i="23" s="1"/>
  <c r="E30" i="23"/>
  <c r="D31" i="23"/>
  <c r="H31" i="23" s="1"/>
  <c r="D32" i="23"/>
  <c r="E32" i="23"/>
  <c r="J32" i="23" s="1"/>
  <c r="D33" i="23"/>
  <c r="K33" i="23" s="1"/>
  <c r="E33" i="23"/>
  <c r="D34" i="23"/>
  <c r="D35" i="23"/>
  <c r="E35" i="23"/>
  <c r="D36" i="23"/>
  <c r="E36" i="23"/>
  <c r="J36" i="23" s="1"/>
  <c r="D37" i="23"/>
  <c r="D38" i="23"/>
  <c r="E38" i="23"/>
  <c r="D39" i="23"/>
  <c r="D40" i="23"/>
  <c r="E40" i="23"/>
  <c r="J40" i="23" s="1"/>
  <c r="D41" i="23"/>
  <c r="E41" i="23"/>
  <c r="K41" i="23" s="1"/>
  <c r="D42" i="23"/>
  <c r="K3" i="22"/>
  <c r="D6" i="22" a="1"/>
  <c r="E6" i="22" a="1"/>
  <c r="E15" i="22" s="1"/>
  <c r="J7" i="22"/>
  <c r="K15" i="22"/>
  <c r="K20" i="22"/>
  <c r="H22" i="22"/>
  <c r="K25" i="22"/>
  <c r="H30" i="22"/>
  <c r="H40" i="22"/>
  <c r="K44" i="22"/>
  <c r="J44" i="22"/>
  <c r="K45" i="22"/>
  <c r="J45" i="22"/>
  <c r="K46" i="22"/>
  <c r="J46" i="22"/>
  <c r="K47" i="22"/>
  <c r="J47" i="22"/>
  <c r="K48" i="22"/>
  <c r="J48" i="22"/>
  <c r="K49" i="22"/>
  <c r="J49" i="22"/>
  <c r="K50" i="22"/>
  <c r="J50" i="22"/>
  <c r="D6" i="22"/>
  <c r="D7" i="22"/>
  <c r="E7" i="22"/>
  <c r="D8" i="22"/>
  <c r="H8" i="22" s="1"/>
  <c r="E9" i="22"/>
  <c r="D10" i="22"/>
  <c r="F10" i="22" s="1"/>
  <c r="E10" i="22"/>
  <c r="K10" i="22" s="1"/>
  <c r="E11" i="22"/>
  <c r="D12" i="22"/>
  <c r="D13" i="22"/>
  <c r="J13" i="22" s="1"/>
  <c r="E13" i="22"/>
  <c r="D14" i="22"/>
  <c r="D15" i="22"/>
  <c r="H15" i="22" s="1"/>
  <c r="D16" i="22"/>
  <c r="D17" i="22"/>
  <c r="E17" i="22"/>
  <c r="D18" i="22"/>
  <c r="E19" i="22"/>
  <c r="D20" i="22"/>
  <c r="J20" i="22" s="1"/>
  <c r="E20" i="22"/>
  <c r="D21" i="22"/>
  <c r="D22" i="22"/>
  <c r="E22" i="22"/>
  <c r="D23" i="22"/>
  <c r="H23" i="22" s="1"/>
  <c r="E23" i="22"/>
  <c r="D24" i="22"/>
  <c r="D25" i="22"/>
  <c r="E25" i="22"/>
  <c r="D26" i="22"/>
  <c r="E26" i="22"/>
  <c r="E27" i="22"/>
  <c r="E28" i="22"/>
  <c r="D29" i="22"/>
  <c r="K29" i="22" s="1"/>
  <c r="E29" i="22"/>
  <c r="D30" i="22"/>
  <c r="E30" i="22"/>
  <c r="E31" i="22"/>
  <c r="D32" i="22"/>
  <c r="E32" i="22"/>
  <c r="D33" i="22"/>
  <c r="D34" i="22"/>
  <c r="K34" i="22" s="1"/>
  <c r="E34" i="22"/>
  <c r="D35" i="22"/>
  <c r="H35" i="22" s="1"/>
  <c r="E35" i="22"/>
  <c r="D36" i="22"/>
  <c r="D37" i="22"/>
  <c r="K37" i="22" s="1"/>
  <c r="E37" i="22"/>
  <c r="D38" i="22"/>
  <c r="E38" i="22"/>
  <c r="E39" i="22"/>
  <c r="D40" i="22"/>
  <c r="E40" i="22"/>
  <c r="D41" i="22"/>
  <c r="D42" i="22"/>
  <c r="K42" i="22" s="1"/>
  <c r="E42" i="22"/>
  <c r="K3" i="21"/>
  <c r="K4" i="21"/>
  <c r="K6" i="21"/>
  <c r="J6" i="21"/>
  <c r="H6" i="21"/>
  <c r="K7" i="21"/>
  <c r="J7" i="21"/>
  <c r="H7" i="21"/>
  <c r="K8" i="21"/>
  <c r="J8" i="21"/>
  <c r="H8" i="21"/>
  <c r="K9" i="21"/>
  <c r="J9" i="21"/>
  <c r="H9" i="21"/>
  <c r="K10" i="21"/>
  <c r="J10" i="21"/>
  <c r="H10" i="21"/>
  <c r="K11" i="21"/>
  <c r="J11" i="21"/>
  <c r="H11" i="21"/>
  <c r="K12" i="21"/>
  <c r="J12" i="21"/>
  <c r="H12" i="21"/>
  <c r="K13" i="21"/>
  <c r="J13" i="21"/>
  <c r="H13" i="21"/>
  <c r="K14" i="21"/>
  <c r="J14" i="21"/>
  <c r="H14" i="21"/>
  <c r="K15" i="21"/>
  <c r="J15" i="21"/>
  <c r="H15" i="21"/>
  <c r="K16" i="21"/>
  <c r="J16" i="21"/>
  <c r="H16" i="21"/>
  <c r="K2" i="18"/>
  <c r="L2" i="20"/>
  <c r="H6" i="20"/>
  <c r="H7" i="20"/>
  <c r="H8" i="20"/>
  <c r="H9" i="20"/>
  <c r="H10" i="20"/>
  <c r="H11" i="20"/>
  <c r="H12" i="20"/>
  <c r="H13" i="20"/>
  <c r="H14" i="20"/>
  <c r="H15" i="20"/>
  <c r="H16" i="20"/>
  <c r="D6" i="18" a="1"/>
  <c r="E6" i="18" a="1"/>
  <c r="L2" i="18"/>
  <c r="K14" i="18"/>
  <c r="J17" i="18"/>
  <c r="F20" i="18"/>
  <c r="H23" i="18"/>
  <c r="K30" i="18"/>
  <c r="J33" i="18"/>
  <c r="F36" i="18"/>
  <c r="H39" i="18"/>
  <c r="K2" i="17"/>
  <c r="K4" i="17"/>
  <c r="K7" i="17"/>
  <c r="J7" i="17"/>
  <c r="H7" i="17"/>
  <c r="K8" i="17"/>
  <c r="J8" i="17"/>
  <c r="H8" i="17"/>
  <c r="K9" i="17"/>
  <c r="J9" i="17"/>
  <c r="H9" i="17"/>
  <c r="K10" i="17"/>
  <c r="J10" i="17"/>
  <c r="H10" i="17"/>
  <c r="K11" i="17"/>
  <c r="J11" i="17"/>
  <c r="H11" i="17"/>
  <c r="K12" i="17"/>
  <c r="J12" i="17"/>
  <c r="H12" i="17"/>
  <c r="K13" i="17"/>
  <c r="J13" i="17"/>
  <c r="H13" i="17"/>
  <c r="K14" i="17"/>
  <c r="J14" i="17"/>
  <c r="H14" i="17"/>
  <c r="K15" i="17"/>
  <c r="J15" i="17"/>
  <c r="H15" i="17"/>
  <c r="K16" i="17"/>
  <c r="J16" i="17"/>
  <c r="H16" i="17"/>
  <c r="K6" i="17"/>
  <c r="J6" i="17"/>
  <c r="H6" i="17"/>
  <c r="K2" i="16"/>
  <c r="D6" i="16" a="1"/>
  <c r="E6" i="16" a="1"/>
  <c r="E6" i="16" s="1"/>
  <c r="K45" i="16"/>
  <c r="J45" i="16"/>
  <c r="K46" i="16"/>
  <c r="J46" i="16"/>
  <c r="K47" i="16"/>
  <c r="J47" i="16"/>
  <c r="K48" i="16"/>
  <c r="J48" i="16"/>
  <c r="K49" i="16"/>
  <c r="J49" i="16"/>
  <c r="K50" i="16"/>
  <c r="J50" i="16"/>
  <c r="K44" i="16"/>
  <c r="J44" i="16"/>
  <c r="H10" i="16"/>
  <c r="J11" i="16"/>
  <c r="H16" i="16"/>
  <c r="F18" i="16"/>
  <c r="H21" i="16"/>
  <c r="H26" i="16"/>
  <c r="F28" i="16"/>
  <c r="F29" i="16"/>
  <c r="H33" i="16"/>
  <c r="J34" i="16"/>
  <c r="F38" i="16"/>
  <c r="H40" i="16"/>
  <c r="H41" i="16"/>
  <c r="F42" i="16"/>
  <c r="K2" i="4"/>
  <c r="D6" i="4" a="1"/>
  <c r="D11" i="4" s="1"/>
  <c r="E6" i="4" a="1"/>
  <c r="E40" i="4" s="1"/>
  <c r="L2" i="19"/>
  <c r="H79" i="19"/>
  <c r="H78" i="19"/>
  <c r="H77" i="19"/>
  <c r="H76" i="19"/>
  <c r="H75" i="19"/>
  <c r="H74" i="19"/>
  <c r="H73" i="19"/>
  <c r="H72" i="19"/>
  <c r="H71" i="19"/>
  <c r="H70" i="19"/>
  <c r="H69" i="19"/>
  <c r="H68" i="19"/>
  <c r="H67" i="19"/>
  <c r="H66" i="19"/>
  <c r="H65" i="19"/>
  <c r="H64" i="19"/>
  <c r="H63" i="19"/>
  <c r="H62" i="19"/>
  <c r="H61" i="19"/>
  <c r="H25" i="19"/>
  <c r="H26" i="19"/>
  <c r="H27" i="19"/>
  <c r="H28" i="19"/>
  <c r="H29" i="19"/>
  <c r="H30" i="19"/>
  <c r="H31" i="19"/>
  <c r="H32" i="19"/>
  <c r="H6" i="19"/>
  <c r="H24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10" i="19"/>
  <c r="H9" i="19"/>
  <c r="H8" i="19"/>
  <c r="H7" i="19"/>
  <c r="K3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D6" i="18"/>
  <c r="K4" i="18" s="1"/>
  <c r="D7" i="18"/>
  <c r="H7" i="18" s="1"/>
  <c r="D8" i="18"/>
  <c r="D9" i="18"/>
  <c r="K9" i="18" s="1"/>
  <c r="D10" i="18"/>
  <c r="D11" i="18"/>
  <c r="K11" i="18" s="1"/>
  <c r="D12" i="18"/>
  <c r="K12" i="18" s="1"/>
  <c r="D13" i="18"/>
  <c r="D14" i="18"/>
  <c r="H14" i="18" s="1"/>
  <c r="D15" i="18"/>
  <c r="D16" i="18"/>
  <c r="K16" i="18" s="1"/>
  <c r="D17" i="18"/>
  <c r="H17" i="18" s="1"/>
  <c r="D18" i="18"/>
  <c r="D19" i="18"/>
  <c r="D20" i="18"/>
  <c r="K20" i="18" s="1"/>
  <c r="D21" i="18"/>
  <c r="D22" i="18"/>
  <c r="H22" i="18" s="1"/>
  <c r="D23" i="18"/>
  <c r="F23" i="18" s="1"/>
  <c r="D24" i="18"/>
  <c r="D25" i="18"/>
  <c r="K25" i="18" s="1"/>
  <c r="D26" i="18"/>
  <c r="D27" i="18"/>
  <c r="K27" i="18" s="1"/>
  <c r="D28" i="18"/>
  <c r="K28" i="18" s="1"/>
  <c r="D29" i="18"/>
  <c r="D30" i="18"/>
  <c r="H30" i="18" s="1"/>
  <c r="D31" i="18"/>
  <c r="D32" i="18"/>
  <c r="K32" i="18" s="1"/>
  <c r="D33" i="18"/>
  <c r="H33" i="18" s="1"/>
  <c r="D34" i="18"/>
  <c r="D35" i="18"/>
  <c r="K35" i="18" s="1"/>
  <c r="D36" i="18"/>
  <c r="K36" i="18" s="1"/>
  <c r="D37" i="18"/>
  <c r="D38" i="18"/>
  <c r="H38" i="18" s="1"/>
  <c r="D39" i="18"/>
  <c r="F39" i="18" s="1"/>
  <c r="D40" i="18"/>
  <c r="D41" i="18"/>
  <c r="K41" i="18" s="1"/>
  <c r="D42" i="18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1" i="4"/>
  <c r="E42" i="4"/>
  <c r="D9" i="4"/>
  <c r="J9" i="4" s="1"/>
  <c r="E7" i="16"/>
  <c r="E8" i="16"/>
  <c r="E9" i="16"/>
  <c r="E10" i="16"/>
  <c r="E11" i="16"/>
  <c r="E12" i="16"/>
  <c r="E13" i="16"/>
  <c r="E15" i="16"/>
  <c r="E16" i="16"/>
  <c r="E17" i="16"/>
  <c r="E18" i="16"/>
  <c r="E19" i="16"/>
  <c r="E20" i="16"/>
  <c r="E21" i="16"/>
  <c r="E23" i="16"/>
  <c r="E25" i="16"/>
  <c r="E26" i="16"/>
  <c r="J26" i="16" s="1"/>
  <c r="E27" i="16"/>
  <c r="E28" i="16"/>
  <c r="E29" i="16"/>
  <c r="E31" i="16"/>
  <c r="E33" i="16"/>
  <c r="E34" i="16"/>
  <c r="E35" i="16"/>
  <c r="E36" i="16"/>
  <c r="J36" i="16" s="1"/>
  <c r="E37" i="16"/>
  <c r="E41" i="16"/>
  <c r="E42" i="16"/>
  <c r="K42" i="16" s="1"/>
  <c r="D6" i="16"/>
  <c r="F6" i="16" s="1"/>
  <c r="D7" i="16"/>
  <c r="K7" i="16" s="1"/>
  <c r="D8" i="16"/>
  <c r="D9" i="16"/>
  <c r="F9" i="16" s="1"/>
  <c r="D10" i="16"/>
  <c r="J10" i="16" s="1"/>
  <c r="D11" i="16"/>
  <c r="D12" i="16"/>
  <c r="H12" i="16" s="1"/>
  <c r="D13" i="16"/>
  <c r="F13" i="16" s="1"/>
  <c r="D14" i="16"/>
  <c r="D15" i="16"/>
  <c r="K15" i="16" s="1"/>
  <c r="D16" i="16"/>
  <c r="D17" i="16"/>
  <c r="F17" i="16" s="1"/>
  <c r="D18" i="16"/>
  <c r="J18" i="16" s="1"/>
  <c r="D19" i="16"/>
  <c r="J19" i="16" s="1"/>
  <c r="D20" i="16"/>
  <c r="H20" i="16" s="1"/>
  <c r="D21" i="16"/>
  <c r="F21" i="16" s="1"/>
  <c r="D22" i="16"/>
  <c r="D23" i="16"/>
  <c r="K23" i="16" s="1"/>
  <c r="D24" i="16"/>
  <c r="D25" i="16"/>
  <c r="F25" i="16" s="1"/>
  <c r="D26" i="16"/>
  <c r="F26" i="16" s="1"/>
  <c r="D27" i="16"/>
  <c r="D28" i="16"/>
  <c r="H28" i="16" s="1"/>
  <c r="D29" i="16"/>
  <c r="D30" i="16"/>
  <c r="D31" i="16"/>
  <c r="K31" i="16" s="1"/>
  <c r="D32" i="16"/>
  <c r="D33" i="16"/>
  <c r="F33" i="16" s="1"/>
  <c r="D34" i="16"/>
  <c r="H34" i="16" s="1"/>
  <c r="D35" i="16"/>
  <c r="H35" i="16" s="1"/>
  <c r="D36" i="16"/>
  <c r="H36" i="16" s="1"/>
  <c r="D37" i="16"/>
  <c r="K37" i="16" s="1"/>
  <c r="D38" i="16"/>
  <c r="D39" i="16"/>
  <c r="D40" i="16"/>
  <c r="D41" i="16"/>
  <c r="K41" i="16" s="1"/>
  <c r="D42" i="16"/>
  <c r="J42" i="16" s="1"/>
  <c r="K3" i="16"/>
  <c r="K3" i="17"/>
  <c r="L4" i="20"/>
  <c r="L14" i="20"/>
  <c r="L11" i="20"/>
  <c r="P14" i="20"/>
  <c r="L12" i="20"/>
  <c r="Q12" i="20" s="1"/>
  <c r="Q14" i="20"/>
  <c r="P12" i="20"/>
  <c r="Q96" i="19"/>
  <c r="L31" i="20"/>
  <c r="P31" i="20" s="1"/>
  <c r="E61" i="19"/>
  <c r="M31" i="20"/>
  <c r="L50" i="20"/>
  <c r="L52" i="20"/>
  <c r="M52" i="20" s="1"/>
  <c r="L29" i="20"/>
  <c r="M29" i="20" s="1"/>
  <c r="L42" i="20"/>
  <c r="L44" i="20"/>
  <c r="M44" i="20" s="1"/>
  <c r="M50" i="20"/>
  <c r="L59" i="20"/>
  <c r="L55" i="20"/>
  <c r="L22" i="20"/>
  <c r="E61" i="20"/>
  <c r="L10" i="20"/>
  <c r="Q31" i="20"/>
  <c r="L24" i="20"/>
  <c r="M24" i="20" s="1"/>
  <c r="Q24" i="20"/>
  <c r="P96" i="19"/>
  <c r="P11" i="20"/>
  <c r="Q11" i="20"/>
  <c r="P29" i="20"/>
  <c r="Q29" i="20"/>
  <c r="M59" i="20"/>
  <c r="L9" i="20"/>
  <c r="M42" i="20"/>
  <c r="L7" i="20"/>
  <c r="P24" i="20"/>
  <c r="P55" i="20"/>
  <c r="M7" i="20"/>
  <c r="M11" i="20"/>
  <c r="L15" i="20"/>
  <c r="M12" i="20"/>
  <c r="M4" i="20"/>
  <c r="M9" i="20"/>
  <c r="L4" i="21"/>
  <c r="L7" i="21"/>
  <c r="M7" i="21" s="1"/>
  <c r="L9" i="21"/>
  <c r="M9" i="21" s="1"/>
  <c r="L11" i="21"/>
  <c r="M11" i="21" s="1"/>
  <c r="L13" i="21"/>
  <c r="L15" i="21"/>
  <c r="M15" i="21" s="1"/>
  <c r="M10" i="20"/>
  <c r="M14" i="20"/>
  <c r="L4" i="18"/>
  <c r="M4" i="21"/>
  <c r="L4" i="17"/>
  <c r="M13" i="21"/>
  <c r="M4" i="17"/>
  <c r="M4" i="18"/>
  <c r="B1" i="12"/>
  <c r="B61" i="19"/>
  <c r="E62" i="19" s="1"/>
  <c r="P59" i="20"/>
  <c r="Q59" i="20"/>
  <c r="M55" i="20"/>
  <c r="Q55" i="20"/>
  <c r="P22" i="20"/>
  <c r="M22" i="20"/>
  <c r="Q22" i="20"/>
  <c r="B61" i="20"/>
  <c r="E62" i="20" s="1"/>
  <c r="Q10" i="20"/>
  <c r="P10" i="20"/>
  <c r="Q9" i="20"/>
  <c r="P9" i="20"/>
  <c r="Q7" i="20"/>
  <c r="P7" i="20"/>
  <c r="M15" i="20"/>
  <c r="P15" i="20"/>
  <c r="Q15" i="20"/>
  <c r="L16" i="21"/>
  <c r="M16" i="21" s="1"/>
  <c r="L14" i="21"/>
  <c r="M14" i="21" s="1"/>
  <c r="L12" i="21"/>
  <c r="M12" i="21" s="1"/>
  <c r="L10" i="21"/>
  <c r="M10" i="21" s="1"/>
  <c r="L8" i="21"/>
  <c r="M8" i="21" s="1"/>
  <c r="L6" i="21"/>
  <c r="M6" i="21" s="1"/>
  <c r="B62" i="19"/>
  <c r="E63" i="19" s="1"/>
  <c r="B62" i="20"/>
  <c r="E63" i="20" s="1"/>
  <c r="B63" i="19"/>
  <c r="E64" i="19" s="1"/>
  <c r="B63" i="20"/>
  <c r="E64" i="20" s="1"/>
  <c r="B64" i="19"/>
  <c r="E65" i="19" s="1"/>
  <c r="B64" i="20"/>
  <c r="E65" i="20" s="1"/>
  <c r="B65" i="19"/>
  <c r="E66" i="19" s="1"/>
  <c r="B65" i="20"/>
  <c r="E66" i="20" s="1"/>
  <c r="B66" i="19"/>
  <c r="E67" i="19" s="1"/>
  <c r="B66" i="20"/>
  <c r="E67" i="20" s="1"/>
  <c r="B67" i="19"/>
  <c r="E68" i="19" s="1"/>
  <c r="B67" i="20"/>
  <c r="E68" i="20" s="1"/>
  <c r="B68" i="19"/>
  <c r="E69" i="19" s="1"/>
  <c r="B68" i="20"/>
  <c r="E69" i="20" s="1"/>
  <c r="B69" i="19"/>
  <c r="E70" i="19" s="1"/>
  <c r="B69" i="20"/>
  <c r="E70" i="20" s="1"/>
  <c r="B70" i="19"/>
  <c r="E71" i="19" s="1"/>
  <c r="B70" i="20"/>
  <c r="E71" i="20" s="1"/>
  <c r="B71" i="19"/>
  <c r="E72" i="19" s="1"/>
  <c r="B71" i="20"/>
  <c r="E72" i="20" s="1"/>
  <c r="B72" i="19"/>
  <c r="E73" i="19" s="1"/>
  <c r="B72" i="20"/>
  <c r="E73" i="20" s="1"/>
  <c r="B73" i="19"/>
  <c r="E74" i="19" s="1"/>
  <c r="B73" i="20"/>
  <c r="E74" i="20" s="1"/>
  <c r="B74" i="19"/>
  <c r="E75" i="19" s="1"/>
  <c r="B74" i="20"/>
  <c r="E75" i="20" s="1"/>
  <c r="B75" i="19"/>
  <c r="E76" i="19" s="1"/>
  <c r="B75" i="20"/>
  <c r="E76" i="20" s="1"/>
  <c r="B76" i="19"/>
  <c r="E77" i="19" s="1"/>
  <c r="B76" i="20"/>
  <c r="E77" i="20" s="1"/>
  <c r="B77" i="19"/>
  <c r="E78" i="19" s="1"/>
  <c r="B77" i="20"/>
  <c r="E78" i="20" s="1"/>
  <c r="B78" i="19"/>
  <c r="E79" i="19" s="1"/>
  <c r="B78" i="20"/>
  <c r="E79" i="20" s="1"/>
  <c r="B79" i="19"/>
  <c r="E80" i="19" s="1"/>
  <c r="B79" i="20"/>
  <c r="E80" i="20" s="1"/>
  <c r="B80" i="19"/>
  <c r="E81" i="19" s="1"/>
  <c r="B80" i="20"/>
  <c r="E81" i="20" s="1"/>
  <c r="B81" i="19"/>
  <c r="E82" i="19" s="1"/>
  <c r="B81" i="20"/>
  <c r="E82" i="20" s="1"/>
  <c r="B82" i="19"/>
  <c r="E83" i="19" s="1"/>
  <c r="B82" i="20"/>
  <c r="E83" i="20" s="1"/>
  <c r="B83" i="19"/>
  <c r="E84" i="19" s="1"/>
  <c r="B83" i="20"/>
  <c r="E84" i="20" s="1"/>
  <c r="B84" i="19"/>
  <c r="E85" i="19" s="1"/>
  <c r="B84" i="20"/>
  <c r="E85" i="20" s="1"/>
  <c r="B85" i="19"/>
  <c r="E86" i="19" s="1"/>
  <c r="B85" i="20"/>
  <c r="E86" i="20" s="1"/>
  <c r="B86" i="19"/>
  <c r="E87" i="19" s="1"/>
  <c r="B86" i="20"/>
  <c r="E87" i="20" s="1"/>
  <c r="B87" i="19"/>
  <c r="E88" i="19" s="1"/>
  <c r="B87" i="20"/>
  <c r="E88" i="20" s="1"/>
  <c r="B88" i="19"/>
  <c r="E89" i="19" s="1"/>
  <c r="B88" i="20"/>
  <c r="E89" i="20" s="1"/>
  <c r="B89" i="19"/>
  <c r="E90" i="19" s="1"/>
  <c r="B89" i="20"/>
  <c r="E90" i="20" s="1"/>
  <c r="B90" i="19"/>
  <c r="E91" i="19" s="1"/>
  <c r="B90" i="20"/>
  <c r="E91" i="20" s="1"/>
  <c r="B91" i="19"/>
  <c r="E92" i="19" s="1"/>
  <c r="B91" i="20"/>
  <c r="E92" i="20" s="1"/>
  <c r="B92" i="19"/>
  <c r="E93" i="19" s="1"/>
  <c r="B92" i="20"/>
  <c r="E93" i="20" s="1"/>
  <c r="B93" i="19"/>
  <c r="E94" i="19" s="1"/>
  <c r="B93" i="20"/>
  <c r="E94" i="20" s="1"/>
  <c r="B94" i="19"/>
  <c r="E95" i="19" s="1"/>
  <c r="B94" i="20"/>
  <c r="E95" i="20" s="1"/>
  <c r="B95" i="19"/>
  <c r="B95" i="20"/>
  <c r="D8" i="12"/>
  <c r="J95" i="20" l="1"/>
  <c r="K95" i="20"/>
  <c r="K95" i="19"/>
  <c r="J95" i="19"/>
  <c r="J94" i="20"/>
  <c r="K94" i="20"/>
  <c r="J94" i="19"/>
  <c r="J93" i="20"/>
  <c r="J93" i="19"/>
  <c r="K92" i="20"/>
  <c r="J92" i="20"/>
  <c r="J92" i="19"/>
  <c r="K92" i="19"/>
  <c r="J91" i="20"/>
  <c r="K91" i="20"/>
  <c r="J91" i="19"/>
  <c r="K91" i="19"/>
  <c r="J90" i="20"/>
  <c r="K90" i="20"/>
  <c r="J90" i="19"/>
  <c r="J89" i="20"/>
  <c r="J89" i="19"/>
  <c r="K89" i="19"/>
  <c r="J88" i="20"/>
  <c r="K88" i="20"/>
  <c r="J88" i="19"/>
  <c r="K88" i="19"/>
  <c r="J87" i="20"/>
  <c r="J87" i="19"/>
  <c r="J86" i="20"/>
  <c r="J86" i="19"/>
  <c r="K86" i="19"/>
  <c r="J85" i="20"/>
  <c r="J85" i="19"/>
  <c r="K85" i="19"/>
  <c r="J84" i="20"/>
  <c r="J84" i="19"/>
  <c r="J83" i="20"/>
  <c r="J83" i="19"/>
  <c r="K83" i="19"/>
  <c r="J82" i="20"/>
  <c r="K82" i="20"/>
  <c r="J82" i="19"/>
  <c r="K82" i="19"/>
  <c r="K81" i="20"/>
  <c r="J81" i="20"/>
  <c r="J81" i="19"/>
  <c r="J80" i="20"/>
  <c r="J80" i="19"/>
  <c r="K80" i="19"/>
  <c r="J79" i="20"/>
  <c r="K79" i="20"/>
  <c r="J79" i="19"/>
  <c r="K79" i="19"/>
  <c r="J78" i="20"/>
  <c r="J78" i="19"/>
  <c r="J77" i="20"/>
  <c r="K77" i="19"/>
  <c r="J77" i="19"/>
  <c r="J76" i="20"/>
  <c r="K76" i="20"/>
  <c r="J76" i="19"/>
  <c r="K76" i="19"/>
  <c r="J75" i="20"/>
  <c r="K75" i="20"/>
  <c r="J75" i="19"/>
  <c r="J74" i="20"/>
  <c r="J74" i="19"/>
  <c r="K74" i="19"/>
  <c r="J73" i="20"/>
  <c r="K73" i="20"/>
  <c r="J73" i="19"/>
  <c r="J72" i="20"/>
  <c r="K72" i="20"/>
  <c r="J72" i="19"/>
  <c r="J71" i="20"/>
  <c r="J71" i="19"/>
  <c r="K71" i="19"/>
  <c r="J70" i="20"/>
  <c r="J70" i="19"/>
  <c r="J69" i="20"/>
  <c r="J69" i="19"/>
  <c r="J68" i="20"/>
  <c r="J68" i="19"/>
  <c r="K68" i="19"/>
  <c r="J67" i="20"/>
  <c r="J67" i="19"/>
  <c r="J66" i="20"/>
  <c r="K66" i="20"/>
  <c r="J66" i="19"/>
  <c r="J65" i="20"/>
  <c r="J65" i="19"/>
  <c r="J64" i="20"/>
  <c r="J64" i="19"/>
  <c r="J63" i="20"/>
  <c r="K63" i="20"/>
  <c r="J63" i="19"/>
  <c r="K63" i="19"/>
  <c r="J62" i="20"/>
  <c r="J62" i="19"/>
  <c r="J61" i="20"/>
  <c r="J61" i="19"/>
  <c r="K61" i="19"/>
  <c r="F11" i="4"/>
  <c r="K11" i="4"/>
  <c r="J11" i="4"/>
  <c r="H11" i="4"/>
  <c r="K10" i="4"/>
  <c r="J39" i="23"/>
  <c r="K39" i="16"/>
  <c r="D33" i="4"/>
  <c r="K29" i="16"/>
  <c r="J29" i="16"/>
  <c r="D23" i="4"/>
  <c r="D6" i="4"/>
  <c r="J40" i="16"/>
  <c r="J32" i="16"/>
  <c r="F32" i="16"/>
  <c r="J24" i="16"/>
  <c r="F24" i="16"/>
  <c r="J16" i="16"/>
  <c r="F16" i="16"/>
  <c r="J8" i="16"/>
  <c r="F8" i="16"/>
  <c r="D42" i="4"/>
  <c r="D34" i="4"/>
  <c r="D26" i="4"/>
  <c r="K26" i="4" s="1"/>
  <c r="D18" i="4"/>
  <c r="D10" i="4"/>
  <c r="H42" i="16"/>
  <c r="F36" i="16"/>
  <c r="F34" i="16"/>
  <c r="H29" i="16"/>
  <c r="H24" i="16"/>
  <c r="K9" i="16"/>
  <c r="K6" i="18"/>
  <c r="H36" i="18"/>
  <c r="F33" i="18"/>
  <c r="J30" i="18"/>
  <c r="H20" i="18"/>
  <c r="F17" i="18"/>
  <c r="J14" i="18"/>
  <c r="J18" i="22"/>
  <c r="F11" i="23"/>
  <c r="K11" i="23"/>
  <c r="H11" i="23"/>
  <c r="J11" i="23"/>
  <c r="D25" i="4"/>
  <c r="H19" i="18"/>
  <c r="F19" i="18"/>
  <c r="H38" i="16"/>
  <c r="J38" i="16"/>
  <c r="H30" i="16"/>
  <c r="J30" i="16"/>
  <c r="H22" i="16"/>
  <c r="H14" i="16"/>
  <c r="D40" i="4"/>
  <c r="D32" i="4"/>
  <c r="D24" i="4"/>
  <c r="D16" i="4"/>
  <c r="D8" i="4"/>
  <c r="K42" i="18"/>
  <c r="J42" i="18"/>
  <c r="F42" i="18"/>
  <c r="K34" i="18"/>
  <c r="J34" i="18"/>
  <c r="F34" i="18"/>
  <c r="K26" i="18"/>
  <c r="J26" i="18"/>
  <c r="F26" i="18"/>
  <c r="K18" i="18"/>
  <c r="J18" i="18"/>
  <c r="F18" i="18"/>
  <c r="K10" i="18"/>
  <c r="J10" i="18"/>
  <c r="F10" i="18"/>
  <c r="H9" i="4"/>
  <c r="F40" i="16"/>
  <c r="K38" i="16"/>
  <c r="K36" i="16"/>
  <c r="K34" i="16"/>
  <c r="F31" i="16"/>
  <c r="H23" i="16"/>
  <c r="H18" i="16"/>
  <c r="K16" i="16"/>
  <c r="H13" i="16"/>
  <c r="H8" i="16"/>
  <c r="K4" i="16"/>
  <c r="H42" i="18"/>
  <c r="J36" i="18"/>
  <c r="K33" i="18"/>
  <c r="H26" i="18"/>
  <c r="J20" i="18"/>
  <c r="K17" i="18"/>
  <c r="H10" i="18"/>
  <c r="D39" i="4"/>
  <c r="F9" i="4"/>
  <c r="J31" i="16"/>
  <c r="F23" i="16"/>
  <c r="H15" i="16"/>
  <c r="K8" i="16"/>
  <c r="H41" i="18"/>
  <c r="F38" i="18"/>
  <c r="J35" i="18"/>
  <c r="H25" i="18"/>
  <c r="F22" i="18"/>
  <c r="J19" i="18"/>
  <c r="H9" i="18"/>
  <c r="H31" i="16"/>
  <c r="K13" i="16"/>
  <c r="J13" i="16"/>
  <c r="H6" i="16"/>
  <c r="H39" i="16"/>
  <c r="H37" i="16"/>
  <c r="J33" i="16"/>
  <c r="J28" i="16"/>
  <c r="H25" i="16"/>
  <c r="J23" i="16"/>
  <c r="F20" i="16"/>
  <c r="F15" i="16"/>
  <c r="F10" i="16"/>
  <c r="H7" i="16"/>
  <c r="F41" i="18"/>
  <c r="J38" i="18"/>
  <c r="H28" i="18"/>
  <c r="F25" i="18"/>
  <c r="J22" i="18"/>
  <c r="K19" i="18"/>
  <c r="H12" i="18"/>
  <c r="F9" i="18"/>
  <c r="K26" i="22"/>
  <c r="K21" i="22"/>
  <c r="D41" i="4"/>
  <c r="H27" i="18"/>
  <c r="F27" i="18"/>
  <c r="K21" i="16"/>
  <c r="J21" i="16"/>
  <c r="D15" i="4"/>
  <c r="K15" i="4" s="1"/>
  <c r="F35" i="16"/>
  <c r="K35" i="16"/>
  <c r="F27" i="16"/>
  <c r="H27" i="16"/>
  <c r="K27" i="16"/>
  <c r="F19" i="16"/>
  <c r="H19" i="16"/>
  <c r="K19" i="16"/>
  <c r="F11" i="16"/>
  <c r="H11" i="16"/>
  <c r="K11" i="16"/>
  <c r="E40" i="16"/>
  <c r="K40" i="16" s="1"/>
  <c r="E32" i="16"/>
  <c r="K32" i="16" s="1"/>
  <c r="E24" i="16"/>
  <c r="K24" i="16" s="1"/>
  <c r="D37" i="4"/>
  <c r="D29" i="4"/>
  <c r="D21" i="4"/>
  <c r="D13" i="4"/>
  <c r="K39" i="18"/>
  <c r="J39" i="18"/>
  <c r="K31" i="18"/>
  <c r="J31" i="18"/>
  <c r="K23" i="18"/>
  <c r="J23" i="18"/>
  <c r="K15" i="18"/>
  <c r="J15" i="18"/>
  <c r="K7" i="18"/>
  <c r="J7" i="18"/>
  <c r="F7" i="18"/>
  <c r="K3" i="4"/>
  <c r="K41" i="4"/>
  <c r="K25" i="4"/>
  <c r="K17" i="4"/>
  <c r="K9" i="4"/>
  <c r="J6" i="16"/>
  <c r="F41" i="16"/>
  <c r="F39" i="16"/>
  <c r="F37" i="16"/>
  <c r="J35" i="16"/>
  <c r="K33" i="16"/>
  <c r="F30" i="16"/>
  <c r="K28" i="16"/>
  <c r="J25" i="16"/>
  <c r="J20" i="16"/>
  <c r="H17" i="16"/>
  <c r="J15" i="16"/>
  <c r="F12" i="16"/>
  <c r="F7" i="16"/>
  <c r="J41" i="18"/>
  <c r="K38" i="18"/>
  <c r="H31" i="18"/>
  <c r="F28" i="18"/>
  <c r="J25" i="18"/>
  <c r="K22" i="18"/>
  <c r="H15" i="18"/>
  <c r="F12" i="18"/>
  <c r="J9" i="18"/>
  <c r="F14" i="22"/>
  <c r="H14" i="22"/>
  <c r="K33" i="22"/>
  <c r="D7" i="4"/>
  <c r="D38" i="4"/>
  <c r="D22" i="4"/>
  <c r="D14" i="4"/>
  <c r="F40" i="18"/>
  <c r="H40" i="18"/>
  <c r="J40" i="18"/>
  <c r="F32" i="18"/>
  <c r="H32" i="18"/>
  <c r="J32" i="18"/>
  <c r="F24" i="18"/>
  <c r="H24" i="18"/>
  <c r="J24" i="18"/>
  <c r="F16" i="18"/>
  <c r="H16" i="18"/>
  <c r="J16" i="18"/>
  <c r="F8" i="18"/>
  <c r="H8" i="18"/>
  <c r="J8" i="18"/>
  <c r="K26" i="16"/>
  <c r="K18" i="16"/>
  <c r="K10" i="16"/>
  <c r="E39" i="16"/>
  <c r="D36" i="4"/>
  <c r="D28" i="4"/>
  <c r="K28" i="4" s="1"/>
  <c r="D20" i="4"/>
  <c r="H6" i="18"/>
  <c r="F6" i="18"/>
  <c r="K6" i="16"/>
  <c r="J41" i="16"/>
  <c r="J39" i="16"/>
  <c r="J37" i="16"/>
  <c r="K25" i="16"/>
  <c r="F22" i="16"/>
  <c r="K20" i="16"/>
  <c r="J17" i="16"/>
  <c r="J12" i="16"/>
  <c r="H9" i="16"/>
  <c r="J7" i="16"/>
  <c r="H34" i="18"/>
  <c r="F31" i="18"/>
  <c r="J28" i="18"/>
  <c r="H18" i="18"/>
  <c r="F15" i="18"/>
  <c r="J12" i="18"/>
  <c r="K35" i="22"/>
  <c r="J35" i="22"/>
  <c r="F35" i="22"/>
  <c r="F7" i="23"/>
  <c r="H7" i="23"/>
  <c r="J21" i="19"/>
  <c r="K21" i="19"/>
  <c r="D17" i="4"/>
  <c r="H35" i="18"/>
  <c r="F35" i="18"/>
  <c r="H11" i="18"/>
  <c r="F11" i="18"/>
  <c r="D31" i="4"/>
  <c r="D30" i="4"/>
  <c r="D12" i="4"/>
  <c r="E38" i="16"/>
  <c r="E30" i="16"/>
  <c r="K30" i="16" s="1"/>
  <c r="E22" i="16"/>
  <c r="J22" i="16" s="1"/>
  <c r="E14" i="16"/>
  <c r="J14" i="16" s="1"/>
  <c r="D35" i="4"/>
  <c r="D27" i="4"/>
  <c r="D19" i="4"/>
  <c r="J37" i="18"/>
  <c r="F37" i="18"/>
  <c r="H37" i="18"/>
  <c r="K37" i="18"/>
  <c r="J29" i="18"/>
  <c r="F29" i="18"/>
  <c r="H29" i="18"/>
  <c r="K29" i="18"/>
  <c r="J21" i="18"/>
  <c r="F21" i="18"/>
  <c r="H21" i="18"/>
  <c r="K21" i="18"/>
  <c r="J13" i="18"/>
  <c r="F13" i="18"/>
  <c r="H13" i="18"/>
  <c r="K13" i="18"/>
  <c r="K39" i="4"/>
  <c r="K23" i="4"/>
  <c r="K4" i="4"/>
  <c r="H32" i="16"/>
  <c r="J27" i="16"/>
  <c r="K22" i="16"/>
  <c r="K17" i="16"/>
  <c r="F14" i="16"/>
  <c r="K12" i="16"/>
  <c r="J9" i="16"/>
  <c r="J6" i="18"/>
  <c r="K40" i="18"/>
  <c r="F30" i="18"/>
  <c r="J27" i="18"/>
  <c r="K24" i="18"/>
  <c r="F14" i="18"/>
  <c r="J11" i="18"/>
  <c r="K8" i="18"/>
  <c r="H7" i="22"/>
  <c r="K7" i="22"/>
  <c r="F7" i="22"/>
  <c r="H39" i="23"/>
  <c r="F39" i="23"/>
  <c r="K25" i="23"/>
  <c r="H25" i="23"/>
  <c r="F25" i="23"/>
  <c r="K38" i="22"/>
  <c r="J38" i="22"/>
  <c r="F38" i="22"/>
  <c r="K30" i="22"/>
  <c r="J30" i="22"/>
  <c r="F30" i="22"/>
  <c r="H38" i="22"/>
  <c r="K23" i="22"/>
  <c r="K18" i="22"/>
  <c r="J15" i="22"/>
  <c r="K13" i="22"/>
  <c r="J10" i="22"/>
  <c r="D11" i="22"/>
  <c r="D19" i="22"/>
  <c r="D27" i="22"/>
  <c r="D9" i="22"/>
  <c r="K40" i="23"/>
  <c r="F36" i="23"/>
  <c r="H36" i="23"/>
  <c r="H22" i="23"/>
  <c r="F22" i="23"/>
  <c r="K22" i="23"/>
  <c r="K40" i="22"/>
  <c r="K32" i="22"/>
  <c r="F20" i="22"/>
  <c r="H20" i="22"/>
  <c r="J17" i="22"/>
  <c r="F17" i="22"/>
  <c r="H17" i="22"/>
  <c r="H42" i="22"/>
  <c r="F40" i="22"/>
  <c r="H37" i="22"/>
  <c r="H32" i="22"/>
  <c r="K17" i="22"/>
  <c r="K32" i="23"/>
  <c r="J28" i="23"/>
  <c r="F28" i="23"/>
  <c r="H28" i="23"/>
  <c r="K28" i="23"/>
  <c r="H14" i="23"/>
  <c r="K14" i="23"/>
  <c r="K10" i="23"/>
  <c r="J14" i="23"/>
  <c r="F6" i="22"/>
  <c r="F42" i="22"/>
  <c r="J40" i="22"/>
  <c r="F37" i="22"/>
  <c r="H34" i="22"/>
  <c r="F32" i="22"/>
  <c r="H29" i="22"/>
  <c r="H24" i="22"/>
  <c r="K35" i="23"/>
  <c r="J35" i="23"/>
  <c r="J17" i="23"/>
  <c r="F17" i="23"/>
  <c r="H17" i="23"/>
  <c r="K17" i="23"/>
  <c r="F20" i="23"/>
  <c r="J42" i="22"/>
  <c r="J37" i="22"/>
  <c r="F34" i="22"/>
  <c r="J32" i="22"/>
  <c r="F29" i="22"/>
  <c r="H26" i="22"/>
  <c r="F24" i="22"/>
  <c r="H21" i="22"/>
  <c r="H16" i="22"/>
  <c r="H6" i="22"/>
  <c r="K38" i="23"/>
  <c r="J38" i="23"/>
  <c r="F38" i="23"/>
  <c r="H6" i="23"/>
  <c r="J6" i="23"/>
  <c r="F6" i="23"/>
  <c r="K4" i="23"/>
  <c r="K6" i="23"/>
  <c r="H38" i="23"/>
  <c r="J20" i="23"/>
  <c r="D39" i="22"/>
  <c r="E36" i="22"/>
  <c r="K36" i="22" s="1"/>
  <c r="D31" i="22"/>
  <c r="D28" i="22"/>
  <c r="J25" i="22"/>
  <c r="F25" i="22"/>
  <c r="H25" i="22"/>
  <c r="K22" i="22"/>
  <c r="J22" i="22"/>
  <c r="F22" i="22"/>
  <c r="E12" i="22"/>
  <c r="J34" i="22"/>
  <c r="J29" i="22"/>
  <c r="F26" i="22"/>
  <c r="F21" i="22"/>
  <c r="H18" i="22"/>
  <c r="F16" i="22"/>
  <c r="H13" i="22"/>
  <c r="J41" i="23"/>
  <c r="F41" i="23"/>
  <c r="H41" i="23"/>
  <c r="J9" i="23"/>
  <c r="H9" i="23"/>
  <c r="H35" i="23"/>
  <c r="K27" i="23"/>
  <c r="H23" i="23"/>
  <c r="K20" i="23"/>
  <c r="E41" i="22"/>
  <c r="K41" i="22" s="1"/>
  <c r="F36" i="22"/>
  <c r="H36" i="22"/>
  <c r="E33" i="22"/>
  <c r="E21" i="22"/>
  <c r="E18" i="22"/>
  <c r="F12" i="22"/>
  <c r="H12" i="22"/>
  <c r="K8" i="22"/>
  <c r="J36" i="22"/>
  <c r="J26" i="22"/>
  <c r="F23" i="22"/>
  <c r="J21" i="22"/>
  <c r="F18" i="22"/>
  <c r="F13" i="22"/>
  <c r="H10" i="22"/>
  <c r="F8" i="22"/>
  <c r="K30" i="23"/>
  <c r="J30" i="23"/>
  <c r="F30" i="23"/>
  <c r="K12" i="23"/>
  <c r="J12" i="23"/>
  <c r="F35" i="23"/>
  <c r="F23" i="23"/>
  <c r="F12" i="23"/>
  <c r="J27" i="19"/>
  <c r="K27" i="19"/>
  <c r="F41" i="22"/>
  <c r="H41" i="22"/>
  <c r="J33" i="22"/>
  <c r="F33" i="22"/>
  <c r="H33" i="22"/>
  <c r="J23" i="22"/>
  <c r="F15" i="22"/>
  <c r="E8" i="22"/>
  <c r="J8" i="22" s="1"/>
  <c r="E16" i="22"/>
  <c r="K16" i="22" s="1"/>
  <c r="E24" i="22"/>
  <c r="K24" i="22" s="1"/>
  <c r="E6" i="22"/>
  <c r="K6" i="22" s="1"/>
  <c r="E14" i="22"/>
  <c r="K14" i="22" s="1"/>
  <c r="J33" i="23"/>
  <c r="F33" i="23"/>
  <c r="H33" i="23"/>
  <c r="F19" i="23"/>
  <c r="K19" i="23"/>
  <c r="J19" i="23"/>
  <c r="H19" i="23"/>
  <c r="F15" i="23"/>
  <c r="H15" i="23"/>
  <c r="E7" i="23"/>
  <c r="K7" i="23" s="1"/>
  <c r="E15" i="23"/>
  <c r="J15" i="23" s="1"/>
  <c r="E23" i="23"/>
  <c r="K23" i="23" s="1"/>
  <c r="E31" i="23"/>
  <c r="J31" i="23" s="1"/>
  <c r="E39" i="23"/>
  <c r="K39" i="23" s="1"/>
  <c r="E10" i="23"/>
  <c r="E18" i="23"/>
  <c r="E26" i="23"/>
  <c r="E34" i="23"/>
  <c r="E42" i="23"/>
  <c r="E13" i="23"/>
  <c r="J13" i="23" s="1"/>
  <c r="E21" i="23"/>
  <c r="K21" i="23" s="1"/>
  <c r="E29" i="23"/>
  <c r="J29" i="23" s="1"/>
  <c r="E37" i="23"/>
  <c r="K11" i="19"/>
  <c r="J24" i="23"/>
  <c r="J16" i="23"/>
  <c r="J8" i="23"/>
  <c r="F10" i="23"/>
  <c r="H8" i="23"/>
  <c r="K19" i="19"/>
  <c r="K29" i="23"/>
  <c r="H26" i="23"/>
  <c r="J10" i="23"/>
  <c r="F8" i="23"/>
  <c r="K12" i="19"/>
  <c r="K20" i="19"/>
  <c r="K28" i="19"/>
  <c r="K65" i="19"/>
  <c r="K35" i="19"/>
  <c r="K39" i="19"/>
  <c r="K43" i="19"/>
  <c r="K47" i="19"/>
  <c r="K51" i="19"/>
  <c r="K55" i="19"/>
  <c r="K59" i="19"/>
  <c r="K9" i="19"/>
  <c r="K17" i="19"/>
  <c r="K25" i="19"/>
  <c r="K37" i="19"/>
  <c r="K52" i="19"/>
  <c r="K62" i="19"/>
  <c r="K64" i="19"/>
  <c r="K84" i="19"/>
  <c r="K87" i="19"/>
  <c r="K90" i="19"/>
  <c r="K42" i="19"/>
  <c r="K49" i="19"/>
  <c r="K72" i="19"/>
  <c r="K75" i="19"/>
  <c r="K78" i="19"/>
  <c r="K81" i="19"/>
  <c r="K93" i="19"/>
  <c r="K44" i="19"/>
  <c r="K54" i="19"/>
  <c r="K8" i="19"/>
  <c r="K14" i="19"/>
  <c r="K16" i="19"/>
  <c r="K22" i="19"/>
  <c r="K24" i="19"/>
  <c r="K30" i="19"/>
  <c r="K32" i="19"/>
  <c r="K66" i="19"/>
  <c r="K69" i="19"/>
  <c r="K33" i="19"/>
  <c r="K34" i="19"/>
  <c r="K41" i="19"/>
  <c r="K56" i="19"/>
  <c r="K4" i="19"/>
  <c r="K36" i="19"/>
  <c r="K46" i="19"/>
  <c r="K53" i="19"/>
  <c r="K48" i="19"/>
  <c r="K58" i="19"/>
  <c r="K40" i="19"/>
  <c r="K50" i="19"/>
  <c r="K57" i="19"/>
  <c r="K7" i="19"/>
  <c r="K15" i="19"/>
  <c r="K23" i="19"/>
  <c r="K31" i="19"/>
  <c r="K67" i="19"/>
  <c r="K70" i="19"/>
  <c r="K73" i="19"/>
  <c r="K94" i="19"/>
  <c r="H24" i="23"/>
  <c r="H13" i="23"/>
  <c r="K8" i="23"/>
  <c r="L2" i="16"/>
  <c r="L2" i="17"/>
  <c r="L2" i="4"/>
  <c r="K65" i="20"/>
  <c r="K58" i="20"/>
  <c r="K56" i="20"/>
  <c r="K26" i="20"/>
  <c r="K18" i="20"/>
  <c r="K53" i="20"/>
  <c r="K47" i="20"/>
  <c r="K36" i="20"/>
  <c r="K34" i="20"/>
  <c r="K30" i="20"/>
  <c r="K83" i="20"/>
  <c r="K80" i="20"/>
  <c r="K67" i="20"/>
  <c r="K64" i="20"/>
  <c r="K27" i="20"/>
  <c r="K25" i="20"/>
  <c r="K21" i="20"/>
  <c r="K19" i="20"/>
  <c r="K33" i="20"/>
  <c r="K71" i="20"/>
  <c r="K41" i="20"/>
  <c r="K37" i="20"/>
  <c r="K38" i="20"/>
  <c r="K46" i="20"/>
  <c r="K54" i="20"/>
  <c r="K23" i="20"/>
  <c r="K57" i="20"/>
  <c r="K61" i="20"/>
  <c r="K62" i="20"/>
  <c r="K70" i="20"/>
  <c r="K78" i="20"/>
  <c r="K86" i="20"/>
  <c r="K8" i="20"/>
  <c r="K16" i="20"/>
  <c r="K6" i="20"/>
  <c r="K35" i="20"/>
  <c r="K43" i="20"/>
  <c r="K51" i="20"/>
  <c r="K20" i="20"/>
  <c r="K28" i="20"/>
  <c r="K69" i="20"/>
  <c r="K77" i="20"/>
  <c r="K85" i="20"/>
  <c r="K89" i="20"/>
  <c r="K93" i="20"/>
  <c r="K13" i="20"/>
  <c r="K32" i="20"/>
  <c r="K40" i="20"/>
  <c r="K48" i="20"/>
  <c r="K17" i="20"/>
  <c r="K87" i="20"/>
  <c r="K84" i="20"/>
  <c r="K74" i="20"/>
  <c r="K68" i="20"/>
  <c r="K49" i="20"/>
  <c r="K45" i="20"/>
  <c r="K39" i="20"/>
  <c r="L91" i="19"/>
  <c r="L88" i="20"/>
  <c r="L75" i="20"/>
  <c r="L66" i="20"/>
  <c r="L42" i="18"/>
  <c r="M42" i="18" s="1"/>
  <c r="L20" i="18"/>
  <c r="M20" i="18" s="1"/>
  <c r="L39" i="18"/>
  <c r="M39" i="18" s="1"/>
  <c r="L7" i="18"/>
  <c r="M7" i="18" s="1"/>
  <c r="L38" i="18"/>
  <c r="M38" i="18" s="1"/>
  <c r="L7" i="17"/>
  <c r="M7" i="17" s="1"/>
  <c r="L9" i="17"/>
  <c r="M9" i="17" s="1"/>
  <c r="L11" i="17"/>
  <c r="M11" i="17" s="1"/>
  <c r="L13" i="17"/>
  <c r="M13" i="17" s="1"/>
  <c r="L15" i="17"/>
  <c r="M15" i="17" s="1"/>
  <c r="L6" i="17"/>
  <c r="M6" i="17" s="1"/>
  <c r="L12" i="17"/>
  <c r="M12" i="17" s="1"/>
  <c r="L16" i="17"/>
  <c r="M16" i="17" s="1"/>
  <c r="L10" i="17"/>
  <c r="M10" i="17" s="1"/>
  <c r="L8" i="17"/>
  <c r="M8" i="17" s="1"/>
  <c r="L14" i="17"/>
  <c r="M14" i="17" s="1"/>
  <c r="L47" i="20"/>
  <c r="M47" i="20" s="1"/>
  <c r="L27" i="20"/>
  <c r="L38" i="20"/>
  <c r="M38" i="20" s="1"/>
  <c r="L78" i="20"/>
  <c r="L20" i="20"/>
  <c r="L32" i="20"/>
  <c r="L49" i="20"/>
  <c r="M49" i="20" s="1"/>
  <c r="L78" i="19"/>
  <c r="L36" i="20"/>
  <c r="M36" i="20" s="1"/>
  <c r="L46" i="20"/>
  <c r="M46" i="20" s="1"/>
  <c r="L86" i="20"/>
  <c r="L40" i="20"/>
  <c r="M40" i="20" s="1"/>
  <c r="L45" i="20"/>
  <c r="M45" i="20" s="1"/>
  <c r="L21" i="20"/>
  <c r="L8" i="20"/>
  <c r="L39" i="20"/>
  <c r="M39" i="20" s="1"/>
  <c r="L35" i="18"/>
  <c r="M35" i="18" s="1"/>
  <c r="L25" i="18"/>
  <c r="M25" i="18" s="1"/>
  <c r="L94" i="19"/>
  <c r="L30" i="20"/>
  <c r="L77" i="20"/>
  <c r="L92" i="19"/>
  <c r="L10" i="18"/>
  <c r="M10" i="18" s="1"/>
  <c r="L22" i="18"/>
  <c r="M22" i="18" s="1"/>
  <c r="L40" i="18"/>
  <c r="M40" i="18" s="1"/>
  <c r="L4" i="23"/>
  <c r="L33" i="20"/>
  <c r="M33" i="20" s="1"/>
  <c r="L85" i="20"/>
  <c r="L61" i="20"/>
  <c r="L33" i="18"/>
  <c r="M33" i="18" s="1"/>
  <c r="L93" i="20"/>
  <c r="L51" i="20"/>
  <c r="M51" i="20" s="1"/>
  <c r="L95" i="20"/>
  <c r="L92" i="20"/>
  <c r="L82" i="20"/>
  <c r="L80" i="19"/>
  <c r="L72" i="20"/>
  <c r="L18" i="18"/>
  <c r="M18" i="18" s="1"/>
  <c r="L17" i="18"/>
  <c r="M17" i="18" s="1"/>
  <c r="L11" i="18"/>
  <c r="M11" i="18" s="1"/>
  <c r="L33" i="23"/>
  <c r="M33" i="23" s="1"/>
  <c r="L29" i="23"/>
  <c r="M29" i="23" s="1"/>
  <c r="L25" i="20"/>
  <c r="L28" i="20"/>
  <c r="L65" i="20"/>
  <c r="L54" i="20"/>
  <c r="L48" i="20"/>
  <c r="M48" i="20" s="1"/>
  <c r="L4" i="16"/>
  <c r="L19" i="18"/>
  <c r="M19" i="18" s="1"/>
  <c r="L4" i="4"/>
  <c r="L24" i="23"/>
  <c r="M24" i="23" s="1"/>
  <c r="L87" i="19"/>
  <c r="L4" i="19"/>
  <c r="L23" i="20"/>
  <c r="L17" i="20"/>
  <c r="L6" i="18"/>
  <c r="L15" i="16"/>
  <c r="M15" i="16" s="1"/>
  <c r="L16" i="18"/>
  <c r="M16" i="18" s="1"/>
  <c r="L35" i="19"/>
  <c r="L90" i="19"/>
  <c r="L36" i="19"/>
  <c r="L56" i="20"/>
  <c r="L57" i="20"/>
  <c r="L61" i="19"/>
  <c r="L14" i="23"/>
  <c r="M14" i="23" s="1"/>
  <c r="L6" i="23"/>
  <c r="L19" i="23"/>
  <c r="M19" i="23" s="1"/>
  <c r="L42" i="19"/>
  <c r="M42" i="19" s="1"/>
  <c r="L89" i="20"/>
  <c r="L12" i="18"/>
  <c r="M12" i="18" s="1"/>
  <c r="L27" i="18"/>
  <c r="M27" i="18" s="1"/>
  <c r="L69" i="19"/>
  <c r="L67" i="20"/>
  <c r="L62" i="20"/>
  <c r="L9" i="18"/>
  <c r="M9" i="18" s="1"/>
  <c r="L32" i="23"/>
  <c r="M32" i="23" s="1"/>
  <c r="L9" i="23"/>
  <c r="M9" i="23" s="1"/>
  <c r="L48" i="19"/>
  <c r="M48" i="19" s="1"/>
  <c r="L13" i="20"/>
  <c r="L95" i="19"/>
  <c r="L90" i="20"/>
  <c r="L88" i="19"/>
  <c r="L85" i="19"/>
  <c r="L14" i="18"/>
  <c r="M14" i="18" s="1"/>
  <c r="L38" i="16"/>
  <c r="M38" i="16" s="1"/>
  <c r="L27" i="16"/>
  <c r="M27" i="16" s="1"/>
  <c r="L31" i="18"/>
  <c r="M31" i="18" s="1"/>
  <c r="L10" i="16"/>
  <c r="M10" i="16" s="1"/>
  <c r="L25" i="16"/>
  <c r="M25" i="16" s="1"/>
  <c r="L37" i="18"/>
  <c r="M37" i="18" s="1"/>
  <c r="L21" i="18"/>
  <c r="M21" i="18" s="1"/>
  <c r="L8" i="18"/>
  <c r="M8" i="18" s="1"/>
  <c r="L25" i="23"/>
  <c r="M25" i="23" s="1"/>
  <c r="L22" i="23"/>
  <c r="M22" i="23" s="1"/>
  <c r="L41" i="23"/>
  <c r="M41" i="23" s="1"/>
  <c r="L27" i="23"/>
  <c r="M27" i="23" s="1"/>
  <c r="L11" i="19"/>
  <c r="L28" i="19"/>
  <c r="L59" i="19"/>
  <c r="L84" i="19"/>
  <c r="L81" i="19"/>
  <c r="L24" i="19"/>
  <c r="L56" i="19"/>
  <c r="M56" i="19" s="1"/>
  <c r="L34" i="20"/>
  <c r="M34" i="20" s="1"/>
  <c r="L69" i="20"/>
  <c r="L34" i="18"/>
  <c r="M34" i="18" s="1"/>
  <c r="L36" i="16"/>
  <c r="M36" i="16" s="1"/>
  <c r="L28" i="18"/>
  <c r="M28" i="18" s="1"/>
  <c r="L35" i="23"/>
  <c r="M35" i="23" s="1"/>
  <c r="L12" i="23"/>
  <c r="M12" i="23" s="1"/>
  <c r="L65" i="19"/>
  <c r="L93" i="19"/>
  <c r="L57" i="19"/>
  <c r="M57" i="19" s="1"/>
  <c r="L58" i="20"/>
  <c r="L16" i="20"/>
  <c r="L36" i="18"/>
  <c r="M36" i="18" s="1"/>
  <c r="L19" i="16"/>
  <c r="M19" i="16" s="1"/>
  <c r="L40" i="23"/>
  <c r="M40" i="23" s="1"/>
  <c r="L25" i="19"/>
  <c r="L66" i="19"/>
  <c r="L26" i="20"/>
  <c r="L35" i="20"/>
  <c r="M35" i="20" s="1"/>
  <c r="L15" i="18"/>
  <c r="M15" i="18" s="1"/>
  <c r="L32" i="18"/>
  <c r="M32" i="18" s="1"/>
  <c r="L29" i="18"/>
  <c r="M29" i="18" s="1"/>
  <c r="L49" i="19"/>
  <c r="M49" i="19" s="1"/>
  <c r="L8" i="23"/>
  <c r="M8" i="23" s="1"/>
  <c r="L41" i="20"/>
  <c r="M41" i="20" s="1"/>
  <c r="L21" i="19"/>
  <c r="L33" i="19"/>
  <c r="L82" i="19"/>
  <c r="L79" i="20"/>
  <c r="L21" i="16"/>
  <c r="M21" i="16" s="1"/>
  <c r="L19" i="20"/>
  <c r="L16" i="23"/>
  <c r="M16" i="23" s="1"/>
  <c r="L32" i="19"/>
  <c r="L83" i="20"/>
  <c r="L6" i="20"/>
  <c r="L39" i="16"/>
  <c r="M39" i="16" s="1"/>
  <c r="L42" i="16"/>
  <c r="M42" i="16" s="1"/>
  <c r="L54" i="19"/>
  <c r="M54" i="19" s="1"/>
  <c r="L71" i="20"/>
  <c r="L13" i="18"/>
  <c r="M13" i="18" s="1"/>
  <c r="L36" i="23"/>
  <c r="M36" i="23" s="1"/>
  <c r="L43" i="19"/>
  <c r="M43" i="19" s="1"/>
  <c r="L18" i="20"/>
  <c r="L74" i="20"/>
  <c r="L52" i="19"/>
  <c r="M52" i="19" s="1"/>
  <c r="L53" i="20"/>
  <c r="M53" i="20" s="1"/>
  <c r="L70" i="20"/>
  <c r="L81" i="20"/>
  <c r="L76" i="20"/>
  <c r="L74" i="19"/>
  <c r="L68" i="19"/>
  <c r="L23" i="18"/>
  <c r="M23" i="18" s="1"/>
  <c r="L20" i="23"/>
  <c r="M20" i="23" s="1"/>
  <c r="L17" i="19"/>
  <c r="L87" i="20"/>
  <c r="L39" i="19"/>
  <c r="M39" i="19" s="1"/>
  <c r="L80" i="20"/>
  <c r="L41" i="16"/>
  <c r="M41" i="16" s="1"/>
  <c r="L10" i="23"/>
  <c r="M10" i="23" s="1"/>
  <c r="L23" i="19"/>
  <c r="L14" i="19"/>
  <c r="L94" i="20"/>
  <c r="L79" i="19"/>
  <c r="L71" i="19"/>
  <c r="L11" i="23"/>
  <c r="M11" i="23" s="1"/>
  <c r="L46" i="19"/>
  <c r="M46" i="19" s="1"/>
  <c r="L84" i="20"/>
  <c r="L26" i="18"/>
  <c r="M26" i="18" s="1"/>
  <c r="L33" i="16"/>
  <c r="M33" i="16" s="1"/>
  <c r="L38" i="23"/>
  <c r="M38" i="23" s="1"/>
  <c r="L8" i="19"/>
  <c r="L43" i="20"/>
  <c r="M43" i="20" s="1"/>
  <c r="L24" i="18"/>
  <c r="M24" i="18" s="1"/>
  <c r="L37" i="20"/>
  <c r="M37" i="20" s="1"/>
  <c r="L91" i="20"/>
  <c r="L89" i="19"/>
  <c r="L76" i="19"/>
  <c r="L73" i="20"/>
  <c r="L37" i="19"/>
  <c r="L72" i="19"/>
  <c r="L64" i="20"/>
  <c r="L68" i="20"/>
  <c r="L86" i="19"/>
  <c r="L83" i="19"/>
  <c r="L63" i="20"/>
  <c r="L11" i="4"/>
  <c r="M11" i="4" s="1"/>
  <c r="L29" i="16"/>
  <c r="M29" i="16" s="1"/>
  <c r="L30" i="18"/>
  <c r="M30" i="18" s="1"/>
  <c r="L35" i="16"/>
  <c r="M35" i="16" s="1"/>
  <c r="L41" i="18"/>
  <c r="M41" i="18" s="1"/>
  <c r="L47" i="19"/>
  <c r="M47" i="19" s="1"/>
  <c r="L32" i="16"/>
  <c r="M32" i="16" s="1"/>
  <c r="L39" i="23"/>
  <c r="M39" i="23" s="1"/>
  <c r="L30" i="16"/>
  <c r="M30" i="16" s="1"/>
  <c r="P91" i="19"/>
  <c r="Q91" i="19"/>
  <c r="P88" i="20"/>
  <c r="Q88" i="20"/>
  <c r="Q75" i="20"/>
  <c r="P75" i="20"/>
  <c r="Q66" i="20"/>
  <c r="P66" i="20"/>
  <c r="M27" i="20"/>
  <c r="Q27" i="20"/>
  <c r="P27" i="20"/>
  <c r="P78" i="20"/>
  <c r="Q78" i="20"/>
  <c r="P20" i="20"/>
  <c r="Q20" i="20"/>
  <c r="M20" i="20"/>
  <c r="M32" i="20"/>
  <c r="Q32" i="20"/>
  <c r="P32" i="20"/>
  <c r="Q78" i="19"/>
  <c r="P78" i="19"/>
  <c r="Q86" i="20"/>
  <c r="P86" i="20"/>
  <c r="Q21" i="20"/>
  <c r="P21" i="20"/>
  <c r="M21" i="20"/>
  <c r="M8" i="20"/>
  <c r="Q8" i="20"/>
  <c r="P8" i="20"/>
  <c r="Q94" i="19"/>
  <c r="P94" i="19"/>
  <c r="P30" i="20"/>
  <c r="M30" i="20"/>
  <c r="Q30" i="20"/>
  <c r="Q77" i="20"/>
  <c r="P77" i="20"/>
  <c r="P92" i="19"/>
  <c r="Q92" i="19"/>
  <c r="L28" i="23"/>
  <c r="M28" i="23" s="1"/>
  <c r="L30" i="23"/>
  <c r="M30" i="23" s="1"/>
  <c r="L17" i="23"/>
  <c r="M17" i="23" s="1"/>
  <c r="M4" i="23"/>
  <c r="Q85" i="20"/>
  <c r="P85" i="20"/>
  <c r="Q61" i="20"/>
  <c r="P61" i="20"/>
  <c r="Q93" i="20"/>
  <c r="P93" i="20"/>
  <c r="P95" i="20"/>
  <c r="Q95" i="20"/>
  <c r="P92" i="20"/>
  <c r="Q92" i="20"/>
  <c r="Q82" i="20"/>
  <c r="P82" i="20"/>
  <c r="P80" i="19"/>
  <c r="Q80" i="19"/>
  <c r="P72" i="20"/>
  <c r="Q72" i="20"/>
  <c r="P25" i="20"/>
  <c r="Q25" i="20"/>
  <c r="M25" i="20"/>
  <c r="Q28" i="20"/>
  <c r="P28" i="20"/>
  <c r="M28" i="20"/>
  <c r="Q65" i="20"/>
  <c r="P65" i="20"/>
  <c r="Q54" i="20"/>
  <c r="P54" i="20"/>
  <c r="M54" i="20"/>
  <c r="L9" i="16"/>
  <c r="M9" i="16" s="1"/>
  <c r="L12" i="16"/>
  <c r="M12" i="16" s="1"/>
  <c r="L18" i="16"/>
  <c r="M18" i="16" s="1"/>
  <c r="L40" i="16"/>
  <c r="M40" i="16" s="1"/>
  <c r="L23" i="16"/>
  <c r="M23" i="16" s="1"/>
  <c r="L13" i="16"/>
  <c r="M13" i="16" s="1"/>
  <c r="L17" i="16"/>
  <c r="M17" i="16" s="1"/>
  <c r="L22" i="16"/>
  <c r="M22" i="16" s="1"/>
  <c r="L6" i="16"/>
  <c r="L31" i="16"/>
  <c r="M31" i="16" s="1"/>
  <c r="L20" i="16"/>
  <c r="M20" i="16" s="1"/>
  <c r="L34" i="16"/>
  <c r="M34" i="16" s="1"/>
  <c r="L24" i="16"/>
  <c r="M24" i="16" s="1"/>
  <c r="L7" i="16"/>
  <c r="M7" i="16" s="1"/>
  <c r="L37" i="16"/>
  <c r="M37" i="16" s="1"/>
  <c r="L26" i="16"/>
  <c r="M26" i="16" s="1"/>
  <c r="L28" i="16"/>
  <c r="M28" i="16" s="1"/>
  <c r="L11" i="16"/>
  <c r="M11" i="16" s="1"/>
  <c r="L8" i="16"/>
  <c r="M8" i="16" s="1"/>
  <c r="L16" i="16"/>
  <c r="M16" i="16" s="1"/>
  <c r="L47" i="16"/>
  <c r="M47" i="16" s="1"/>
  <c r="L49" i="16"/>
  <c r="M49" i="16" s="1"/>
  <c r="L46" i="16"/>
  <c r="M46" i="16" s="1"/>
  <c r="M4" i="16"/>
  <c r="L50" i="16"/>
  <c r="M50" i="16" s="1"/>
  <c r="L44" i="16"/>
  <c r="M44" i="16" s="1"/>
  <c r="L48" i="16"/>
  <c r="M48" i="16" s="1"/>
  <c r="L45" i="16"/>
  <c r="M45" i="16" s="1"/>
  <c r="L9" i="4"/>
  <c r="M9" i="4" s="1"/>
  <c r="M4" i="4"/>
  <c r="P87" i="19"/>
  <c r="Q87" i="19"/>
  <c r="L73" i="19"/>
  <c r="L40" i="19"/>
  <c r="M40" i="19" s="1"/>
  <c r="L22" i="19"/>
  <c r="L64" i="19"/>
  <c r="L55" i="19"/>
  <c r="M55" i="19" s="1"/>
  <c r="L20" i="19"/>
  <c r="L27" i="19"/>
  <c r="L63" i="19"/>
  <c r="L77" i="19"/>
  <c r="L31" i="19"/>
  <c r="L53" i="19"/>
  <c r="M53" i="19" s="1"/>
  <c r="L15" i="19"/>
  <c r="L7" i="19"/>
  <c r="L44" i="19"/>
  <c r="M44" i="19" s="1"/>
  <c r="L30" i="19"/>
  <c r="L9" i="19"/>
  <c r="L50" i="19"/>
  <c r="M50" i="19" s="1"/>
  <c r="L70" i="19"/>
  <c r="L41" i="19"/>
  <c r="M41" i="19" s="1"/>
  <c r="L67" i="19"/>
  <c r="L58" i="19"/>
  <c r="M58" i="19" s="1"/>
  <c r="L34" i="19"/>
  <c r="L16" i="19"/>
  <c r="L75" i="19"/>
  <c r="L62" i="19"/>
  <c r="L51" i="19"/>
  <c r="M51" i="19" s="1"/>
  <c r="L12" i="19"/>
  <c r="L19" i="19"/>
  <c r="M4" i="19"/>
  <c r="L6" i="19"/>
  <c r="L45" i="19"/>
  <c r="M45" i="19" s="1"/>
  <c r="L38" i="19"/>
  <c r="M38" i="19" s="1"/>
  <c r="L29" i="19"/>
  <c r="L13" i="19"/>
  <c r="L26" i="19"/>
  <c r="L18" i="19"/>
  <c r="L10" i="19"/>
  <c r="Q23" i="20"/>
  <c r="M23" i="20"/>
  <c r="P23" i="20"/>
  <c r="Q17" i="20"/>
  <c r="M17" i="20"/>
  <c r="P17" i="20"/>
  <c r="M6" i="18"/>
  <c r="Q35" i="19"/>
  <c r="P35" i="19"/>
  <c r="M35" i="19"/>
  <c r="P90" i="19"/>
  <c r="Q90" i="19"/>
  <c r="P36" i="19"/>
  <c r="Q36" i="19"/>
  <c r="M36" i="19"/>
  <c r="Q56" i="20"/>
  <c r="M56" i="20"/>
  <c r="P56" i="20"/>
  <c r="P57" i="20"/>
  <c r="Q57" i="20"/>
  <c r="M57" i="20"/>
  <c r="P61" i="19"/>
  <c r="Q61" i="19"/>
  <c r="M6" i="23"/>
  <c r="Q89" i="20"/>
  <c r="P89" i="20"/>
  <c r="Q69" i="19"/>
  <c r="P69" i="19"/>
  <c r="P67" i="20"/>
  <c r="Q67" i="20"/>
  <c r="Q62" i="20"/>
  <c r="P62" i="20"/>
  <c r="M13" i="20"/>
  <c r="Q13" i="20"/>
  <c r="P13" i="20"/>
  <c r="P95" i="19"/>
  <c r="Q95" i="19"/>
  <c r="P90" i="20"/>
  <c r="Q90" i="20"/>
  <c r="P88" i="19"/>
  <c r="Q88" i="19"/>
  <c r="P85" i="19"/>
  <c r="Q85" i="19"/>
  <c r="M11" i="19"/>
  <c r="P11" i="19"/>
  <c r="Q11" i="19"/>
  <c r="M28" i="19"/>
  <c r="Q28" i="19"/>
  <c r="P28" i="19"/>
  <c r="M59" i="19"/>
  <c r="P59" i="19"/>
  <c r="Q59" i="19"/>
  <c r="Q84" i="19"/>
  <c r="P84" i="19"/>
  <c r="P81" i="19"/>
  <c r="Q81" i="19"/>
  <c r="M24" i="19"/>
  <c r="P24" i="19"/>
  <c r="Q24" i="19"/>
  <c r="Q69" i="20"/>
  <c r="P69" i="20"/>
  <c r="P65" i="19"/>
  <c r="Q65" i="19"/>
  <c r="Q93" i="19"/>
  <c r="P93" i="19"/>
  <c r="Q58" i="20"/>
  <c r="M58" i="20"/>
  <c r="P58" i="20"/>
  <c r="M16" i="20"/>
  <c r="Q16" i="20"/>
  <c r="P16" i="20"/>
  <c r="M25" i="19"/>
  <c r="P25" i="19"/>
  <c r="Q25" i="19"/>
  <c r="Q66" i="19"/>
  <c r="P66" i="19"/>
  <c r="P26" i="20"/>
  <c r="M26" i="20"/>
  <c r="Q26" i="20"/>
  <c r="M21" i="19"/>
  <c r="P21" i="19"/>
  <c r="Q21" i="19"/>
  <c r="P33" i="19"/>
  <c r="M33" i="19"/>
  <c r="Q33" i="19"/>
  <c r="P82" i="19"/>
  <c r="Q82" i="19"/>
  <c r="P79" i="20"/>
  <c r="Q79" i="20"/>
  <c r="Q19" i="20"/>
  <c r="M19" i="20"/>
  <c r="P19" i="20"/>
  <c r="M32" i="19"/>
  <c r="Q32" i="19"/>
  <c r="P32" i="19"/>
  <c r="Q83" i="20"/>
  <c r="P83" i="20"/>
  <c r="M6" i="20"/>
  <c r="Q6" i="20"/>
  <c r="P6" i="20"/>
  <c r="Q71" i="20"/>
  <c r="P71" i="20"/>
  <c r="P18" i="20"/>
  <c r="M18" i="20"/>
  <c r="Q18" i="20"/>
  <c r="P74" i="20"/>
  <c r="Q74" i="20"/>
  <c r="Q70" i="20"/>
  <c r="P70" i="20"/>
  <c r="Q81" i="20"/>
  <c r="P81" i="20"/>
  <c r="P76" i="20"/>
  <c r="Q76" i="20"/>
  <c r="P74" i="19"/>
  <c r="Q74" i="19"/>
  <c r="P68" i="19"/>
  <c r="Q68" i="19"/>
  <c r="M17" i="19"/>
  <c r="P17" i="19"/>
  <c r="Q17" i="19"/>
  <c r="Q87" i="20"/>
  <c r="P87" i="20"/>
  <c r="P80" i="20"/>
  <c r="Q80" i="20"/>
  <c r="M23" i="19"/>
  <c r="P23" i="19"/>
  <c r="Q23" i="19"/>
  <c r="M14" i="19"/>
  <c r="P14" i="19"/>
  <c r="Q14" i="19"/>
  <c r="Q94" i="20"/>
  <c r="P94" i="20"/>
  <c r="P79" i="19"/>
  <c r="Q79" i="19"/>
  <c r="P71" i="19"/>
  <c r="Q71" i="19"/>
  <c r="P84" i="20"/>
  <c r="Q84" i="20"/>
  <c r="M8" i="19"/>
  <c r="Q8" i="19"/>
  <c r="P8" i="19"/>
  <c r="Q91" i="20"/>
  <c r="P91" i="20"/>
  <c r="P89" i="19"/>
  <c r="Q89" i="19"/>
  <c r="Q76" i="19"/>
  <c r="P76" i="19"/>
  <c r="Q73" i="20"/>
  <c r="P73" i="20"/>
  <c r="M37" i="19"/>
  <c r="P37" i="19"/>
  <c r="Q37" i="19"/>
  <c r="Q72" i="19"/>
  <c r="P72" i="19"/>
  <c r="P64" i="20"/>
  <c r="Q64" i="20"/>
  <c r="P68" i="20"/>
  <c r="Q68" i="20"/>
  <c r="Q86" i="19"/>
  <c r="P86" i="19"/>
  <c r="P83" i="19"/>
  <c r="Q83" i="19"/>
  <c r="P63" i="20"/>
  <c r="Q63" i="20"/>
  <c r="M6" i="16"/>
  <c r="P73" i="19"/>
  <c r="Q73" i="19"/>
  <c r="M22" i="19"/>
  <c r="P22" i="19"/>
  <c r="Q22" i="19"/>
  <c r="Q64" i="19"/>
  <c r="P64" i="19"/>
  <c r="M20" i="19"/>
  <c r="Q20" i="19"/>
  <c r="P20" i="19"/>
  <c r="M27" i="19"/>
  <c r="P27" i="19"/>
  <c r="Q27" i="19"/>
  <c r="P63" i="19"/>
  <c r="Q63" i="19"/>
  <c r="P77" i="19"/>
  <c r="Q77" i="19"/>
  <c r="M31" i="19"/>
  <c r="P31" i="19"/>
  <c r="Q31" i="19"/>
  <c r="M15" i="19"/>
  <c r="P15" i="19"/>
  <c r="Q15" i="19"/>
  <c r="M7" i="19"/>
  <c r="P7" i="19"/>
  <c r="Q7" i="19"/>
  <c r="M30" i="19"/>
  <c r="Q30" i="19"/>
  <c r="P30" i="19"/>
  <c r="M9" i="19"/>
  <c r="P9" i="19"/>
  <c r="Q9" i="19"/>
  <c r="Q70" i="19"/>
  <c r="P70" i="19"/>
  <c r="P67" i="19"/>
  <c r="Q67" i="19"/>
  <c r="P34" i="19"/>
  <c r="M34" i="19"/>
  <c r="Q34" i="19"/>
  <c r="M16" i="19"/>
  <c r="Q16" i="19"/>
  <c r="P16" i="19"/>
  <c r="P75" i="19"/>
  <c r="Q75" i="19"/>
  <c r="Q62" i="19"/>
  <c r="P62" i="19"/>
  <c r="M12" i="19"/>
  <c r="Q12" i="19"/>
  <c r="P12" i="19"/>
  <c r="M19" i="19"/>
  <c r="P19" i="19"/>
  <c r="Q19" i="19"/>
  <c r="M6" i="19"/>
  <c r="Q6" i="19"/>
  <c r="P6" i="19"/>
  <c r="M29" i="19"/>
  <c r="P29" i="19"/>
  <c r="Q29" i="19"/>
  <c r="M13" i="19"/>
  <c r="P13" i="19"/>
  <c r="Q13" i="19"/>
  <c r="M26" i="19"/>
  <c r="P26" i="19"/>
  <c r="Q26" i="19"/>
  <c r="M18" i="19"/>
  <c r="P18" i="19"/>
  <c r="Q18" i="19"/>
  <c r="M10" i="19"/>
  <c r="P10" i="19"/>
  <c r="Q10" i="19"/>
  <c r="M91" i="19"/>
  <c r="M77" i="20"/>
  <c r="M87" i="19"/>
  <c r="M66" i="19"/>
  <c r="M71" i="20"/>
  <c r="M70" i="20"/>
  <c r="M76" i="19"/>
  <c r="M68" i="20"/>
  <c r="M70" i="19"/>
  <c r="M66" i="20"/>
  <c r="M94" i="19"/>
  <c r="M80" i="19"/>
  <c r="M95" i="19"/>
  <c r="M65" i="19"/>
  <c r="M79" i="20"/>
  <c r="M74" i="19"/>
  <c r="M85" i="20"/>
  <c r="M81" i="19"/>
  <c r="M83" i="20"/>
  <c r="M71" i="19"/>
  <c r="M72" i="19"/>
  <c r="M86" i="19"/>
  <c r="M63" i="20"/>
  <c r="L3" i="17"/>
  <c r="M90" i="19"/>
  <c r="L3" i="20"/>
  <c r="L3" i="21"/>
  <c r="M78" i="20"/>
  <c r="M88" i="19"/>
  <c r="M69" i="20"/>
  <c r="M76" i="20"/>
  <c r="M89" i="19"/>
  <c r="M67" i="20"/>
  <c r="M92" i="19"/>
  <c r="M72" i="20"/>
  <c r="M68" i="19"/>
  <c r="M64" i="20"/>
  <c r="M73" i="19"/>
  <c r="M69" i="19"/>
  <c r="M73" i="20"/>
  <c r="M65" i="20"/>
  <c r="M84" i="19"/>
  <c r="M84" i="20"/>
  <c r="M83" i="19"/>
  <c r="M77" i="19"/>
  <c r="M82" i="20"/>
  <c r="L3" i="19"/>
  <c r="M74" i="20"/>
  <c r="M64" i="19"/>
  <c r="M85" i="19"/>
  <c r="M63" i="19"/>
  <c r="M67" i="19"/>
  <c r="M75" i="20"/>
  <c r="M82" i="19"/>
  <c r="M80" i="20"/>
  <c r="M75" i="19"/>
  <c r="M61" i="20"/>
  <c r="M62" i="20"/>
  <c r="M81" i="20"/>
  <c r="M78" i="19"/>
  <c r="L3" i="18"/>
  <c r="M79" i="19"/>
  <c r="M62" i="19"/>
  <c r="M61" i="19"/>
  <c r="M93" i="19"/>
  <c r="J12" i="4" l="1"/>
  <c r="F12" i="4"/>
  <c r="H12" i="4"/>
  <c r="F13" i="4"/>
  <c r="H13" i="4"/>
  <c r="J13" i="4"/>
  <c r="K13" i="4"/>
  <c r="H8" i="4"/>
  <c r="F8" i="4"/>
  <c r="J8" i="4"/>
  <c r="K8" i="4"/>
  <c r="J18" i="4"/>
  <c r="F18" i="4"/>
  <c r="H18" i="4"/>
  <c r="J33" i="4"/>
  <c r="F33" i="4"/>
  <c r="H33" i="4"/>
  <c r="F21" i="4"/>
  <c r="H21" i="4"/>
  <c r="K21" i="4"/>
  <c r="J21" i="4"/>
  <c r="J42" i="23"/>
  <c r="K42" i="23"/>
  <c r="J20" i="4"/>
  <c r="H20" i="4"/>
  <c r="F20" i="4"/>
  <c r="H38" i="4"/>
  <c r="K38" i="4"/>
  <c r="F38" i="4"/>
  <c r="J38" i="4"/>
  <c r="J36" i="4"/>
  <c r="H36" i="4"/>
  <c r="F36" i="4"/>
  <c r="H32" i="4"/>
  <c r="K32" i="4"/>
  <c r="F32" i="4"/>
  <c r="J32" i="4"/>
  <c r="H30" i="4"/>
  <c r="K30" i="4"/>
  <c r="F30" i="4"/>
  <c r="J30" i="4"/>
  <c r="H16" i="4"/>
  <c r="K16" i="4"/>
  <c r="F16" i="4"/>
  <c r="J16" i="4"/>
  <c r="J34" i="4"/>
  <c r="F34" i="4"/>
  <c r="H34" i="4"/>
  <c r="J7" i="23"/>
  <c r="K14" i="16"/>
  <c r="K4" i="22"/>
  <c r="K22" i="4"/>
  <c r="J22" i="4"/>
  <c r="F22" i="4"/>
  <c r="H22" i="4"/>
  <c r="J23" i="23"/>
  <c r="J21" i="23"/>
  <c r="K33" i="4"/>
  <c r="K13" i="23"/>
  <c r="K15" i="23"/>
  <c r="J16" i="22"/>
  <c r="F28" i="22"/>
  <c r="H28" i="22"/>
  <c r="J28" i="22"/>
  <c r="K28" i="22"/>
  <c r="H40" i="4"/>
  <c r="K40" i="4"/>
  <c r="F40" i="4"/>
  <c r="J40" i="4"/>
  <c r="K18" i="23"/>
  <c r="J18" i="23"/>
  <c r="J41" i="22"/>
  <c r="K12" i="22"/>
  <c r="J12" i="22"/>
  <c r="H31" i="22"/>
  <c r="K31" i="22"/>
  <c r="J31" i="22"/>
  <c r="F31" i="22"/>
  <c r="J6" i="22"/>
  <c r="K19" i="22"/>
  <c r="J19" i="22"/>
  <c r="F19" i="22"/>
  <c r="H19" i="22"/>
  <c r="K34" i="4"/>
  <c r="K6" i="4"/>
  <c r="J6" i="4"/>
  <c r="H6" i="4"/>
  <c r="F6" i="4"/>
  <c r="J7" i="4"/>
  <c r="F7" i="4"/>
  <c r="H7" i="4"/>
  <c r="F29" i="4"/>
  <c r="H29" i="4"/>
  <c r="J29" i="4"/>
  <c r="K29" i="4"/>
  <c r="J15" i="4"/>
  <c r="F15" i="4"/>
  <c r="H15" i="4"/>
  <c r="H24" i="4"/>
  <c r="J24" i="4"/>
  <c r="K24" i="4"/>
  <c r="F24" i="4"/>
  <c r="K34" i="23"/>
  <c r="J34" i="23"/>
  <c r="J9" i="22"/>
  <c r="F9" i="22"/>
  <c r="H9" i="22"/>
  <c r="K9" i="22"/>
  <c r="K18" i="4"/>
  <c r="J42" i="4"/>
  <c r="F42" i="4"/>
  <c r="H42" i="4"/>
  <c r="J26" i="23"/>
  <c r="K26" i="23"/>
  <c r="K27" i="22"/>
  <c r="J27" i="22"/>
  <c r="F27" i="22"/>
  <c r="H27" i="22"/>
  <c r="K20" i="4"/>
  <c r="J37" i="23"/>
  <c r="K37" i="23"/>
  <c r="K31" i="23"/>
  <c r="K11" i="22"/>
  <c r="J11" i="22"/>
  <c r="F11" i="22"/>
  <c r="H11" i="22"/>
  <c r="K36" i="4"/>
  <c r="J14" i="22"/>
  <c r="K42" i="4"/>
  <c r="J23" i="4"/>
  <c r="F23" i="4"/>
  <c r="H23" i="4"/>
  <c r="J19" i="4"/>
  <c r="H19" i="4"/>
  <c r="K19" i="4"/>
  <c r="F19" i="4"/>
  <c r="J26" i="4"/>
  <c r="F26" i="4"/>
  <c r="H26" i="4"/>
  <c r="J27" i="4"/>
  <c r="H27" i="4"/>
  <c r="K27" i="4"/>
  <c r="F27" i="4"/>
  <c r="J31" i="4"/>
  <c r="F31" i="4"/>
  <c r="H31" i="4"/>
  <c r="H28" i="4"/>
  <c r="J28" i="4"/>
  <c r="F28" i="4"/>
  <c r="J35" i="4"/>
  <c r="H35" i="4"/>
  <c r="K35" i="4"/>
  <c r="F35" i="4"/>
  <c r="K12" i="4"/>
  <c r="F37" i="4"/>
  <c r="H37" i="4"/>
  <c r="J37" i="4"/>
  <c r="K37" i="4"/>
  <c r="J24" i="22"/>
  <c r="J39" i="4"/>
  <c r="F39" i="4"/>
  <c r="H39" i="4"/>
  <c r="H39" i="22"/>
  <c r="K39" i="22"/>
  <c r="J39" i="22"/>
  <c r="F39" i="22"/>
  <c r="K31" i="4"/>
  <c r="F17" i="4"/>
  <c r="J17" i="4"/>
  <c r="H17" i="4"/>
  <c r="K14" i="4"/>
  <c r="J14" i="4"/>
  <c r="F14" i="4"/>
  <c r="H14" i="4"/>
  <c r="J41" i="4"/>
  <c r="H41" i="4"/>
  <c r="F41" i="4"/>
  <c r="K7" i="4"/>
  <c r="J25" i="4"/>
  <c r="H25" i="4"/>
  <c r="F25" i="4"/>
  <c r="J10" i="4"/>
  <c r="F10" i="4"/>
  <c r="H10" i="4"/>
  <c r="L7" i="23"/>
  <c r="L21" i="23"/>
  <c r="M21" i="23" s="1"/>
  <c r="L37" i="23"/>
  <c r="M37" i="23" s="1"/>
  <c r="L42" i="4"/>
  <c r="M42" i="4" s="1"/>
  <c r="L26" i="4"/>
  <c r="M26" i="4" s="1"/>
  <c r="L17" i="4"/>
  <c r="M17" i="4" s="1"/>
  <c r="L33" i="4"/>
  <c r="M33" i="4" s="1"/>
  <c r="L26" i="23"/>
  <c r="M26" i="23" s="1"/>
  <c r="L23" i="4"/>
  <c r="M23" i="4" s="1"/>
  <c r="L12" i="4"/>
  <c r="M12" i="4" s="1"/>
  <c r="L7" i="4"/>
  <c r="M7" i="4" s="1"/>
  <c r="L8" i="4"/>
  <c r="M8" i="4" s="1"/>
  <c r="L32" i="4"/>
  <c r="M32" i="4" s="1"/>
  <c r="L16" i="4"/>
  <c r="M16" i="4" s="1"/>
  <c r="L13" i="23"/>
  <c r="M13" i="23" s="1"/>
  <c r="L40" i="4"/>
  <c r="M40" i="4" s="1"/>
  <c r="L14" i="4"/>
  <c r="M14" i="4" s="1"/>
  <c r="L25" i="4"/>
  <c r="M25" i="4" s="1"/>
  <c r="L38" i="4"/>
  <c r="M38" i="4" s="1"/>
  <c r="L15" i="23"/>
  <c r="M15" i="23" s="1"/>
  <c r="L6" i="4"/>
  <c r="L24" i="4"/>
  <c r="M24" i="4" s="1"/>
  <c r="L10" i="4"/>
  <c r="M10" i="4" s="1"/>
  <c r="L42" i="23"/>
  <c r="M42" i="23" s="1"/>
  <c r="L19" i="4"/>
  <c r="M19" i="4" s="1"/>
  <c r="L14" i="16"/>
  <c r="L31" i="23"/>
  <c r="M31" i="23" s="1"/>
  <c r="L4" i="22"/>
  <c r="L11" i="22"/>
  <c r="M11" i="22" s="1"/>
  <c r="L21" i="4"/>
  <c r="M21" i="4" s="1"/>
  <c r="L22" i="4"/>
  <c r="M22" i="4" s="1"/>
  <c r="L34" i="4"/>
  <c r="M34" i="4" s="1"/>
  <c r="L28" i="4"/>
  <c r="M28" i="4" s="1"/>
  <c r="L18" i="23"/>
  <c r="M18" i="23" s="1"/>
  <c r="L37" i="4"/>
  <c r="M37" i="4" s="1"/>
  <c r="L13" i="4"/>
  <c r="M13" i="4" s="1"/>
  <c r="L30" i="4"/>
  <c r="M30" i="4" s="1"/>
  <c r="L6" i="22"/>
  <c r="M6" i="22" s="1"/>
  <c r="L34" i="23"/>
  <c r="M34" i="23" s="1"/>
  <c r="L41" i="4"/>
  <c r="M41" i="4" s="1"/>
  <c r="L23" i="23"/>
  <c r="M23" i="23" s="1"/>
  <c r="L35" i="4"/>
  <c r="M35" i="4" s="1"/>
  <c r="L16" i="22"/>
  <c r="M16" i="22" s="1"/>
  <c r="L18" i="4"/>
  <c r="M18" i="4" s="1"/>
  <c r="L27" i="4"/>
  <c r="M27" i="4" s="1"/>
  <c r="L20" i="4"/>
  <c r="M20" i="4" s="1"/>
  <c r="L31" i="4"/>
  <c r="M31" i="4" s="1"/>
  <c r="L41" i="22"/>
  <c r="M41" i="22" s="1"/>
  <c r="L14" i="22"/>
  <c r="M14" i="22" s="1"/>
  <c r="L29" i="4"/>
  <c r="M29" i="4" s="1"/>
  <c r="L36" i="4"/>
  <c r="M36" i="4" s="1"/>
  <c r="L15" i="4"/>
  <c r="M15" i="4" s="1"/>
  <c r="L24" i="22"/>
  <c r="M24" i="22" s="1"/>
  <c r="L39" i="4"/>
  <c r="M39" i="4" s="1"/>
  <c r="L13" i="22"/>
  <c r="M13" i="22" s="1"/>
  <c r="L21" i="22"/>
  <c r="M21" i="22" s="1"/>
  <c r="L35" i="22"/>
  <c r="M35" i="22" s="1"/>
  <c r="L15" i="22"/>
  <c r="M15" i="22" s="1"/>
  <c r="L26" i="22"/>
  <c r="M26" i="22" s="1"/>
  <c r="L37" i="22"/>
  <c r="M37" i="22" s="1"/>
  <c r="L7" i="22"/>
  <c r="L25" i="22"/>
  <c r="M25" i="22" s="1"/>
  <c r="L33" i="22"/>
  <c r="M33" i="22" s="1"/>
  <c r="L22" i="22"/>
  <c r="M22" i="22" s="1"/>
  <c r="L17" i="22"/>
  <c r="M17" i="22" s="1"/>
  <c r="L8" i="22"/>
  <c r="M8" i="22" s="1"/>
  <c r="L34" i="22"/>
  <c r="M34" i="22" s="1"/>
  <c r="L20" i="22"/>
  <c r="M20" i="22" s="1"/>
  <c r="L38" i="22"/>
  <c r="M38" i="22" s="1"/>
  <c r="L29" i="22"/>
  <c r="M29" i="22" s="1"/>
  <c r="L42" i="22"/>
  <c r="M42" i="22" s="1"/>
  <c r="L32" i="22"/>
  <c r="M32" i="22" s="1"/>
  <c r="L40" i="22"/>
  <c r="M40" i="22" s="1"/>
  <c r="L36" i="22"/>
  <c r="M36" i="22" s="1"/>
  <c r="L18" i="22"/>
  <c r="M18" i="22" s="1"/>
  <c r="L23" i="22"/>
  <c r="M23" i="22" s="1"/>
  <c r="L10" i="22"/>
  <c r="M10" i="22" s="1"/>
  <c r="L30" i="22"/>
  <c r="M30" i="22" s="1"/>
  <c r="L46" i="22"/>
  <c r="M46" i="22" s="1"/>
  <c r="L48" i="22"/>
  <c r="M48" i="22" s="1"/>
  <c r="L45" i="22"/>
  <c r="M45" i="22" s="1"/>
  <c r="L50" i="22"/>
  <c r="M50" i="22" s="1"/>
  <c r="L47" i="22"/>
  <c r="M47" i="22" s="1"/>
  <c r="L44" i="22"/>
  <c r="M44" i="22" s="1"/>
  <c r="L49" i="22"/>
  <c r="M49" i="22" s="1"/>
  <c r="M4" i="22"/>
  <c r="M6" i="4"/>
  <c r="M7" i="23"/>
  <c r="M14" i="16"/>
  <c r="L19" i="22"/>
  <c r="M19" i="22" s="1"/>
  <c r="L39" i="22"/>
  <c r="M39" i="22" s="1"/>
  <c r="L9" i="22"/>
  <c r="M9" i="22" s="1"/>
  <c r="L31" i="22"/>
  <c r="M31" i="22" s="1"/>
  <c r="L27" i="22"/>
  <c r="M27" i="22" s="1"/>
  <c r="L12" i="22"/>
  <c r="M12" i="22" s="1"/>
  <c r="L28" i="22"/>
  <c r="M28" i="22" s="1"/>
  <c r="M7" i="22"/>
  <c r="M3" i="18"/>
  <c r="L3" i="22"/>
  <c r="L3" i="23"/>
  <c r="M3" i="19"/>
  <c r="M3" i="17"/>
  <c r="L3" i="16"/>
  <c r="M3" i="21"/>
  <c r="M3" i="20"/>
  <c r="L3" i="4"/>
  <c r="M3" i="4" l="1"/>
  <c r="M3" i="16"/>
  <c r="M3" i="23"/>
  <c r="M3" i="22"/>
</calcChain>
</file>

<file path=xl/sharedStrings.xml><?xml version="1.0" encoding="utf-8"?>
<sst xmlns="http://schemas.openxmlformats.org/spreadsheetml/2006/main" count="1596" uniqueCount="125">
  <si>
    <t>Currency</t>
  </si>
  <si>
    <t>Calendar</t>
  </si>
  <si>
    <t>Annual</t>
  </si>
  <si>
    <t>Day Count Convention</t>
  </si>
  <si>
    <t>Actual/360</t>
  </si>
  <si>
    <t>Business Day Convention</t>
  </si>
  <si>
    <t>Modified Following</t>
  </si>
  <si>
    <t>1M</t>
  </si>
  <si>
    <t>2M</t>
  </si>
  <si>
    <t>3M</t>
  </si>
  <si>
    <t>4M</t>
  </si>
  <si>
    <t>5M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</si>
  <si>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</si>
  <si>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</si>
  <si>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</si>
  <si>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</si>
  <si>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</si>
  <si>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</si>
  <si>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</si>
  <si>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</si>
  <si>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</si>
  <si>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</si>
  <si>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</si>
  <si>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</si>
  <si>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</si>
  <si>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</si>
  <si>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</si>
  <si>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</si>
  <si>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</si>
  <si>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20Y</t>
  </si>
  <si>
    <t>25Y</t>
  </si>
  <si>
    <t>30Y</t>
  </si>
  <si>
    <t>40Y</t>
  </si>
  <si>
    <t>50Y</t>
  </si>
  <si>
    <t>60Y</t>
  </si>
  <si>
    <t>Target</t>
  </si>
  <si>
    <t>Permanent</t>
  </si>
  <si>
    <t>30/360 (Bond Basis)</t>
  </si>
  <si>
    <t>15M</t>
  </si>
  <si>
    <t>18M</t>
  </si>
  <si>
    <t>21M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</si>
  <si>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</si>
  <si>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</si>
  <si>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</si>
  <si>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</si>
  <si>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</si>
  <si>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</si>
  <si>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</si>
  <si>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</si>
  <si>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</si>
  <si>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27Y</t>
  </si>
  <si>
    <t>28Y</t>
  </si>
  <si>
    <t>29Y</t>
  </si>
  <si>
    <t>35Y</t>
  </si>
  <si>
    <t>AB</t>
  </si>
  <si>
    <t>GENERAL SETTINGS</t>
  </si>
  <si>
    <t>Trigger</t>
  </si>
  <si>
    <t>Quote Object ID</t>
  </si>
  <si>
    <t>_Quote</t>
  </si>
  <si>
    <t>Serialize</t>
  </si>
  <si>
    <t>SerializationPath</t>
  </si>
  <si>
    <t>QuoteSuffix</t>
  </si>
  <si>
    <t>ObjectOverwrite</t>
  </si>
  <si>
    <t>FileOverwrite</t>
  </si>
  <si>
    <t>Freq</t>
  </si>
  <si>
    <t>Spread</t>
  </si>
  <si>
    <t>X1S</t>
  </si>
  <si>
    <t>7M</t>
  </si>
  <si>
    <t>8M</t>
  </si>
  <si>
    <t>10M</t>
  </si>
  <si>
    <t>11M</t>
  </si>
  <si>
    <t>12M</t>
  </si>
  <si>
    <t>Length</t>
  </si>
  <si>
    <t xml:space="preserve"> </t>
  </si>
  <si>
    <t>ADDITIONAL SETTINGS</t>
  </si>
  <si>
    <t>Fwd start</t>
  </si>
  <si>
    <t>0D</t>
  </si>
  <si>
    <t>1S</t>
  </si>
  <si>
    <t>2S</t>
  </si>
  <si>
    <t>3S</t>
  </si>
  <si>
    <t>4S</t>
  </si>
  <si>
    <t>USD</t>
  </si>
  <si>
    <t>FamilyName</t>
  </si>
  <si>
    <t>BondBasisDayCounter</t>
  </si>
  <si>
    <t>MoneyMarketDayCounter</t>
  </si>
  <si>
    <t>CHF</t>
  </si>
  <si>
    <t>6L</t>
  </si>
  <si>
    <t>EUR</t>
  </si>
  <si>
    <t>6E</t>
  </si>
  <si>
    <t>GBP</t>
  </si>
  <si>
    <t>AM</t>
  </si>
  <si>
    <t>3L</t>
  </si>
  <si>
    <t>JPY</t>
  </si>
  <si>
    <t>SB</t>
  </si>
  <si>
    <t>3E</t>
  </si>
  <si>
    <t>SW</t>
  </si>
  <si>
    <t>2W</t>
  </si>
  <si>
    <t>3W</t>
  </si>
  <si>
    <t>ON</t>
  </si>
  <si>
    <t>Following</t>
  </si>
  <si>
    <t>1W</t>
  </si>
  <si>
    <t>ECBOIS</t>
  </si>
  <si>
    <t>Discounting</t>
  </si>
  <si>
    <t>Discounting2</t>
  </si>
  <si>
    <t>-Mx</t>
  </si>
  <si>
    <t>Libor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</si>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</sst>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[$-409]d\-mmm\-yy;@"/>
    <numFmt numFmtId="166" formatCode="0.0000%"/>
    <numFmt numFmtId="167" formatCode="ddd\,\ dd\-mmm\-yyyy"/>
    <numFmt numFmtId="168" formatCode="#,##0.0;#,##0.0"/>
    <numFmt numFmtId="169" formatCode="ddd\,\ d\-mmm\-yyyy\,\ hh:mm:ss"/>
    <numFmt numFmtId="170" formatCode="General_)"/>
    <numFmt numFmtId="171" formatCode="ddd\,\ d\-mmm\-yyyy"/>
  </numFmts>
  <fonts count="22">
    <font>
      <sz val="10"/>
      <name val="Arial"/>
    </font>
    <font>
      <sz val="10"/>
      <name val="Arial"/>
    </font>
    <font>
      <sz val="8"/>
      <name val="Arial"/>
      <family val="2"/>
    </font>
    <font>
      <b/>
      <u/>
      <sz val="10"/>
      <name val="Arial"/>
      <family val="2"/>
    </font>
    <font>
      <b/>
      <sz val="8"/>
      <name val="Arial"/>
      <family val="2"/>
    </font>
    <font>
      <sz val="8"/>
      <name val="Arial"/>
    </font>
    <font>
      <sz val="8"/>
      <name val="MS Sans Serif"/>
      <family val="2"/>
    </font>
    <font>
      <sz val="10"/>
      <name val="MS Sans Serif"/>
      <family val="2"/>
    </font>
    <font>
      <b/>
      <sz val="12"/>
      <name val="MS Sans Serif"/>
      <family val="2"/>
    </font>
    <font>
      <b/>
      <sz val="12"/>
      <color indexed="16"/>
      <name val="MS Sans Serif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sz val="8"/>
      <color indexed="10"/>
      <name val="Microsoft Sans Serif"/>
      <family val="2"/>
    </font>
    <font>
      <sz val="8"/>
      <color indexed="10"/>
      <name val="Arial"/>
      <family val="2"/>
    </font>
    <font>
      <b/>
      <u/>
      <sz val="8"/>
      <name val="Arial"/>
      <family val="2"/>
    </font>
    <font>
      <sz val="8"/>
      <name val="Courier New"/>
      <family val="3"/>
    </font>
    <font>
      <b/>
      <u/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8"/>
      <color indexed="10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0" fontId="5" fillId="0" borderId="0"/>
    <xf numFmtId="170" fontId="13" fillId="0" borderId="0"/>
    <xf numFmtId="9" fontId="1" fillId="0" borderId="0" applyFont="0" applyFill="0" applyBorder="0" applyAlignment="0" applyProtection="0"/>
    <xf numFmtId="168" fontId="9" fillId="2" borderId="0">
      <alignment horizontal="center" vertical="center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</cellStyleXfs>
  <cellXfs count="112">
    <xf numFmtId="0" fontId="0" fillId="0" borderId="0" xfId="0"/>
    <xf numFmtId="0" fontId="2" fillId="3" borderId="1" xfId="0" applyFont="1" applyFill="1" applyBorder="1"/>
    <xf numFmtId="0" fontId="2" fillId="3" borderId="0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4" xfId="0" applyFont="1" applyFill="1" applyBorder="1"/>
    <xf numFmtId="0" fontId="2" fillId="3" borderId="2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6" xfId="0" applyFill="1" applyBorder="1"/>
    <xf numFmtId="0" fontId="0" fillId="4" borderId="0" xfId="0" applyFill="1"/>
    <xf numFmtId="0" fontId="2" fillId="3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7" fillId="3" borderId="0" xfId="0" applyFont="1" applyFill="1" applyBorder="1"/>
    <xf numFmtId="0" fontId="5" fillId="4" borderId="0" xfId="3" applyFill="1"/>
    <xf numFmtId="0" fontId="1" fillId="4" borderId="0" xfId="3" applyFont="1" applyFill="1"/>
    <xf numFmtId="0" fontId="10" fillId="4" borderId="0" xfId="0" applyFont="1" applyFill="1"/>
    <xf numFmtId="0" fontId="10" fillId="3" borderId="0" xfId="0" applyFont="1" applyFill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/>
    <xf numFmtId="0" fontId="3" fillId="3" borderId="9" xfId="0" applyFont="1" applyFill="1" applyBorder="1"/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/>
    <xf numFmtId="166" fontId="2" fillId="3" borderId="2" xfId="0" applyNumberFormat="1" applyFont="1" applyFill="1" applyBorder="1" applyAlignment="1"/>
    <xf numFmtId="0" fontId="2" fillId="3" borderId="2" xfId="0" applyNumberFormat="1" applyFont="1" applyFill="1" applyBorder="1" applyAlignment="1"/>
    <xf numFmtId="0" fontId="2" fillId="3" borderId="5" xfId="0" applyFont="1" applyFill="1" applyBorder="1" applyAlignment="1"/>
    <xf numFmtId="0" fontId="10" fillId="3" borderId="1" xfId="0" applyFont="1" applyFill="1" applyBorder="1"/>
    <xf numFmtId="0" fontId="10" fillId="3" borderId="9" xfId="0" applyFont="1" applyFill="1" applyBorder="1"/>
    <xf numFmtId="15" fontId="10" fillId="3" borderId="9" xfId="0" applyNumberFormat="1" applyFont="1" applyFill="1" applyBorder="1"/>
    <xf numFmtId="0" fontId="10" fillId="3" borderId="3" xfId="0" applyFont="1" applyFill="1" applyBorder="1"/>
    <xf numFmtId="0" fontId="10" fillId="3" borderId="4" xfId="0" applyFont="1" applyFill="1" applyBorder="1"/>
    <xf numFmtId="0" fontId="10" fillId="3" borderId="6" xfId="0" applyFont="1" applyFill="1" applyBorder="1"/>
    <xf numFmtId="0" fontId="7" fillId="3" borderId="1" xfId="0" applyFont="1" applyFill="1" applyBorder="1"/>
    <xf numFmtId="0" fontId="7" fillId="3" borderId="9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10" fillId="4" borderId="2" xfId="0" applyNumberFormat="1" applyFont="1" applyFill="1" applyBorder="1"/>
    <xf numFmtId="169" fontId="10" fillId="5" borderId="10" xfId="0" applyNumberFormat="1" applyFont="1" applyFill="1" applyBorder="1" applyAlignment="1" applyProtection="1">
      <alignment horizontal="center"/>
    </xf>
    <xf numFmtId="169" fontId="10" fillId="5" borderId="10" xfId="0" quotePrefix="1" applyNumberFormat="1" applyFont="1" applyFill="1" applyBorder="1" applyAlignment="1" applyProtection="1">
      <alignment horizontal="left"/>
    </xf>
    <xf numFmtId="169" fontId="10" fillId="5" borderId="10" xfId="0" quotePrefix="1" applyNumberFormat="1" applyFont="1" applyFill="1" applyBorder="1" applyAlignment="1" applyProtection="1">
      <alignment horizontal="center"/>
    </xf>
    <xf numFmtId="0" fontId="6" fillId="4" borderId="2" xfId="0" applyFont="1" applyFill="1" applyBorder="1"/>
    <xf numFmtId="165" fontId="15" fillId="5" borderId="2" xfId="0" applyNumberFormat="1" applyFont="1" applyFill="1" applyBorder="1" applyAlignment="1" applyProtection="1">
      <alignment horizontal="left"/>
    </xf>
    <xf numFmtId="0" fontId="4" fillId="3" borderId="2" xfId="0" applyFont="1" applyFill="1" applyBorder="1" applyAlignment="1">
      <alignment horizontal="center" vertical="center" wrapText="1"/>
    </xf>
    <xf numFmtId="0" fontId="14" fillId="5" borderId="2" xfId="0" applyNumberFormat="1" applyFont="1" applyFill="1" applyBorder="1" applyAlignment="1" applyProtection="1">
      <alignment horizontal="left" vertical="center"/>
    </xf>
    <xf numFmtId="0" fontId="11" fillId="3" borderId="2" xfId="0" applyFont="1" applyFill="1" applyBorder="1" applyAlignment="1">
      <alignment horizontal="left" vertical="center"/>
    </xf>
    <xf numFmtId="0" fontId="10" fillId="5" borderId="2" xfId="0" applyNumberFormat="1" applyFont="1" applyFill="1" applyBorder="1" applyAlignment="1" applyProtection="1">
      <alignment horizontal="center" vertical="center"/>
    </xf>
    <xf numFmtId="0" fontId="2" fillId="3" borderId="5" xfId="0" applyNumberFormat="1" applyFont="1" applyFill="1" applyBorder="1" applyAlignment="1">
      <alignment horizontal="left"/>
    </xf>
    <xf numFmtId="0" fontId="10" fillId="5" borderId="2" xfId="0" applyNumberFormat="1" applyFont="1" applyFill="1" applyBorder="1" applyAlignment="1" applyProtection="1">
      <alignment horizontal="left" vertical="center"/>
    </xf>
    <xf numFmtId="0" fontId="2" fillId="0" borderId="1" xfId="0" applyFont="1" applyBorder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5" applyNumberFormat="1" applyFont="1" applyFill="1" applyBorder="1" applyAlignment="1">
      <alignment horizontal="center"/>
    </xf>
    <xf numFmtId="0" fontId="2" fillId="0" borderId="2" xfId="5" applyNumberFormat="1" applyFont="1" applyFill="1" applyBorder="1" applyAlignment="1">
      <alignment horizontal="center"/>
    </xf>
    <xf numFmtId="0" fontId="16" fillId="3" borderId="11" xfId="0" applyFont="1" applyFill="1" applyBorder="1"/>
    <xf numFmtId="0" fontId="5" fillId="0" borderId="0" xfId="0" applyFont="1"/>
    <xf numFmtId="0" fontId="16" fillId="3" borderId="9" xfId="0" applyFont="1" applyFill="1" applyBorder="1"/>
    <xf numFmtId="0" fontId="5" fillId="0" borderId="0" xfId="0" applyFont="1" applyAlignment="1">
      <alignment horizontal="left"/>
    </xf>
    <xf numFmtId="0" fontId="2" fillId="3" borderId="8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/>
    <xf numFmtId="166" fontId="2" fillId="3" borderId="0" xfId="0" applyNumberFormat="1" applyFont="1" applyFill="1" applyBorder="1" applyAlignment="1"/>
    <xf numFmtId="0" fontId="2" fillId="0" borderId="2" xfId="0" applyFont="1" applyBorder="1" applyAlignment="1">
      <alignment horizontal="left"/>
    </xf>
    <xf numFmtId="0" fontId="2" fillId="3" borderId="2" xfId="0" applyFont="1" applyFill="1" applyBorder="1"/>
    <xf numFmtId="0" fontId="5" fillId="0" borderId="0" xfId="0" applyFont="1" applyBorder="1"/>
    <xf numFmtId="0" fontId="16" fillId="3" borderId="6" xfId="0" applyFont="1" applyFill="1" applyBorder="1"/>
    <xf numFmtId="0" fontId="2" fillId="3" borderId="2" xfId="0" applyNumberFormat="1" applyFont="1" applyFill="1" applyBorder="1" applyAlignment="1">
      <alignment horizontal="left"/>
    </xf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0" fontId="17" fillId="3" borderId="8" xfId="0" applyFont="1" applyFill="1" applyBorder="1"/>
    <xf numFmtId="0" fontId="17" fillId="3" borderId="8" xfId="0" applyFont="1" applyFill="1" applyBorder="1" applyAlignment="1">
      <alignment horizontal="center"/>
    </xf>
    <xf numFmtId="0" fontId="18" fillId="3" borderId="11" xfId="0" applyFont="1" applyFill="1" applyBorder="1"/>
    <xf numFmtId="0" fontId="17" fillId="0" borderId="0" xfId="0" applyFont="1"/>
    <xf numFmtId="0" fontId="17" fillId="3" borderId="1" xfId="0" applyFont="1" applyFill="1" applyBorder="1" applyAlignment="1">
      <alignment horizontal="center"/>
    </xf>
    <xf numFmtId="0" fontId="17" fillId="3" borderId="0" xfId="0" applyFont="1" applyFill="1" applyBorder="1"/>
    <xf numFmtId="0" fontId="17" fillId="3" borderId="0" xfId="0" applyFont="1" applyFill="1" applyBorder="1" applyAlignment="1">
      <alignment horizontal="center"/>
    </xf>
    <xf numFmtId="0" fontId="18" fillId="3" borderId="9" xfId="0" applyFont="1" applyFill="1" applyBorder="1"/>
    <xf numFmtId="0" fontId="19" fillId="3" borderId="2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left" vertical="center"/>
    </xf>
    <xf numFmtId="0" fontId="17" fillId="5" borderId="2" xfId="0" applyNumberFormat="1" applyFont="1" applyFill="1" applyBorder="1" applyAlignment="1" applyProtection="1">
      <alignment horizontal="center" vertical="center"/>
    </xf>
    <xf numFmtId="0" fontId="21" fillId="5" borderId="2" xfId="0" applyNumberFormat="1" applyFont="1" applyFill="1" applyBorder="1" applyAlignment="1" applyProtection="1">
      <alignment horizontal="left" vertical="center"/>
    </xf>
    <xf numFmtId="0" fontId="17" fillId="3" borderId="1" xfId="0" applyFont="1" applyFill="1" applyBorder="1"/>
    <xf numFmtId="0" fontId="17" fillId="0" borderId="2" xfId="0" applyFont="1" applyBorder="1" applyAlignment="1">
      <alignment horizontal="left"/>
    </xf>
    <xf numFmtId="0" fontId="17" fillId="3" borderId="2" xfId="0" applyFont="1" applyFill="1" applyBorder="1"/>
    <xf numFmtId="165" fontId="21" fillId="5" borderId="2" xfId="0" applyNumberFormat="1" applyFont="1" applyFill="1" applyBorder="1" applyAlignment="1" applyProtection="1">
      <alignment horizontal="left"/>
    </xf>
    <xf numFmtId="0" fontId="17" fillId="3" borderId="2" xfId="0" applyNumberFormat="1" applyFont="1" applyFill="1" applyBorder="1" applyAlignment="1">
      <alignment horizontal="center"/>
    </xf>
    <xf numFmtId="0" fontId="17" fillId="3" borderId="2" xfId="0" applyNumberFormat="1" applyFont="1" applyFill="1" applyBorder="1" applyAlignment="1">
      <alignment horizontal="right"/>
    </xf>
    <xf numFmtId="0" fontId="17" fillId="3" borderId="2" xfId="0" applyFont="1" applyFill="1" applyBorder="1" applyAlignment="1">
      <alignment horizontal="center"/>
    </xf>
    <xf numFmtId="166" fontId="17" fillId="3" borderId="2" xfId="0" applyNumberFormat="1" applyFont="1" applyFill="1" applyBorder="1" applyAlignment="1"/>
    <xf numFmtId="0" fontId="17" fillId="3" borderId="2" xfId="0" applyFont="1" applyFill="1" applyBorder="1" applyAlignment="1"/>
    <xf numFmtId="0" fontId="17" fillId="3" borderId="2" xfId="0" applyNumberFormat="1" applyFont="1" applyFill="1" applyBorder="1" applyAlignment="1"/>
    <xf numFmtId="0" fontId="17" fillId="3" borderId="0" xfId="0" applyNumberFormat="1" applyFont="1" applyFill="1" applyBorder="1" applyAlignment="1">
      <alignment horizontal="center"/>
    </xf>
    <xf numFmtId="166" fontId="17" fillId="3" borderId="0" xfId="0" applyNumberFormat="1" applyFont="1" applyFill="1" applyBorder="1" applyAlignment="1"/>
    <xf numFmtId="0" fontId="17" fillId="3" borderId="0" xfId="0" applyFont="1" applyFill="1" applyBorder="1" applyAlignment="1"/>
    <xf numFmtId="171" fontId="17" fillId="3" borderId="2" xfId="0" applyNumberFormat="1" applyFont="1" applyFill="1" applyBorder="1" applyAlignment="1">
      <alignment horizontal="center"/>
    </xf>
    <xf numFmtId="0" fontId="17" fillId="3" borderId="3" xfId="0" applyFont="1" applyFill="1" applyBorder="1"/>
    <xf numFmtId="0" fontId="17" fillId="3" borderId="4" xfId="0" applyFont="1" applyFill="1" applyBorder="1"/>
    <xf numFmtId="0" fontId="17" fillId="3" borderId="4" xfId="0" applyFont="1" applyFill="1" applyBorder="1" applyAlignment="1">
      <alignment horizontal="left"/>
    </xf>
    <xf numFmtId="0" fontId="17" fillId="3" borderId="6" xfId="0" applyFont="1" applyFill="1" applyBorder="1" applyAlignment="1">
      <alignment horizontal="left"/>
    </xf>
    <xf numFmtId="0" fontId="17" fillId="0" borderId="0" xfId="0" applyFont="1" applyAlignment="1">
      <alignment horizontal="left"/>
    </xf>
    <xf numFmtId="0" fontId="21" fillId="5" borderId="0" xfId="0" applyNumberFormat="1" applyFont="1" applyFill="1" applyBorder="1" applyAlignment="1" applyProtection="1">
      <alignment horizontal="left" vertical="center"/>
    </xf>
    <xf numFmtId="167" fontId="17" fillId="0" borderId="0" xfId="0" applyNumberFormat="1" applyFont="1"/>
    <xf numFmtId="0" fontId="5" fillId="4" borderId="0" xfId="3" applyFont="1" applyFill="1"/>
    <xf numFmtId="0" fontId="2" fillId="3" borderId="0" xfId="0" quotePrefix="1" applyFont="1" applyFill="1" applyBorder="1"/>
    <xf numFmtId="0" fontId="8" fillId="6" borderId="12" xfId="0" applyFont="1" applyFill="1" applyBorder="1" applyAlignment="1">
      <alignment horizontal="center"/>
    </xf>
    <xf numFmtId="0" fontId="8" fillId="6" borderId="13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Group/IMI_Workbooks/Production/QLXL_R01030x/framework/addin/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22"/>
  <sheetViews>
    <sheetView tabSelected="1" workbookViewId="0">
      <selection activeCell="D4" sqref="D4"/>
    </sheetView>
  </sheetViews>
  <sheetFormatPr defaultColWidth="8" defaultRowHeight="11.25"/>
  <cols>
    <col min="1" max="1" width="3.140625" style="14" customWidth="1"/>
    <col min="2" max="2" width="4.28515625" style="14" customWidth="1"/>
    <col min="3" max="3" width="18.5703125" style="14" bestFit="1" customWidth="1"/>
    <col min="4" max="4" width="90.140625" style="14" bestFit="1" customWidth="1"/>
    <col min="5" max="5" width="3.42578125" style="14" customWidth="1"/>
    <col min="6" max="6" width="4.28515625" style="14" customWidth="1"/>
    <col min="7" max="16384" width="8" style="14"/>
  </cols>
  <sheetData>
    <row r="1" spans="1:22" ht="13.5" thickBot="1">
      <c r="B1" s="15" t="str">
        <f>_xll.qlxlVersion(TRUE,Trigger)</f>
        <v>QuantLibXL 1.2.0 - MS VC++ 9.0 - Multithreaded Dynamic Runtime library - Release Configuration - Jan 18 2013 12:11:06</v>
      </c>
    </row>
    <row r="2" spans="1:22" s="10" customFormat="1" ht="15.75">
      <c r="A2" s="16"/>
      <c r="B2" s="109" t="s">
        <v>55</v>
      </c>
      <c r="C2" s="110"/>
      <c r="D2" s="110"/>
      <c r="E2" s="111"/>
    </row>
    <row r="3" spans="1:22" s="10" customFormat="1" ht="12.75">
      <c r="A3" s="16"/>
      <c r="B3" s="26"/>
      <c r="C3" s="17"/>
      <c r="D3" s="17"/>
      <c r="E3" s="27"/>
    </row>
    <row r="4" spans="1:22" s="10" customFormat="1" ht="12.75">
      <c r="A4" s="16"/>
      <c r="B4" s="26"/>
      <c r="C4" s="36" t="s">
        <v>56</v>
      </c>
      <c r="D4" s="37"/>
      <c r="E4" s="28"/>
    </row>
    <row r="5" spans="1:22" s="10" customFormat="1" ht="12.75">
      <c r="A5" s="16"/>
      <c r="B5" s="26"/>
      <c r="C5" s="36" t="s">
        <v>36</v>
      </c>
      <c r="D5" s="37" t="b">
        <v>1</v>
      </c>
      <c r="E5" s="28"/>
    </row>
    <row r="6" spans="1:22" s="10" customFormat="1" ht="12.75">
      <c r="A6" s="16"/>
      <c r="B6" s="26"/>
      <c r="C6" s="36" t="s">
        <v>62</v>
      </c>
      <c r="D6" s="37" t="b">
        <v>0</v>
      </c>
      <c r="E6" s="28"/>
    </row>
    <row r="7" spans="1:22" s="10" customFormat="1" ht="12.75">
      <c r="A7" s="16"/>
      <c r="B7" s="26"/>
      <c r="C7" s="36" t="s">
        <v>59</v>
      </c>
      <c r="D7" s="37" t="b">
        <v>1</v>
      </c>
      <c r="E7" s="28"/>
    </row>
    <row r="8" spans="1:22" s="10" customFormat="1" ht="12.75">
      <c r="A8" s="16"/>
      <c r="B8" s="26"/>
      <c r="C8" s="36" t="s">
        <v>60</v>
      </c>
      <c r="D8" s="38" t="str">
        <f>[1]!qlSerializationPath(Trigger)</f>
        <v>\\srv0001\risorse\WorkGroup\IMI_Workbooks\Production\QLXL_R01030x\Data\XML\020_YieldCurveBootstrap\020_RateHelpers\</v>
      </c>
      <c r="E8" s="28"/>
    </row>
    <row r="9" spans="1:22" s="10" customFormat="1" ht="12.75">
      <c r="A9" s="16"/>
      <c r="B9" s="26"/>
      <c r="C9" s="36" t="s">
        <v>63</v>
      </c>
      <c r="D9" s="39" t="b">
        <v>1</v>
      </c>
      <c r="E9" s="28"/>
    </row>
    <row r="10" spans="1:22" s="10" customFormat="1" ht="13.5" thickBot="1">
      <c r="A10" s="16"/>
      <c r="B10" s="29"/>
      <c r="C10" s="30"/>
      <c r="D10" s="30"/>
      <c r="E10" s="31"/>
    </row>
    <row r="11" spans="1:22" ht="12" thickBot="1"/>
    <row r="12" spans="1:22" ht="15.75">
      <c r="B12" s="109" t="s">
        <v>74</v>
      </c>
      <c r="C12" s="110"/>
      <c r="D12" s="110"/>
      <c r="E12" s="111"/>
      <c r="V12" s="14" t="s">
        <v>73</v>
      </c>
    </row>
    <row r="13" spans="1:22" ht="12.75">
      <c r="B13" s="32"/>
      <c r="C13" s="13"/>
      <c r="D13" s="13"/>
      <c r="E13" s="33"/>
    </row>
    <row r="14" spans="1:22" ht="12.75">
      <c r="B14" s="32"/>
      <c r="C14" s="40" t="s">
        <v>0</v>
      </c>
      <c r="D14" s="37" t="s">
        <v>81</v>
      </c>
      <c r="E14" s="33"/>
      <c r="V14" s="14" t="s">
        <v>73</v>
      </c>
    </row>
    <row r="15" spans="1:22" ht="12.75">
      <c r="B15" s="32"/>
      <c r="C15" s="40" t="s">
        <v>82</v>
      </c>
      <c r="D15" s="37" t="s">
        <v>105</v>
      </c>
      <c r="E15" s="33"/>
    </row>
    <row r="16" spans="1:22" ht="12.75">
      <c r="B16" s="32"/>
      <c r="C16" s="40" t="s">
        <v>83</v>
      </c>
      <c r="D16" s="37" t="s">
        <v>37</v>
      </c>
      <c r="E16" s="33"/>
    </row>
    <row r="17" spans="1:5" ht="12.75">
      <c r="B17" s="32"/>
      <c r="C17" s="40" t="s">
        <v>84</v>
      </c>
      <c r="D17" s="37" t="s">
        <v>4</v>
      </c>
      <c r="E17" s="33"/>
    </row>
    <row r="18" spans="1:5" ht="12.75">
      <c r="B18" s="32"/>
      <c r="C18" s="40" t="s">
        <v>1</v>
      </c>
      <c r="D18" s="39" t="s">
        <v>35</v>
      </c>
      <c r="E18" s="33"/>
    </row>
    <row r="19" spans="1:5" ht="12.75">
      <c r="B19" s="32"/>
      <c r="C19" s="40" t="s">
        <v>61</v>
      </c>
      <c r="D19" s="39" t="s">
        <v>58</v>
      </c>
      <c r="E19" s="33"/>
    </row>
    <row r="20" spans="1:5" ht="12.75">
      <c r="A20" s="107"/>
      <c r="B20" s="32"/>
      <c r="C20" s="40" t="s">
        <v>102</v>
      </c>
      <c r="D20" s="37" t="str">
        <f>PROPER(Currency)&amp;"YC"</f>
        <v>UsdYC</v>
      </c>
      <c r="E20" s="33"/>
    </row>
    <row r="21" spans="1:5" ht="12.75">
      <c r="B21" s="32"/>
      <c r="C21" s="40" t="s">
        <v>103</v>
      </c>
      <c r="D21" s="37" t="str">
        <f>PROPER(Currency)&amp;"YCSTD"</f>
        <v>UsdYCSTD</v>
      </c>
      <c r="E21" s="33"/>
    </row>
    <row r="22" spans="1:5" ht="13.5" thickBot="1">
      <c r="B22" s="34"/>
      <c r="C22" s="35"/>
      <c r="D22" s="35"/>
      <c r="E22" s="9"/>
    </row>
  </sheetData>
  <mergeCells count="2">
    <mergeCell ref="B2:E2"/>
    <mergeCell ref="B12:E12"/>
  </mergeCells>
  <phoneticPr fontId="5" type="noConversion"/>
  <dataValidations count="4">
    <dataValidation type="list" allowBlank="1" showInputMessage="1" showErrorMessage="1" sqref="D1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:D17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D15">
      <formula1>"Libor,ibor"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R43"/>
  <sheetViews>
    <sheetView workbookViewId="0">
      <selection activeCell="L3" sqref="L3"/>
    </sheetView>
  </sheetViews>
  <sheetFormatPr defaultRowHeight="12.75"/>
  <cols>
    <col min="1" max="1" width="1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5.8554687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2.28515625" bestFit="1" customWidth="1"/>
    <col min="12" max="12" width="26.7109375" style="12" bestFit="1" customWidth="1"/>
    <col min="13" max="13" width="16.5703125" customWidth="1"/>
    <col min="14" max="14" width="3.85546875" customWidth="1"/>
    <col min="15" max="15" width="2.5703125" customWidth="1"/>
    <col min="16" max="16" width="4" bestFit="1" customWidth="1"/>
    <col min="17" max="17" width="3.28515625" bestFit="1" customWidth="1"/>
    <col min="18" max="18" width="2.7109375" bestFit="1" customWidth="1"/>
  </cols>
  <sheetData>
    <row r="1" spans="1:18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>
      <c r="A2" s="3"/>
      <c r="B2" s="2"/>
      <c r="C2" s="2"/>
      <c r="D2" s="2"/>
      <c r="E2" s="2"/>
      <c r="F2" s="2"/>
      <c r="G2" s="2"/>
      <c r="H2" s="2"/>
      <c r="I2" s="2"/>
      <c r="J2" s="61" t="s">
        <v>12</v>
      </c>
      <c r="K2" s="61" t="str">
        <f>Currency&amp;"_YC"&amp;"STDRH"</f>
        <v>USD_YCSTDRH</v>
      </c>
      <c r="L2" s="2" t="e">
        <f>NA()</f>
        <v>#N/A</v>
      </c>
      <c r="M2" s="2"/>
      <c r="N2" s="58"/>
    </row>
    <row r="3" spans="1:18" ht="22.5">
      <c r="A3" s="3"/>
      <c r="B3" s="42" t="s">
        <v>75</v>
      </c>
      <c r="C3" s="42"/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USD_YCSTDRH_Swaps.xml</v>
      </c>
      <c r="L3" s="45">
        <f>IF(Serialize,_xll.ohObjectSave(L4:L42,SerializationPath&amp;K3,FileOverwrite,Serialize),"---")</f>
        <v>38</v>
      </c>
      <c r="M3" s="47" t="str">
        <f>_xll.ohRangeRetrieveError(L3)</f>
        <v/>
      </c>
      <c r="N3" s="20"/>
    </row>
    <row r="4" spans="1:18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USD_YCSTDRH_AM3L_Libor6M</v>
      </c>
      <c r="L4" s="66" t="str">
        <f>IF(UPPER(FamilyName)="IBOR",_xll.qlEuribor($K4,$J$2,,Permanent,Trigger,ObjectOverwrite),IF(UPPER(FamilyName)="LIBOR",_xll.qlLibor($K4,Currency,$J$2,,Permanent,Trigger,ObjectOverwrite),"--"))</f>
        <v>USD_YCSTDRH_AM3L_Libor6M#0000</v>
      </c>
      <c r="M4" s="41" t="str">
        <f>_xll.ohRangeRetrieveError(L4)</f>
        <v/>
      </c>
      <c r="N4" s="58"/>
    </row>
    <row r="5" spans="1:18" s="57" customFormat="1" ht="12" thickBo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>
      <c r="A6" s="3"/>
      <c r="B6" s="7" t="s">
        <v>76</v>
      </c>
      <c r="C6" s="7" t="s">
        <v>14</v>
      </c>
      <c r="D6" s="7" t="str">
        <f t="array" ref="D6:D42">VLOOKUP(Currency,Conventions,2)</f>
        <v>AM</v>
      </c>
      <c r="E6" s="7" t="str">
        <f t="array" ref="E6:E42">VLOOKUP(Currency,Conventions,3)</f>
        <v>3L</v>
      </c>
      <c r="F6" s="4" t="str">
        <f t="shared" ref="F6:F42" si="0">IF(UPPER(LEFT($D6))="A","Annual",IF(UPPER(LEFT($D6))="S","Semiannual","--"))</f>
        <v>Annual</v>
      </c>
      <c r="G6" s="4" t="s">
        <v>6</v>
      </c>
      <c r="H6" s="4" t="str">
        <f t="shared" ref="H6:H42" si="1">IF(UPPER(RIGHT($D6))="B",BondBasisDayCounter,IF(UPPER(RIGHT($D6))="M",MoneyMarketDayCounter,"--"))</f>
        <v>Actual/360</v>
      </c>
      <c r="I6" s="23">
        <v>0</v>
      </c>
      <c r="J6" s="22" t="str">
        <f t="shared" ref="J6:J42" si="2">Currency&amp;$D6&amp;$E6&amp;$C6&amp;QuoteSuffix</f>
        <v>USDAM3L1Y_Quote</v>
      </c>
      <c r="K6" s="22" t="str">
        <f t="shared" ref="K6:K42" si="3">$K$2&amp;"_"&amp;$D6&amp;$E6&amp;$C6</f>
        <v>USD_YCSTDRH_AM3L1Y</v>
      </c>
      <c r="L6" s="24" t="str">
        <f>_xll.qlSwapRateHelper2(K6,$J6,$C6,Calendar,$F6,$G6,$H6,$L$4,$I6,B6,DiscountingCurve,Permanent,,ObjectOverwrite)</f>
        <v>USD_YCSTDRH_AM3L1Y#0000</v>
      </c>
      <c r="M6" s="47" t="str">
        <f>_xll.ohRangeRetrieveError(L6)</f>
        <v/>
      </c>
      <c r="N6" s="20"/>
      <c r="P6" s="70" t="s">
        <v>85</v>
      </c>
      <c r="Q6" s="71"/>
      <c r="R6" s="72"/>
    </row>
    <row r="7" spans="1:18">
      <c r="A7" s="3"/>
      <c r="B7" s="7" t="s">
        <v>76</v>
      </c>
      <c r="C7" s="7" t="s">
        <v>38</v>
      </c>
      <c r="D7" s="7" t="str">
        <v>AM</v>
      </c>
      <c r="E7" s="7" t="str">
        <v>3L</v>
      </c>
      <c r="F7" s="8" t="str">
        <f t="shared" si="0"/>
        <v>Annual</v>
      </c>
      <c r="G7" s="8" t="s">
        <v>6</v>
      </c>
      <c r="H7" s="8" t="str">
        <f t="shared" si="1"/>
        <v>Actual/360</v>
      </c>
      <c r="I7" s="23">
        <v>0</v>
      </c>
      <c r="J7" s="25" t="str">
        <f t="shared" si="2"/>
        <v>USDAM3L15M_Quote</v>
      </c>
      <c r="K7" s="22" t="str">
        <f t="shared" si="3"/>
        <v>USD_YCSTDRH_AM3L15M</v>
      </c>
      <c r="L7" s="24" t="str">
        <f>_xll.qlSwapRateHelper2(K7,$J7,$C7,Calendar,$F7,$G7,$H7,$L$4,$I7,B7,DiscountingCurve,Permanent,,ObjectOverwrite)</f>
        <v>USD_YCSTDRH_AM3L15M#0000</v>
      </c>
      <c r="M7" s="47" t="str">
        <f>_xll.ohRangeRetrieveError(L7)</f>
        <v/>
      </c>
      <c r="N7" s="20"/>
      <c r="P7" s="48" t="s">
        <v>87</v>
      </c>
      <c r="Q7" s="49" t="s">
        <v>54</v>
      </c>
      <c r="R7" s="50" t="s">
        <v>88</v>
      </c>
    </row>
    <row r="8" spans="1:18">
      <c r="A8" s="3"/>
      <c r="B8" s="7" t="s">
        <v>76</v>
      </c>
      <c r="C8" s="7" t="s">
        <v>39</v>
      </c>
      <c r="D8" s="7" t="str">
        <v>AM</v>
      </c>
      <c r="E8" s="7" t="str">
        <v>3L</v>
      </c>
      <c r="F8" s="8" t="str">
        <f t="shared" si="0"/>
        <v>Annual</v>
      </c>
      <c r="G8" s="8" t="s">
        <v>6</v>
      </c>
      <c r="H8" s="8" t="str">
        <f t="shared" si="1"/>
        <v>Actual/360</v>
      </c>
      <c r="I8" s="23">
        <v>0</v>
      </c>
      <c r="J8" s="25" t="str">
        <f t="shared" si="2"/>
        <v>USDAM3L18M_Quote</v>
      </c>
      <c r="K8" s="22" t="str">
        <f t="shared" si="3"/>
        <v>USD_YCSTDRH_AM3L18M</v>
      </c>
      <c r="L8" s="24" t="str">
        <f>_xll.qlSwapRateHelper2(K8,$J8,$C8,Calendar,$F8,$G8,$H8,$L$4,$I8,B8,DiscountingCurve,Permanent,,ObjectOverwrite)</f>
        <v>USD_YCSTDRH_AM3L18M#0000</v>
      </c>
      <c r="M8" s="47" t="str">
        <f>_xll.ohRangeRetrieveError(L8)</f>
        <v/>
      </c>
      <c r="N8" s="20"/>
      <c r="P8" s="48" t="s">
        <v>89</v>
      </c>
      <c r="Q8" s="49" t="s">
        <v>93</v>
      </c>
      <c r="R8" s="50" t="s">
        <v>86</v>
      </c>
    </row>
    <row r="9" spans="1:18">
      <c r="A9" s="3"/>
      <c r="B9" s="7" t="s">
        <v>76</v>
      </c>
      <c r="C9" s="7" t="s">
        <v>40</v>
      </c>
      <c r="D9" s="7" t="str">
        <v>AM</v>
      </c>
      <c r="E9" s="7" t="str">
        <v>3L</v>
      </c>
      <c r="F9" s="8" t="str">
        <f t="shared" si="0"/>
        <v>Annual</v>
      </c>
      <c r="G9" s="8" t="s">
        <v>6</v>
      </c>
      <c r="H9" s="8" t="str">
        <f t="shared" si="1"/>
        <v>Actual/360</v>
      </c>
      <c r="I9" s="23">
        <v>0</v>
      </c>
      <c r="J9" s="25" t="str">
        <f t="shared" si="2"/>
        <v>USDAM3L21M_Quote</v>
      </c>
      <c r="K9" s="22" t="str">
        <f t="shared" si="3"/>
        <v>USD_YCSTDRH_AM3L21M</v>
      </c>
      <c r="L9" s="24" t="str">
        <f>_xll.qlSwapRateHelper2(K9,$J9,$C9,Calendar,$F9,$G9,$H9,$L$4,$I9,B9,DiscountingCurve,Permanent,,ObjectOverwrite)</f>
        <v>USD_YCSTDRH_AM3L21M#0000</v>
      </c>
      <c r="M9" s="47" t="str">
        <f>_xll.ohRangeRetrieveError(L9)</f>
        <v/>
      </c>
      <c r="N9" s="20"/>
      <c r="P9" s="48" t="s">
        <v>92</v>
      </c>
      <c r="Q9" s="49"/>
      <c r="R9" s="50"/>
    </row>
    <row r="10" spans="1:18" ht="13.5" thickBot="1">
      <c r="A10" s="3"/>
      <c r="B10" s="7" t="s">
        <v>76</v>
      </c>
      <c r="C10" s="7" t="s">
        <v>15</v>
      </c>
      <c r="D10" s="7" t="str">
        <v>AM</v>
      </c>
      <c r="E10" s="7" t="str">
        <v>3L</v>
      </c>
      <c r="F10" s="8" t="str">
        <f t="shared" si="0"/>
        <v>Annual</v>
      </c>
      <c r="G10" s="8" t="s">
        <v>6</v>
      </c>
      <c r="H10" s="8" t="str">
        <f t="shared" si="1"/>
        <v>Actual/360</v>
      </c>
      <c r="I10" s="23">
        <v>0</v>
      </c>
      <c r="J10" s="25" t="str">
        <f t="shared" si="2"/>
        <v>USDAM3L2Y_Quote</v>
      </c>
      <c r="K10" s="22" t="str">
        <f t="shared" si="3"/>
        <v>USD_YCSTDRH_AM3L2Y</v>
      </c>
      <c r="L10" s="24" t="str">
        <f>_xll.qlSwapRateHelper2(K10,$J10,$C10,Calendar,$F10,$G10,$H10,$L$4,$I10,B10,DiscountingCurve,Permanent,,ObjectOverwrite)</f>
        <v>USD_YCSTDRH_AM3L2Y#0000</v>
      </c>
      <c r="M10" s="47" t="str">
        <f>_xll.ohRangeRetrieveError(L10)</f>
        <v/>
      </c>
      <c r="N10" s="20"/>
      <c r="P10" s="51" t="s">
        <v>81</v>
      </c>
      <c r="Q10" s="52" t="s">
        <v>90</v>
      </c>
      <c r="R10" s="53" t="s">
        <v>91</v>
      </c>
    </row>
    <row r="11" spans="1:18">
      <c r="A11" s="3"/>
      <c r="B11" s="7" t="s">
        <v>76</v>
      </c>
      <c r="C11" s="7" t="s">
        <v>16</v>
      </c>
      <c r="D11" s="7" t="str">
        <v>AM</v>
      </c>
      <c r="E11" s="7" t="str">
        <v>3L</v>
      </c>
      <c r="F11" s="8" t="str">
        <f t="shared" si="0"/>
        <v>Annual</v>
      </c>
      <c r="G11" s="8" t="s">
        <v>6</v>
      </c>
      <c r="H11" s="8" t="str">
        <f t="shared" si="1"/>
        <v>Actual/360</v>
      </c>
      <c r="I11" s="23">
        <v>0</v>
      </c>
      <c r="J11" s="25" t="str">
        <f t="shared" si="2"/>
        <v>USDAM3L3Y_Quote</v>
      </c>
      <c r="K11" s="22" t="str">
        <f t="shared" si="3"/>
        <v>USD_YCSTDRH_AM3L3Y</v>
      </c>
      <c r="L11" s="24" t="str">
        <f>_xll.qlSwapRateHelper2(K11,$J11,$C11,Calendar,$F11,$G11,$H11,$L$4,$I11,B11,DiscountingCurve,Permanent,,ObjectOverwrite)</f>
        <v>USD_YCSTDRH_AM3L3Y#0000</v>
      </c>
      <c r="M11" s="47" t="str">
        <f>_xll.ohRangeRetrieveError(L11)</f>
        <v/>
      </c>
      <c r="N11" s="20"/>
    </row>
    <row r="12" spans="1:18">
      <c r="A12" s="3"/>
      <c r="B12" s="7" t="s">
        <v>76</v>
      </c>
      <c r="C12" s="7" t="s">
        <v>17</v>
      </c>
      <c r="D12" s="7" t="str">
        <v>AM</v>
      </c>
      <c r="E12" s="7" t="str">
        <v>3L</v>
      </c>
      <c r="F12" s="8" t="str">
        <f t="shared" si="0"/>
        <v>Annual</v>
      </c>
      <c r="G12" s="8" t="s">
        <v>6</v>
      </c>
      <c r="H12" s="8" t="str">
        <f t="shared" si="1"/>
        <v>Actual/360</v>
      </c>
      <c r="I12" s="23">
        <v>0</v>
      </c>
      <c r="J12" s="25" t="str">
        <f t="shared" si="2"/>
        <v>USDAM3L4Y_Quote</v>
      </c>
      <c r="K12" s="22" t="str">
        <f t="shared" si="3"/>
        <v>USD_YCSTDRH_AM3L4Y</v>
      </c>
      <c r="L12" s="24" t="str">
        <f>_xll.qlSwapRateHelper2(K12,$J12,$C12,Calendar,$F12,$G12,$H12,$L$4,$I12,B12,DiscountingCurve,Permanent,,ObjectOverwrite)</f>
        <v>USD_YCSTDRH_AM3L4Y#0000</v>
      </c>
      <c r="M12" s="47" t="str">
        <f>_xll.ohRangeRetrieveError(L12)</f>
        <v/>
      </c>
      <c r="N12" s="20"/>
    </row>
    <row r="13" spans="1:18">
      <c r="A13" s="3"/>
      <c r="B13" s="7" t="s">
        <v>76</v>
      </c>
      <c r="C13" s="7" t="s">
        <v>18</v>
      </c>
      <c r="D13" s="7" t="str">
        <v>AM</v>
      </c>
      <c r="E13" s="7" t="str">
        <v>3L</v>
      </c>
      <c r="F13" s="8" t="str">
        <f t="shared" si="0"/>
        <v>Annual</v>
      </c>
      <c r="G13" s="8" t="s">
        <v>6</v>
      </c>
      <c r="H13" s="8" t="str">
        <f t="shared" si="1"/>
        <v>Actual/360</v>
      </c>
      <c r="I13" s="23">
        <v>0</v>
      </c>
      <c r="J13" s="25" t="str">
        <f t="shared" si="2"/>
        <v>USDAM3L5Y_Quote</v>
      </c>
      <c r="K13" s="22" t="str">
        <f t="shared" si="3"/>
        <v>USD_YCSTDRH_AM3L5Y</v>
      </c>
      <c r="L13" s="24" t="str">
        <f>_xll.qlSwapRateHelper2(K13,$J13,$C13,Calendar,$F13,$G13,$H13,$L$4,$I13,B13,DiscountingCurve,Permanent,,ObjectOverwrite)</f>
        <v>USD_YCSTDRH_AM3L5Y#0000</v>
      </c>
      <c r="M13" s="47" t="str">
        <f>_xll.ohRangeRetrieveError(L13)</f>
        <v/>
      </c>
      <c r="N13" s="20"/>
    </row>
    <row r="14" spans="1:18">
      <c r="A14" s="3"/>
      <c r="B14" s="7" t="s">
        <v>76</v>
      </c>
      <c r="C14" s="7" t="s">
        <v>19</v>
      </c>
      <c r="D14" s="7" t="str">
        <v>AM</v>
      </c>
      <c r="E14" s="7" t="str">
        <v>3L</v>
      </c>
      <c r="F14" s="8" t="str">
        <f t="shared" si="0"/>
        <v>Annual</v>
      </c>
      <c r="G14" s="8" t="s">
        <v>6</v>
      </c>
      <c r="H14" s="8" t="str">
        <f t="shared" si="1"/>
        <v>Actual/360</v>
      </c>
      <c r="I14" s="23">
        <v>0</v>
      </c>
      <c r="J14" s="25" t="str">
        <f t="shared" si="2"/>
        <v>USDAM3L6Y_Quote</v>
      </c>
      <c r="K14" s="22" t="str">
        <f t="shared" si="3"/>
        <v>USD_YCSTDRH_AM3L6Y</v>
      </c>
      <c r="L14" s="24" t="str">
        <f>_xll.qlSwapRateHelper2(K14,$J14,$C14,Calendar,$F14,$G14,$H14,$L$4,$I14,B14,DiscountingCurve,Permanent,,ObjectOverwrite)</f>
        <v>USD_YCSTDRH_AM3L6Y#0000</v>
      </c>
      <c r="M14" s="47" t="str">
        <f>_xll.ohRangeRetrieveError(L14)</f>
        <v/>
      </c>
      <c r="N14" s="20"/>
    </row>
    <row r="15" spans="1:18">
      <c r="A15" s="3"/>
      <c r="B15" s="7" t="s">
        <v>76</v>
      </c>
      <c r="C15" s="7" t="s">
        <v>20</v>
      </c>
      <c r="D15" s="7" t="str">
        <v>AM</v>
      </c>
      <c r="E15" s="7" t="str">
        <v>3L</v>
      </c>
      <c r="F15" s="8" t="str">
        <f t="shared" si="0"/>
        <v>Annual</v>
      </c>
      <c r="G15" s="8" t="s">
        <v>6</v>
      </c>
      <c r="H15" s="8" t="str">
        <f t="shared" si="1"/>
        <v>Actual/360</v>
      </c>
      <c r="I15" s="23">
        <v>0</v>
      </c>
      <c r="J15" s="25" t="str">
        <f t="shared" si="2"/>
        <v>USDAM3L7Y_Quote</v>
      </c>
      <c r="K15" s="22" t="str">
        <f t="shared" si="3"/>
        <v>USD_YCSTDRH_AM3L7Y</v>
      </c>
      <c r="L15" s="24" t="str">
        <f>_xll.qlSwapRateHelper2(K15,$J15,$C15,Calendar,$F15,$G15,$H15,$L$4,$I15,B15,DiscountingCurve,Permanent,,ObjectOverwrite)</f>
        <v>USD_YCSTDRH_AM3L7Y#0000</v>
      </c>
      <c r="M15" s="47" t="str">
        <f>_xll.ohRangeRetrieveError(L15)</f>
        <v/>
      </c>
      <c r="N15" s="20"/>
    </row>
    <row r="16" spans="1:18">
      <c r="A16" s="3"/>
      <c r="B16" s="7" t="s">
        <v>76</v>
      </c>
      <c r="C16" s="7" t="s">
        <v>21</v>
      </c>
      <c r="D16" s="7" t="str">
        <v>AM</v>
      </c>
      <c r="E16" s="7" t="str">
        <v>3L</v>
      </c>
      <c r="F16" s="8" t="str">
        <f t="shared" si="0"/>
        <v>Annual</v>
      </c>
      <c r="G16" s="8" t="s">
        <v>6</v>
      </c>
      <c r="H16" s="8" t="str">
        <f t="shared" si="1"/>
        <v>Actual/360</v>
      </c>
      <c r="I16" s="23">
        <v>0</v>
      </c>
      <c r="J16" s="25" t="str">
        <f t="shared" si="2"/>
        <v>USDAM3L8Y_Quote</v>
      </c>
      <c r="K16" s="22" t="str">
        <f t="shared" si="3"/>
        <v>USD_YCSTDRH_AM3L8Y</v>
      </c>
      <c r="L16" s="24" t="str">
        <f>_xll.qlSwapRateHelper2(K16,$J16,$C16,Calendar,$F16,$G16,$H16,$L$4,$I16,B16,DiscountingCurve,Permanent,,ObjectOverwrite)</f>
        <v>USD_YCSTDRH_AM3L8Y#0000</v>
      </c>
      <c r="M16" s="47" t="str">
        <f>_xll.ohRangeRetrieveError(L16)</f>
        <v/>
      </c>
      <c r="N16" s="20"/>
    </row>
    <row r="17" spans="1:14">
      <c r="A17" s="3"/>
      <c r="B17" s="7" t="s">
        <v>76</v>
      </c>
      <c r="C17" s="7" t="s">
        <v>22</v>
      </c>
      <c r="D17" s="7" t="str">
        <v>AM</v>
      </c>
      <c r="E17" s="7" t="str">
        <v>3L</v>
      </c>
      <c r="F17" s="8" t="str">
        <f t="shared" si="0"/>
        <v>Annual</v>
      </c>
      <c r="G17" s="8" t="s">
        <v>6</v>
      </c>
      <c r="H17" s="8" t="str">
        <f t="shared" si="1"/>
        <v>Actual/360</v>
      </c>
      <c r="I17" s="23">
        <v>0</v>
      </c>
      <c r="J17" s="25" t="str">
        <f t="shared" si="2"/>
        <v>USDAM3L9Y_Quote</v>
      </c>
      <c r="K17" s="22" t="str">
        <f t="shared" si="3"/>
        <v>USD_YCSTDRH_AM3L9Y</v>
      </c>
      <c r="L17" s="24" t="str">
        <f>_xll.qlSwapRateHelper2(K17,$J17,$C17,Calendar,$F17,$G17,$H17,$L$4,$I17,B17,DiscountingCurve,Permanent,,ObjectOverwrite)</f>
        <v>USD_YCSTDRH_AM3L9Y#0000</v>
      </c>
      <c r="M17" s="47" t="str">
        <f>_xll.ohRangeRetrieveError(L17)</f>
        <v/>
      </c>
      <c r="N17" s="20"/>
    </row>
    <row r="18" spans="1:14">
      <c r="A18" s="3"/>
      <c r="B18" s="7" t="s">
        <v>76</v>
      </c>
      <c r="C18" s="7" t="s">
        <v>23</v>
      </c>
      <c r="D18" s="7" t="str">
        <v>AM</v>
      </c>
      <c r="E18" s="7" t="str">
        <v>3L</v>
      </c>
      <c r="F18" s="8" t="str">
        <f t="shared" si="0"/>
        <v>Annual</v>
      </c>
      <c r="G18" s="8" t="s">
        <v>6</v>
      </c>
      <c r="H18" s="8" t="str">
        <f t="shared" si="1"/>
        <v>Actual/360</v>
      </c>
      <c r="I18" s="23">
        <v>0</v>
      </c>
      <c r="J18" s="25" t="str">
        <f t="shared" si="2"/>
        <v>USDAM3L10Y_Quote</v>
      </c>
      <c r="K18" s="22" t="str">
        <f t="shared" si="3"/>
        <v>USD_YCSTDRH_AM3L10Y</v>
      </c>
      <c r="L18" s="24" t="str">
        <f>_xll.qlSwapRateHelper2(K18,$J18,$C18,Calendar,$F18,$G18,$H18,$L$4,$I18,B18,DiscountingCurve,Permanent,,ObjectOverwrite)</f>
        <v>USD_YCSTDRH_AM3L10Y#0000</v>
      </c>
      <c r="M18" s="47" t="str">
        <f>_xll.ohRangeRetrieveError(L18)</f>
        <v/>
      </c>
      <c r="N18" s="20"/>
    </row>
    <row r="19" spans="1:14">
      <c r="A19" s="3"/>
      <c r="B19" s="7" t="s">
        <v>76</v>
      </c>
      <c r="C19" s="7" t="s">
        <v>24</v>
      </c>
      <c r="D19" s="7" t="str">
        <v>AM</v>
      </c>
      <c r="E19" s="7" t="str">
        <v>3L</v>
      </c>
      <c r="F19" s="8" t="str">
        <f t="shared" si="0"/>
        <v>Annual</v>
      </c>
      <c r="G19" s="8" t="s">
        <v>6</v>
      </c>
      <c r="H19" s="8" t="str">
        <f t="shared" si="1"/>
        <v>Actual/360</v>
      </c>
      <c r="I19" s="23">
        <v>0</v>
      </c>
      <c r="J19" s="25" t="str">
        <f t="shared" si="2"/>
        <v>USDAM3L11Y_Quote</v>
      </c>
      <c r="K19" s="22" t="str">
        <f t="shared" si="3"/>
        <v>USD_YCSTDRH_AM3L11Y</v>
      </c>
      <c r="L19" s="24" t="str">
        <f>_xll.qlSwapRateHelper2(K19,$J19,$C19,Calendar,$F19,$G19,$H19,$L$4,$I19,B19,DiscountingCurve,Permanent,,ObjectOverwrite)</f>
        <v>USD_YCSTDRH_AM3L11Y#0000</v>
      </c>
      <c r="M19" s="47" t="str">
        <f>_xll.ohRangeRetrieveError(L19)</f>
        <v/>
      </c>
      <c r="N19" s="20"/>
    </row>
    <row r="20" spans="1:14">
      <c r="A20" s="3"/>
      <c r="B20" s="7" t="s">
        <v>76</v>
      </c>
      <c r="C20" s="7" t="s">
        <v>25</v>
      </c>
      <c r="D20" s="7" t="str">
        <v>AM</v>
      </c>
      <c r="E20" s="7" t="str">
        <v>3L</v>
      </c>
      <c r="F20" s="8" t="str">
        <f t="shared" si="0"/>
        <v>Annual</v>
      </c>
      <c r="G20" s="8" t="s">
        <v>6</v>
      </c>
      <c r="H20" s="8" t="str">
        <f t="shared" si="1"/>
        <v>Actual/360</v>
      </c>
      <c r="I20" s="23">
        <v>0</v>
      </c>
      <c r="J20" s="25" t="str">
        <f t="shared" si="2"/>
        <v>USDAM3L12Y_Quote</v>
      </c>
      <c r="K20" s="22" t="str">
        <f t="shared" si="3"/>
        <v>USD_YCSTDRH_AM3L12Y</v>
      </c>
      <c r="L20" s="24" t="str">
        <f>_xll.qlSwapRateHelper2(K20,$J20,$C20,Calendar,$F20,$G20,$H20,$L$4,$I20,B20,DiscountingCurve,Permanent,,ObjectOverwrite)</f>
        <v>USD_YCSTDRH_AM3L12Y#0000</v>
      </c>
      <c r="M20" s="47" t="str">
        <f>_xll.ohRangeRetrieveError(L20)</f>
        <v/>
      </c>
      <c r="N20" s="20"/>
    </row>
    <row r="21" spans="1:14">
      <c r="A21" s="3"/>
      <c r="B21" s="7" t="s">
        <v>76</v>
      </c>
      <c r="C21" s="7" t="s">
        <v>26</v>
      </c>
      <c r="D21" s="7" t="str">
        <v>AM</v>
      </c>
      <c r="E21" s="7" t="str">
        <v>3L</v>
      </c>
      <c r="F21" s="8" t="str">
        <f t="shared" si="0"/>
        <v>Annual</v>
      </c>
      <c r="G21" s="8" t="s">
        <v>6</v>
      </c>
      <c r="H21" s="8" t="str">
        <f t="shared" si="1"/>
        <v>Actual/360</v>
      </c>
      <c r="I21" s="23">
        <v>0</v>
      </c>
      <c r="J21" s="25" t="str">
        <f t="shared" si="2"/>
        <v>USDAM3L13Y_Quote</v>
      </c>
      <c r="K21" s="22" t="str">
        <f t="shared" si="3"/>
        <v>USD_YCSTDRH_AM3L13Y</v>
      </c>
      <c r="L21" s="24" t="str">
        <f>_xll.qlSwapRateHelper2(K21,$J21,$C21,Calendar,$F21,$G21,$H21,$L$4,$I21,B21,DiscountingCurve,Permanent,,ObjectOverwrite)</f>
        <v>USD_YCSTDRH_AM3L13Y#0000</v>
      </c>
      <c r="M21" s="47" t="str">
        <f>_xll.ohRangeRetrieveError(L21)</f>
        <v/>
      </c>
      <c r="N21" s="20"/>
    </row>
    <row r="22" spans="1:14">
      <c r="A22" s="3"/>
      <c r="B22" s="7" t="s">
        <v>76</v>
      </c>
      <c r="C22" s="7" t="s">
        <v>27</v>
      </c>
      <c r="D22" s="7" t="str">
        <v>AM</v>
      </c>
      <c r="E22" s="7" t="str">
        <v>3L</v>
      </c>
      <c r="F22" s="8" t="str">
        <f t="shared" si="0"/>
        <v>Annual</v>
      </c>
      <c r="G22" s="8" t="s">
        <v>6</v>
      </c>
      <c r="H22" s="8" t="str">
        <f t="shared" si="1"/>
        <v>Actual/360</v>
      </c>
      <c r="I22" s="23">
        <v>0</v>
      </c>
      <c r="J22" s="25" t="str">
        <f t="shared" si="2"/>
        <v>USDAM3L14Y_Quote</v>
      </c>
      <c r="K22" s="22" t="str">
        <f t="shared" si="3"/>
        <v>USD_YCSTDRH_AM3L14Y</v>
      </c>
      <c r="L22" s="24" t="str">
        <f>_xll.qlSwapRateHelper2(K22,$J22,$C22,Calendar,$F22,$G22,$H22,$L$4,$I22,B22,DiscountingCurve,Permanent,,ObjectOverwrite)</f>
        <v>USD_YCSTDRH_AM3L14Y#0000</v>
      </c>
      <c r="M22" s="47" t="str">
        <f>_xll.ohRangeRetrieveError(L22)</f>
        <v/>
      </c>
      <c r="N22" s="20"/>
    </row>
    <row r="23" spans="1:14">
      <c r="A23" s="3"/>
      <c r="B23" s="7" t="s">
        <v>76</v>
      </c>
      <c r="C23" s="7" t="s">
        <v>28</v>
      </c>
      <c r="D23" s="7" t="str">
        <v>AM</v>
      </c>
      <c r="E23" s="7" t="str">
        <v>3L</v>
      </c>
      <c r="F23" s="8" t="str">
        <f t="shared" si="0"/>
        <v>Annual</v>
      </c>
      <c r="G23" s="8" t="s">
        <v>6</v>
      </c>
      <c r="H23" s="8" t="str">
        <f t="shared" si="1"/>
        <v>Actual/360</v>
      </c>
      <c r="I23" s="23">
        <v>0</v>
      </c>
      <c r="J23" s="25" t="str">
        <f t="shared" si="2"/>
        <v>USDAM3L15Y_Quote</v>
      </c>
      <c r="K23" s="22" t="str">
        <f t="shared" si="3"/>
        <v>USD_YCSTDRH_AM3L15Y</v>
      </c>
      <c r="L23" s="24" t="str">
        <f>_xll.qlSwapRateHelper2(K23,$J23,$C23,Calendar,$F23,$G23,$H23,$L$4,$I23,B23,DiscountingCurve,Permanent,,ObjectOverwrite)</f>
        <v>USD_YCSTDRH_AM3L15Y#0000</v>
      </c>
      <c r="M23" s="47" t="str">
        <f>_xll.ohRangeRetrieveError(L23)</f>
        <v/>
      </c>
      <c r="N23" s="20"/>
    </row>
    <row r="24" spans="1:14">
      <c r="A24" s="3"/>
      <c r="B24" s="7" t="s">
        <v>76</v>
      </c>
      <c r="C24" s="7" t="s">
        <v>41</v>
      </c>
      <c r="D24" s="7" t="str">
        <v>AM</v>
      </c>
      <c r="E24" s="7" t="str">
        <v>3L</v>
      </c>
      <c r="F24" s="8" t="str">
        <f t="shared" si="0"/>
        <v>Annual</v>
      </c>
      <c r="G24" s="8" t="s">
        <v>6</v>
      </c>
      <c r="H24" s="8" t="str">
        <f t="shared" si="1"/>
        <v>Actual/360</v>
      </c>
      <c r="I24" s="23">
        <v>0</v>
      </c>
      <c r="J24" s="25" t="str">
        <f t="shared" si="2"/>
        <v>USDAM3L16Y_Quote</v>
      </c>
      <c r="K24" s="22" t="str">
        <f t="shared" si="3"/>
        <v>USD_YCSTDRH_AM3L16Y</v>
      </c>
      <c r="L24" s="24" t="str">
        <f>_xll.qlSwapRateHelper2(K24,$J24,$C24,Calendar,$F24,$G24,$H24,$L$4,$I24,B24,DiscountingCurve,Permanent,,ObjectOverwrite)</f>
        <v>USD_YCSTDRH_AM3L16Y#0000</v>
      </c>
      <c r="M24" s="47" t="str">
        <f>_xll.ohRangeRetrieveError(L24)</f>
        <v/>
      </c>
      <c r="N24" s="20"/>
    </row>
    <row r="25" spans="1:14">
      <c r="A25" s="3"/>
      <c r="B25" s="7" t="s">
        <v>76</v>
      </c>
      <c r="C25" s="7" t="s">
        <v>42</v>
      </c>
      <c r="D25" s="7" t="str">
        <v>AM</v>
      </c>
      <c r="E25" s="7" t="str">
        <v>3L</v>
      </c>
      <c r="F25" s="8" t="str">
        <f t="shared" si="0"/>
        <v>Annual</v>
      </c>
      <c r="G25" s="8" t="s">
        <v>6</v>
      </c>
      <c r="H25" s="8" t="str">
        <f t="shared" si="1"/>
        <v>Actual/360</v>
      </c>
      <c r="I25" s="23">
        <v>0</v>
      </c>
      <c r="J25" s="25" t="str">
        <f t="shared" si="2"/>
        <v>USDAM3L17Y_Quote</v>
      </c>
      <c r="K25" s="22" t="str">
        <f t="shared" si="3"/>
        <v>USD_YCSTDRH_AM3L17Y</v>
      </c>
      <c r="L25" s="24" t="str">
        <f>_xll.qlSwapRateHelper2(K25,$J25,$C25,Calendar,$F25,$G25,$H25,$L$4,$I25,B25,DiscountingCurve,Permanent,,ObjectOverwrite)</f>
        <v>USD_YCSTDRH_AM3L17Y#0000</v>
      </c>
      <c r="M25" s="47" t="str">
        <f>_xll.ohRangeRetrieveError(L25)</f>
        <v/>
      </c>
      <c r="N25" s="20"/>
    </row>
    <row r="26" spans="1:14">
      <c r="A26" s="3"/>
      <c r="B26" s="7" t="s">
        <v>76</v>
      </c>
      <c r="C26" s="7" t="s">
        <v>43</v>
      </c>
      <c r="D26" s="7" t="str">
        <v>AM</v>
      </c>
      <c r="E26" s="7" t="str">
        <v>3L</v>
      </c>
      <c r="F26" s="8" t="str">
        <f t="shared" si="0"/>
        <v>Annual</v>
      </c>
      <c r="G26" s="8" t="s">
        <v>6</v>
      </c>
      <c r="H26" s="8" t="str">
        <f t="shared" si="1"/>
        <v>Actual/360</v>
      </c>
      <c r="I26" s="23">
        <v>0</v>
      </c>
      <c r="J26" s="25" t="str">
        <f t="shared" si="2"/>
        <v>USDAM3L18Y_Quote</v>
      </c>
      <c r="K26" s="22" t="str">
        <f t="shared" si="3"/>
        <v>USD_YCSTDRH_AM3L18Y</v>
      </c>
      <c r="L26" s="24" t="str">
        <f>_xll.qlSwapRateHelper2(K26,$J26,$C26,Calendar,$F26,$G26,$H26,$L$4,$I26,B26,DiscountingCurve,Permanent,,ObjectOverwrite)</f>
        <v>USD_YCSTDRH_AM3L18Y#0000</v>
      </c>
      <c r="M26" s="47" t="str">
        <f>_xll.ohRangeRetrieveError(L26)</f>
        <v/>
      </c>
      <c r="N26" s="20"/>
    </row>
    <row r="27" spans="1:14">
      <c r="A27" s="3"/>
      <c r="B27" s="7" t="s">
        <v>76</v>
      </c>
      <c r="C27" s="7" t="s">
        <v>44</v>
      </c>
      <c r="D27" s="7" t="str">
        <v>AM</v>
      </c>
      <c r="E27" s="7" t="str">
        <v>3L</v>
      </c>
      <c r="F27" s="8" t="str">
        <f t="shared" si="0"/>
        <v>Annual</v>
      </c>
      <c r="G27" s="8" t="s">
        <v>6</v>
      </c>
      <c r="H27" s="8" t="str">
        <f t="shared" si="1"/>
        <v>Actual/360</v>
      </c>
      <c r="I27" s="23">
        <v>0</v>
      </c>
      <c r="J27" s="25" t="str">
        <f t="shared" si="2"/>
        <v>USDAM3L19Y_Quote</v>
      </c>
      <c r="K27" s="22" t="str">
        <f t="shared" si="3"/>
        <v>USD_YCSTDRH_AM3L19Y</v>
      </c>
      <c r="L27" s="24" t="str">
        <f>_xll.qlSwapRateHelper2(K27,$J27,$C27,Calendar,$F27,$G27,$H27,$L$4,$I27,B27,DiscountingCurve,Permanent,,ObjectOverwrite)</f>
        <v>USD_YCSTDRH_AM3L19Y#0000</v>
      </c>
      <c r="M27" s="47" t="str">
        <f>_xll.ohRangeRetrieveError(L27)</f>
        <v/>
      </c>
      <c r="N27" s="20"/>
    </row>
    <row r="28" spans="1:14">
      <c r="A28" s="3"/>
      <c r="B28" s="7" t="s">
        <v>76</v>
      </c>
      <c r="C28" s="7" t="s">
        <v>29</v>
      </c>
      <c r="D28" s="7" t="str">
        <v>AM</v>
      </c>
      <c r="E28" s="7" t="str">
        <v>3L</v>
      </c>
      <c r="F28" s="8" t="str">
        <f t="shared" si="0"/>
        <v>Annual</v>
      </c>
      <c r="G28" s="8" t="s">
        <v>6</v>
      </c>
      <c r="H28" s="8" t="str">
        <f t="shared" si="1"/>
        <v>Actual/360</v>
      </c>
      <c r="I28" s="23">
        <v>0</v>
      </c>
      <c r="J28" s="25" t="str">
        <f t="shared" si="2"/>
        <v>USDAM3L20Y_Quote</v>
      </c>
      <c r="K28" s="22" t="str">
        <f t="shared" si="3"/>
        <v>USD_YCSTDRH_AM3L20Y</v>
      </c>
      <c r="L28" s="24" t="str">
        <f>_xll.qlSwapRateHelper2(K28,$J28,$C28,Calendar,$F28,$G28,$H28,$L$4,$I28,B28,DiscountingCurve,Permanent,,ObjectOverwrite)</f>
        <v>USD_YCSTDRH_AM3L20Y#0000</v>
      </c>
      <c r="M28" s="47" t="str">
        <f>_xll.ohRangeRetrieveError(L28)</f>
        <v/>
      </c>
      <c r="N28" s="20"/>
    </row>
    <row r="29" spans="1:14">
      <c r="A29" s="3"/>
      <c r="B29" s="7" t="s">
        <v>76</v>
      </c>
      <c r="C29" s="7" t="s">
        <v>45</v>
      </c>
      <c r="D29" s="7" t="str">
        <v>AM</v>
      </c>
      <c r="E29" s="7" t="str">
        <v>3L</v>
      </c>
      <c r="F29" s="8" t="str">
        <f t="shared" si="0"/>
        <v>Annual</v>
      </c>
      <c r="G29" s="8" t="s">
        <v>6</v>
      </c>
      <c r="H29" s="8" t="str">
        <f t="shared" si="1"/>
        <v>Actual/360</v>
      </c>
      <c r="I29" s="23">
        <v>0</v>
      </c>
      <c r="J29" s="25" t="str">
        <f t="shared" si="2"/>
        <v>USDAM3L21Y_Quote</v>
      </c>
      <c r="K29" s="22" t="str">
        <f t="shared" si="3"/>
        <v>USD_YCSTDRH_AM3L21Y</v>
      </c>
      <c r="L29" s="24" t="str">
        <f>_xll.qlSwapRateHelper2(K29,$J29,$C29,Calendar,$F29,$G29,$H29,$L$4,$I29,B29,DiscountingCurve,Permanent,,ObjectOverwrite)</f>
        <v>USD_YCSTDRH_AM3L21Y#0000</v>
      </c>
      <c r="M29" s="47" t="str">
        <f>_xll.ohRangeRetrieveError(L29)</f>
        <v/>
      </c>
      <c r="N29" s="20"/>
    </row>
    <row r="30" spans="1:14">
      <c r="A30" s="3"/>
      <c r="B30" s="7" t="s">
        <v>76</v>
      </c>
      <c r="C30" s="7" t="s">
        <v>46</v>
      </c>
      <c r="D30" s="7" t="str">
        <v>AM</v>
      </c>
      <c r="E30" s="7" t="str">
        <v>3L</v>
      </c>
      <c r="F30" s="8" t="str">
        <f t="shared" si="0"/>
        <v>Annual</v>
      </c>
      <c r="G30" s="8" t="s">
        <v>6</v>
      </c>
      <c r="H30" s="8" t="str">
        <f t="shared" si="1"/>
        <v>Actual/360</v>
      </c>
      <c r="I30" s="23">
        <v>0</v>
      </c>
      <c r="J30" s="25" t="str">
        <f t="shared" si="2"/>
        <v>USDAM3L22Y_Quote</v>
      </c>
      <c r="K30" s="22" t="str">
        <f t="shared" si="3"/>
        <v>USD_YCSTDRH_AM3L22Y</v>
      </c>
      <c r="L30" s="24" t="str">
        <f>_xll.qlSwapRateHelper2(K30,$J30,$C30,Calendar,$F30,$G30,$H30,$L$4,$I30,B30,DiscountingCurve,Permanent,,ObjectOverwrite)</f>
        <v>USD_YCSTDRH_AM3L22Y#0000</v>
      </c>
      <c r="M30" s="47" t="str">
        <f>_xll.ohRangeRetrieveError(L30)</f>
        <v/>
      </c>
      <c r="N30" s="20"/>
    </row>
    <row r="31" spans="1:14">
      <c r="A31" s="3"/>
      <c r="B31" s="7" t="s">
        <v>76</v>
      </c>
      <c r="C31" s="7" t="s">
        <v>47</v>
      </c>
      <c r="D31" s="7" t="str">
        <v>AM</v>
      </c>
      <c r="E31" s="7" t="str">
        <v>3L</v>
      </c>
      <c r="F31" s="8" t="str">
        <f t="shared" si="0"/>
        <v>Annual</v>
      </c>
      <c r="G31" s="8" t="s">
        <v>6</v>
      </c>
      <c r="H31" s="8" t="str">
        <f t="shared" si="1"/>
        <v>Actual/360</v>
      </c>
      <c r="I31" s="23">
        <v>0</v>
      </c>
      <c r="J31" s="25" t="str">
        <f t="shared" si="2"/>
        <v>USDAM3L23Y_Quote</v>
      </c>
      <c r="K31" s="22" t="str">
        <f t="shared" si="3"/>
        <v>USD_YCSTDRH_AM3L23Y</v>
      </c>
      <c r="L31" s="24" t="str">
        <f>_xll.qlSwapRateHelper2(K31,$J31,$C31,Calendar,$F31,$G31,$H31,$L$4,$I31,B31,DiscountingCurve,Permanent,,ObjectOverwrite)</f>
        <v>USD_YCSTDRH_AM3L23Y#0000</v>
      </c>
      <c r="M31" s="47" t="str">
        <f>_xll.ohRangeRetrieveError(L31)</f>
        <v/>
      </c>
      <c r="N31" s="20"/>
    </row>
    <row r="32" spans="1:14">
      <c r="A32" s="3"/>
      <c r="B32" s="7" t="s">
        <v>76</v>
      </c>
      <c r="C32" s="7" t="s">
        <v>48</v>
      </c>
      <c r="D32" s="7" t="str">
        <v>AM</v>
      </c>
      <c r="E32" s="7" t="str">
        <v>3L</v>
      </c>
      <c r="F32" s="8" t="str">
        <f t="shared" si="0"/>
        <v>Annual</v>
      </c>
      <c r="G32" s="8" t="s">
        <v>6</v>
      </c>
      <c r="H32" s="8" t="str">
        <f t="shared" si="1"/>
        <v>Actual/360</v>
      </c>
      <c r="I32" s="23">
        <v>0</v>
      </c>
      <c r="J32" s="25" t="str">
        <f t="shared" si="2"/>
        <v>USDAM3L24Y_Quote</v>
      </c>
      <c r="K32" s="22" t="str">
        <f t="shared" si="3"/>
        <v>USD_YCSTDRH_AM3L24Y</v>
      </c>
      <c r="L32" s="24" t="str">
        <f>_xll.qlSwapRateHelper2(K32,$J32,$C32,Calendar,$F32,$G32,$H32,$L$4,$I32,B32,DiscountingCurve,Permanent,,ObjectOverwrite)</f>
        <v>USD_YCSTDRH_AM3L24Y#0000</v>
      </c>
      <c r="M32" s="47" t="str">
        <f>_xll.ohRangeRetrieveError(L32)</f>
        <v/>
      </c>
      <c r="N32" s="20"/>
    </row>
    <row r="33" spans="1:14">
      <c r="A33" s="3"/>
      <c r="B33" s="7" t="s">
        <v>76</v>
      </c>
      <c r="C33" s="7" t="s">
        <v>30</v>
      </c>
      <c r="D33" s="7" t="str">
        <v>AM</v>
      </c>
      <c r="E33" s="7" t="str">
        <v>3L</v>
      </c>
      <c r="F33" s="8" t="str">
        <f t="shared" si="0"/>
        <v>Annual</v>
      </c>
      <c r="G33" s="8" t="s">
        <v>6</v>
      </c>
      <c r="H33" s="8" t="str">
        <f t="shared" si="1"/>
        <v>Actual/360</v>
      </c>
      <c r="I33" s="23">
        <v>0</v>
      </c>
      <c r="J33" s="25" t="str">
        <f t="shared" si="2"/>
        <v>USDAM3L25Y_Quote</v>
      </c>
      <c r="K33" s="22" t="str">
        <f t="shared" si="3"/>
        <v>USD_YCSTDRH_AM3L25Y</v>
      </c>
      <c r="L33" s="24" t="str">
        <f>_xll.qlSwapRateHelper2(K33,$J33,$C33,Calendar,$F33,$G33,$H33,$L$4,$I33,B33,DiscountingCurve,Permanent,,ObjectOverwrite)</f>
        <v>USD_YCSTDRH_AM3L25Y#0000</v>
      </c>
      <c r="M33" s="47" t="str">
        <f>_xll.ohRangeRetrieveError(L33)</f>
        <v/>
      </c>
      <c r="N33" s="20"/>
    </row>
    <row r="34" spans="1:14">
      <c r="A34" s="3"/>
      <c r="B34" s="7" t="s">
        <v>76</v>
      </c>
      <c r="C34" s="7" t="s">
        <v>49</v>
      </c>
      <c r="D34" s="7" t="str">
        <v>AM</v>
      </c>
      <c r="E34" s="7" t="str">
        <v>3L</v>
      </c>
      <c r="F34" s="8" t="str">
        <f t="shared" si="0"/>
        <v>Annual</v>
      </c>
      <c r="G34" s="8" t="s">
        <v>6</v>
      </c>
      <c r="H34" s="8" t="str">
        <f t="shared" si="1"/>
        <v>Actual/360</v>
      </c>
      <c r="I34" s="23">
        <v>0</v>
      </c>
      <c r="J34" s="25" t="str">
        <f t="shared" si="2"/>
        <v>USDAM3L26Y_Quote</v>
      </c>
      <c r="K34" s="22" t="str">
        <f t="shared" si="3"/>
        <v>USD_YCSTDRH_AM3L26Y</v>
      </c>
      <c r="L34" s="24" t="str">
        <f>_xll.qlSwapRateHelper2(K34,$J34,$C34,Calendar,$F34,$G34,$H34,$L$4,$I34,B34,DiscountingCurve,Permanent,,ObjectOverwrite)</f>
        <v>USD_YCSTDRH_AM3L26Y#0000</v>
      </c>
      <c r="M34" s="47" t="str">
        <f>_xll.ohRangeRetrieveError(L34)</f>
        <v/>
      </c>
      <c r="N34" s="20"/>
    </row>
    <row r="35" spans="1:14">
      <c r="A35" s="3"/>
      <c r="B35" s="7" t="s">
        <v>76</v>
      </c>
      <c r="C35" s="7" t="s">
        <v>50</v>
      </c>
      <c r="D35" s="7" t="str">
        <v>AM</v>
      </c>
      <c r="E35" s="7" t="str">
        <v>3L</v>
      </c>
      <c r="F35" s="8" t="str">
        <f t="shared" si="0"/>
        <v>Annual</v>
      </c>
      <c r="G35" s="8" t="s">
        <v>6</v>
      </c>
      <c r="H35" s="8" t="str">
        <f t="shared" si="1"/>
        <v>Actual/360</v>
      </c>
      <c r="I35" s="23">
        <v>0</v>
      </c>
      <c r="J35" s="25" t="str">
        <f t="shared" si="2"/>
        <v>USDAM3L27Y_Quote</v>
      </c>
      <c r="K35" s="22" t="str">
        <f t="shared" si="3"/>
        <v>USD_YCSTDRH_AM3L27Y</v>
      </c>
      <c r="L35" s="24" t="str">
        <f>_xll.qlSwapRateHelper2(K35,$J35,$C35,Calendar,$F35,$G35,$H35,$L$4,$I35,B35,DiscountingCurve,Permanent,,ObjectOverwrite)</f>
        <v>USD_YCSTDRH_AM3L27Y#0000</v>
      </c>
      <c r="M35" s="47" t="str">
        <f>_xll.ohRangeRetrieveError(L35)</f>
        <v/>
      </c>
      <c r="N35" s="20"/>
    </row>
    <row r="36" spans="1:14">
      <c r="A36" s="3"/>
      <c r="B36" s="7" t="s">
        <v>76</v>
      </c>
      <c r="C36" s="7" t="s">
        <v>51</v>
      </c>
      <c r="D36" s="7" t="str">
        <v>AM</v>
      </c>
      <c r="E36" s="7" t="str">
        <v>3L</v>
      </c>
      <c r="F36" s="8" t="str">
        <f t="shared" si="0"/>
        <v>Annual</v>
      </c>
      <c r="G36" s="8" t="s">
        <v>6</v>
      </c>
      <c r="H36" s="8" t="str">
        <f t="shared" si="1"/>
        <v>Actual/360</v>
      </c>
      <c r="I36" s="23">
        <v>0</v>
      </c>
      <c r="J36" s="25" t="str">
        <f t="shared" si="2"/>
        <v>USDAM3L28Y_Quote</v>
      </c>
      <c r="K36" s="22" t="str">
        <f t="shared" si="3"/>
        <v>USD_YCSTDRH_AM3L28Y</v>
      </c>
      <c r="L36" s="24" t="str">
        <f>_xll.qlSwapRateHelper2(K36,$J36,$C36,Calendar,$F36,$G36,$H36,$L$4,$I36,B36,DiscountingCurve,Permanent,,ObjectOverwrite)</f>
        <v>USD_YCSTDRH_AM3L28Y#0000</v>
      </c>
      <c r="M36" s="47" t="str">
        <f>_xll.ohRangeRetrieveError(L36)</f>
        <v/>
      </c>
      <c r="N36" s="20"/>
    </row>
    <row r="37" spans="1:14">
      <c r="A37" s="3"/>
      <c r="B37" s="7" t="s">
        <v>76</v>
      </c>
      <c r="C37" s="7" t="s">
        <v>52</v>
      </c>
      <c r="D37" s="7" t="str">
        <v>AM</v>
      </c>
      <c r="E37" s="7" t="str">
        <v>3L</v>
      </c>
      <c r="F37" s="8" t="str">
        <f t="shared" si="0"/>
        <v>Annual</v>
      </c>
      <c r="G37" s="8" t="s">
        <v>6</v>
      </c>
      <c r="H37" s="8" t="str">
        <f t="shared" si="1"/>
        <v>Actual/360</v>
      </c>
      <c r="I37" s="23">
        <v>0</v>
      </c>
      <c r="J37" s="25" t="str">
        <f t="shared" si="2"/>
        <v>USDAM3L29Y_Quote</v>
      </c>
      <c r="K37" s="22" t="str">
        <f t="shared" si="3"/>
        <v>USD_YCSTDRH_AM3L29Y</v>
      </c>
      <c r="L37" s="24" t="str">
        <f>_xll.qlSwapRateHelper2(K37,$J37,$C37,Calendar,$F37,$G37,$H37,$L$4,$I37,B37,DiscountingCurve,Permanent,,ObjectOverwrite)</f>
        <v>USD_YCSTDRH_AM3L29Y#0000</v>
      </c>
      <c r="M37" s="47" t="str">
        <f>_xll.ohRangeRetrieveError(L37)</f>
        <v/>
      </c>
      <c r="N37" s="20"/>
    </row>
    <row r="38" spans="1:14">
      <c r="A38" s="3"/>
      <c r="B38" s="7" t="s">
        <v>76</v>
      </c>
      <c r="C38" s="7" t="s">
        <v>31</v>
      </c>
      <c r="D38" s="7" t="str">
        <v>AM</v>
      </c>
      <c r="E38" s="7" t="str">
        <v>3L</v>
      </c>
      <c r="F38" s="8" t="str">
        <f t="shared" si="0"/>
        <v>Annual</v>
      </c>
      <c r="G38" s="8" t="s">
        <v>6</v>
      </c>
      <c r="H38" s="8" t="str">
        <f t="shared" si="1"/>
        <v>Actual/360</v>
      </c>
      <c r="I38" s="23">
        <v>0</v>
      </c>
      <c r="J38" s="25" t="str">
        <f t="shared" si="2"/>
        <v>USDAM3L30Y_Quote</v>
      </c>
      <c r="K38" s="22" t="str">
        <f t="shared" si="3"/>
        <v>USD_YCSTDRH_AM3L30Y</v>
      </c>
      <c r="L38" s="24" t="str">
        <f>_xll.qlSwapRateHelper2(K38,$J38,$C38,Calendar,$F38,$G38,$H38,$L$4,$I38,B38,DiscountingCurve,Permanent,,ObjectOverwrite)</f>
        <v>USD_YCSTDRH_AM3L30Y#0000</v>
      </c>
      <c r="M38" s="47" t="str">
        <f>_xll.ohRangeRetrieveError(L38)</f>
        <v/>
      </c>
      <c r="N38" s="20"/>
    </row>
    <row r="39" spans="1:14">
      <c r="A39" s="3"/>
      <c r="B39" s="7" t="s">
        <v>76</v>
      </c>
      <c r="C39" s="7" t="s">
        <v>53</v>
      </c>
      <c r="D39" s="7" t="str">
        <v>AM</v>
      </c>
      <c r="E39" s="7" t="str">
        <v>3L</v>
      </c>
      <c r="F39" s="8" t="str">
        <f t="shared" si="0"/>
        <v>Annual</v>
      </c>
      <c r="G39" s="8" t="s">
        <v>6</v>
      </c>
      <c r="H39" s="8" t="str">
        <f t="shared" si="1"/>
        <v>Actual/360</v>
      </c>
      <c r="I39" s="23">
        <v>0</v>
      </c>
      <c r="J39" s="25" t="str">
        <f t="shared" si="2"/>
        <v>USDAM3L35Y_Quote</v>
      </c>
      <c r="K39" s="22" t="str">
        <f t="shared" si="3"/>
        <v>USD_YCSTDRH_AM3L35Y</v>
      </c>
      <c r="L39" s="24" t="str">
        <f>_xll.qlSwapRateHelper2(K39,$J39,$C39,Calendar,$F39,$G39,$H39,$L$4,$I39,B39,DiscountingCurve,Permanent,,ObjectOverwrite)</f>
        <v>USD_YCSTDRH_AM3L35Y#0000</v>
      </c>
      <c r="M39" s="47" t="str">
        <f>_xll.ohRangeRetrieveError(L39)</f>
        <v/>
      </c>
      <c r="N39" s="20"/>
    </row>
    <row r="40" spans="1:14">
      <c r="A40" s="3"/>
      <c r="B40" s="7" t="s">
        <v>76</v>
      </c>
      <c r="C40" s="7" t="s">
        <v>32</v>
      </c>
      <c r="D40" s="7" t="str">
        <v>AM</v>
      </c>
      <c r="E40" s="7" t="str">
        <v>3L</v>
      </c>
      <c r="F40" s="8" t="str">
        <f t="shared" si="0"/>
        <v>Annual</v>
      </c>
      <c r="G40" s="8" t="s">
        <v>6</v>
      </c>
      <c r="H40" s="8" t="str">
        <f t="shared" si="1"/>
        <v>Actual/360</v>
      </c>
      <c r="I40" s="23">
        <v>0</v>
      </c>
      <c r="J40" s="25" t="str">
        <f t="shared" si="2"/>
        <v>USDAM3L40Y_Quote</v>
      </c>
      <c r="K40" s="22" t="str">
        <f t="shared" si="3"/>
        <v>USD_YCSTDRH_AM3L40Y</v>
      </c>
      <c r="L40" s="24" t="str">
        <f>_xll.qlSwapRateHelper2(K40,$J40,$C40,Calendar,$F40,$G40,$H40,$L$4,$I40,B40,DiscountingCurve,Permanent,,ObjectOverwrite)</f>
        <v>USD_YCSTDRH_AM3L40Y#0000</v>
      </c>
      <c r="M40" s="47" t="str">
        <f>_xll.ohRangeRetrieveError(L40)</f>
        <v/>
      </c>
      <c r="N40" s="20"/>
    </row>
    <row r="41" spans="1:14">
      <c r="A41" s="3"/>
      <c r="B41" s="7" t="s">
        <v>76</v>
      </c>
      <c r="C41" s="7" t="s">
        <v>33</v>
      </c>
      <c r="D41" s="7" t="str">
        <v>AM</v>
      </c>
      <c r="E41" s="7" t="str">
        <v>3L</v>
      </c>
      <c r="F41" s="8" t="str">
        <f t="shared" si="0"/>
        <v>Annual</v>
      </c>
      <c r="G41" s="8" t="s">
        <v>6</v>
      </c>
      <c r="H41" s="8" t="str">
        <f t="shared" si="1"/>
        <v>Actual/360</v>
      </c>
      <c r="I41" s="23">
        <v>0</v>
      </c>
      <c r="J41" s="25" t="str">
        <f t="shared" si="2"/>
        <v>USDAM3L50Y_Quote</v>
      </c>
      <c r="K41" s="22" t="str">
        <f t="shared" si="3"/>
        <v>USD_YCSTDRH_AM3L50Y</v>
      </c>
      <c r="L41" s="24" t="str">
        <f>_xll.qlSwapRateHelper2(K41,$J41,$C41,Calendar,$F41,$G41,$H41,$L$4,$I41,B41,DiscountingCurve,Permanent,,ObjectOverwrite)</f>
        <v>USD_YCSTDRH_AM3L50Y#0000</v>
      </c>
      <c r="M41" s="47" t="str">
        <f>_xll.ohRangeRetrieveError(L41)</f>
        <v/>
      </c>
      <c r="N41" s="20"/>
    </row>
    <row r="42" spans="1:14">
      <c r="A42" s="3"/>
      <c r="B42" s="7" t="s">
        <v>76</v>
      </c>
      <c r="C42" s="7" t="s">
        <v>34</v>
      </c>
      <c r="D42" s="7" t="str">
        <v>AM</v>
      </c>
      <c r="E42" s="7" t="str">
        <v>3L</v>
      </c>
      <c r="F42" s="8" t="str">
        <f t="shared" si="0"/>
        <v>Annual</v>
      </c>
      <c r="G42" s="8" t="s">
        <v>6</v>
      </c>
      <c r="H42" s="8" t="str">
        <f t="shared" si="1"/>
        <v>Actual/360</v>
      </c>
      <c r="I42" s="23">
        <v>0</v>
      </c>
      <c r="J42" s="25" t="str">
        <f t="shared" si="2"/>
        <v>USDAM3L60Y_Quote</v>
      </c>
      <c r="K42" s="22" t="str">
        <f t="shared" si="3"/>
        <v>USD_YCSTDRH_AM3L60Y</v>
      </c>
      <c r="L42" s="24" t="str">
        <f>_xll.qlSwapRateHelper2(K42,$J42,$C42,Calendar,$F42,$G42,$H42,$L$4,$I42,B42,DiscountingCurve,Permanent,,ObjectOverwrite)</f>
        <v>USD_YCSTDRH_AM3L60Y#0000</v>
      </c>
      <c r="M42" s="47" t="str">
        <f>_xll.ohRangeRetrieveError(L42)</f>
        <v/>
      </c>
      <c r="N42" s="20"/>
    </row>
    <row r="43" spans="1:14" ht="13.5" thickBo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11"/>
      <c r="M43" s="11"/>
      <c r="N43" s="21"/>
    </row>
  </sheetData>
  <phoneticPr fontId="5" type="noConversion"/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Q97"/>
  <sheetViews>
    <sheetView workbookViewId="0">
      <selection activeCell="L3" sqref="L3"/>
    </sheetView>
  </sheetViews>
  <sheetFormatPr defaultRowHeight="11.25"/>
  <cols>
    <col min="1" max="1" width="1.7109375" style="77" customWidth="1"/>
    <col min="2" max="2" width="17.28515625" style="77" bestFit="1" customWidth="1"/>
    <col min="3" max="3" width="7.140625" style="77" customWidth="1"/>
    <col min="4" max="4" width="7" style="77" bestFit="1" customWidth="1"/>
    <col min="5" max="5" width="6" style="77" bestFit="1" customWidth="1"/>
    <col min="6" max="6" width="7" style="77" bestFit="1" customWidth="1"/>
    <col min="7" max="7" width="19.28515625" style="77" bestFit="1" customWidth="1"/>
    <col min="8" max="8" width="11" style="77" bestFit="1" customWidth="1"/>
    <col min="9" max="9" width="8" style="77" bestFit="1" customWidth="1"/>
    <col min="10" max="10" width="21.42578125" style="77" bestFit="1" customWidth="1"/>
    <col min="11" max="11" width="23.42578125" style="77" bestFit="1" customWidth="1"/>
    <col min="12" max="12" width="28.5703125" style="104" bestFit="1" customWidth="1"/>
    <col min="13" max="13" width="21" style="77" customWidth="1"/>
    <col min="14" max="14" width="3.7109375" style="77" customWidth="1"/>
    <col min="15" max="15" width="9.140625" style="77"/>
    <col min="16" max="17" width="17.28515625" style="77" bestFit="1" customWidth="1"/>
    <col min="18" max="16384" width="9.140625" style="77"/>
  </cols>
  <sheetData>
    <row r="1" spans="1:17">
      <c r="A1" s="73"/>
      <c r="B1" s="74"/>
      <c r="C1" s="74"/>
      <c r="D1" s="74"/>
      <c r="E1" s="74"/>
      <c r="F1" s="74"/>
      <c r="G1" s="74"/>
      <c r="H1" s="74"/>
      <c r="I1" s="74"/>
      <c r="J1" s="74"/>
      <c r="K1" s="75"/>
      <c r="L1" s="74"/>
      <c r="M1" s="74"/>
      <c r="N1" s="76"/>
    </row>
    <row r="2" spans="1:17">
      <c r="A2" s="78"/>
      <c r="B2" s="79"/>
      <c r="C2" s="79"/>
      <c r="D2" s="79"/>
      <c r="E2" s="79"/>
      <c r="F2" s="79"/>
      <c r="G2" s="79"/>
      <c r="H2" s="79"/>
      <c r="I2" s="79"/>
      <c r="J2" s="80"/>
      <c r="K2" s="80" t="str">
        <f>Currency&amp;"_YC"&amp;$J$2&amp;"RH"</f>
        <v>USD_YCRH</v>
      </c>
      <c r="L2" s="2" t="e">
        <f>NA()</f>
        <v>#N/A</v>
      </c>
      <c r="M2" s="79"/>
      <c r="N2" s="81"/>
    </row>
    <row r="3" spans="1:17" ht="36" customHeight="1">
      <c r="A3" s="78"/>
      <c r="B3" s="82" t="s">
        <v>75</v>
      </c>
      <c r="C3" s="82" t="s">
        <v>72</v>
      </c>
      <c r="D3" s="82"/>
      <c r="E3" s="82"/>
      <c r="F3" s="82" t="s">
        <v>64</v>
      </c>
      <c r="G3" s="82" t="s">
        <v>5</v>
      </c>
      <c r="H3" s="82" t="s">
        <v>3</v>
      </c>
      <c r="I3" s="82" t="s">
        <v>65</v>
      </c>
      <c r="J3" s="82" t="s">
        <v>57</v>
      </c>
      <c r="K3" s="83" t="str">
        <f>K2&amp;"_Swaps.xml"</f>
        <v>USD_YCRH_Swaps.xml</v>
      </c>
      <c r="L3" s="84">
        <f>IF(Serialize,_xll.ohObjectSave(_xll.ohPack(L4:L95),SerializationPath&amp;K3,FileOverwrite,Serialize),"---")</f>
        <v>55</v>
      </c>
      <c r="M3" s="85" t="str">
        <f>_xll.ohRangeRetrieveError(L3)</f>
        <v/>
      </c>
      <c r="N3" s="81"/>
    </row>
    <row r="4" spans="1:17">
      <c r="A4" s="86"/>
      <c r="B4" s="79"/>
      <c r="C4" s="79"/>
      <c r="D4" s="79"/>
      <c r="E4" s="79"/>
      <c r="F4" s="79"/>
      <c r="G4" s="79"/>
      <c r="H4" s="79"/>
      <c r="I4" s="79"/>
      <c r="J4" s="79"/>
      <c r="K4" s="87" t="str">
        <f>$K$2&amp;"_"&amp;$D6&amp;"_"&amp;FamilyName&amp;$J$2</f>
        <v>USD_YCRH_OIS_Libor</v>
      </c>
      <c r="L4" s="88" t="str">
        <f>_xll.qlEonia(K4,,Permanent,Trigger,ObjectOverwrite)</f>
        <v>USD_YCRH_OIS_Libor#0000</v>
      </c>
      <c r="M4" s="89" t="str">
        <f>_xll.ohRangeRetrieveError(L4)</f>
        <v/>
      </c>
      <c r="N4" s="81"/>
    </row>
    <row r="5" spans="1:17">
      <c r="A5" s="86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1"/>
    </row>
    <row r="6" spans="1:17">
      <c r="A6" s="78"/>
      <c r="B6" s="90"/>
      <c r="C6" s="91" t="s">
        <v>100</v>
      </c>
      <c r="D6" s="90" t="s">
        <v>124</v>
      </c>
      <c r="E6" s="91" t="s">
        <v>95</v>
      </c>
      <c r="F6" s="92" t="s">
        <v>2</v>
      </c>
      <c r="G6" s="92" t="s">
        <v>99</v>
      </c>
      <c r="H6" s="92" t="str">
        <f t="shared" ref="H6:H59" si="0">MoneyMarketDayCounter</f>
        <v>Actual/360</v>
      </c>
      <c r="I6" s="93">
        <v>0</v>
      </c>
      <c r="J6" s="94" t="str">
        <f t="shared" ref="J6:J59" si="1">Currency&amp;$D6&amp;$E6&amp;QuoteSuffix</f>
        <v>USDOISSW_Quote</v>
      </c>
      <c r="K6" s="94" t="str">
        <f t="shared" ref="K6:K59" si="2">$K$2&amp;"_"&amp;$D6&amp;$E6</f>
        <v>USD_YCRH_OISSW</v>
      </c>
      <c r="L6" s="95" t="str">
        <f>_xll.qlOISRateHelper(K6,2,C6,J6,$L$4,Permanent,,ObjectOverwrite)</f>
        <v>USD_YCRH_OISSW#0000</v>
      </c>
      <c r="M6" s="85" t="str">
        <f>_xll.ohRangeRetrieveError(L6)</f>
        <v/>
      </c>
      <c r="N6" s="81"/>
      <c r="P6" s="106">
        <f>_xll.qlRateHelperEarliestDate($L6)</f>
        <v>41487</v>
      </c>
      <c r="Q6" s="106">
        <f>_xll.qlRateHelperLatestDate($L6)</f>
        <v>41494</v>
      </c>
    </row>
    <row r="7" spans="1:17">
      <c r="A7" s="78"/>
      <c r="B7" s="90"/>
      <c r="C7" s="91" t="s">
        <v>96</v>
      </c>
      <c r="D7" s="90" t="s">
        <v>124</v>
      </c>
      <c r="E7" s="91" t="s">
        <v>96</v>
      </c>
      <c r="F7" s="92" t="s">
        <v>2</v>
      </c>
      <c r="G7" s="92" t="s">
        <v>99</v>
      </c>
      <c r="H7" s="92" t="str">
        <f t="shared" si="0"/>
        <v>Actual/360</v>
      </c>
      <c r="I7" s="93">
        <v>0</v>
      </c>
      <c r="J7" s="94" t="str">
        <f t="shared" si="1"/>
        <v>USDOIS2W_Quote</v>
      </c>
      <c r="K7" s="94" t="str">
        <f t="shared" si="2"/>
        <v>USD_YCRH_OIS2W</v>
      </c>
      <c r="L7" s="95" t="str">
        <f>_xll.qlOISRateHelper(K7,2,C7,J7,$L$4,Permanent,,ObjectOverwrite)</f>
        <v>USD_YCRH_OIS2W#0000</v>
      </c>
      <c r="M7" s="85" t="str">
        <f>_xll.ohRangeRetrieveError(L7)</f>
        <v/>
      </c>
      <c r="N7" s="81"/>
      <c r="P7" s="106">
        <f>_xll.qlRateHelperEarliestDate($L7)</f>
        <v>41487</v>
      </c>
      <c r="Q7" s="106">
        <f>_xll.qlRateHelperLatestDate($L7)</f>
        <v>41501</v>
      </c>
    </row>
    <row r="8" spans="1:17">
      <c r="A8" s="78"/>
      <c r="B8" s="90"/>
      <c r="C8" s="91" t="s">
        <v>97</v>
      </c>
      <c r="D8" s="90" t="s">
        <v>124</v>
      </c>
      <c r="E8" s="91" t="s">
        <v>97</v>
      </c>
      <c r="F8" s="92" t="s">
        <v>2</v>
      </c>
      <c r="G8" s="92" t="s">
        <v>99</v>
      </c>
      <c r="H8" s="92" t="str">
        <f t="shared" si="0"/>
        <v>Actual/360</v>
      </c>
      <c r="I8" s="93">
        <v>0</v>
      </c>
      <c r="J8" s="94" t="str">
        <f t="shared" si="1"/>
        <v>USDOIS3W_Quote</v>
      </c>
      <c r="K8" s="94" t="str">
        <f t="shared" si="2"/>
        <v>USD_YCRH_OIS3W</v>
      </c>
      <c r="L8" s="95" t="str">
        <f>_xll.qlOISRateHelper(K8,2,C8,J8,$L$4,Permanent,,ObjectOverwrite)</f>
        <v>USD_YCRH_OIS3W#0000</v>
      </c>
      <c r="M8" s="85" t="str">
        <f>_xll.ohRangeRetrieveError(L8)</f>
        <v/>
      </c>
      <c r="N8" s="81"/>
      <c r="P8" s="106">
        <f>_xll.qlRateHelperEarliestDate($L8)</f>
        <v>41487</v>
      </c>
      <c r="Q8" s="106">
        <f>_xll.qlRateHelperLatestDate($L8)</f>
        <v>41508</v>
      </c>
    </row>
    <row r="9" spans="1:17">
      <c r="A9" s="78"/>
      <c r="B9" s="90"/>
      <c r="C9" s="91" t="s">
        <v>7</v>
      </c>
      <c r="D9" s="90" t="s">
        <v>124</v>
      </c>
      <c r="E9" s="91" t="s">
        <v>7</v>
      </c>
      <c r="F9" s="92" t="s">
        <v>2</v>
      </c>
      <c r="G9" s="92" t="s">
        <v>6</v>
      </c>
      <c r="H9" s="92" t="str">
        <f t="shared" si="0"/>
        <v>Actual/360</v>
      </c>
      <c r="I9" s="93">
        <v>0</v>
      </c>
      <c r="J9" s="94" t="str">
        <f t="shared" si="1"/>
        <v>USDOIS1M_Quote</v>
      </c>
      <c r="K9" s="94" t="str">
        <f t="shared" si="2"/>
        <v>USD_YCRH_OIS1M</v>
      </c>
      <c r="L9" s="95" t="str">
        <f>_xll.qlOISRateHelper(K9,2,C9,J9,$L$4,Permanent,,ObjectOverwrite)</f>
        <v>USD_YCRH_OIS1M#0000</v>
      </c>
      <c r="M9" s="85" t="str">
        <f>_xll.ohRangeRetrieveError(L9)</f>
        <v/>
      </c>
      <c r="N9" s="81"/>
      <c r="P9" s="106">
        <f>_xll.qlRateHelperEarliestDate($L9)</f>
        <v>41487</v>
      </c>
      <c r="Q9" s="106">
        <f>_xll.qlRateHelperLatestDate($L9)</f>
        <v>41519</v>
      </c>
    </row>
    <row r="10" spans="1:17">
      <c r="A10" s="78"/>
      <c r="B10" s="90"/>
      <c r="C10" s="91" t="s">
        <v>8</v>
      </c>
      <c r="D10" s="90" t="s">
        <v>124</v>
      </c>
      <c r="E10" s="91" t="s">
        <v>8</v>
      </c>
      <c r="F10" s="92" t="s">
        <v>2</v>
      </c>
      <c r="G10" s="92" t="s">
        <v>6</v>
      </c>
      <c r="H10" s="92" t="str">
        <f t="shared" si="0"/>
        <v>Actual/360</v>
      </c>
      <c r="I10" s="93">
        <v>0</v>
      </c>
      <c r="J10" s="94" t="str">
        <f t="shared" si="1"/>
        <v>USDOIS2M_Quote</v>
      </c>
      <c r="K10" s="94" t="str">
        <f t="shared" si="2"/>
        <v>USD_YCRH_OIS2M</v>
      </c>
      <c r="L10" s="95" t="str">
        <f>_xll.qlOISRateHelper(K10,2,C10,J10,$L$4,Permanent,,ObjectOverwrite)</f>
        <v>USD_YCRH_OIS2M#0000</v>
      </c>
      <c r="M10" s="85" t="str">
        <f>_xll.ohRangeRetrieveError(L10)</f>
        <v/>
      </c>
      <c r="N10" s="81"/>
      <c r="P10" s="106">
        <f>_xll.qlRateHelperEarliestDate($L10)</f>
        <v>41487</v>
      </c>
      <c r="Q10" s="106">
        <f>_xll.qlRateHelperLatestDate($L10)</f>
        <v>41548</v>
      </c>
    </row>
    <row r="11" spans="1:17">
      <c r="A11" s="78"/>
      <c r="B11" s="90"/>
      <c r="C11" s="91" t="s">
        <v>9</v>
      </c>
      <c r="D11" s="90" t="s">
        <v>124</v>
      </c>
      <c r="E11" s="91" t="s">
        <v>9</v>
      </c>
      <c r="F11" s="92" t="s">
        <v>2</v>
      </c>
      <c r="G11" s="92" t="s">
        <v>6</v>
      </c>
      <c r="H11" s="92" t="str">
        <f t="shared" si="0"/>
        <v>Actual/360</v>
      </c>
      <c r="I11" s="93">
        <v>0</v>
      </c>
      <c r="J11" s="94" t="str">
        <f t="shared" si="1"/>
        <v>USDOIS3M_Quote</v>
      </c>
      <c r="K11" s="94" t="str">
        <f t="shared" si="2"/>
        <v>USD_YCRH_OIS3M</v>
      </c>
      <c r="L11" s="95" t="str">
        <f>_xll.qlOISRateHelper(K11,2,C11,J11,$L$4,Permanent,,ObjectOverwrite)</f>
        <v>USD_YCRH_OIS3M#0000</v>
      </c>
      <c r="M11" s="85" t="str">
        <f>_xll.ohRangeRetrieveError(L11)</f>
        <v/>
      </c>
      <c r="N11" s="81"/>
      <c r="P11" s="106">
        <f>_xll.qlRateHelperEarliestDate($L11)</f>
        <v>41487</v>
      </c>
      <c r="Q11" s="106">
        <f>_xll.qlRateHelperLatestDate($L11)</f>
        <v>41579</v>
      </c>
    </row>
    <row r="12" spans="1:17">
      <c r="A12" s="78"/>
      <c r="B12" s="90"/>
      <c r="C12" s="91" t="s">
        <v>10</v>
      </c>
      <c r="D12" s="90" t="s">
        <v>124</v>
      </c>
      <c r="E12" s="91" t="s">
        <v>10</v>
      </c>
      <c r="F12" s="92" t="s">
        <v>2</v>
      </c>
      <c r="G12" s="92" t="s">
        <v>6</v>
      </c>
      <c r="H12" s="92" t="str">
        <f t="shared" si="0"/>
        <v>Actual/360</v>
      </c>
      <c r="I12" s="93">
        <v>0</v>
      </c>
      <c r="J12" s="94" t="str">
        <f t="shared" si="1"/>
        <v>USDOIS4M_Quote</v>
      </c>
      <c r="K12" s="94" t="str">
        <f t="shared" si="2"/>
        <v>USD_YCRH_OIS4M</v>
      </c>
      <c r="L12" s="95" t="str">
        <f>_xll.qlOISRateHelper(K12,2,C12,J12,$L$4,Permanent,,ObjectOverwrite)</f>
        <v>USD_YCRH_OIS4M#0000</v>
      </c>
      <c r="M12" s="85" t="str">
        <f>_xll.ohRangeRetrieveError(L12)</f>
        <v/>
      </c>
      <c r="N12" s="81"/>
      <c r="P12" s="106">
        <f>_xll.qlRateHelperEarliestDate($L12)</f>
        <v>41487</v>
      </c>
      <c r="Q12" s="106">
        <f>_xll.qlRateHelperLatestDate($L12)</f>
        <v>41610</v>
      </c>
    </row>
    <row r="13" spans="1:17">
      <c r="A13" s="78"/>
      <c r="B13" s="90"/>
      <c r="C13" s="91" t="s">
        <v>11</v>
      </c>
      <c r="D13" s="90" t="s">
        <v>124</v>
      </c>
      <c r="E13" s="91" t="s">
        <v>11</v>
      </c>
      <c r="F13" s="92" t="s">
        <v>2</v>
      </c>
      <c r="G13" s="92" t="s">
        <v>6</v>
      </c>
      <c r="H13" s="92" t="str">
        <f t="shared" si="0"/>
        <v>Actual/360</v>
      </c>
      <c r="I13" s="93">
        <v>0</v>
      </c>
      <c r="J13" s="94" t="str">
        <f t="shared" si="1"/>
        <v>USDOIS5M_Quote</v>
      </c>
      <c r="K13" s="94" t="str">
        <f t="shared" si="2"/>
        <v>USD_YCRH_OIS5M</v>
      </c>
      <c r="L13" s="95" t="str">
        <f>_xll.qlOISRateHelper(K13,2,C13,J13,$L$4,Permanent,,ObjectOverwrite)</f>
        <v>USD_YCRH_OIS5M#0000</v>
      </c>
      <c r="M13" s="85" t="str">
        <f>_xll.ohRangeRetrieveError(L13)</f>
        <v/>
      </c>
      <c r="N13" s="81"/>
      <c r="P13" s="106">
        <f>_xll.qlRateHelperEarliestDate($L13)</f>
        <v>41487</v>
      </c>
      <c r="Q13" s="106">
        <f>_xll.qlRateHelperLatestDate($L13)</f>
        <v>41641</v>
      </c>
    </row>
    <row r="14" spans="1:17">
      <c r="A14" s="78"/>
      <c r="B14" s="90"/>
      <c r="C14" s="91" t="s">
        <v>12</v>
      </c>
      <c r="D14" s="90" t="s">
        <v>124</v>
      </c>
      <c r="E14" s="91" t="s">
        <v>12</v>
      </c>
      <c r="F14" s="92" t="s">
        <v>2</v>
      </c>
      <c r="G14" s="92" t="s">
        <v>6</v>
      </c>
      <c r="H14" s="92" t="str">
        <f t="shared" si="0"/>
        <v>Actual/360</v>
      </c>
      <c r="I14" s="93">
        <v>0</v>
      </c>
      <c r="J14" s="94" t="str">
        <f t="shared" si="1"/>
        <v>USDOIS6M_Quote</v>
      </c>
      <c r="K14" s="94" t="str">
        <f t="shared" si="2"/>
        <v>USD_YCRH_OIS6M</v>
      </c>
      <c r="L14" s="95" t="str">
        <f>_xll.qlOISRateHelper(K14,2,C14,J14,$L$4,Permanent,,ObjectOverwrite)</f>
        <v>USD_YCRH_OIS6M#0000</v>
      </c>
      <c r="M14" s="85" t="str">
        <f>_xll.ohRangeRetrieveError(L14)</f>
        <v/>
      </c>
      <c r="N14" s="81"/>
      <c r="P14" s="106">
        <f>_xll.qlRateHelperEarliestDate($L14)</f>
        <v>41487</v>
      </c>
      <c r="Q14" s="106">
        <f>_xll.qlRateHelperLatestDate($L14)</f>
        <v>41673</v>
      </c>
    </row>
    <row r="15" spans="1:17">
      <c r="A15" s="78"/>
      <c r="B15" s="90"/>
      <c r="C15" s="91" t="s">
        <v>67</v>
      </c>
      <c r="D15" s="90" t="s">
        <v>124</v>
      </c>
      <c r="E15" s="91" t="s">
        <v>67</v>
      </c>
      <c r="F15" s="92" t="s">
        <v>2</v>
      </c>
      <c r="G15" s="92" t="s">
        <v>6</v>
      </c>
      <c r="H15" s="92" t="str">
        <f t="shared" si="0"/>
        <v>Actual/360</v>
      </c>
      <c r="I15" s="93">
        <v>0</v>
      </c>
      <c r="J15" s="94" t="str">
        <f t="shared" si="1"/>
        <v>USDOIS7M_Quote</v>
      </c>
      <c r="K15" s="94" t="str">
        <f t="shared" si="2"/>
        <v>USD_YCRH_OIS7M</v>
      </c>
      <c r="L15" s="95" t="str">
        <f>_xll.qlOISRateHelper(K15,2,C15,J15,$L$4,Permanent,,ObjectOverwrite)</f>
        <v>USD_YCRH_OIS7M#0000</v>
      </c>
      <c r="M15" s="85" t="str">
        <f>_xll.ohRangeRetrieveError(L15)</f>
        <v/>
      </c>
      <c r="N15" s="81"/>
      <c r="P15" s="106">
        <f>_xll.qlRateHelperEarliestDate($L15)</f>
        <v>41487</v>
      </c>
      <c r="Q15" s="106">
        <f>_xll.qlRateHelperLatestDate($L15)</f>
        <v>41701</v>
      </c>
    </row>
    <row r="16" spans="1:17">
      <c r="A16" s="78"/>
      <c r="B16" s="90"/>
      <c r="C16" s="91" t="s">
        <v>68</v>
      </c>
      <c r="D16" s="90" t="s">
        <v>124</v>
      </c>
      <c r="E16" s="91" t="s">
        <v>68</v>
      </c>
      <c r="F16" s="92" t="s">
        <v>2</v>
      </c>
      <c r="G16" s="92" t="s">
        <v>6</v>
      </c>
      <c r="H16" s="92" t="str">
        <f t="shared" si="0"/>
        <v>Actual/360</v>
      </c>
      <c r="I16" s="93">
        <v>0</v>
      </c>
      <c r="J16" s="94" t="str">
        <f t="shared" si="1"/>
        <v>USDOIS8M_Quote</v>
      </c>
      <c r="K16" s="94" t="str">
        <f t="shared" si="2"/>
        <v>USD_YCRH_OIS8M</v>
      </c>
      <c r="L16" s="95" t="str">
        <f>_xll.qlOISRateHelper(K16,2,C16,J16,$L$4,Permanent,,ObjectOverwrite)</f>
        <v>USD_YCRH_OIS8M#0000</v>
      </c>
      <c r="M16" s="85" t="str">
        <f>_xll.ohRangeRetrieveError(L16)</f>
        <v/>
      </c>
      <c r="N16" s="81"/>
      <c r="P16" s="106">
        <f>_xll.qlRateHelperEarliestDate($L16)</f>
        <v>41487</v>
      </c>
      <c r="Q16" s="106">
        <f>_xll.qlRateHelperLatestDate($L16)</f>
        <v>41730</v>
      </c>
    </row>
    <row r="17" spans="1:17">
      <c r="A17" s="78"/>
      <c r="B17" s="90"/>
      <c r="C17" s="91" t="s">
        <v>13</v>
      </c>
      <c r="D17" s="90" t="s">
        <v>124</v>
      </c>
      <c r="E17" s="91" t="s">
        <v>13</v>
      </c>
      <c r="F17" s="92" t="s">
        <v>2</v>
      </c>
      <c r="G17" s="92" t="s">
        <v>6</v>
      </c>
      <c r="H17" s="92" t="str">
        <f t="shared" si="0"/>
        <v>Actual/360</v>
      </c>
      <c r="I17" s="93">
        <v>0</v>
      </c>
      <c r="J17" s="94" t="str">
        <f t="shared" si="1"/>
        <v>USDOIS9M_Quote</v>
      </c>
      <c r="K17" s="94" t="str">
        <f t="shared" si="2"/>
        <v>USD_YCRH_OIS9M</v>
      </c>
      <c r="L17" s="95" t="str">
        <f>_xll.qlOISRateHelper(K17,2,C17,J17,$L$4,Permanent,,ObjectOverwrite)</f>
        <v>USD_YCRH_OIS9M#0000</v>
      </c>
      <c r="M17" s="85" t="str">
        <f>_xll.ohRangeRetrieveError(L17)</f>
        <v/>
      </c>
      <c r="N17" s="81"/>
      <c r="P17" s="106">
        <f>_xll.qlRateHelperEarliestDate($L17)</f>
        <v>41487</v>
      </c>
      <c r="Q17" s="106">
        <f>_xll.qlRateHelperLatestDate($L17)</f>
        <v>41761</v>
      </c>
    </row>
    <row r="18" spans="1:17">
      <c r="A18" s="78"/>
      <c r="B18" s="90"/>
      <c r="C18" s="91" t="s">
        <v>69</v>
      </c>
      <c r="D18" s="90" t="s">
        <v>124</v>
      </c>
      <c r="E18" s="91" t="s">
        <v>69</v>
      </c>
      <c r="F18" s="92" t="s">
        <v>2</v>
      </c>
      <c r="G18" s="92" t="s">
        <v>6</v>
      </c>
      <c r="H18" s="92" t="str">
        <f t="shared" si="0"/>
        <v>Actual/360</v>
      </c>
      <c r="I18" s="93">
        <v>0</v>
      </c>
      <c r="J18" s="94" t="str">
        <f t="shared" si="1"/>
        <v>USDOIS10M_Quote</v>
      </c>
      <c r="K18" s="94" t="str">
        <f t="shared" si="2"/>
        <v>USD_YCRH_OIS10M</v>
      </c>
      <c r="L18" s="95" t="str">
        <f>_xll.qlOISRateHelper(K18,2,C18,J18,$L$4,Permanent,,ObjectOverwrite)</f>
        <v>USD_YCRH_OIS10M#0000</v>
      </c>
      <c r="M18" s="85" t="str">
        <f>_xll.ohRangeRetrieveError(L18)</f>
        <v/>
      </c>
      <c r="N18" s="81"/>
      <c r="P18" s="106">
        <f>_xll.qlRateHelperEarliestDate($L18)</f>
        <v>41487</v>
      </c>
      <c r="Q18" s="106">
        <f>_xll.qlRateHelperLatestDate($L18)</f>
        <v>41792</v>
      </c>
    </row>
    <row r="19" spans="1:17">
      <c r="A19" s="78"/>
      <c r="B19" s="90"/>
      <c r="C19" s="91" t="s">
        <v>70</v>
      </c>
      <c r="D19" s="90" t="s">
        <v>124</v>
      </c>
      <c r="E19" s="91" t="s">
        <v>70</v>
      </c>
      <c r="F19" s="92" t="s">
        <v>2</v>
      </c>
      <c r="G19" s="92" t="s">
        <v>6</v>
      </c>
      <c r="H19" s="92" t="str">
        <f t="shared" si="0"/>
        <v>Actual/360</v>
      </c>
      <c r="I19" s="93">
        <v>0</v>
      </c>
      <c r="J19" s="94" t="str">
        <f t="shared" si="1"/>
        <v>USDOIS11M_Quote</v>
      </c>
      <c r="K19" s="94" t="str">
        <f t="shared" si="2"/>
        <v>USD_YCRH_OIS11M</v>
      </c>
      <c r="L19" s="95" t="str">
        <f>_xll.qlOISRateHelper(K19,2,C19,J19,$L$4,Permanent,,ObjectOverwrite)</f>
        <v>USD_YCRH_OIS11M#0000</v>
      </c>
      <c r="M19" s="85" t="str">
        <f>_xll.ohRangeRetrieveError(L19)</f>
        <v/>
      </c>
      <c r="N19" s="81"/>
      <c r="P19" s="106">
        <f>_xll.qlRateHelperEarliestDate($L19)</f>
        <v>41487</v>
      </c>
      <c r="Q19" s="106">
        <f>_xll.qlRateHelperLatestDate($L19)</f>
        <v>41821</v>
      </c>
    </row>
    <row r="20" spans="1:17">
      <c r="A20" s="78"/>
      <c r="B20" s="90"/>
      <c r="C20" s="91" t="s">
        <v>14</v>
      </c>
      <c r="D20" s="90" t="s">
        <v>124</v>
      </c>
      <c r="E20" s="91" t="s">
        <v>14</v>
      </c>
      <c r="F20" s="92" t="s">
        <v>2</v>
      </c>
      <c r="G20" s="92" t="s">
        <v>6</v>
      </c>
      <c r="H20" s="92" t="str">
        <f t="shared" si="0"/>
        <v>Actual/360</v>
      </c>
      <c r="I20" s="93">
        <v>0</v>
      </c>
      <c r="J20" s="94" t="str">
        <f t="shared" si="1"/>
        <v>USDOIS1Y_Quote</v>
      </c>
      <c r="K20" s="94" t="str">
        <f t="shared" si="2"/>
        <v>USD_YCRH_OIS1Y</v>
      </c>
      <c r="L20" s="95" t="str">
        <f>_xll.qlOISRateHelper(K20,2,C20,J20,$L$4,Permanent,,ObjectOverwrite)</f>
        <v>USD_YCRH_OIS1Y#0000</v>
      </c>
      <c r="M20" s="85" t="str">
        <f>_xll.ohRangeRetrieveError(L20)</f>
        <v/>
      </c>
      <c r="N20" s="81"/>
      <c r="P20" s="106">
        <f>_xll.qlRateHelperEarliestDate($L20)</f>
        <v>41487</v>
      </c>
      <c r="Q20" s="106">
        <f>_xll.qlRateHelperLatestDate($L20)</f>
        <v>41852</v>
      </c>
    </row>
    <row r="21" spans="1:17">
      <c r="A21" s="78"/>
      <c r="B21" s="90"/>
      <c r="C21" s="91" t="s">
        <v>106</v>
      </c>
      <c r="D21" s="90" t="s">
        <v>124</v>
      </c>
      <c r="E21" s="91" t="s">
        <v>106</v>
      </c>
      <c r="F21" s="92" t="s">
        <v>2</v>
      </c>
      <c r="G21" s="92" t="s">
        <v>6</v>
      </c>
      <c r="H21" s="92" t="str">
        <f t="shared" si="0"/>
        <v>Actual/360</v>
      </c>
      <c r="I21" s="93">
        <v>0</v>
      </c>
      <c r="J21" s="94" t="str">
        <f t="shared" si="1"/>
        <v>USDOIS13M_Quote</v>
      </c>
      <c r="K21" s="94" t="str">
        <f t="shared" si="2"/>
        <v>USD_YCRH_OIS13M</v>
      </c>
      <c r="L21" s="95" t="str">
        <f>_xll.qlOISRateHelper(K21,2,C21,J21,$L$4,Permanent,,ObjectOverwrite)</f>
        <v>USD_YCRH_OIS13M#0000</v>
      </c>
      <c r="M21" s="85" t="str">
        <f>_xll.ohRangeRetrieveError(L21)</f>
        <v/>
      </c>
      <c r="N21" s="81"/>
      <c r="P21" s="106">
        <f>_xll.qlRateHelperEarliestDate($L21)</f>
        <v>41487</v>
      </c>
      <c r="Q21" s="106">
        <f>_xll.qlRateHelperLatestDate($L21)</f>
        <v>41883</v>
      </c>
    </row>
    <row r="22" spans="1:17">
      <c r="A22" s="78"/>
      <c r="B22" s="90"/>
      <c r="C22" s="91" t="s">
        <v>107</v>
      </c>
      <c r="D22" s="90" t="s">
        <v>124</v>
      </c>
      <c r="E22" s="91" t="s">
        <v>107</v>
      </c>
      <c r="F22" s="92" t="s">
        <v>2</v>
      </c>
      <c r="G22" s="92" t="s">
        <v>6</v>
      </c>
      <c r="H22" s="92" t="str">
        <f t="shared" si="0"/>
        <v>Actual/360</v>
      </c>
      <c r="I22" s="93">
        <v>0</v>
      </c>
      <c r="J22" s="94" t="str">
        <f t="shared" si="1"/>
        <v>USDOIS14M_Quote</v>
      </c>
      <c r="K22" s="94" t="str">
        <f t="shared" si="2"/>
        <v>USD_YCRH_OIS14M</v>
      </c>
      <c r="L22" s="95" t="str">
        <f>_xll.qlOISRateHelper(K22,2,C22,J22,$L$4,Permanent,,ObjectOverwrite)</f>
        <v>USD_YCRH_OIS14M#0000</v>
      </c>
      <c r="M22" s="85" t="str">
        <f>_xll.ohRangeRetrieveError(L22)</f>
        <v/>
      </c>
      <c r="N22" s="81"/>
      <c r="P22" s="106">
        <f>_xll.qlRateHelperEarliestDate($L22)</f>
        <v>41487</v>
      </c>
      <c r="Q22" s="106">
        <f>_xll.qlRateHelperLatestDate($L22)</f>
        <v>41913</v>
      </c>
    </row>
    <row r="23" spans="1:17">
      <c r="A23" s="78"/>
      <c r="B23" s="90"/>
      <c r="C23" s="91" t="s">
        <v>38</v>
      </c>
      <c r="D23" s="90" t="s">
        <v>124</v>
      </c>
      <c r="E23" s="91" t="s">
        <v>38</v>
      </c>
      <c r="F23" s="92" t="s">
        <v>2</v>
      </c>
      <c r="G23" s="92" t="s">
        <v>6</v>
      </c>
      <c r="H23" s="92" t="str">
        <f t="shared" si="0"/>
        <v>Actual/360</v>
      </c>
      <c r="I23" s="93">
        <v>0</v>
      </c>
      <c r="J23" s="94" t="str">
        <f t="shared" si="1"/>
        <v>USDOIS15M_Quote</v>
      </c>
      <c r="K23" s="94" t="str">
        <f t="shared" si="2"/>
        <v>USD_YCRH_OIS15M</v>
      </c>
      <c r="L23" s="95" t="str">
        <f>_xll.qlOISRateHelper(K23,2,C23,J23,$L$4,Permanent,,ObjectOverwrite)</f>
        <v>USD_YCRH_OIS15M#0000</v>
      </c>
      <c r="M23" s="85" t="str">
        <f>_xll.ohRangeRetrieveError(L23)</f>
        <v/>
      </c>
      <c r="N23" s="81"/>
      <c r="P23" s="106">
        <f>_xll.qlRateHelperEarliestDate($L23)</f>
        <v>41487</v>
      </c>
      <c r="Q23" s="106">
        <f>_xll.qlRateHelperLatestDate($L23)</f>
        <v>41946</v>
      </c>
    </row>
    <row r="24" spans="1:17">
      <c r="A24" s="78"/>
      <c r="B24" s="90"/>
      <c r="C24" s="91" t="s">
        <v>108</v>
      </c>
      <c r="D24" s="90" t="s">
        <v>124</v>
      </c>
      <c r="E24" s="91" t="s">
        <v>108</v>
      </c>
      <c r="F24" s="92" t="s">
        <v>2</v>
      </c>
      <c r="G24" s="92" t="s">
        <v>6</v>
      </c>
      <c r="H24" s="92" t="str">
        <f t="shared" si="0"/>
        <v>Actual/360</v>
      </c>
      <c r="I24" s="93">
        <v>0</v>
      </c>
      <c r="J24" s="94" t="str">
        <f t="shared" si="1"/>
        <v>USDOIS16M_Quote</v>
      </c>
      <c r="K24" s="94" t="str">
        <f t="shared" si="2"/>
        <v>USD_YCRH_OIS16M</v>
      </c>
      <c r="L24" s="95" t="str">
        <f>_xll.qlOISRateHelper(K24,2,C24,J24,$L$4,Permanent,,ObjectOverwrite)</f>
        <v>USD_YCRH_OIS16M#0000</v>
      </c>
      <c r="M24" s="85" t="str">
        <f>_xll.ohRangeRetrieveError(L24)</f>
        <v/>
      </c>
      <c r="N24" s="81"/>
      <c r="P24" s="106">
        <f>_xll.qlRateHelperEarliestDate($L24)</f>
        <v>41487</v>
      </c>
      <c r="Q24" s="106">
        <f>_xll.qlRateHelperLatestDate($L24)</f>
        <v>41974</v>
      </c>
    </row>
    <row r="25" spans="1:17">
      <c r="A25" s="78"/>
      <c r="B25" s="90"/>
      <c r="C25" s="91" t="s">
        <v>109</v>
      </c>
      <c r="D25" s="90" t="s">
        <v>124</v>
      </c>
      <c r="E25" s="91" t="s">
        <v>109</v>
      </c>
      <c r="F25" s="92" t="s">
        <v>2</v>
      </c>
      <c r="G25" s="92" t="s">
        <v>6</v>
      </c>
      <c r="H25" s="92" t="str">
        <f t="shared" si="0"/>
        <v>Actual/360</v>
      </c>
      <c r="I25" s="93">
        <v>0</v>
      </c>
      <c r="J25" s="94" t="str">
        <f t="shared" si="1"/>
        <v>USDOIS17M_Quote</v>
      </c>
      <c r="K25" s="94" t="str">
        <f t="shared" si="2"/>
        <v>USD_YCRH_OIS17M</v>
      </c>
      <c r="L25" s="95" t="str">
        <f>_xll.qlOISRateHelper(K25,2,C25,J25,$L$4,Permanent,,ObjectOverwrite)</f>
        <v>USD_YCRH_OIS17M#0000</v>
      </c>
      <c r="M25" s="85" t="str">
        <f>_xll.ohRangeRetrieveError(L25)</f>
        <v/>
      </c>
      <c r="N25" s="81"/>
      <c r="P25" s="106">
        <f>_xll.qlRateHelperEarliestDate($L25)</f>
        <v>41487</v>
      </c>
      <c r="Q25" s="106">
        <f>_xll.qlRateHelperLatestDate($L25)</f>
        <v>42006</v>
      </c>
    </row>
    <row r="26" spans="1:17">
      <c r="A26" s="78"/>
      <c r="B26" s="90"/>
      <c r="C26" s="91" t="s">
        <v>39</v>
      </c>
      <c r="D26" s="90" t="s">
        <v>124</v>
      </c>
      <c r="E26" s="91" t="s">
        <v>39</v>
      </c>
      <c r="F26" s="92" t="s">
        <v>2</v>
      </c>
      <c r="G26" s="92" t="s">
        <v>6</v>
      </c>
      <c r="H26" s="92" t="str">
        <f t="shared" si="0"/>
        <v>Actual/360</v>
      </c>
      <c r="I26" s="93">
        <v>0</v>
      </c>
      <c r="J26" s="94" t="str">
        <f t="shared" si="1"/>
        <v>USDOIS18M_Quote</v>
      </c>
      <c r="K26" s="94" t="str">
        <f t="shared" si="2"/>
        <v>USD_YCRH_OIS18M</v>
      </c>
      <c r="L26" s="95" t="str">
        <f>_xll.qlOISRateHelper(K26,2,C26,J26,$L$4,Permanent,,ObjectOverwrite)</f>
        <v>USD_YCRH_OIS18M#0000</v>
      </c>
      <c r="M26" s="85" t="str">
        <f>_xll.ohRangeRetrieveError(L26)</f>
        <v/>
      </c>
      <c r="N26" s="81"/>
      <c r="P26" s="106">
        <f>_xll.qlRateHelperEarliestDate($L26)</f>
        <v>41487</v>
      </c>
      <c r="Q26" s="106">
        <f>_xll.qlRateHelperLatestDate($L26)</f>
        <v>42037</v>
      </c>
    </row>
    <row r="27" spans="1:17">
      <c r="A27" s="78"/>
      <c r="B27" s="90"/>
      <c r="C27" s="91" t="s">
        <v>110</v>
      </c>
      <c r="D27" s="90" t="s">
        <v>124</v>
      </c>
      <c r="E27" s="91" t="s">
        <v>110</v>
      </c>
      <c r="F27" s="92" t="s">
        <v>2</v>
      </c>
      <c r="G27" s="92" t="s">
        <v>6</v>
      </c>
      <c r="H27" s="92" t="str">
        <f t="shared" si="0"/>
        <v>Actual/360</v>
      </c>
      <c r="I27" s="93">
        <v>0</v>
      </c>
      <c r="J27" s="94" t="str">
        <f t="shared" si="1"/>
        <v>USDOIS19M_Quote</v>
      </c>
      <c r="K27" s="94" t="str">
        <f t="shared" si="2"/>
        <v>USD_YCRH_OIS19M</v>
      </c>
      <c r="L27" s="95" t="str">
        <f>_xll.qlOISRateHelper(K27,2,C27,J27,$L$4,Permanent,,ObjectOverwrite)</f>
        <v>USD_YCRH_OIS19M#0000</v>
      </c>
      <c r="M27" s="85" t="str">
        <f>_xll.ohRangeRetrieveError(L27)</f>
        <v/>
      </c>
      <c r="N27" s="81"/>
      <c r="P27" s="106">
        <f>_xll.qlRateHelperEarliestDate($L27)</f>
        <v>41487</v>
      </c>
      <c r="Q27" s="106">
        <f>_xll.qlRateHelperLatestDate($L27)</f>
        <v>42065</v>
      </c>
    </row>
    <row r="28" spans="1:17">
      <c r="A28" s="78"/>
      <c r="B28" s="90"/>
      <c r="C28" s="91" t="s">
        <v>111</v>
      </c>
      <c r="D28" s="90" t="s">
        <v>124</v>
      </c>
      <c r="E28" s="91" t="s">
        <v>111</v>
      </c>
      <c r="F28" s="92" t="s">
        <v>2</v>
      </c>
      <c r="G28" s="92" t="s">
        <v>6</v>
      </c>
      <c r="H28" s="92" t="str">
        <f t="shared" si="0"/>
        <v>Actual/360</v>
      </c>
      <c r="I28" s="93">
        <v>0</v>
      </c>
      <c r="J28" s="94" t="str">
        <f t="shared" si="1"/>
        <v>USDOIS20M_Quote</v>
      </c>
      <c r="K28" s="94" t="str">
        <f t="shared" si="2"/>
        <v>USD_YCRH_OIS20M</v>
      </c>
      <c r="L28" s="95" t="str">
        <f>_xll.qlOISRateHelper(K28,2,C28,J28,$L$4,Permanent,,ObjectOverwrite)</f>
        <v>USD_YCRH_OIS20M#0000</v>
      </c>
      <c r="M28" s="85" t="str">
        <f>_xll.ohRangeRetrieveError(L28)</f>
        <v/>
      </c>
      <c r="N28" s="81"/>
      <c r="P28" s="106">
        <f>_xll.qlRateHelperEarliestDate($L28)</f>
        <v>41487</v>
      </c>
      <c r="Q28" s="106">
        <f>_xll.qlRateHelperLatestDate($L28)</f>
        <v>42095</v>
      </c>
    </row>
    <row r="29" spans="1:17">
      <c r="A29" s="78"/>
      <c r="B29" s="90"/>
      <c r="C29" s="91" t="s">
        <v>40</v>
      </c>
      <c r="D29" s="90" t="s">
        <v>124</v>
      </c>
      <c r="E29" s="91" t="s">
        <v>40</v>
      </c>
      <c r="F29" s="92" t="s">
        <v>2</v>
      </c>
      <c r="G29" s="92" t="s">
        <v>6</v>
      </c>
      <c r="H29" s="92" t="str">
        <f t="shared" si="0"/>
        <v>Actual/360</v>
      </c>
      <c r="I29" s="93">
        <v>0</v>
      </c>
      <c r="J29" s="94" t="str">
        <f t="shared" si="1"/>
        <v>USDOIS21M_Quote</v>
      </c>
      <c r="K29" s="94" t="str">
        <f t="shared" si="2"/>
        <v>USD_YCRH_OIS21M</v>
      </c>
      <c r="L29" s="95" t="str">
        <f>_xll.qlOISRateHelper(K29,2,C29,J29,$L$4,Permanent,,ObjectOverwrite)</f>
        <v>USD_YCRH_OIS21M#0000</v>
      </c>
      <c r="M29" s="85" t="str">
        <f>_xll.ohRangeRetrieveError(L29)</f>
        <v/>
      </c>
      <c r="N29" s="81"/>
      <c r="P29" s="106">
        <f>_xll.qlRateHelperEarliestDate($L29)</f>
        <v>41487</v>
      </c>
      <c r="Q29" s="106">
        <f>_xll.qlRateHelperLatestDate($L29)</f>
        <v>42128</v>
      </c>
    </row>
    <row r="30" spans="1:17">
      <c r="A30" s="78"/>
      <c r="B30" s="90"/>
      <c r="C30" s="91" t="s">
        <v>112</v>
      </c>
      <c r="D30" s="90" t="s">
        <v>124</v>
      </c>
      <c r="E30" s="91" t="s">
        <v>112</v>
      </c>
      <c r="F30" s="92" t="s">
        <v>2</v>
      </c>
      <c r="G30" s="92" t="s">
        <v>6</v>
      </c>
      <c r="H30" s="92" t="str">
        <f t="shared" si="0"/>
        <v>Actual/360</v>
      </c>
      <c r="I30" s="93">
        <v>0</v>
      </c>
      <c r="J30" s="94" t="str">
        <f t="shared" si="1"/>
        <v>USDOIS22M_Quote</v>
      </c>
      <c r="K30" s="94" t="str">
        <f t="shared" si="2"/>
        <v>USD_YCRH_OIS22M</v>
      </c>
      <c r="L30" s="95" t="str">
        <f>_xll.qlOISRateHelper(K30,2,C30,J30,$L$4,Permanent,,ObjectOverwrite)</f>
        <v>USD_YCRH_OIS22M#0000</v>
      </c>
      <c r="M30" s="85" t="str">
        <f>_xll.ohRangeRetrieveError(L30)</f>
        <v/>
      </c>
      <c r="N30" s="81"/>
      <c r="P30" s="106">
        <f>_xll.qlRateHelperEarliestDate($L30)</f>
        <v>41487</v>
      </c>
      <c r="Q30" s="106">
        <f>_xll.qlRateHelperLatestDate($L30)</f>
        <v>42156</v>
      </c>
    </row>
    <row r="31" spans="1:17">
      <c r="A31" s="78"/>
      <c r="B31" s="90"/>
      <c r="C31" s="91" t="s">
        <v>113</v>
      </c>
      <c r="D31" s="90" t="s">
        <v>124</v>
      </c>
      <c r="E31" s="91" t="s">
        <v>113</v>
      </c>
      <c r="F31" s="92" t="s">
        <v>2</v>
      </c>
      <c r="G31" s="92" t="s">
        <v>6</v>
      </c>
      <c r="H31" s="92" t="str">
        <f t="shared" si="0"/>
        <v>Actual/360</v>
      </c>
      <c r="I31" s="93">
        <v>0</v>
      </c>
      <c r="J31" s="94" t="str">
        <f t="shared" si="1"/>
        <v>USDOIS23M_Quote</v>
      </c>
      <c r="K31" s="94" t="str">
        <f t="shared" si="2"/>
        <v>USD_YCRH_OIS23M</v>
      </c>
      <c r="L31" s="95" t="str">
        <f>_xll.qlOISRateHelper(K31,2,C31,J31,$L$4,Permanent,,ObjectOverwrite)</f>
        <v>USD_YCRH_OIS23M#0000</v>
      </c>
      <c r="M31" s="85" t="str">
        <f>_xll.ohRangeRetrieveError(L31)</f>
        <v/>
      </c>
      <c r="N31" s="81"/>
      <c r="P31" s="106">
        <f>_xll.qlRateHelperEarliestDate($L31)</f>
        <v>41487</v>
      </c>
      <c r="Q31" s="106">
        <f>_xll.qlRateHelperLatestDate($L31)</f>
        <v>42186</v>
      </c>
    </row>
    <row r="32" spans="1:17">
      <c r="A32" s="78"/>
      <c r="B32" s="90"/>
      <c r="C32" s="91" t="s">
        <v>15</v>
      </c>
      <c r="D32" s="90" t="s">
        <v>124</v>
      </c>
      <c r="E32" s="91" t="s">
        <v>15</v>
      </c>
      <c r="F32" s="92" t="s">
        <v>2</v>
      </c>
      <c r="G32" s="92" t="s">
        <v>6</v>
      </c>
      <c r="H32" s="92" t="str">
        <f t="shared" si="0"/>
        <v>Actual/360</v>
      </c>
      <c r="I32" s="93">
        <v>0</v>
      </c>
      <c r="J32" s="94" t="str">
        <f t="shared" si="1"/>
        <v>USDOIS2Y_Quote</v>
      </c>
      <c r="K32" s="94" t="str">
        <f t="shared" si="2"/>
        <v>USD_YCRH_OIS2Y</v>
      </c>
      <c r="L32" s="95" t="str">
        <f>_xll.qlOISRateHelper(K32,2,C32,J32,$L$4,Permanent,,ObjectOverwrite)</f>
        <v>USD_YCRH_OIS2Y#0000</v>
      </c>
      <c r="M32" s="85" t="str">
        <f>_xll.ohRangeRetrieveError(L32)</f>
        <v/>
      </c>
      <c r="N32" s="81"/>
      <c r="P32" s="106">
        <f>_xll.qlRateHelperEarliestDate($L32)</f>
        <v>41487</v>
      </c>
      <c r="Q32" s="106">
        <f>_xll.qlRateHelperLatestDate($L32)</f>
        <v>42219</v>
      </c>
    </row>
    <row r="33" spans="1:17">
      <c r="A33" s="78"/>
      <c r="B33" s="90"/>
      <c r="C33" s="91" t="s">
        <v>114</v>
      </c>
      <c r="D33" s="90" t="s">
        <v>124</v>
      </c>
      <c r="E33" s="91" t="s">
        <v>114</v>
      </c>
      <c r="F33" s="92" t="s">
        <v>2</v>
      </c>
      <c r="G33" s="92" t="s">
        <v>6</v>
      </c>
      <c r="H33" s="92" t="str">
        <f t="shared" si="0"/>
        <v>Actual/360</v>
      </c>
      <c r="I33" s="93">
        <v>0</v>
      </c>
      <c r="J33" s="94" t="str">
        <f t="shared" si="1"/>
        <v>USDOIS27M_Quote</v>
      </c>
      <c r="K33" s="94" t="str">
        <f t="shared" si="2"/>
        <v>USD_YCRH_OIS27M</v>
      </c>
      <c r="L33" s="95" t="str">
        <f>_xll.qlOISRateHelper(K33,2,C33,J33,$L$4,Permanent,,ObjectOverwrite)</f>
        <v>USD_YCRH_OIS27M#0000</v>
      </c>
      <c r="M33" s="85" t="str">
        <f>_xll.ohRangeRetrieveError(L33)</f>
        <v/>
      </c>
      <c r="N33" s="81"/>
      <c r="P33" s="106"/>
      <c r="Q33" s="106"/>
    </row>
    <row r="34" spans="1:17">
      <c r="A34" s="78"/>
      <c r="B34" s="90"/>
      <c r="C34" s="91" t="s">
        <v>115</v>
      </c>
      <c r="D34" s="90" t="s">
        <v>124</v>
      </c>
      <c r="E34" s="91" t="s">
        <v>115</v>
      </c>
      <c r="F34" s="92" t="s">
        <v>2</v>
      </c>
      <c r="G34" s="92" t="s">
        <v>6</v>
      </c>
      <c r="H34" s="92" t="str">
        <f t="shared" si="0"/>
        <v>Actual/360</v>
      </c>
      <c r="I34" s="93">
        <v>0</v>
      </c>
      <c r="J34" s="94" t="str">
        <f t="shared" si="1"/>
        <v>USDOIS30M_Quote</v>
      </c>
      <c r="K34" s="94" t="str">
        <f t="shared" si="2"/>
        <v>USD_YCRH_OIS30M</v>
      </c>
      <c r="L34" s="95" t="str">
        <f>_xll.qlOISRateHelper(K34,2,C34,J34,$L$4,Permanent,,ObjectOverwrite)</f>
        <v>USD_YCRH_OIS30M#0000</v>
      </c>
      <c r="M34" s="85" t="str">
        <f>_xll.ohRangeRetrieveError(L34)</f>
        <v/>
      </c>
      <c r="N34" s="81"/>
      <c r="P34" s="106"/>
      <c r="Q34" s="106"/>
    </row>
    <row r="35" spans="1:17">
      <c r="A35" s="78"/>
      <c r="B35" s="90"/>
      <c r="C35" s="91" t="s">
        <v>116</v>
      </c>
      <c r="D35" s="90" t="s">
        <v>124</v>
      </c>
      <c r="E35" s="91" t="s">
        <v>116</v>
      </c>
      <c r="F35" s="92" t="s">
        <v>2</v>
      </c>
      <c r="G35" s="92" t="s">
        <v>6</v>
      </c>
      <c r="H35" s="92" t="str">
        <f t="shared" si="0"/>
        <v>Actual/360</v>
      </c>
      <c r="I35" s="93">
        <v>0</v>
      </c>
      <c r="J35" s="94" t="str">
        <f t="shared" si="1"/>
        <v>USDOIS33M_Quote</v>
      </c>
      <c r="K35" s="94" t="str">
        <f t="shared" si="2"/>
        <v>USD_YCRH_OIS33M</v>
      </c>
      <c r="L35" s="95" t="str">
        <f>_xll.qlOISRateHelper(K35,2,C35,J35,$L$4,Permanent,,ObjectOverwrite)</f>
        <v>USD_YCRH_OIS33M#0000</v>
      </c>
      <c r="M35" s="85" t="str">
        <f>_xll.ohRangeRetrieveError(L35)</f>
        <v/>
      </c>
      <c r="N35" s="81"/>
      <c r="P35" s="106"/>
      <c r="Q35" s="106"/>
    </row>
    <row r="36" spans="1:17">
      <c r="A36" s="78"/>
      <c r="B36" s="90"/>
      <c r="C36" s="91" t="s">
        <v>16</v>
      </c>
      <c r="D36" s="90" t="s">
        <v>124</v>
      </c>
      <c r="E36" s="91" t="s">
        <v>16</v>
      </c>
      <c r="F36" s="92" t="s">
        <v>2</v>
      </c>
      <c r="G36" s="92" t="s">
        <v>6</v>
      </c>
      <c r="H36" s="92" t="str">
        <f t="shared" si="0"/>
        <v>Actual/360</v>
      </c>
      <c r="I36" s="93">
        <v>0</v>
      </c>
      <c r="J36" s="94" t="str">
        <f t="shared" si="1"/>
        <v>USDOIS3Y_Quote</v>
      </c>
      <c r="K36" s="94" t="str">
        <f t="shared" si="2"/>
        <v>USD_YCRH_OIS3Y</v>
      </c>
      <c r="L36" s="95" t="str">
        <f>_xll.qlOISRateHelper(K36,2,C36,J36,$L$4,Permanent,,ObjectOverwrite)</f>
        <v>USD_YCRH_OIS3Y#0000</v>
      </c>
      <c r="M36" s="85" t="str">
        <f>_xll.ohRangeRetrieveError(L36)</f>
        <v/>
      </c>
      <c r="N36" s="81"/>
      <c r="P36" s="106"/>
      <c r="Q36" s="106"/>
    </row>
    <row r="37" spans="1:17">
      <c r="A37" s="78"/>
      <c r="B37" s="90"/>
      <c r="C37" s="91" t="s">
        <v>117</v>
      </c>
      <c r="D37" s="90" t="s">
        <v>124</v>
      </c>
      <c r="E37" s="91" t="s">
        <v>117</v>
      </c>
      <c r="F37" s="92" t="s">
        <v>2</v>
      </c>
      <c r="G37" s="92" t="s">
        <v>6</v>
      </c>
      <c r="H37" s="92" t="str">
        <f t="shared" si="0"/>
        <v>Actual/360</v>
      </c>
      <c r="I37" s="93">
        <v>0</v>
      </c>
      <c r="J37" s="94" t="str">
        <f t="shared" si="1"/>
        <v>USDOIS39M_Quote</v>
      </c>
      <c r="K37" s="94" t="str">
        <f t="shared" si="2"/>
        <v>USD_YCRH_OIS39M</v>
      </c>
      <c r="L37" s="95" t="str">
        <f>_xll.qlOISRateHelper(K37,2,C37,J37,$L$4,Permanent,,ObjectOverwrite)</f>
        <v>USD_YCRH_OIS39M#0000</v>
      </c>
      <c r="M37" s="85" t="str">
        <f>_xll.ohRangeRetrieveError(L37)</f>
        <v/>
      </c>
      <c r="N37" s="81"/>
      <c r="P37" s="106"/>
      <c r="Q37" s="106"/>
    </row>
    <row r="38" spans="1:17">
      <c r="A38" s="78"/>
      <c r="B38" s="90"/>
      <c r="C38" s="91" t="s">
        <v>118</v>
      </c>
      <c r="D38" s="90" t="s">
        <v>124</v>
      </c>
      <c r="E38" s="91" t="s">
        <v>118</v>
      </c>
      <c r="F38" s="92" t="s">
        <v>2</v>
      </c>
      <c r="G38" s="92" t="s">
        <v>6</v>
      </c>
      <c r="H38" s="92" t="str">
        <f t="shared" si="0"/>
        <v>Actual/360</v>
      </c>
      <c r="I38" s="93">
        <v>0</v>
      </c>
      <c r="J38" s="94" t="str">
        <f t="shared" si="1"/>
        <v>USDOIS42M_Quote</v>
      </c>
      <c r="K38" s="94" t="str">
        <f t="shared" si="2"/>
        <v>USD_YCRH_OIS42M</v>
      </c>
      <c r="L38" s="95" t="str">
        <f>_xll.qlOISRateHelper(K38,2,C38,J38,$L$4,Permanent,,ObjectOverwrite)</f>
        <v>USD_YCRH_OIS42M#0000</v>
      </c>
      <c r="M38" s="85" t="str">
        <f>_xll.ohRangeRetrieveError(L38)</f>
        <v/>
      </c>
      <c r="N38" s="81"/>
      <c r="P38" s="106"/>
      <c r="Q38" s="106"/>
    </row>
    <row r="39" spans="1:17">
      <c r="A39" s="78"/>
      <c r="B39" s="90"/>
      <c r="C39" s="91" t="s">
        <v>119</v>
      </c>
      <c r="D39" s="90" t="s">
        <v>124</v>
      </c>
      <c r="E39" s="91" t="s">
        <v>119</v>
      </c>
      <c r="F39" s="92" t="s">
        <v>2</v>
      </c>
      <c r="G39" s="92" t="s">
        <v>6</v>
      </c>
      <c r="H39" s="92" t="str">
        <f t="shared" si="0"/>
        <v>Actual/360</v>
      </c>
      <c r="I39" s="93">
        <v>0</v>
      </c>
      <c r="J39" s="94" t="str">
        <f t="shared" si="1"/>
        <v>USDOIS45M_Quote</v>
      </c>
      <c r="K39" s="94" t="str">
        <f t="shared" si="2"/>
        <v>USD_YCRH_OIS45M</v>
      </c>
      <c r="L39" s="95" t="str">
        <f>_xll.qlOISRateHelper(K39,2,C39,J39,$L$4,Permanent,,ObjectOverwrite)</f>
        <v>USD_YCRH_OIS45M#0000</v>
      </c>
      <c r="M39" s="85" t="str">
        <f>_xll.ohRangeRetrieveError(L39)</f>
        <v/>
      </c>
      <c r="N39" s="81"/>
      <c r="P39" s="106"/>
      <c r="Q39" s="106"/>
    </row>
    <row r="40" spans="1:17">
      <c r="A40" s="78"/>
      <c r="B40" s="90"/>
      <c r="C40" s="91" t="s">
        <v>17</v>
      </c>
      <c r="D40" s="90" t="s">
        <v>124</v>
      </c>
      <c r="E40" s="91" t="s">
        <v>17</v>
      </c>
      <c r="F40" s="92" t="s">
        <v>2</v>
      </c>
      <c r="G40" s="92" t="s">
        <v>6</v>
      </c>
      <c r="H40" s="92" t="str">
        <f t="shared" si="0"/>
        <v>Actual/360</v>
      </c>
      <c r="I40" s="93">
        <v>0</v>
      </c>
      <c r="J40" s="94" t="str">
        <f t="shared" si="1"/>
        <v>USDOIS4Y_Quote</v>
      </c>
      <c r="K40" s="94" t="str">
        <f t="shared" si="2"/>
        <v>USD_YCRH_OIS4Y</v>
      </c>
      <c r="L40" s="95" t="str">
        <f>_xll.qlOISRateHelper(K40,2,C40,J40,$L$4,Permanent,,ObjectOverwrite)</f>
        <v>USD_YCRH_OIS4Y#0000</v>
      </c>
      <c r="M40" s="85" t="str">
        <f>_xll.ohRangeRetrieveError(L40)</f>
        <v/>
      </c>
      <c r="N40" s="81"/>
      <c r="P40" s="106"/>
      <c r="Q40" s="106"/>
    </row>
    <row r="41" spans="1:17">
      <c r="A41" s="78"/>
      <c r="B41" s="90"/>
      <c r="C41" s="91" t="s">
        <v>120</v>
      </c>
      <c r="D41" s="90" t="s">
        <v>124</v>
      </c>
      <c r="E41" s="91" t="s">
        <v>120</v>
      </c>
      <c r="F41" s="92" t="s">
        <v>2</v>
      </c>
      <c r="G41" s="92" t="s">
        <v>6</v>
      </c>
      <c r="H41" s="92" t="str">
        <f t="shared" si="0"/>
        <v>Actual/360</v>
      </c>
      <c r="I41" s="93">
        <v>0</v>
      </c>
      <c r="J41" s="94" t="str">
        <f t="shared" si="1"/>
        <v>USDOIS51M_Quote</v>
      </c>
      <c r="K41" s="94" t="str">
        <f t="shared" si="2"/>
        <v>USD_YCRH_OIS51M</v>
      </c>
      <c r="L41" s="95" t="str">
        <f>_xll.qlOISRateHelper(K41,2,C41,J41,$L$4,Permanent,,ObjectOverwrite)</f>
        <v>USD_YCRH_OIS51M#0000</v>
      </c>
      <c r="M41" s="85" t="str">
        <f>_xll.ohRangeRetrieveError(L41)</f>
        <v/>
      </c>
      <c r="N41" s="81"/>
      <c r="P41" s="106"/>
      <c r="Q41" s="106"/>
    </row>
    <row r="42" spans="1:17">
      <c r="A42" s="78"/>
      <c r="B42" s="90"/>
      <c r="C42" s="91" t="s">
        <v>121</v>
      </c>
      <c r="D42" s="90" t="s">
        <v>124</v>
      </c>
      <c r="E42" s="91" t="s">
        <v>121</v>
      </c>
      <c r="F42" s="92" t="s">
        <v>2</v>
      </c>
      <c r="G42" s="92" t="s">
        <v>6</v>
      </c>
      <c r="H42" s="92" t="str">
        <f t="shared" si="0"/>
        <v>Actual/360</v>
      </c>
      <c r="I42" s="93">
        <v>0</v>
      </c>
      <c r="J42" s="94" t="str">
        <f t="shared" si="1"/>
        <v>USDOIS54M_Quote</v>
      </c>
      <c r="K42" s="94" t="str">
        <f t="shared" si="2"/>
        <v>USD_YCRH_OIS54M</v>
      </c>
      <c r="L42" s="95" t="str">
        <f>_xll.qlOISRateHelper(K42,2,C42,J42,$L$4,Permanent,,ObjectOverwrite)</f>
        <v>USD_YCRH_OIS54M#0000</v>
      </c>
      <c r="M42" s="85" t="str">
        <f>_xll.ohRangeRetrieveError(L42)</f>
        <v/>
      </c>
      <c r="N42" s="81"/>
      <c r="P42" s="106"/>
      <c r="Q42" s="106"/>
    </row>
    <row r="43" spans="1:17">
      <c r="A43" s="78"/>
      <c r="B43" s="90"/>
      <c r="C43" s="91" t="s">
        <v>122</v>
      </c>
      <c r="D43" s="90" t="s">
        <v>124</v>
      </c>
      <c r="E43" s="91" t="s">
        <v>122</v>
      </c>
      <c r="F43" s="92" t="s">
        <v>2</v>
      </c>
      <c r="G43" s="92" t="s">
        <v>6</v>
      </c>
      <c r="H43" s="92" t="str">
        <f t="shared" si="0"/>
        <v>Actual/360</v>
      </c>
      <c r="I43" s="93">
        <v>0</v>
      </c>
      <c r="J43" s="94" t="str">
        <f t="shared" si="1"/>
        <v>USDOIS57M_Quote</v>
      </c>
      <c r="K43" s="94" t="str">
        <f t="shared" si="2"/>
        <v>USD_YCRH_OIS57M</v>
      </c>
      <c r="L43" s="95" t="str">
        <f>_xll.qlOISRateHelper(K43,2,C43,J43,$L$4,Permanent,,ObjectOverwrite)</f>
        <v>USD_YCRH_OIS57M#0000</v>
      </c>
      <c r="M43" s="85" t="str">
        <f>_xll.ohRangeRetrieveError(L43)</f>
        <v/>
      </c>
      <c r="N43" s="81"/>
      <c r="P43" s="106"/>
      <c r="Q43" s="106"/>
    </row>
    <row r="44" spans="1:17">
      <c r="A44" s="78"/>
      <c r="B44" s="90"/>
      <c r="C44" s="91" t="s">
        <v>18</v>
      </c>
      <c r="D44" s="90" t="s">
        <v>124</v>
      </c>
      <c r="E44" s="91" t="s">
        <v>18</v>
      </c>
      <c r="F44" s="92" t="s">
        <v>2</v>
      </c>
      <c r="G44" s="92" t="s">
        <v>6</v>
      </c>
      <c r="H44" s="92" t="str">
        <f t="shared" si="0"/>
        <v>Actual/360</v>
      </c>
      <c r="I44" s="93">
        <v>0</v>
      </c>
      <c r="J44" s="94" t="str">
        <f t="shared" si="1"/>
        <v>USDOIS5Y_Quote</v>
      </c>
      <c r="K44" s="94" t="str">
        <f t="shared" si="2"/>
        <v>USD_YCRH_OIS5Y</v>
      </c>
      <c r="L44" s="95" t="str">
        <f>_xll.qlOISRateHelper(K44,2,C44,J44,$L$4,Permanent,,ObjectOverwrite)</f>
        <v>USD_YCRH_OIS5Y#0000</v>
      </c>
      <c r="M44" s="85" t="str">
        <f>_xll.ohRangeRetrieveError(L44)</f>
        <v/>
      </c>
      <c r="N44" s="81"/>
      <c r="P44" s="106"/>
      <c r="Q44" s="106"/>
    </row>
    <row r="45" spans="1:17">
      <c r="A45" s="78"/>
      <c r="B45" s="90"/>
      <c r="C45" s="91" t="s">
        <v>19</v>
      </c>
      <c r="D45" s="90" t="s">
        <v>124</v>
      </c>
      <c r="E45" s="91" t="s">
        <v>19</v>
      </c>
      <c r="F45" s="92" t="s">
        <v>2</v>
      </c>
      <c r="G45" s="92" t="s">
        <v>6</v>
      </c>
      <c r="H45" s="92" t="str">
        <f t="shared" si="0"/>
        <v>Actual/360</v>
      </c>
      <c r="I45" s="93">
        <v>0</v>
      </c>
      <c r="J45" s="94" t="str">
        <f t="shared" si="1"/>
        <v>USDOIS6Y_Quote</v>
      </c>
      <c r="K45" s="94" t="str">
        <f t="shared" si="2"/>
        <v>USD_YCRH_OIS6Y</v>
      </c>
      <c r="L45" s="95" t="str">
        <f>_xll.qlOISRateHelper(K45,2,C45,J45,$L$4,Permanent,,ObjectOverwrite)</f>
        <v>USD_YCRH_OIS6Y#0000</v>
      </c>
      <c r="M45" s="85" t="str">
        <f>_xll.ohRangeRetrieveError(L45)</f>
        <v/>
      </c>
      <c r="N45" s="81"/>
      <c r="P45" s="106"/>
      <c r="Q45" s="106"/>
    </row>
    <row r="46" spans="1:17">
      <c r="A46" s="78"/>
      <c r="B46" s="90"/>
      <c r="C46" s="91" t="s">
        <v>20</v>
      </c>
      <c r="D46" s="90" t="s">
        <v>124</v>
      </c>
      <c r="E46" s="91" t="s">
        <v>20</v>
      </c>
      <c r="F46" s="92" t="s">
        <v>2</v>
      </c>
      <c r="G46" s="92" t="s">
        <v>6</v>
      </c>
      <c r="H46" s="92" t="str">
        <f t="shared" si="0"/>
        <v>Actual/360</v>
      </c>
      <c r="I46" s="93">
        <v>0</v>
      </c>
      <c r="J46" s="94" t="str">
        <f t="shared" si="1"/>
        <v>USDOIS7Y_Quote</v>
      </c>
      <c r="K46" s="94" t="str">
        <f t="shared" si="2"/>
        <v>USD_YCRH_OIS7Y</v>
      </c>
      <c r="L46" s="95" t="str">
        <f>_xll.qlOISRateHelper(K46,2,C46,J46,$L$4,Permanent,,ObjectOverwrite)</f>
        <v>USD_YCRH_OIS7Y#0000</v>
      </c>
      <c r="M46" s="85" t="str">
        <f>_xll.ohRangeRetrieveError(L46)</f>
        <v/>
      </c>
      <c r="N46" s="81"/>
      <c r="P46" s="106"/>
      <c r="Q46" s="106"/>
    </row>
    <row r="47" spans="1:17">
      <c r="A47" s="78"/>
      <c r="B47" s="90"/>
      <c r="C47" s="91" t="s">
        <v>21</v>
      </c>
      <c r="D47" s="90" t="s">
        <v>124</v>
      </c>
      <c r="E47" s="91" t="s">
        <v>21</v>
      </c>
      <c r="F47" s="92" t="s">
        <v>2</v>
      </c>
      <c r="G47" s="92" t="s">
        <v>6</v>
      </c>
      <c r="H47" s="92" t="str">
        <f t="shared" si="0"/>
        <v>Actual/360</v>
      </c>
      <c r="I47" s="93">
        <v>0</v>
      </c>
      <c r="J47" s="94" t="str">
        <f t="shared" si="1"/>
        <v>USDOIS8Y_Quote</v>
      </c>
      <c r="K47" s="94" t="str">
        <f t="shared" si="2"/>
        <v>USD_YCRH_OIS8Y</v>
      </c>
      <c r="L47" s="95" t="str">
        <f>_xll.qlOISRateHelper(K47,2,C47,J47,$L$4,Permanent,,ObjectOverwrite)</f>
        <v>USD_YCRH_OIS8Y#0000</v>
      </c>
      <c r="M47" s="85" t="str">
        <f>_xll.ohRangeRetrieveError(L47)</f>
        <v/>
      </c>
      <c r="N47" s="81"/>
      <c r="P47" s="106"/>
      <c r="Q47" s="106"/>
    </row>
    <row r="48" spans="1:17">
      <c r="A48" s="78"/>
      <c r="B48" s="90"/>
      <c r="C48" s="91" t="s">
        <v>22</v>
      </c>
      <c r="D48" s="90" t="s">
        <v>124</v>
      </c>
      <c r="E48" s="91" t="s">
        <v>22</v>
      </c>
      <c r="F48" s="92" t="s">
        <v>2</v>
      </c>
      <c r="G48" s="92" t="s">
        <v>6</v>
      </c>
      <c r="H48" s="92" t="str">
        <f t="shared" si="0"/>
        <v>Actual/360</v>
      </c>
      <c r="I48" s="93">
        <v>0</v>
      </c>
      <c r="J48" s="94" t="str">
        <f t="shared" si="1"/>
        <v>USDOIS9Y_Quote</v>
      </c>
      <c r="K48" s="94" t="str">
        <f t="shared" si="2"/>
        <v>USD_YCRH_OIS9Y</v>
      </c>
      <c r="L48" s="95" t="str">
        <f>_xll.qlOISRateHelper(K48,2,C48,J48,$L$4,Permanent,,ObjectOverwrite)</f>
        <v>USD_YCRH_OIS9Y#0000</v>
      </c>
      <c r="M48" s="85" t="str">
        <f>_xll.ohRangeRetrieveError(L48)</f>
        <v/>
      </c>
      <c r="N48" s="81"/>
      <c r="P48" s="106"/>
      <c r="Q48" s="106"/>
    </row>
    <row r="49" spans="1:17">
      <c r="A49" s="78"/>
      <c r="B49" s="90"/>
      <c r="C49" s="91" t="s">
        <v>23</v>
      </c>
      <c r="D49" s="90" t="s">
        <v>124</v>
      </c>
      <c r="E49" s="91" t="s">
        <v>23</v>
      </c>
      <c r="F49" s="92" t="s">
        <v>2</v>
      </c>
      <c r="G49" s="92" t="s">
        <v>6</v>
      </c>
      <c r="H49" s="92" t="str">
        <f t="shared" si="0"/>
        <v>Actual/360</v>
      </c>
      <c r="I49" s="93">
        <v>0</v>
      </c>
      <c r="J49" s="94" t="str">
        <f t="shared" si="1"/>
        <v>USDOIS10Y_Quote</v>
      </c>
      <c r="K49" s="94" t="str">
        <f t="shared" si="2"/>
        <v>USD_YCRH_OIS10Y</v>
      </c>
      <c r="L49" s="95" t="str">
        <f>_xll.qlOISRateHelper(K49,2,C49,J49,$L$4,Permanent,,ObjectOverwrite)</f>
        <v>USD_YCRH_OIS10Y#0000</v>
      </c>
      <c r="M49" s="85" t="str">
        <f>_xll.ohRangeRetrieveError(L49)</f>
        <v/>
      </c>
      <c r="N49" s="81"/>
      <c r="P49" s="106"/>
      <c r="Q49" s="106"/>
    </row>
    <row r="50" spans="1:17">
      <c r="A50" s="78"/>
      <c r="B50" s="90"/>
      <c r="C50" s="91" t="s">
        <v>25</v>
      </c>
      <c r="D50" s="90" t="s">
        <v>124</v>
      </c>
      <c r="E50" s="91" t="s">
        <v>25</v>
      </c>
      <c r="F50" s="92" t="s">
        <v>2</v>
      </c>
      <c r="G50" s="92" t="s">
        <v>6</v>
      </c>
      <c r="H50" s="92" t="str">
        <f t="shared" si="0"/>
        <v>Actual/360</v>
      </c>
      <c r="I50" s="93">
        <v>0</v>
      </c>
      <c r="J50" s="94" t="str">
        <f t="shared" si="1"/>
        <v>USDOIS12Y_Quote</v>
      </c>
      <c r="K50" s="94" t="str">
        <f t="shared" si="2"/>
        <v>USD_YCRH_OIS12Y</v>
      </c>
      <c r="L50" s="95" t="str">
        <f>_xll.qlOISRateHelper(K50,2,C50,J50,$L$4,Permanent,,ObjectOverwrite)</f>
        <v>USD_YCRH_OIS12Y#0000</v>
      </c>
      <c r="M50" s="85" t="str">
        <f>_xll.ohRangeRetrieveError(L50)</f>
        <v/>
      </c>
      <c r="N50" s="81"/>
      <c r="P50" s="106"/>
      <c r="Q50" s="106"/>
    </row>
    <row r="51" spans="1:17">
      <c r="A51" s="78"/>
      <c r="B51" s="90"/>
      <c r="C51" s="91" t="s">
        <v>28</v>
      </c>
      <c r="D51" s="90" t="s">
        <v>124</v>
      </c>
      <c r="E51" s="91" t="s">
        <v>28</v>
      </c>
      <c r="F51" s="92" t="s">
        <v>2</v>
      </c>
      <c r="G51" s="92" t="s">
        <v>6</v>
      </c>
      <c r="H51" s="92" t="str">
        <f t="shared" si="0"/>
        <v>Actual/360</v>
      </c>
      <c r="I51" s="93">
        <v>0</v>
      </c>
      <c r="J51" s="94" t="str">
        <f t="shared" si="1"/>
        <v>USDOIS15Y_Quote</v>
      </c>
      <c r="K51" s="94" t="str">
        <f t="shared" si="2"/>
        <v>USD_YCRH_OIS15Y</v>
      </c>
      <c r="L51" s="95" t="str">
        <f>_xll.qlOISRateHelper(K51,2,C51,J51,$L$4,Permanent,,ObjectOverwrite)</f>
        <v>USD_YCRH_OIS15Y#0000</v>
      </c>
      <c r="M51" s="85" t="str">
        <f>_xll.ohRangeRetrieveError(L51)</f>
        <v/>
      </c>
      <c r="N51" s="81"/>
      <c r="P51" s="106"/>
      <c r="Q51" s="106"/>
    </row>
    <row r="52" spans="1:17">
      <c r="A52" s="78"/>
      <c r="B52" s="90"/>
      <c r="C52" s="91" t="s">
        <v>29</v>
      </c>
      <c r="D52" s="90" t="s">
        <v>124</v>
      </c>
      <c r="E52" s="91" t="s">
        <v>29</v>
      </c>
      <c r="F52" s="92" t="s">
        <v>2</v>
      </c>
      <c r="G52" s="92" t="s">
        <v>6</v>
      </c>
      <c r="H52" s="92" t="str">
        <f t="shared" si="0"/>
        <v>Actual/360</v>
      </c>
      <c r="I52" s="93">
        <v>0</v>
      </c>
      <c r="J52" s="94" t="str">
        <f t="shared" si="1"/>
        <v>USDOIS20Y_Quote</v>
      </c>
      <c r="K52" s="94" t="str">
        <f t="shared" si="2"/>
        <v>USD_YCRH_OIS20Y</v>
      </c>
      <c r="L52" s="95" t="str">
        <f>_xll.qlOISRateHelper(K52,2,C52,J52,$L$4,Permanent,,ObjectOverwrite)</f>
        <v>USD_YCRH_OIS20Y#0000</v>
      </c>
      <c r="M52" s="85" t="str">
        <f>_xll.ohRangeRetrieveError(L52)</f>
        <v/>
      </c>
      <c r="N52" s="81"/>
      <c r="P52" s="106"/>
      <c r="Q52" s="106"/>
    </row>
    <row r="53" spans="1:17">
      <c r="A53" s="78"/>
      <c r="B53" s="90"/>
      <c r="C53" s="91" t="s">
        <v>30</v>
      </c>
      <c r="D53" s="90" t="s">
        <v>124</v>
      </c>
      <c r="E53" s="91" t="s">
        <v>30</v>
      </c>
      <c r="F53" s="92" t="s">
        <v>2</v>
      </c>
      <c r="G53" s="92" t="s">
        <v>6</v>
      </c>
      <c r="H53" s="92" t="str">
        <f t="shared" si="0"/>
        <v>Actual/360</v>
      </c>
      <c r="I53" s="93">
        <v>0</v>
      </c>
      <c r="J53" s="94" t="str">
        <f t="shared" si="1"/>
        <v>USDOIS25Y_Quote</v>
      </c>
      <c r="K53" s="94" t="str">
        <f t="shared" si="2"/>
        <v>USD_YCRH_OIS25Y</v>
      </c>
      <c r="L53" s="95" t="str">
        <f>_xll.qlOISRateHelper(K53,2,C53,J53,$L$4,Permanent,,ObjectOverwrite)</f>
        <v>USD_YCRH_OIS25Y#0000</v>
      </c>
      <c r="M53" s="85" t="str">
        <f>_xll.ohRangeRetrieveError(L53)</f>
        <v/>
      </c>
      <c r="N53" s="81"/>
      <c r="P53" s="106"/>
      <c r="Q53" s="106"/>
    </row>
    <row r="54" spans="1:17">
      <c r="A54" s="78"/>
      <c r="B54" s="90"/>
      <c r="C54" s="91" t="s">
        <v>50</v>
      </c>
      <c r="D54" s="90" t="s">
        <v>124</v>
      </c>
      <c r="E54" s="91" t="s">
        <v>50</v>
      </c>
      <c r="F54" s="92" t="s">
        <v>2</v>
      </c>
      <c r="G54" s="92" t="s">
        <v>6</v>
      </c>
      <c r="H54" s="92" t="str">
        <f t="shared" si="0"/>
        <v>Actual/360</v>
      </c>
      <c r="I54" s="93">
        <v>0</v>
      </c>
      <c r="J54" s="94" t="str">
        <f t="shared" si="1"/>
        <v>USDOIS27Y_Quote</v>
      </c>
      <c r="K54" s="94" t="str">
        <f t="shared" si="2"/>
        <v>USD_YCRH_OIS27Y</v>
      </c>
      <c r="L54" s="95" t="str">
        <f>_xll.qlOISRateHelper(K54,2,C54,J54,$L$4,Permanent,,ObjectOverwrite)</f>
        <v>USD_YCRH_OIS27Y#0000</v>
      </c>
      <c r="M54" s="85" t="str">
        <f>_xll.ohRangeRetrieveError(L54)</f>
        <v/>
      </c>
      <c r="N54" s="81"/>
      <c r="P54" s="106">
        <f>_xll.qlRateHelperEarliestDate($L54)</f>
        <v>41487</v>
      </c>
      <c r="Q54" s="106">
        <f>_xll.qlRateHelperLatestDate($L54)</f>
        <v>51349</v>
      </c>
    </row>
    <row r="55" spans="1:17">
      <c r="A55" s="78"/>
      <c r="B55" s="90"/>
      <c r="C55" s="91" t="s">
        <v>31</v>
      </c>
      <c r="D55" s="90" t="s">
        <v>124</v>
      </c>
      <c r="E55" s="91" t="s">
        <v>31</v>
      </c>
      <c r="F55" s="92" t="s">
        <v>2</v>
      </c>
      <c r="G55" s="92" t="s">
        <v>6</v>
      </c>
      <c r="H55" s="92" t="str">
        <f t="shared" si="0"/>
        <v>Actual/360</v>
      </c>
      <c r="I55" s="93">
        <v>0</v>
      </c>
      <c r="J55" s="94" t="str">
        <f t="shared" si="1"/>
        <v>USDOIS30Y_Quote</v>
      </c>
      <c r="K55" s="94" t="str">
        <f t="shared" si="2"/>
        <v>USD_YCRH_OIS30Y</v>
      </c>
      <c r="L55" s="95" t="str">
        <f>_xll.qlOISRateHelper(K55,2,C55,J55,$L$4,Permanent,,ObjectOverwrite)</f>
        <v>USD_YCRH_OIS30Y#0000</v>
      </c>
      <c r="M55" s="85" t="str">
        <f>_xll.ohRangeRetrieveError(L55)</f>
        <v/>
      </c>
      <c r="N55" s="81"/>
      <c r="P55" s="106">
        <f>_xll.qlRateHelperEarliestDate($L55)</f>
        <v>41487</v>
      </c>
      <c r="Q55" s="106">
        <f>_xll.qlRateHelperLatestDate($L55)</f>
        <v>52446</v>
      </c>
    </row>
    <row r="56" spans="1:17">
      <c r="A56" s="78"/>
      <c r="B56" s="90"/>
      <c r="C56" s="91" t="s">
        <v>53</v>
      </c>
      <c r="D56" s="90" t="s">
        <v>124</v>
      </c>
      <c r="E56" s="91" t="s">
        <v>53</v>
      </c>
      <c r="F56" s="92" t="s">
        <v>2</v>
      </c>
      <c r="G56" s="92" t="s">
        <v>6</v>
      </c>
      <c r="H56" s="92" t="str">
        <f t="shared" si="0"/>
        <v>Actual/360</v>
      </c>
      <c r="I56" s="93">
        <v>0</v>
      </c>
      <c r="J56" s="94" t="str">
        <f t="shared" si="1"/>
        <v>USDOIS35Y_Quote</v>
      </c>
      <c r="K56" s="94" t="str">
        <f t="shared" si="2"/>
        <v>USD_YCRH_OIS35Y</v>
      </c>
      <c r="L56" s="95" t="str">
        <f>_xll.qlOISRateHelper(K56,2,C56,J56,$L$4,Permanent,,ObjectOverwrite)</f>
        <v>USD_YCRH_OIS35Y#0000</v>
      </c>
      <c r="M56" s="85" t="str">
        <f>_xll.ohRangeRetrieveError(L56)</f>
        <v/>
      </c>
      <c r="N56" s="81"/>
      <c r="P56" s="106">
        <f>_xll.qlRateHelperEarliestDate($L56)</f>
        <v>41487</v>
      </c>
      <c r="Q56" s="106">
        <f>_xll.qlRateHelperLatestDate($L56)</f>
        <v>54273</v>
      </c>
    </row>
    <row r="57" spans="1:17">
      <c r="A57" s="78"/>
      <c r="B57" s="90"/>
      <c r="C57" s="91" t="s">
        <v>32</v>
      </c>
      <c r="D57" s="90" t="s">
        <v>124</v>
      </c>
      <c r="E57" s="91" t="s">
        <v>32</v>
      </c>
      <c r="F57" s="92" t="s">
        <v>2</v>
      </c>
      <c r="G57" s="92" t="s">
        <v>6</v>
      </c>
      <c r="H57" s="92" t="str">
        <f t="shared" si="0"/>
        <v>Actual/360</v>
      </c>
      <c r="I57" s="93">
        <v>0</v>
      </c>
      <c r="J57" s="94" t="str">
        <f t="shared" si="1"/>
        <v>USDOIS40Y_Quote</v>
      </c>
      <c r="K57" s="94" t="str">
        <f t="shared" si="2"/>
        <v>USD_YCRH_OIS40Y</v>
      </c>
      <c r="L57" s="95" t="str">
        <f>_xll.qlOISRateHelper(K57,2,C57,J57,$L$4,Permanent,,ObjectOverwrite)</f>
        <v>USD_YCRH_OIS40Y#0000</v>
      </c>
      <c r="M57" s="85" t="str">
        <f>_xll.ohRangeRetrieveError(L57)</f>
        <v/>
      </c>
      <c r="N57" s="81"/>
      <c r="P57" s="106">
        <f>_xll.qlRateHelperEarliestDate($L57)</f>
        <v>41487</v>
      </c>
      <c r="Q57" s="106">
        <f>_xll.qlRateHelperLatestDate($L57)</f>
        <v>56097</v>
      </c>
    </row>
    <row r="58" spans="1:17">
      <c r="A58" s="78"/>
      <c r="B58" s="90"/>
      <c r="C58" s="91" t="s">
        <v>123</v>
      </c>
      <c r="D58" s="90" t="s">
        <v>124</v>
      </c>
      <c r="E58" s="91" t="s">
        <v>123</v>
      </c>
      <c r="F58" s="92" t="s">
        <v>2</v>
      </c>
      <c r="G58" s="92" t="s">
        <v>6</v>
      </c>
      <c r="H58" s="92" t="str">
        <f t="shared" si="0"/>
        <v>Actual/360</v>
      </c>
      <c r="I58" s="93">
        <v>0</v>
      </c>
      <c r="J58" s="94" t="str">
        <f t="shared" si="1"/>
        <v>USDOIS45Y_Quote</v>
      </c>
      <c r="K58" s="94" t="str">
        <f t="shared" si="2"/>
        <v>USD_YCRH_OIS45Y</v>
      </c>
      <c r="L58" s="95" t="str">
        <f>_xll.qlOISRateHelper(K58,2,C58,J58,$L$4,Permanent,,ObjectOverwrite)</f>
        <v>USD_YCRH_OIS45Y#0000</v>
      </c>
      <c r="M58" s="85" t="str">
        <f>_xll.ohRangeRetrieveError(L58)</f>
        <v/>
      </c>
      <c r="N58" s="81"/>
      <c r="P58" s="106">
        <f>_xll.qlRateHelperEarliestDate($L58)</f>
        <v>41487</v>
      </c>
      <c r="Q58" s="106">
        <f>_xll.qlRateHelperLatestDate($L58)</f>
        <v>57923</v>
      </c>
    </row>
    <row r="59" spans="1:17">
      <c r="A59" s="78"/>
      <c r="B59" s="90"/>
      <c r="C59" s="91" t="s">
        <v>33</v>
      </c>
      <c r="D59" s="90" t="s">
        <v>124</v>
      </c>
      <c r="E59" s="91" t="s">
        <v>33</v>
      </c>
      <c r="F59" s="92" t="s">
        <v>2</v>
      </c>
      <c r="G59" s="92" t="s">
        <v>6</v>
      </c>
      <c r="H59" s="92" t="str">
        <f t="shared" si="0"/>
        <v>Actual/360</v>
      </c>
      <c r="I59" s="93">
        <v>0</v>
      </c>
      <c r="J59" s="94" t="str">
        <f t="shared" si="1"/>
        <v>USDOIS50Y_Quote</v>
      </c>
      <c r="K59" s="94" t="str">
        <f t="shared" si="2"/>
        <v>USD_YCRH_OIS50Y</v>
      </c>
      <c r="L59" s="95" t="str">
        <f>_xll.qlOISRateHelper(K59,2,C59,J59,$L$4,Permanent,,ObjectOverwrite)</f>
        <v>USD_YCRH_OIS50Y#0000</v>
      </c>
      <c r="M59" s="85" t="str">
        <f>_xll.ohRangeRetrieveError(L59)</f>
        <v/>
      </c>
      <c r="N59" s="81"/>
      <c r="P59" s="106">
        <f>_xll.qlRateHelperEarliestDate($L59)</f>
        <v>41487</v>
      </c>
      <c r="Q59" s="106">
        <f>_xll.qlRateHelperLatestDate($L59)</f>
        <v>59749</v>
      </c>
    </row>
    <row r="60" spans="1:17">
      <c r="A60" s="78"/>
      <c r="B60" s="96"/>
      <c r="C60" s="96"/>
      <c r="D60" s="96"/>
      <c r="E60" s="96"/>
      <c r="F60" s="80"/>
      <c r="G60" s="80"/>
      <c r="H60" s="80"/>
      <c r="I60" s="97"/>
      <c r="J60" s="98"/>
      <c r="K60" s="98"/>
      <c r="L60" s="98"/>
      <c r="M60" s="98"/>
      <c r="N60" s="81"/>
      <c r="P60" s="106"/>
      <c r="Q60" s="106"/>
    </row>
    <row r="61" spans="1:17">
      <c r="A61" s="78"/>
      <c r="B61" s="99">
        <f>_xll.qlECBdate(E61,,Trigger)</f>
        <v>41129</v>
      </c>
      <c r="C61" s="91"/>
      <c r="D61" s="90" t="s">
        <v>101</v>
      </c>
      <c r="E61" s="91" t="str">
        <f>_xll.qlECBNextCode(_xll.qlSettingsEvaluationDate(Trigger)-365)</f>
        <v>AUG12</v>
      </c>
      <c r="F61" s="92" t="s">
        <v>2</v>
      </c>
      <c r="G61" s="92" t="s">
        <v>99</v>
      </c>
      <c r="H61" s="92" t="str">
        <f t="shared" ref="H61:H95" si="3">MoneyMarketDayCounter</f>
        <v>Actual/360</v>
      </c>
      <c r="I61" s="93">
        <v>0</v>
      </c>
      <c r="J61" s="94" t="str">
        <f t="shared" ref="J61:J95" si="4">Currency&amp;$D61&amp;$E61&amp;QuoteSuffix</f>
        <v>USDECBOISAUG12_Quote</v>
      </c>
      <c r="K61" s="94" t="str">
        <f t="shared" ref="K61:K95" si="5">$K$2&amp;"_"&amp;$D61&amp;$E61</f>
        <v>USD_YCRH_ECBOISAUG12</v>
      </c>
      <c r="L61" s="95" t="e">
        <f>_xll.qlDatedOISRateHelper(K61,B61,B62,J61,$L$4,Permanent,,ObjectOverwrite)</f>
        <v>#NUM!</v>
      </c>
      <c r="M61" s="85" t="str">
        <f ca="1">_xll.ohRangeRetrieveError(L61)</f>
        <v/>
      </c>
      <c r="N61" s="81"/>
      <c r="P61" s="106" t="e">
        <f>_xll.qlRateHelperEarliestDate($L61)</f>
        <v>#VALUE!</v>
      </c>
      <c r="Q61" s="106" t="e">
        <f>_xll.qlRateHelperLatestDate($L61)</f>
        <v>#VALUE!</v>
      </c>
    </row>
    <row r="62" spans="1:17">
      <c r="A62" s="78"/>
      <c r="B62" s="99">
        <f>_xll.qlECBdate(E62,,Trigger)</f>
        <v>41164</v>
      </c>
      <c r="C62" s="91"/>
      <c r="D62" s="90" t="s">
        <v>101</v>
      </c>
      <c r="E62" s="91" t="str">
        <f>_xll.qlECBNextCode(B61)</f>
        <v>SEP12</v>
      </c>
      <c r="F62" s="92" t="s">
        <v>2</v>
      </c>
      <c r="G62" s="92" t="s">
        <v>99</v>
      </c>
      <c r="H62" s="92" t="str">
        <f t="shared" si="3"/>
        <v>Actual/360</v>
      </c>
      <c r="I62" s="93">
        <v>0</v>
      </c>
      <c r="J62" s="94" t="str">
        <f t="shared" si="4"/>
        <v>USDECBOISSEP12_Quote</v>
      </c>
      <c r="K62" s="94" t="str">
        <f t="shared" si="5"/>
        <v>USD_YCRH_ECBOISSEP12</v>
      </c>
      <c r="L62" s="95" t="e">
        <f>_xll.qlDatedOISRateHelper(K62,B62,B63,J62,$L$4,Permanent,,ObjectOverwrite)</f>
        <v>#NUM!</v>
      </c>
      <c r="M62" s="85" t="str">
        <f ca="1">_xll.ohRangeRetrieveError(L62)</f>
        <v/>
      </c>
      <c r="N62" s="81"/>
      <c r="P62" s="106" t="e">
        <f>_xll.qlRateHelperEarliestDate($L62)</f>
        <v>#VALUE!</v>
      </c>
      <c r="Q62" s="106" t="e">
        <f>_xll.qlRateHelperLatestDate($L62)</f>
        <v>#VALUE!</v>
      </c>
    </row>
    <row r="63" spans="1:17">
      <c r="A63" s="78"/>
      <c r="B63" s="99">
        <f>_xll.qlECBdate(E63,,Trigger)</f>
        <v>41192</v>
      </c>
      <c r="C63" s="91"/>
      <c r="D63" s="90" t="s">
        <v>101</v>
      </c>
      <c r="E63" s="91" t="str">
        <f>_xll.qlECBNextCode(B62)</f>
        <v>OCT12</v>
      </c>
      <c r="F63" s="92" t="s">
        <v>2</v>
      </c>
      <c r="G63" s="92" t="s">
        <v>99</v>
      </c>
      <c r="H63" s="92" t="str">
        <f t="shared" si="3"/>
        <v>Actual/360</v>
      </c>
      <c r="I63" s="93">
        <v>0</v>
      </c>
      <c r="J63" s="94" t="str">
        <f t="shared" si="4"/>
        <v>USDECBOISOCT12_Quote</v>
      </c>
      <c r="K63" s="94" t="str">
        <f t="shared" si="5"/>
        <v>USD_YCRH_ECBOISOCT12</v>
      </c>
      <c r="L63" s="95" t="e">
        <f>_xll.qlDatedOISRateHelper(K63,B63,B64,J63,$L$4,Permanent,,ObjectOverwrite)</f>
        <v>#NUM!</v>
      </c>
      <c r="M63" s="85" t="str">
        <f ca="1">_xll.ohRangeRetrieveError(L63)</f>
        <v/>
      </c>
      <c r="N63" s="81"/>
      <c r="P63" s="106" t="e">
        <f>_xll.qlRateHelperEarliestDate($L63)</f>
        <v>#VALUE!</v>
      </c>
      <c r="Q63" s="106" t="e">
        <f>_xll.qlRateHelperLatestDate($L63)</f>
        <v>#VALUE!</v>
      </c>
    </row>
    <row r="64" spans="1:17">
      <c r="A64" s="78"/>
      <c r="B64" s="99">
        <f>_xll.qlECBdate(E64,,Trigger)</f>
        <v>41227</v>
      </c>
      <c r="C64" s="91"/>
      <c r="D64" s="90" t="s">
        <v>101</v>
      </c>
      <c r="E64" s="91" t="str">
        <f>_xll.qlECBNextCode(B63)</f>
        <v>NOV12</v>
      </c>
      <c r="F64" s="92" t="s">
        <v>2</v>
      </c>
      <c r="G64" s="92" t="s">
        <v>99</v>
      </c>
      <c r="H64" s="92" t="str">
        <f t="shared" si="3"/>
        <v>Actual/360</v>
      </c>
      <c r="I64" s="93">
        <v>0</v>
      </c>
      <c r="J64" s="94" t="str">
        <f t="shared" si="4"/>
        <v>USDECBOISNOV12_Quote</v>
      </c>
      <c r="K64" s="94" t="str">
        <f t="shared" si="5"/>
        <v>USD_YCRH_ECBOISNOV12</v>
      </c>
      <c r="L64" s="95" t="e">
        <f>_xll.qlDatedOISRateHelper(K64,B64,B65,J64,$L$4,Permanent,,ObjectOverwrite)</f>
        <v>#NUM!</v>
      </c>
      <c r="M64" s="85" t="str">
        <f ca="1">_xll.ohRangeRetrieveError(L64)</f>
        <v/>
      </c>
      <c r="N64" s="81"/>
      <c r="P64" s="106" t="e">
        <f>_xll.qlRateHelperEarliestDate($L64)</f>
        <v>#VALUE!</v>
      </c>
      <c r="Q64" s="106" t="e">
        <f>_xll.qlRateHelperLatestDate($L64)</f>
        <v>#VALUE!</v>
      </c>
    </row>
    <row r="65" spans="1:17">
      <c r="A65" s="78"/>
      <c r="B65" s="99">
        <f>_xll.qlECBdate(E65,,Trigger)</f>
        <v>41255</v>
      </c>
      <c r="C65" s="91"/>
      <c r="D65" s="90" t="s">
        <v>101</v>
      </c>
      <c r="E65" s="91" t="str">
        <f>_xll.qlECBNextCode(B64)</f>
        <v>DEC12</v>
      </c>
      <c r="F65" s="92" t="s">
        <v>2</v>
      </c>
      <c r="G65" s="92" t="s">
        <v>99</v>
      </c>
      <c r="H65" s="92" t="str">
        <f t="shared" si="3"/>
        <v>Actual/360</v>
      </c>
      <c r="I65" s="93">
        <v>0</v>
      </c>
      <c r="J65" s="94" t="str">
        <f t="shared" si="4"/>
        <v>USDECBOISDEC12_Quote</v>
      </c>
      <c r="K65" s="94" t="str">
        <f t="shared" si="5"/>
        <v>USD_YCRH_ECBOISDEC12</v>
      </c>
      <c r="L65" s="95" t="e">
        <f>_xll.qlDatedOISRateHelper(K65,B65,B66,J65,$L$4,Permanent,,ObjectOverwrite)</f>
        <v>#NUM!</v>
      </c>
      <c r="M65" s="85" t="str">
        <f ca="1">_xll.ohRangeRetrieveError(L65)</f>
        <v/>
      </c>
      <c r="N65" s="81"/>
      <c r="P65" s="106" t="e">
        <f>_xll.qlRateHelperEarliestDate($L65)</f>
        <v>#VALUE!</v>
      </c>
      <c r="Q65" s="106" t="e">
        <f>_xll.qlRateHelperLatestDate($L65)</f>
        <v>#VALUE!</v>
      </c>
    </row>
    <row r="66" spans="1:17">
      <c r="A66" s="78"/>
      <c r="B66" s="99">
        <f>_xll.qlECBdate(E66,,Trigger)</f>
        <v>41290</v>
      </c>
      <c r="C66" s="91"/>
      <c r="D66" s="90" t="s">
        <v>101</v>
      </c>
      <c r="E66" s="91" t="str">
        <f>_xll.qlECBNextCode(B65)</f>
        <v>JAN13</v>
      </c>
      <c r="F66" s="92" t="s">
        <v>2</v>
      </c>
      <c r="G66" s="92" t="s">
        <v>99</v>
      </c>
      <c r="H66" s="92" t="str">
        <f t="shared" si="3"/>
        <v>Actual/360</v>
      </c>
      <c r="I66" s="93">
        <v>0</v>
      </c>
      <c r="J66" s="94" t="str">
        <f t="shared" si="4"/>
        <v>USDECBOISJAN13_Quote</v>
      </c>
      <c r="K66" s="94" t="str">
        <f t="shared" si="5"/>
        <v>USD_YCRH_ECBOISJAN13</v>
      </c>
      <c r="L66" s="95" t="e">
        <f>_xll.qlDatedOISRateHelper(K66,B66,B67,J66,$L$4,Permanent,,ObjectOverwrite)</f>
        <v>#NUM!</v>
      </c>
      <c r="M66" s="85" t="str">
        <f ca="1">_xll.ohRangeRetrieveError(L66)</f>
        <v/>
      </c>
      <c r="N66" s="81"/>
      <c r="P66" s="106" t="e">
        <f>_xll.qlRateHelperEarliestDate($L66)</f>
        <v>#VALUE!</v>
      </c>
      <c r="Q66" s="106" t="e">
        <f>_xll.qlRateHelperLatestDate($L66)</f>
        <v>#VALUE!</v>
      </c>
    </row>
    <row r="67" spans="1:17">
      <c r="A67" s="78"/>
      <c r="B67" s="99">
        <f>_xll.qlECBdate(E67,,Trigger)</f>
        <v>41318</v>
      </c>
      <c r="C67" s="91"/>
      <c r="D67" s="90" t="s">
        <v>101</v>
      </c>
      <c r="E67" s="91" t="str">
        <f>_xll.qlECBNextCode(B66)</f>
        <v>FEB13</v>
      </c>
      <c r="F67" s="92" t="s">
        <v>2</v>
      </c>
      <c r="G67" s="92" t="s">
        <v>99</v>
      </c>
      <c r="H67" s="92" t="str">
        <f t="shared" si="3"/>
        <v>Actual/360</v>
      </c>
      <c r="I67" s="93">
        <v>0</v>
      </c>
      <c r="J67" s="94" t="str">
        <f t="shared" si="4"/>
        <v>USDECBOISFEB13_Quote</v>
      </c>
      <c r="K67" s="94" t="str">
        <f t="shared" si="5"/>
        <v>USD_YCRH_ECBOISFEB13</v>
      </c>
      <c r="L67" s="95" t="e">
        <f>_xll.qlDatedOISRateHelper(K67,B67,B68,J67,$L$4,Permanent,,ObjectOverwrite)</f>
        <v>#NUM!</v>
      </c>
      <c r="M67" s="85" t="str">
        <f ca="1">_xll.ohRangeRetrieveError(L67)</f>
        <v/>
      </c>
      <c r="N67" s="81"/>
      <c r="P67" s="106" t="e">
        <f>_xll.qlRateHelperEarliestDate($L67)</f>
        <v>#VALUE!</v>
      </c>
      <c r="Q67" s="106" t="e">
        <f>_xll.qlRateHelperLatestDate($L67)</f>
        <v>#VALUE!</v>
      </c>
    </row>
    <row r="68" spans="1:17">
      <c r="A68" s="78"/>
      <c r="B68" s="99">
        <f>_xll.qlECBdate(E68,,Trigger)</f>
        <v>41346</v>
      </c>
      <c r="C68" s="91"/>
      <c r="D68" s="90" t="s">
        <v>101</v>
      </c>
      <c r="E68" s="91" t="str">
        <f>_xll.qlECBNextCode(B67)</f>
        <v>MAR13</v>
      </c>
      <c r="F68" s="92" t="s">
        <v>2</v>
      </c>
      <c r="G68" s="92" t="s">
        <v>99</v>
      </c>
      <c r="H68" s="92" t="str">
        <f t="shared" si="3"/>
        <v>Actual/360</v>
      </c>
      <c r="I68" s="93">
        <v>0</v>
      </c>
      <c r="J68" s="94" t="str">
        <f t="shared" si="4"/>
        <v>USDECBOISMAR13_Quote</v>
      </c>
      <c r="K68" s="94" t="str">
        <f t="shared" si="5"/>
        <v>USD_YCRH_ECBOISMAR13</v>
      </c>
      <c r="L68" s="95" t="e">
        <f>_xll.qlDatedOISRateHelper(K68,B68,B69,J68,$L$4,Permanent,,ObjectOverwrite)</f>
        <v>#NUM!</v>
      </c>
      <c r="M68" s="85" t="str">
        <f ca="1">_xll.ohRangeRetrieveError(L68)</f>
        <v/>
      </c>
      <c r="N68" s="81"/>
      <c r="P68" s="106" t="e">
        <f>_xll.qlRateHelperEarliestDate($L68)</f>
        <v>#VALUE!</v>
      </c>
      <c r="Q68" s="106" t="e">
        <f>_xll.qlRateHelperLatestDate($L68)</f>
        <v>#VALUE!</v>
      </c>
    </row>
    <row r="69" spans="1:17">
      <c r="A69" s="78"/>
      <c r="B69" s="99">
        <f>_xll.qlECBdate(E69,,Trigger)</f>
        <v>41374</v>
      </c>
      <c r="C69" s="91"/>
      <c r="D69" s="90" t="s">
        <v>101</v>
      </c>
      <c r="E69" s="91" t="str">
        <f>_xll.qlECBNextCode(B68)</f>
        <v>APR13</v>
      </c>
      <c r="F69" s="92" t="s">
        <v>2</v>
      </c>
      <c r="G69" s="92" t="s">
        <v>99</v>
      </c>
      <c r="H69" s="92" t="str">
        <f t="shared" si="3"/>
        <v>Actual/360</v>
      </c>
      <c r="I69" s="93">
        <v>0</v>
      </c>
      <c r="J69" s="94" t="str">
        <f t="shared" si="4"/>
        <v>USDECBOISAPR13_Quote</v>
      </c>
      <c r="K69" s="94" t="str">
        <f t="shared" si="5"/>
        <v>USD_YCRH_ECBOISAPR13</v>
      </c>
      <c r="L69" s="95" t="e">
        <f>_xll.qlDatedOISRateHelper(K69,B69,B70,J69,$L$4,Permanent,,ObjectOverwrite)</f>
        <v>#NUM!</v>
      </c>
      <c r="M69" s="85" t="str">
        <f ca="1">_xll.ohRangeRetrieveError(L69)</f>
        <v/>
      </c>
      <c r="N69" s="81"/>
      <c r="P69" s="106" t="e">
        <f>_xll.qlRateHelperEarliestDate($L69)</f>
        <v>#VALUE!</v>
      </c>
      <c r="Q69" s="106" t="e">
        <f>_xll.qlRateHelperLatestDate($L69)</f>
        <v>#VALUE!</v>
      </c>
    </row>
    <row r="70" spans="1:17">
      <c r="A70" s="78"/>
      <c r="B70" s="99">
        <f>_xll.qlECBdate(E70,,Trigger)</f>
        <v>41402</v>
      </c>
      <c r="C70" s="91"/>
      <c r="D70" s="90" t="s">
        <v>101</v>
      </c>
      <c r="E70" s="91" t="str">
        <f>_xll.qlECBNextCode(B69)</f>
        <v>MAY13</v>
      </c>
      <c r="F70" s="92" t="s">
        <v>2</v>
      </c>
      <c r="G70" s="92" t="s">
        <v>99</v>
      </c>
      <c r="H70" s="92" t="str">
        <f t="shared" si="3"/>
        <v>Actual/360</v>
      </c>
      <c r="I70" s="93">
        <v>0</v>
      </c>
      <c r="J70" s="94" t="str">
        <f t="shared" si="4"/>
        <v>USDECBOISMAY13_Quote</v>
      </c>
      <c r="K70" s="94" t="str">
        <f t="shared" si="5"/>
        <v>USD_YCRH_ECBOISMAY13</v>
      </c>
      <c r="L70" s="95" t="e">
        <f>_xll.qlDatedOISRateHelper(K70,B70,B71,J70,$L$4,Permanent,,ObjectOverwrite)</f>
        <v>#NUM!</v>
      </c>
      <c r="M70" s="85" t="str">
        <f ca="1">_xll.ohRangeRetrieveError(L70)</f>
        <v/>
      </c>
      <c r="N70" s="81"/>
      <c r="P70" s="106" t="e">
        <f>_xll.qlRateHelperEarliestDate($L70)</f>
        <v>#VALUE!</v>
      </c>
      <c r="Q70" s="106" t="e">
        <f>_xll.qlRateHelperLatestDate($L70)</f>
        <v>#VALUE!</v>
      </c>
    </row>
    <row r="71" spans="1:17">
      <c r="A71" s="78"/>
      <c r="B71" s="99">
        <f>_xll.qlECBdate(E71,,Trigger)</f>
        <v>41437</v>
      </c>
      <c r="C71" s="91"/>
      <c r="D71" s="90" t="s">
        <v>101</v>
      </c>
      <c r="E71" s="91" t="str">
        <f>_xll.qlECBNextCode(B70)</f>
        <v>JUN13</v>
      </c>
      <c r="F71" s="92" t="s">
        <v>2</v>
      </c>
      <c r="G71" s="92" t="s">
        <v>99</v>
      </c>
      <c r="H71" s="92" t="str">
        <f t="shared" si="3"/>
        <v>Actual/360</v>
      </c>
      <c r="I71" s="93">
        <v>0</v>
      </c>
      <c r="J71" s="94" t="str">
        <f t="shared" si="4"/>
        <v>USDECBOISJUN13_Quote</v>
      </c>
      <c r="K71" s="94" t="str">
        <f t="shared" si="5"/>
        <v>USD_YCRH_ECBOISJUN13</v>
      </c>
      <c r="L71" s="95" t="e">
        <f>_xll.qlDatedOISRateHelper(K71,B71,B72,J71,$L$4,Permanent,,ObjectOverwrite)</f>
        <v>#NUM!</v>
      </c>
      <c r="M71" s="85" t="str">
        <f ca="1">_xll.ohRangeRetrieveError(L71)</f>
        <v/>
      </c>
      <c r="N71" s="81"/>
      <c r="P71" s="106" t="e">
        <f>_xll.qlRateHelperEarliestDate($L71)</f>
        <v>#VALUE!</v>
      </c>
      <c r="Q71" s="106" t="e">
        <f>_xll.qlRateHelperLatestDate($L71)</f>
        <v>#VALUE!</v>
      </c>
    </row>
    <row r="72" spans="1:17">
      <c r="A72" s="78"/>
      <c r="B72" s="99">
        <f>_xll.qlECBdate(E72,,Trigger)</f>
        <v>41465</v>
      </c>
      <c r="C72" s="91"/>
      <c r="D72" s="90" t="s">
        <v>101</v>
      </c>
      <c r="E72" s="91" t="str">
        <f>_xll.qlECBNextCode(B71)</f>
        <v>JUL13</v>
      </c>
      <c r="F72" s="92" t="s">
        <v>2</v>
      </c>
      <c r="G72" s="92" t="s">
        <v>99</v>
      </c>
      <c r="H72" s="92" t="str">
        <f t="shared" si="3"/>
        <v>Actual/360</v>
      </c>
      <c r="I72" s="93">
        <v>0</v>
      </c>
      <c r="J72" s="94" t="str">
        <f t="shared" si="4"/>
        <v>USDECBOISJUL13_Quote</v>
      </c>
      <c r="K72" s="94" t="str">
        <f t="shared" si="5"/>
        <v>USD_YCRH_ECBOISJUL13</v>
      </c>
      <c r="L72" s="95" t="e">
        <f>_xll.qlDatedOISRateHelper(K72,B72,B73,J72,$L$4,Permanent,,ObjectOverwrite)</f>
        <v>#NUM!</v>
      </c>
      <c r="M72" s="85" t="str">
        <f ca="1">_xll.ohRangeRetrieveError(L72)</f>
        <v/>
      </c>
      <c r="N72" s="81"/>
      <c r="P72" s="106" t="e">
        <f>_xll.qlRateHelperEarliestDate($L72)</f>
        <v>#VALUE!</v>
      </c>
      <c r="Q72" s="106" t="e">
        <f>_xll.qlRateHelperLatestDate($L72)</f>
        <v>#VALUE!</v>
      </c>
    </row>
    <row r="73" spans="1:17">
      <c r="A73" s="78"/>
      <c r="B73" s="99">
        <f>_xll.qlECBdate(E73,,Trigger)</f>
        <v>41493</v>
      </c>
      <c r="C73" s="91"/>
      <c r="D73" s="90" t="s">
        <v>101</v>
      </c>
      <c r="E73" s="91" t="str">
        <f>_xll.qlECBNextCode(B72)</f>
        <v>AUG13</v>
      </c>
      <c r="F73" s="92" t="s">
        <v>2</v>
      </c>
      <c r="G73" s="92" t="s">
        <v>99</v>
      </c>
      <c r="H73" s="92" t="str">
        <f t="shared" si="3"/>
        <v>Actual/360</v>
      </c>
      <c r="I73" s="93">
        <v>0</v>
      </c>
      <c r="J73" s="94" t="str">
        <f t="shared" si="4"/>
        <v>USDECBOISAUG13_Quote</v>
      </c>
      <c r="K73" s="94" t="str">
        <f t="shared" si="5"/>
        <v>USD_YCRH_ECBOISAUG13</v>
      </c>
      <c r="L73" s="95" t="e">
        <f>_xll.qlDatedOISRateHelper(K73,B73,B74,J73,$L$4,Permanent,,ObjectOverwrite)</f>
        <v>#NUM!</v>
      </c>
      <c r="M73" s="85" t="str">
        <f ca="1">_xll.ohRangeRetrieveError(L73)</f>
        <v/>
      </c>
      <c r="N73" s="81"/>
      <c r="P73" s="106" t="e">
        <f>_xll.qlRateHelperEarliestDate($L73)</f>
        <v>#VALUE!</v>
      </c>
      <c r="Q73" s="106" t="e">
        <f>_xll.qlRateHelperLatestDate($L73)</f>
        <v>#VALUE!</v>
      </c>
    </row>
    <row r="74" spans="1:17">
      <c r="A74" s="78"/>
      <c r="B74" s="99">
        <f>_xll.qlECBdate(E74,,Trigger)</f>
        <v>41528</v>
      </c>
      <c r="C74" s="91"/>
      <c r="D74" s="90" t="s">
        <v>101</v>
      </c>
      <c r="E74" s="91" t="str">
        <f>_xll.qlECBNextCode(B73)</f>
        <v>SEP13</v>
      </c>
      <c r="F74" s="92" t="s">
        <v>2</v>
      </c>
      <c r="G74" s="92" t="s">
        <v>99</v>
      </c>
      <c r="H74" s="92" t="str">
        <f t="shared" si="3"/>
        <v>Actual/360</v>
      </c>
      <c r="I74" s="93">
        <v>0</v>
      </c>
      <c r="J74" s="94" t="str">
        <f t="shared" si="4"/>
        <v>USDECBOISSEP13_Quote</v>
      </c>
      <c r="K74" s="94" t="str">
        <f t="shared" si="5"/>
        <v>USD_YCRH_ECBOISSEP13</v>
      </c>
      <c r="L74" s="95" t="e">
        <f>_xll.qlDatedOISRateHelper(K74,B74,B75,J74,$L$4,Permanent,,ObjectOverwrite)</f>
        <v>#NUM!</v>
      </c>
      <c r="M74" s="85" t="str">
        <f ca="1">_xll.ohRangeRetrieveError(L74)</f>
        <v/>
      </c>
      <c r="N74" s="81"/>
      <c r="P74" s="106" t="e">
        <f>_xll.qlRateHelperEarliestDate($L74)</f>
        <v>#VALUE!</v>
      </c>
      <c r="Q74" s="106" t="e">
        <f>_xll.qlRateHelperLatestDate($L74)</f>
        <v>#VALUE!</v>
      </c>
    </row>
    <row r="75" spans="1:17">
      <c r="A75" s="78"/>
      <c r="B75" s="99">
        <f>_xll.qlECBdate(E75,,Trigger)</f>
        <v>41556</v>
      </c>
      <c r="C75" s="91"/>
      <c r="D75" s="90" t="s">
        <v>101</v>
      </c>
      <c r="E75" s="91" t="str">
        <f>_xll.qlECBNextCode(B74)</f>
        <v>OCT13</v>
      </c>
      <c r="F75" s="92" t="s">
        <v>2</v>
      </c>
      <c r="G75" s="92" t="s">
        <v>99</v>
      </c>
      <c r="H75" s="92" t="str">
        <f t="shared" si="3"/>
        <v>Actual/360</v>
      </c>
      <c r="I75" s="93">
        <v>0</v>
      </c>
      <c r="J75" s="94" t="str">
        <f t="shared" si="4"/>
        <v>USDECBOISOCT13_Quote</v>
      </c>
      <c r="K75" s="94" t="str">
        <f t="shared" si="5"/>
        <v>USD_YCRH_ECBOISOCT13</v>
      </c>
      <c r="L75" s="95" t="e">
        <f>_xll.qlDatedOISRateHelper(K75,B75,B76,J75,$L$4,Permanent,,ObjectOverwrite)</f>
        <v>#NUM!</v>
      </c>
      <c r="M75" s="85" t="str">
        <f ca="1">_xll.ohRangeRetrieveError(L75)</f>
        <v/>
      </c>
      <c r="N75" s="81"/>
      <c r="P75" s="106" t="e">
        <f>_xll.qlRateHelperEarliestDate($L75)</f>
        <v>#VALUE!</v>
      </c>
      <c r="Q75" s="106" t="e">
        <f>_xll.qlRateHelperLatestDate($L75)</f>
        <v>#VALUE!</v>
      </c>
    </row>
    <row r="76" spans="1:17">
      <c r="A76" s="78"/>
      <c r="B76" s="99">
        <f>_xll.qlECBdate(E76,,Trigger)</f>
        <v>41591</v>
      </c>
      <c r="C76" s="91"/>
      <c r="D76" s="90" t="s">
        <v>101</v>
      </c>
      <c r="E76" s="91" t="str">
        <f>_xll.qlECBNextCode(B75)</f>
        <v>NOV13</v>
      </c>
      <c r="F76" s="92" t="s">
        <v>2</v>
      </c>
      <c r="G76" s="92" t="s">
        <v>99</v>
      </c>
      <c r="H76" s="92" t="str">
        <f t="shared" si="3"/>
        <v>Actual/360</v>
      </c>
      <c r="I76" s="93">
        <v>0</v>
      </c>
      <c r="J76" s="94" t="str">
        <f t="shared" si="4"/>
        <v>USDECBOISNOV13_Quote</v>
      </c>
      <c r="K76" s="94" t="str">
        <f t="shared" si="5"/>
        <v>USD_YCRH_ECBOISNOV13</v>
      </c>
      <c r="L76" s="95" t="e">
        <f>_xll.qlDatedOISRateHelper(K76,B76,B77,J76,$L$4,Permanent,,ObjectOverwrite)</f>
        <v>#NUM!</v>
      </c>
      <c r="M76" s="85" t="str">
        <f ca="1">_xll.ohRangeRetrieveError(L76)</f>
        <v/>
      </c>
      <c r="N76" s="81"/>
      <c r="P76" s="106" t="e">
        <f>_xll.qlRateHelperEarliestDate($L76)</f>
        <v>#VALUE!</v>
      </c>
      <c r="Q76" s="106" t="e">
        <f>_xll.qlRateHelperLatestDate($L76)</f>
        <v>#VALUE!</v>
      </c>
    </row>
    <row r="77" spans="1:17">
      <c r="A77" s="78"/>
      <c r="B77" s="99">
        <f>_xll.qlECBdate(E77,,Trigger)</f>
        <v>41619</v>
      </c>
      <c r="C77" s="91"/>
      <c r="D77" s="90" t="s">
        <v>101</v>
      </c>
      <c r="E77" s="91" t="str">
        <f>_xll.qlECBNextCode(B76)</f>
        <v>DEC13</v>
      </c>
      <c r="F77" s="92" t="s">
        <v>2</v>
      </c>
      <c r="G77" s="92" t="s">
        <v>99</v>
      </c>
      <c r="H77" s="92" t="str">
        <f t="shared" si="3"/>
        <v>Actual/360</v>
      </c>
      <c r="I77" s="93">
        <v>0</v>
      </c>
      <c r="J77" s="94" t="str">
        <f t="shared" si="4"/>
        <v>USDECBOISDEC13_Quote</v>
      </c>
      <c r="K77" s="94" t="str">
        <f t="shared" si="5"/>
        <v>USD_YCRH_ECBOISDEC13</v>
      </c>
      <c r="L77" s="95" t="e">
        <f>_xll.qlDatedOISRateHelper(K77,B77,B78,J77,$L$4,Permanent,,ObjectOverwrite)</f>
        <v>#NUM!</v>
      </c>
      <c r="M77" s="85" t="str">
        <f ca="1">_xll.ohRangeRetrieveError(L77)</f>
        <v/>
      </c>
      <c r="N77" s="81"/>
      <c r="P77" s="106" t="e">
        <f>_xll.qlRateHelperEarliestDate($L77)</f>
        <v>#VALUE!</v>
      </c>
      <c r="Q77" s="106" t="e">
        <f>_xll.qlRateHelperLatestDate($L77)</f>
        <v>#VALUE!</v>
      </c>
    </row>
    <row r="78" spans="1:17">
      <c r="A78" s="78"/>
      <c r="B78" s="99" t="e">
        <f>_xll.qlECBdate(E78,,Trigger)</f>
        <v>#VALUE!</v>
      </c>
      <c r="C78" s="91"/>
      <c r="D78" s="90" t="s">
        <v>101</v>
      </c>
      <c r="E78" s="91" t="e">
        <f>_xll.qlECBNextCode(B77)</f>
        <v>#NUM!</v>
      </c>
      <c r="F78" s="92" t="s">
        <v>2</v>
      </c>
      <c r="G78" s="92" t="s">
        <v>99</v>
      </c>
      <c r="H78" s="92" t="str">
        <f t="shared" si="3"/>
        <v>Actual/360</v>
      </c>
      <c r="I78" s="93">
        <v>0</v>
      </c>
      <c r="J78" s="94" t="e">
        <f t="shared" si="4"/>
        <v>#NUM!</v>
      </c>
      <c r="K78" s="94" t="e">
        <f t="shared" si="5"/>
        <v>#NUM!</v>
      </c>
      <c r="L78" s="95" t="e">
        <f>_xll.qlDatedOISRateHelper(K78,B78,B79,J78,$L$4,Permanent,,ObjectOverwrite)</f>
        <v>#VALUE!</v>
      </c>
      <c r="M78" s="85" t="str">
        <f ca="1">_xll.ohRangeRetrieveError(L78)</f>
        <v/>
      </c>
      <c r="N78" s="81"/>
      <c r="P78" s="106" t="e">
        <f>_xll.qlRateHelperEarliestDate($L78)</f>
        <v>#VALUE!</v>
      </c>
      <c r="Q78" s="106" t="e">
        <f>_xll.qlRateHelperLatestDate($L78)</f>
        <v>#VALUE!</v>
      </c>
    </row>
    <row r="79" spans="1:17">
      <c r="A79" s="78"/>
      <c r="B79" s="99" t="e">
        <f>_xll.qlECBdate(E79,,Trigger)</f>
        <v>#VALUE!</v>
      </c>
      <c r="C79" s="91"/>
      <c r="D79" s="90" t="s">
        <v>101</v>
      </c>
      <c r="E79" s="91" t="e">
        <f>_xll.qlECBNextCode(B78)</f>
        <v>#NUM!</v>
      </c>
      <c r="F79" s="92" t="s">
        <v>2</v>
      </c>
      <c r="G79" s="92" t="s">
        <v>99</v>
      </c>
      <c r="H79" s="92" t="str">
        <f t="shared" si="3"/>
        <v>Actual/360</v>
      </c>
      <c r="I79" s="93">
        <v>0</v>
      </c>
      <c r="J79" s="94" t="e">
        <f t="shared" si="4"/>
        <v>#NUM!</v>
      </c>
      <c r="K79" s="94" t="e">
        <f t="shared" si="5"/>
        <v>#NUM!</v>
      </c>
      <c r="L79" s="95" t="e">
        <f>_xll.qlDatedOISRateHelper(K79,B79,B80,J79,$L$4,Permanent,,ObjectOverwrite)</f>
        <v>#VALUE!</v>
      </c>
      <c r="M79" s="85" t="str">
        <f ca="1">_xll.ohRangeRetrieveError(L79)</f>
        <v/>
      </c>
      <c r="N79" s="81"/>
      <c r="P79" s="106" t="e">
        <f>_xll.qlRateHelperEarliestDate($L79)</f>
        <v>#VALUE!</v>
      </c>
      <c r="Q79" s="106" t="e">
        <f>_xll.qlRateHelperLatestDate($L79)</f>
        <v>#VALUE!</v>
      </c>
    </row>
    <row r="80" spans="1:17">
      <c r="A80" s="78"/>
      <c r="B80" s="99" t="e">
        <f>_xll.qlECBdate(E80,,Trigger)</f>
        <v>#VALUE!</v>
      </c>
      <c r="C80" s="91"/>
      <c r="D80" s="90" t="s">
        <v>101</v>
      </c>
      <c r="E80" s="91" t="e">
        <f>_xll.qlECBNextCode(B79)</f>
        <v>#NUM!</v>
      </c>
      <c r="F80" s="92" t="s">
        <v>2</v>
      </c>
      <c r="G80" s="92" t="s">
        <v>99</v>
      </c>
      <c r="H80" s="92" t="str">
        <f t="shared" si="3"/>
        <v>Actual/360</v>
      </c>
      <c r="I80" s="93">
        <v>0</v>
      </c>
      <c r="J80" s="94" t="e">
        <f t="shared" si="4"/>
        <v>#NUM!</v>
      </c>
      <c r="K80" s="94" t="e">
        <f t="shared" si="5"/>
        <v>#NUM!</v>
      </c>
      <c r="L80" s="95" t="e">
        <f>_xll.qlDatedOISRateHelper(K80,B80,B81,J80,$L$4,Permanent,,ObjectOverwrite)</f>
        <v>#VALUE!</v>
      </c>
      <c r="M80" s="85" t="str">
        <f ca="1">_xll.ohRangeRetrieveError(L80)</f>
        <v/>
      </c>
      <c r="N80" s="81"/>
      <c r="P80" s="106" t="e">
        <f>_xll.qlRateHelperEarliestDate($L80)</f>
        <v>#VALUE!</v>
      </c>
      <c r="Q80" s="106" t="e">
        <f>_xll.qlRateHelperLatestDate($L80)</f>
        <v>#VALUE!</v>
      </c>
    </row>
    <row r="81" spans="1:17">
      <c r="A81" s="78"/>
      <c r="B81" s="99" t="e">
        <f>_xll.qlECBdate(E81,,Trigger)</f>
        <v>#VALUE!</v>
      </c>
      <c r="C81" s="91"/>
      <c r="D81" s="90" t="s">
        <v>101</v>
      </c>
      <c r="E81" s="91" t="e">
        <f>_xll.qlECBNextCode(B80)</f>
        <v>#NUM!</v>
      </c>
      <c r="F81" s="92" t="s">
        <v>2</v>
      </c>
      <c r="G81" s="92" t="s">
        <v>99</v>
      </c>
      <c r="H81" s="92" t="str">
        <f t="shared" si="3"/>
        <v>Actual/360</v>
      </c>
      <c r="I81" s="93">
        <v>0</v>
      </c>
      <c r="J81" s="94" t="e">
        <f t="shared" si="4"/>
        <v>#NUM!</v>
      </c>
      <c r="K81" s="94" t="e">
        <f t="shared" si="5"/>
        <v>#NUM!</v>
      </c>
      <c r="L81" s="95" t="e">
        <f>_xll.qlDatedOISRateHelper(K81,B81,B82,J81,$L$4,Permanent,,ObjectOverwrite)</f>
        <v>#VALUE!</v>
      </c>
      <c r="M81" s="85" t="str">
        <f ca="1">_xll.ohRangeRetrieveError(L81)</f>
        <v/>
      </c>
      <c r="N81" s="81"/>
      <c r="P81" s="106" t="e">
        <f>_xll.qlRateHelperEarliestDate($L81)</f>
        <v>#VALUE!</v>
      </c>
      <c r="Q81" s="106" t="e">
        <f>_xll.qlRateHelperLatestDate($L81)</f>
        <v>#VALUE!</v>
      </c>
    </row>
    <row r="82" spans="1:17">
      <c r="A82" s="78"/>
      <c r="B82" s="99" t="e">
        <f>_xll.qlECBdate(E82,,Trigger)</f>
        <v>#VALUE!</v>
      </c>
      <c r="C82" s="91"/>
      <c r="D82" s="90" t="s">
        <v>101</v>
      </c>
      <c r="E82" s="91" t="e">
        <f>_xll.qlECBNextCode(B81)</f>
        <v>#NUM!</v>
      </c>
      <c r="F82" s="92" t="s">
        <v>2</v>
      </c>
      <c r="G82" s="92" t="s">
        <v>99</v>
      </c>
      <c r="H82" s="92" t="str">
        <f t="shared" si="3"/>
        <v>Actual/360</v>
      </c>
      <c r="I82" s="93">
        <v>0</v>
      </c>
      <c r="J82" s="94" t="e">
        <f t="shared" si="4"/>
        <v>#NUM!</v>
      </c>
      <c r="K82" s="94" t="e">
        <f t="shared" si="5"/>
        <v>#NUM!</v>
      </c>
      <c r="L82" s="95" t="e">
        <f>_xll.qlDatedOISRateHelper(K82,B82,B83,J82,$L$4,Permanent,,ObjectOverwrite)</f>
        <v>#VALUE!</v>
      </c>
      <c r="M82" s="85" t="str">
        <f ca="1">_xll.ohRangeRetrieveError(L82)</f>
        <v/>
      </c>
      <c r="N82" s="81"/>
      <c r="P82" s="106" t="e">
        <f>_xll.qlRateHelperEarliestDate($L82)</f>
        <v>#VALUE!</v>
      </c>
      <c r="Q82" s="106" t="e">
        <f>_xll.qlRateHelperLatestDate($L82)</f>
        <v>#VALUE!</v>
      </c>
    </row>
    <row r="83" spans="1:17">
      <c r="A83" s="78"/>
      <c r="B83" s="99" t="e">
        <f>_xll.qlECBdate(E83,,Trigger)</f>
        <v>#VALUE!</v>
      </c>
      <c r="C83" s="91"/>
      <c r="D83" s="90" t="s">
        <v>101</v>
      </c>
      <c r="E83" s="91" t="e">
        <f>_xll.qlECBNextCode(B82)</f>
        <v>#NUM!</v>
      </c>
      <c r="F83" s="92" t="s">
        <v>2</v>
      </c>
      <c r="G83" s="92" t="s">
        <v>99</v>
      </c>
      <c r="H83" s="92" t="str">
        <f t="shared" si="3"/>
        <v>Actual/360</v>
      </c>
      <c r="I83" s="93">
        <v>0</v>
      </c>
      <c r="J83" s="94" t="e">
        <f t="shared" si="4"/>
        <v>#NUM!</v>
      </c>
      <c r="K83" s="94" t="e">
        <f t="shared" si="5"/>
        <v>#NUM!</v>
      </c>
      <c r="L83" s="95" t="e">
        <f>_xll.qlDatedOISRateHelper(K83,B83,B84,J83,$L$4,Permanent,,ObjectOverwrite)</f>
        <v>#VALUE!</v>
      </c>
      <c r="M83" s="85" t="str">
        <f ca="1">_xll.ohRangeRetrieveError(L83)</f>
        <v/>
      </c>
      <c r="N83" s="81"/>
      <c r="P83" s="106" t="e">
        <f>_xll.qlRateHelperEarliestDate($L83)</f>
        <v>#VALUE!</v>
      </c>
      <c r="Q83" s="106" t="e">
        <f>_xll.qlRateHelperLatestDate($L83)</f>
        <v>#VALUE!</v>
      </c>
    </row>
    <row r="84" spans="1:17">
      <c r="A84" s="78"/>
      <c r="B84" s="99" t="e">
        <f>_xll.qlECBdate(E84,,Trigger)</f>
        <v>#VALUE!</v>
      </c>
      <c r="C84" s="91"/>
      <c r="D84" s="90" t="s">
        <v>101</v>
      </c>
      <c r="E84" s="91" t="e">
        <f>_xll.qlECBNextCode(B83)</f>
        <v>#NUM!</v>
      </c>
      <c r="F84" s="92" t="s">
        <v>2</v>
      </c>
      <c r="G84" s="92" t="s">
        <v>99</v>
      </c>
      <c r="H84" s="92" t="str">
        <f t="shared" si="3"/>
        <v>Actual/360</v>
      </c>
      <c r="I84" s="93">
        <v>0</v>
      </c>
      <c r="J84" s="94" t="e">
        <f t="shared" si="4"/>
        <v>#NUM!</v>
      </c>
      <c r="K84" s="94" t="e">
        <f t="shared" si="5"/>
        <v>#NUM!</v>
      </c>
      <c r="L84" s="95" t="e">
        <f>_xll.qlDatedOISRateHelper(K84,B84,B85,J84,$L$4,Permanent,,ObjectOverwrite)</f>
        <v>#VALUE!</v>
      </c>
      <c r="M84" s="85" t="str">
        <f ca="1">_xll.ohRangeRetrieveError(L84)</f>
        <v/>
      </c>
      <c r="N84" s="81"/>
      <c r="P84" s="106" t="e">
        <f>_xll.qlRateHelperEarliestDate($L84)</f>
        <v>#VALUE!</v>
      </c>
      <c r="Q84" s="106" t="e">
        <f>_xll.qlRateHelperLatestDate($L84)</f>
        <v>#VALUE!</v>
      </c>
    </row>
    <row r="85" spans="1:17">
      <c r="A85" s="78"/>
      <c r="B85" s="99" t="e">
        <f>_xll.qlECBdate(E85,,Trigger)</f>
        <v>#VALUE!</v>
      </c>
      <c r="C85" s="91"/>
      <c r="D85" s="90" t="s">
        <v>101</v>
      </c>
      <c r="E85" s="91" t="e">
        <f>_xll.qlECBNextCode(B84)</f>
        <v>#NUM!</v>
      </c>
      <c r="F85" s="92" t="s">
        <v>2</v>
      </c>
      <c r="G85" s="92" t="s">
        <v>99</v>
      </c>
      <c r="H85" s="92" t="str">
        <f t="shared" si="3"/>
        <v>Actual/360</v>
      </c>
      <c r="I85" s="93">
        <v>0</v>
      </c>
      <c r="J85" s="94" t="e">
        <f t="shared" si="4"/>
        <v>#NUM!</v>
      </c>
      <c r="K85" s="94" t="e">
        <f t="shared" si="5"/>
        <v>#NUM!</v>
      </c>
      <c r="L85" s="95" t="e">
        <f>_xll.qlDatedOISRateHelper(K85,B85,B86,J85,$L$4,Permanent,,ObjectOverwrite)</f>
        <v>#VALUE!</v>
      </c>
      <c r="M85" s="85" t="str">
        <f ca="1">_xll.ohRangeRetrieveError(L85)</f>
        <v/>
      </c>
      <c r="N85" s="81"/>
      <c r="P85" s="106" t="e">
        <f>_xll.qlRateHelperEarliestDate($L85)</f>
        <v>#VALUE!</v>
      </c>
      <c r="Q85" s="106" t="e">
        <f>_xll.qlRateHelperLatestDate($L85)</f>
        <v>#VALUE!</v>
      </c>
    </row>
    <row r="86" spans="1:17">
      <c r="A86" s="78"/>
      <c r="B86" s="99" t="e">
        <f>_xll.qlECBdate(E86,,Trigger)</f>
        <v>#VALUE!</v>
      </c>
      <c r="C86" s="91"/>
      <c r="D86" s="90" t="s">
        <v>101</v>
      </c>
      <c r="E86" s="91" t="e">
        <f>_xll.qlECBNextCode(B85)</f>
        <v>#NUM!</v>
      </c>
      <c r="F86" s="92" t="s">
        <v>2</v>
      </c>
      <c r="G86" s="92" t="s">
        <v>99</v>
      </c>
      <c r="H86" s="92" t="str">
        <f t="shared" si="3"/>
        <v>Actual/360</v>
      </c>
      <c r="I86" s="93">
        <v>0</v>
      </c>
      <c r="J86" s="94" t="e">
        <f t="shared" si="4"/>
        <v>#NUM!</v>
      </c>
      <c r="K86" s="94" t="e">
        <f t="shared" si="5"/>
        <v>#NUM!</v>
      </c>
      <c r="L86" s="95" t="e">
        <f>_xll.qlDatedOISRateHelper(K86,B86,B87,J86,$L$4,Permanent,,ObjectOverwrite)</f>
        <v>#VALUE!</v>
      </c>
      <c r="M86" s="105"/>
      <c r="N86" s="81"/>
      <c r="P86" s="106" t="e">
        <f>_xll.qlRateHelperEarliestDate($L86)</f>
        <v>#VALUE!</v>
      </c>
      <c r="Q86" s="106" t="e">
        <f>_xll.qlRateHelperLatestDate($L86)</f>
        <v>#VALUE!</v>
      </c>
    </row>
    <row r="87" spans="1:17">
      <c r="A87" s="78"/>
      <c r="B87" s="99" t="e">
        <f>_xll.qlECBdate(E87,,Trigger)</f>
        <v>#VALUE!</v>
      </c>
      <c r="C87" s="91"/>
      <c r="D87" s="90" t="s">
        <v>101</v>
      </c>
      <c r="E87" s="91" t="e">
        <f>_xll.qlECBNextCode(B86)</f>
        <v>#NUM!</v>
      </c>
      <c r="F87" s="92" t="s">
        <v>2</v>
      </c>
      <c r="G87" s="92" t="s">
        <v>99</v>
      </c>
      <c r="H87" s="92" t="str">
        <f t="shared" si="3"/>
        <v>Actual/360</v>
      </c>
      <c r="I87" s="93">
        <v>0</v>
      </c>
      <c r="J87" s="94" t="e">
        <f t="shared" si="4"/>
        <v>#NUM!</v>
      </c>
      <c r="K87" s="94" t="e">
        <f t="shared" si="5"/>
        <v>#NUM!</v>
      </c>
      <c r="L87" s="95" t="e">
        <f>_xll.qlDatedOISRateHelper(K87,B87,B88,J87,$L$4,Permanent,,ObjectOverwrite)</f>
        <v>#VALUE!</v>
      </c>
      <c r="M87" s="105"/>
      <c r="N87" s="81"/>
      <c r="P87" s="106" t="e">
        <f>_xll.qlRateHelperEarliestDate($L87)</f>
        <v>#VALUE!</v>
      </c>
      <c r="Q87" s="106" t="e">
        <f>_xll.qlRateHelperLatestDate($L87)</f>
        <v>#VALUE!</v>
      </c>
    </row>
    <row r="88" spans="1:17">
      <c r="A88" s="78"/>
      <c r="B88" s="99" t="e">
        <f>_xll.qlECBdate(E88,,Trigger)</f>
        <v>#VALUE!</v>
      </c>
      <c r="C88" s="91"/>
      <c r="D88" s="90" t="s">
        <v>101</v>
      </c>
      <c r="E88" s="91" t="e">
        <f>_xll.qlECBNextCode(B87)</f>
        <v>#NUM!</v>
      </c>
      <c r="F88" s="92" t="s">
        <v>2</v>
      </c>
      <c r="G88" s="92" t="s">
        <v>99</v>
      </c>
      <c r="H88" s="92" t="str">
        <f t="shared" si="3"/>
        <v>Actual/360</v>
      </c>
      <c r="I88" s="93">
        <v>0</v>
      </c>
      <c r="J88" s="94" t="e">
        <f t="shared" si="4"/>
        <v>#NUM!</v>
      </c>
      <c r="K88" s="94" t="e">
        <f t="shared" si="5"/>
        <v>#NUM!</v>
      </c>
      <c r="L88" s="95" t="e">
        <f>_xll.qlDatedOISRateHelper(K88,B88,B89,J88,$L$4,Permanent,,ObjectOverwrite)</f>
        <v>#VALUE!</v>
      </c>
      <c r="M88" s="105"/>
      <c r="N88" s="81"/>
      <c r="P88" s="106" t="e">
        <f>_xll.qlRateHelperEarliestDate($L88)</f>
        <v>#VALUE!</v>
      </c>
      <c r="Q88" s="106" t="e">
        <f>_xll.qlRateHelperLatestDate($L88)</f>
        <v>#VALUE!</v>
      </c>
    </row>
    <row r="89" spans="1:17">
      <c r="A89" s="78"/>
      <c r="B89" s="99" t="e">
        <f>_xll.qlECBdate(E89,,Trigger)</f>
        <v>#VALUE!</v>
      </c>
      <c r="C89" s="91"/>
      <c r="D89" s="90" t="s">
        <v>101</v>
      </c>
      <c r="E89" s="91" t="e">
        <f>_xll.qlECBNextCode(B88)</f>
        <v>#NUM!</v>
      </c>
      <c r="F89" s="92" t="s">
        <v>2</v>
      </c>
      <c r="G89" s="92" t="s">
        <v>99</v>
      </c>
      <c r="H89" s="92" t="str">
        <f t="shared" si="3"/>
        <v>Actual/360</v>
      </c>
      <c r="I89" s="93">
        <v>0</v>
      </c>
      <c r="J89" s="94" t="e">
        <f t="shared" si="4"/>
        <v>#NUM!</v>
      </c>
      <c r="K89" s="94" t="e">
        <f t="shared" si="5"/>
        <v>#NUM!</v>
      </c>
      <c r="L89" s="95" t="e">
        <f>_xll.qlDatedOISRateHelper(K89,B89,B90,J89,$L$4,Permanent,,ObjectOverwrite)</f>
        <v>#VALUE!</v>
      </c>
      <c r="M89" s="105"/>
      <c r="N89" s="81"/>
      <c r="P89" s="106" t="e">
        <f>_xll.qlRateHelperEarliestDate($L89)</f>
        <v>#VALUE!</v>
      </c>
      <c r="Q89" s="106" t="e">
        <f>_xll.qlRateHelperLatestDate($L89)</f>
        <v>#VALUE!</v>
      </c>
    </row>
    <row r="90" spans="1:17">
      <c r="A90" s="78"/>
      <c r="B90" s="99" t="e">
        <f>_xll.qlECBdate(E90,,Trigger)</f>
        <v>#VALUE!</v>
      </c>
      <c r="C90" s="91"/>
      <c r="D90" s="90" t="s">
        <v>101</v>
      </c>
      <c r="E90" s="91" t="e">
        <f>_xll.qlECBNextCode(B89)</f>
        <v>#NUM!</v>
      </c>
      <c r="F90" s="92" t="s">
        <v>2</v>
      </c>
      <c r="G90" s="92" t="s">
        <v>99</v>
      </c>
      <c r="H90" s="92" t="str">
        <f t="shared" si="3"/>
        <v>Actual/360</v>
      </c>
      <c r="I90" s="93">
        <v>0</v>
      </c>
      <c r="J90" s="94" t="e">
        <f t="shared" si="4"/>
        <v>#NUM!</v>
      </c>
      <c r="K90" s="94" t="e">
        <f t="shared" si="5"/>
        <v>#NUM!</v>
      </c>
      <c r="L90" s="95" t="e">
        <f>_xll.qlDatedOISRateHelper(K90,B90,B91,J90,$L$4,Permanent,,ObjectOverwrite)</f>
        <v>#VALUE!</v>
      </c>
      <c r="M90" s="105"/>
      <c r="N90" s="81"/>
      <c r="P90" s="106" t="e">
        <f>_xll.qlRateHelperEarliestDate($L90)</f>
        <v>#VALUE!</v>
      </c>
      <c r="Q90" s="106" t="e">
        <f>_xll.qlRateHelperLatestDate($L90)</f>
        <v>#VALUE!</v>
      </c>
    </row>
    <row r="91" spans="1:17">
      <c r="A91" s="78"/>
      <c r="B91" s="99" t="e">
        <f>_xll.qlECBdate(E91,,Trigger)</f>
        <v>#VALUE!</v>
      </c>
      <c r="C91" s="91"/>
      <c r="D91" s="90" t="s">
        <v>101</v>
      </c>
      <c r="E91" s="91" t="e">
        <f>_xll.qlECBNextCode(B90)</f>
        <v>#NUM!</v>
      </c>
      <c r="F91" s="92" t="s">
        <v>2</v>
      </c>
      <c r="G91" s="92" t="s">
        <v>99</v>
      </c>
      <c r="H91" s="92" t="str">
        <f t="shared" si="3"/>
        <v>Actual/360</v>
      </c>
      <c r="I91" s="93">
        <v>0</v>
      </c>
      <c r="J91" s="94" t="e">
        <f t="shared" si="4"/>
        <v>#NUM!</v>
      </c>
      <c r="K91" s="94" t="e">
        <f t="shared" si="5"/>
        <v>#NUM!</v>
      </c>
      <c r="L91" s="95" t="e">
        <f>_xll.qlDatedOISRateHelper(K91,B91,B92,J91,$L$4,Permanent,,ObjectOverwrite)</f>
        <v>#VALUE!</v>
      </c>
      <c r="M91" s="105"/>
      <c r="N91" s="81"/>
      <c r="P91" s="106" t="e">
        <f>_xll.qlRateHelperEarliestDate($L91)</f>
        <v>#VALUE!</v>
      </c>
      <c r="Q91" s="106" t="e">
        <f>_xll.qlRateHelperLatestDate($L91)</f>
        <v>#VALUE!</v>
      </c>
    </row>
    <row r="92" spans="1:17">
      <c r="A92" s="78"/>
      <c r="B92" s="99" t="e">
        <f>_xll.qlECBdate(E92,,Trigger)</f>
        <v>#VALUE!</v>
      </c>
      <c r="C92" s="91"/>
      <c r="D92" s="90" t="s">
        <v>101</v>
      </c>
      <c r="E92" s="91" t="e">
        <f>_xll.qlECBNextCode(B91)</f>
        <v>#NUM!</v>
      </c>
      <c r="F92" s="92" t="s">
        <v>2</v>
      </c>
      <c r="G92" s="92" t="s">
        <v>99</v>
      </c>
      <c r="H92" s="92" t="str">
        <f t="shared" si="3"/>
        <v>Actual/360</v>
      </c>
      <c r="I92" s="93">
        <v>0</v>
      </c>
      <c r="J92" s="94" t="e">
        <f t="shared" si="4"/>
        <v>#NUM!</v>
      </c>
      <c r="K92" s="94" t="e">
        <f t="shared" si="5"/>
        <v>#NUM!</v>
      </c>
      <c r="L92" s="95" t="e">
        <f>_xll.qlDatedOISRateHelper(K92,B92,B93,J92,$L$4,Permanent,,ObjectOverwrite)</f>
        <v>#VALUE!</v>
      </c>
      <c r="M92" s="105"/>
      <c r="N92" s="81"/>
      <c r="P92" s="106" t="e">
        <f>_xll.qlRateHelperEarliestDate($L92)</f>
        <v>#VALUE!</v>
      </c>
      <c r="Q92" s="106" t="e">
        <f>_xll.qlRateHelperLatestDate($L92)</f>
        <v>#VALUE!</v>
      </c>
    </row>
    <row r="93" spans="1:17">
      <c r="A93" s="78"/>
      <c r="B93" s="99" t="e">
        <f>_xll.qlECBdate(E93,,Trigger)</f>
        <v>#VALUE!</v>
      </c>
      <c r="C93" s="91"/>
      <c r="D93" s="90" t="s">
        <v>101</v>
      </c>
      <c r="E93" s="91" t="e">
        <f>_xll.qlECBNextCode(B92)</f>
        <v>#NUM!</v>
      </c>
      <c r="F93" s="92" t="s">
        <v>2</v>
      </c>
      <c r="G93" s="92" t="s">
        <v>99</v>
      </c>
      <c r="H93" s="92" t="str">
        <f t="shared" si="3"/>
        <v>Actual/360</v>
      </c>
      <c r="I93" s="93">
        <v>0</v>
      </c>
      <c r="J93" s="94" t="e">
        <f t="shared" si="4"/>
        <v>#NUM!</v>
      </c>
      <c r="K93" s="94" t="e">
        <f t="shared" si="5"/>
        <v>#NUM!</v>
      </c>
      <c r="L93" s="95" t="e">
        <f>_xll.qlDatedOISRateHelper(K93,B93,B94,J93,$L$4,Permanent,,ObjectOverwrite)</f>
        <v>#VALUE!</v>
      </c>
      <c r="M93" s="105"/>
      <c r="N93" s="81"/>
      <c r="P93" s="106" t="e">
        <f>_xll.qlRateHelperEarliestDate($L93)</f>
        <v>#VALUE!</v>
      </c>
      <c r="Q93" s="106" t="e">
        <f>_xll.qlRateHelperLatestDate($L93)</f>
        <v>#VALUE!</v>
      </c>
    </row>
    <row r="94" spans="1:17">
      <c r="A94" s="78"/>
      <c r="B94" s="99" t="e">
        <f>_xll.qlECBdate(E94,,Trigger)</f>
        <v>#VALUE!</v>
      </c>
      <c r="C94" s="91"/>
      <c r="D94" s="90" t="s">
        <v>101</v>
      </c>
      <c r="E94" s="91" t="e">
        <f>_xll.qlECBNextCode(B93)</f>
        <v>#NUM!</v>
      </c>
      <c r="F94" s="92" t="s">
        <v>2</v>
      </c>
      <c r="G94" s="92" t="s">
        <v>99</v>
      </c>
      <c r="H94" s="92" t="str">
        <f t="shared" si="3"/>
        <v>Actual/360</v>
      </c>
      <c r="I94" s="93">
        <v>0</v>
      </c>
      <c r="J94" s="94" t="e">
        <f t="shared" si="4"/>
        <v>#NUM!</v>
      </c>
      <c r="K94" s="94" t="e">
        <f t="shared" si="5"/>
        <v>#NUM!</v>
      </c>
      <c r="L94" s="95" t="e">
        <f>_xll.qlDatedOISRateHelper(K94,B94,B95,J94,$L$4,Permanent,,ObjectOverwrite)</f>
        <v>#VALUE!</v>
      </c>
      <c r="M94" s="105"/>
      <c r="N94" s="81"/>
      <c r="P94" s="106" t="e">
        <f>_xll.qlRateHelperEarliestDate($L94)</f>
        <v>#VALUE!</v>
      </c>
      <c r="Q94" s="106" t="e">
        <f>_xll.qlRateHelperLatestDate($L94)</f>
        <v>#VALUE!</v>
      </c>
    </row>
    <row r="95" spans="1:17">
      <c r="A95" s="78"/>
      <c r="B95" s="99" t="e">
        <f>_xll.qlECBdate(E95,,Trigger)</f>
        <v>#VALUE!</v>
      </c>
      <c r="C95" s="91"/>
      <c r="D95" s="90" t="s">
        <v>101</v>
      </c>
      <c r="E95" s="91" t="e">
        <f>_xll.qlECBNextCode(B94)</f>
        <v>#NUM!</v>
      </c>
      <c r="F95" s="92" t="s">
        <v>2</v>
      </c>
      <c r="G95" s="92" t="s">
        <v>99</v>
      </c>
      <c r="H95" s="92" t="str">
        <f t="shared" si="3"/>
        <v>Actual/360</v>
      </c>
      <c r="I95" s="93">
        <v>0</v>
      </c>
      <c r="J95" s="94" t="e">
        <f t="shared" si="4"/>
        <v>#NUM!</v>
      </c>
      <c r="K95" s="94" t="e">
        <f t="shared" si="5"/>
        <v>#NUM!</v>
      </c>
      <c r="L95" s="95" t="e">
        <f>_xll.qlDatedOISRateHelper(K95,B95,B96,J95,$L$4,Permanent,,ObjectOverwrite)</f>
        <v>#VALUE!</v>
      </c>
      <c r="M95" s="105"/>
      <c r="N95" s="81"/>
      <c r="P95" s="106" t="e">
        <f>_xll.qlRateHelperEarliestDate($L95)</f>
        <v>#VALUE!</v>
      </c>
      <c r="Q95" s="106" t="e">
        <f>_xll.qlRateHelperLatestDate($L95)</f>
        <v>#VALUE!</v>
      </c>
    </row>
    <row r="96" spans="1:17">
      <c r="A96" s="78"/>
      <c r="B96" s="96"/>
      <c r="C96" s="96"/>
      <c r="D96" s="96"/>
      <c r="E96" s="96"/>
      <c r="F96" s="80"/>
      <c r="G96" s="80"/>
      <c r="H96" s="80"/>
      <c r="I96" s="97"/>
      <c r="J96" s="98"/>
      <c r="K96" s="98"/>
      <c r="L96" s="98"/>
      <c r="M96" s="98"/>
      <c r="N96" s="81"/>
    </row>
    <row r="97" spans="1:14" ht="12" thickBot="1">
      <c r="A97" s="100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2"/>
      <c r="M97" s="102"/>
      <c r="N97" s="103"/>
    </row>
  </sheetData>
  <phoneticPr fontId="5" type="noConversion"/>
  <dataValidations count="2">
    <dataValidation type="list" allowBlank="1" showInputMessage="1" showErrorMessage="1" sqref="F6:F96">
      <formula1>"Once,Annual,Semiannual,EveryFourthMonth,Quarterly,Bimonthly,Monthly"</formula1>
    </dataValidation>
    <dataValidation type="list" allowBlank="1" showInputMessage="1" showErrorMessage="1" sqref="G6:G96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Q96"/>
  <sheetViews>
    <sheetView workbookViewId="0">
      <selection activeCell="L3" sqref="L3"/>
    </sheetView>
  </sheetViews>
  <sheetFormatPr defaultRowHeight="11.25"/>
  <cols>
    <col min="1" max="1" width="1.7109375" style="77" customWidth="1"/>
    <col min="2" max="2" width="17.28515625" style="77" bestFit="1" customWidth="1"/>
    <col min="3" max="3" width="7.140625" style="77" customWidth="1"/>
    <col min="4" max="6" width="7" style="77" bestFit="1" customWidth="1"/>
    <col min="7" max="7" width="19.28515625" style="77" bestFit="1" customWidth="1"/>
    <col min="8" max="8" width="11" style="77" bestFit="1" customWidth="1"/>
    <col min="9" max="9" width="8" style="77" bestFit="1" customWidth="1"/>
    <col min="10" max="10" width="21.42578125" style="77" bestFit="1" customWidth="1"/>
    <col min="11" max="11" width="23.42578125" style="77" bestFit="1" customWidth="1"/>
    <col min="12" max="12" width="28.5703125" style="104" bestFit="1" customWidth="1"/>
    <col min="13" max="13" width="19.42578125" style="77" customWidth="1"/>
    <col min="14" max="14" width="3.7109375" style="77" customWidth="1"/>
    <col min="15" max="15" width="4.28515625" style="77" customWidth="1"/>
    <col min="16" max="17" width="17.28515625" style="77" bestFit="1" customWidth="1"/>
    <col min="18" max="16384" width="9.140625" style="77"/>
  </cols>
  <sheetData>
    <row r="1" spans="1:17">
      <c r="A1" s="73"/>
      <c r="B1" s="74"/>
      <c r="C1" s="74"/>
      <c r="D1" s="74"/>
      <c r="E1" s="74"/>
      <c r="F1" s="74"/>
      <c r="G1" s="74"/>
      <c r="H1" s="74"/>
      <c r="I1" s="74"/>
      <c r="J1" s="74"/>
      <c r="K1" s="75"/>
      <c r="L1" s="74"/>
      <c r="M1" s="74"/>
      <c r="N1" s="76"/>
    </row>
    <row r="2" spans="1:17">
      <c r="A2" s="78"/>
      <c r="B2" s="79"/>
      <c r="C2" s="79"/>
      <c r="D2" s="79"/>
      <c r="E2" s="79"/>
      <c r="F2" s="79"/>
      <c r="G2" s="79"/>
      <c r="H2" s="79"/>
      <c r="I2" s="79"/>
      <c r="J2" s="80" t="s">
        <v>98</v>
      </c>
      <c r="K2" s="80" t="str">
        <f>Currency&amp;"_YC"&amp;$J$2&amp;"RH"</f>
        <v>USD_YCONRH</v>
      </c>
      <c r="L2" s="2" t="e">
        <f>NA()</f>
        <v>#N/A</v>
      </c>
      <c r="M2" s="79"/>
      <c r="N2" s="81"/>
    </row>
    <row r="3" spans="1:17" ht="36" customHeight="1">
      <c r="A3" s="78"/>
      <c r="B3" s="82" t="s">
        <v>75</v>
      </c>
      <c r="C3" s="82" t="s">
        <v>72</v>
      </c>
      <c r="D3" s="82"/>
      <c r="E3" s="82"/>
      <c r="F3" s="82" t="s">
        <v>64</v>
      </c>
      <c r="G3" s="82" t="s">
        <v>5</v>
      </c>
      <c r="H3" s="82" t="s">
        <v>3</v>
      </c>
      <c r="I3" s="82" t="s">
        <v>65</v>
      </c>
      <c r="J3" s="82" t="s">
        <v>57</v>
      </c>
      <c r="K3" s="83" t="str">
        <f>K2&amp;"_Swaps.xml"</f>
        <v>USD_YCONRH_Swaps.xml</v>
      </c>
      <c r="L3" s="84">
        <f>IF(Serialize,_xll.ohObjectSave(_xll.ohPack(L4:L95),SerializationPath&amp;K3,FileOverwrite,Serialize),"---")</f>
        <v>55</v>
      </c>
      <c r="M3" s="85" t="str">
        <f>_xll.ohRangeRetrieveError(L3)</f>
        <v/>
      </c>
      <c r="N3" s="81"/>
    </row>
    <row r="4" spans="1:17">
      <c r="A4" s="86"/>
      <c r="B4" s="79"/>
      <c r="C4" s="79"/>
      <c r="D4" s="79"/>
      <c r="E4" s="79"/>
      <c r="F4" s="79"/>
      <c r="G4" s="79"/>
      <c r="H4" s="79"/>
      <c r="I4" s="79"/>
      <c r="J4" s="79"/>
      <c r="K4" s="87" t="str">
        <f>$K$2&amp;"_"&amp;$D6&amp;"_"&amp;FamilyName&amp;$J$2</f>
        <v>USD_YCONRH_OIS_LiborON</v>
      </c>
      <c r="L4" s="88" t="str">
        <f>_xll.qlEonia(K4,,Permanent,Trigger,ObjectOverwrite)</f>
        <v>USD_YCONRH_OIS_LiborON#0000</v>
      </c>
      <c r="M4" s="89" t="str">
        <f>_xll.ohRangeRetrieveError(L4)</f>
        <v/>
      </c>
      <c r="N4" s="81"/>
    </row>
    <row r="5" spans="1:17">
      <c r="A5" s="86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1"/>
    </row>
    <row r="6" spans="1:17">
      <c r="A6" s="78"/>
      <c r="B6" s="90"/>
      <c r="C6" s="91" t="s">
        <v>100</v>
      </c>
      <c r="D6" s="90" t="s">
        <v>124</v>
      </c>
      <c r="E6" s="91" t="s">
        <v>95</v>
      </c>
      <c r="F6" s="92" t="s">
        <v>2</v>
      </c>
      <c r="G6" s="92" t="s">
        <v>99</v>
      </c>
      <c r="H6" s="92" t="str">
        <f t="shared" ref="H6:H90" si="0">MoneyMarketDayCounter</f>
        <v>Actual/360</v>
      </c>
      <c r="I6" s="93">
        <v>0</v>
      </c>
      <c r="J6" s="94" t="str">
        <f t="shared" ref="J6:J90" si="1">Currency&amp;$D6&amp;$E6&amp;QuoteSuffix</f>
        <v>USDOISSW_Quote</v>
      </c>
      <c r="K6" s="94" t="str">
        <f t="shared" ref="K6:K90" si="2">$K$2&amp;"_"&amp;$D6&amp;$E6</f>
        <v>USD_YCONRH_OISSW</v>
      </c>
      <c r="L6" s="95" t="str">
        <f>_xll.qlOISRateHelper(K6,2,C6,J6,$L$4,Permanent,,ObjectOverwrite)</f>
        <v>USD_YCONRH_OISSW#0000</v>
      </c>
      <c r="M6" s="85" t="str">
        <f>_xll.ohRangeRetrieveError(L6)</f>
        <v/>
      </c>
      <c r="N6" s="81"/>
      <c r="P6" s="106">
        <f>_xll.qlRateHelperEarliestDate($L6)</f>
        <v>41487</v>
      </c>
      <c r="Q6" s="106">
        <f>_xll.qlRateHelperLatestDate($L6)</f>
        <v>41494</v>
      </c>
    </row>
    <row r="7" spans="1:17">
      <c r="A7" s="78"/>
      <c r="B7" s="90"/>
      <c r="C7" s="91" t="s">
        <v>96</v>
      </c>
      <c r="D7" s="90" t="s">
        <v>124</v>
      </c>
      <c r="E7" s="91" t="str">
        <f t="shared" ref="E7:E32" si="3">C7</f>
        <v>2W</v>
      </c>
      <c r="F7" s="92" t="s">
        <v>2</v>
      </c>
      <c r="G7" s="92" t="s">
        <v>99</v>
      </c>
      <c r="H7" s="92" t="str">
        <f t="shared" si="0"/>
        <v>Actual/360</v>
      </c>
      <c r="I7" s="93">
        <v>0</v>
      </c>
      <c r="J7" s="94" t="str">
        <f t="shared" si="1"/>
        <v>USDOIS2W_Quote</v>
      </c>
      <c r="K7" s="94" t="str">
        <f t="shared" si="2"/>
        <v>USD_YCONRH_OIS2W</v>
      </c>
      <c r="L7" s="95" t="str">
        <f>_xll.qlOISRateHelper(K7,2,C7,J7,$L$4,Permanent,,ObjectOverwrite)</f>
        <v>USD_YCONRH_OIS2W#0000</v>
      </c>
      <c r="M7" s="85" t="str">
        <f>_xll.ohRangeRetrieveError(L7)</f>
        <v/>
      </c>
      <c r="N7" s="81"/>
      <c r="P7" s="106">
        <f>_xll.qlRateHelperEarliestDate(L7)</f>
        <v>41487</v>
      </c>
      <c r="Q7" s="106">
        <f>_xll.qlRateHelperLatestDate($L7)</f>
        <v>41501</v>
      </c>
    </row>
    <row r="8" spans="1:17">
      <c r="A8" s="78"/>
      <c r="B8" s="90"/>
      <c r="C8" s="91" t="s">
        <v>97</v>
      </c>
      <c r="D8" s="90" t="s">
        <v>124</v>
      </c>
      <c r="E8" s="91" t="str">
        <f t="shared" si="3"/>
        <v>3W</v>
      </c>
      <c r="F8" s="92" t="s">
        <v>2</v>
      </c>
      <c r="G8" s="92" t="s">
        <v>99</v>
      </c>
      <c r="H8" s="92" t="str">
        <f t="shared" si="0"/>
        <v>Actual/360</v>
      </c>
      <c r="I8" s="93">
        <v>0</v>
      </c>
      <c r="J8" s="94" t="str">
        <f t="shared" si="1"/>
        <v>USDOIS3W_Quote</v>
      </c>
      <c r="K8" s="94" t="str">
        <f t="shared" si="2"/>
        <v>USD_YCONRH_OIS3W</v>
      </c>
      <c r="L8" s="95" t="str">
        <f>_xll.qlOISRateHelper(K8,2,C8,J8,$L$4,Permanent,,ObjectOverwrite)</f>
        <v>USD_YCONRH_OIS3W#0000</v>
      </c>
      <c r="M8" s="85" t="str">
        <f>_xll.ohRangeRetrieveError(L8)</f>
        <v/>
      </c>
      <c r="N8" s="81"/>
      <c r="P8" s="106">
        <f>_xll.qlRateHelperEarliestDate(L8)</f>
        <v>41487</v>
      </c>
      <c r="Q8" s="106">
        <f>_xll.qlRateHelperLatestDate($L8)</f>
        <v>41508</v>
      </c>
    </row>
    <row r="9" spans="1:17">
      <c r="A9" s="78"/>
      <c r="B9" s="90"/>
      <c r="C9" s="91" t="s">
        <v>7</v>
      </c>
      <c r="D9" s="90" t="s">
        <v>124</v>
      </c>
      <c r="E9" s="91" t="str">
        <f t="shared" si="3"/>
        <v>1M</v>
      </c>
      <c r="F9" s="92" t="s">
        <v>2</v>
      </c>
      <c r="G9" s="92" t="s">
        <v>6</v>
      </c>
      <c r="H9" s="92" t="str">
        <f t="shared" si="0"/>
        <v>Actual/360</v>
      </c>
      <c r="I9" s="93">
        <v>0</v>
      </c>
      <c r="J9" s="94" t="str">
        <f t="shared" si="1"/>
        <v>USDOIS1M_Quote</v>
      </c>
      <c r="K9" s="94" t="str">
        <f t="shared" si="2"/>
        <v>USD_YCONRH_OIS1M</v>
      </c>
      <c r="L9" s="95" t="str">
        <f>_xll.qlOISRateHelper(K9,2,C9,J9,$L$4,Permanent,,ObjectOverwrite)</f>
        <v>USD_YCONRH_OIS1M#0000</v>
      </c>
      <c r="M9" s="85" t="str">
        <f>_xll.ohRangeRetrieveError(L9)</f>
        <v/>
      </c>
      <c r="N9" s="81"/>
      <c r="P9" s="106">
        <f>_xll.qlRateHelperEarliestDate(L9)</f>
        <v>41487</v>
      </c>
      <c r="Q9" s="106">
        <f>_xll.qlRateHelperLatestDate($L9)</f>
        <v>41519</v>
      </c>
    </row>
    <row r="10" spans="1:17">
      <c r="A10" s="78"/>
      <c r="B10" s="90"/>
      <c r="C10" s="91" t="s">
        <v>8</v>
      </c>
      <c r="D10" s="90" t="s">
        <v>124</v>
      </c>
      <c r="E10" s="91" t="str">
        <f t="shared" si="3"/>
        <v>2M</v>
      </c>
      <c r="F10" s="92" t="s">
        <v>2</v>
      </c>
      <c r="G10" s="92" t="s">
        <v>6</v>
      </c>
      <c r="H10" s="92" t="str">
        <f t="shared" si="0"/>
        <v>Actual/360</v>
      </c>
      <c r="I10" s="93">
        <v>0</v>
      </c>
      <c r="J10" s="94" t="str">
        <f t="shared" si="1"/>
        <v>USDOIS2M_Quote</v>
      </c>
      <c r="K10" s="94" t="str">
        <f t="shared" si="2"/>
        <v>USD_YCONRH_OIS2M</v>
      </c>
      <c r="L10" s="95" t="str">
        <f>_xll.qlOISRateHelper(K10,2,C10,J10,$L$4,Permanent,,ObjectOverwrite)</f>
        <v>USD_YCONRH_OIS2M#0000</v>
      </c>
      <c r="M10" s="85" t="str">
        <f>_xll.ohRangeRetrieveError(L10)</f>
        <v/>
      </c>
      <c r="N10" s="81"/>
      <c r="P10" s="106">
        <f>_xll.qlRateHelperEarliestDate(L10)</f>
        <v>41487</v>
      </c>
      <c r="Q10" s="106">
        <f>_xll.qlRateHelperLatestDate($L10)</f>
        <v>41548</v>
      </c>
    </row>
    <row r="11" spans="1:17">
      <c r="A11" s="78"/>
      <c r="B11" s="90"/>
      <c r="C11" s="91" t="s">
        <v>9</v>
      </c>
      <c r="D11" s="90" t="s">
        <v>124</v>
      </c>
      <c r="E11" s="91" t="str">
        <f t="shared" si="3"/>
        <v>3M</v>
      </c>
      <c r="F11" s="92" t="s">
        <v>2</v>
      </c>
      <c r="G11" s="92" t="s">
        <v>6</v>
      </c>
      <c r="H11" s="92" t="str">
        <f t="shared" si="0"/>
        <v>Actual/360</v>
      </c>
      <c r="I11" s="93">
        <v>0</v>
      </c>
      <c r="J11" s="94" t="str">
        <f t="shared" si="1"/>
        <v>USDOIS3M_Quote</v>
      </c>
      <c r="K11" s="94" t="str">
        <f t="shared" si="2"/>
        <v>USD_YCONRH_OIS3M</v>
      </c>
      <c r="L11" s="95" t="str">
        <f>_xll.qlOISRateHelper(K11,2,C11,J11,$L$4,Permanent,,ObjectOverwrite)</f>
        <v>USD_YCONRH_OIS3M#0000</v>
      </c>
      <c r="M11" s="85" t="str">
        <f>_xll.ohRangeRetrieveError(L11)</f>
        <v/>
      </c>
      <c r="N11" s="81"/>
      <c r="P11" s="106">
        <f>_xll.qlRateHelperEarliestDate(L11)</f>
        <v>41487</v>
      </c>
      <c r="Q11" s="106">
        <f>_xll.qlRateHelperLatestDate($L11)</f>
        <v>41579</v>
      </c>
    </row>
    <row r="12" spans="1:17">
      <c r="A12" s="78"/>
      <c r="B12" s="90"/>
      <c r="C12" s="91" t="s">
        <v>10</v>
      </c>
      <c r="D12" s="90" t="s">
        <v>124</v>
      </c>
      <c r="E12" s="91" t="str">
        <f t="shared" si="3"/>
        <v>4M</v>
      </c>
      <c r="F12" s="92" t="s">
        <v>2</v>
      </c>
      <c r="G12" s="92" t="s">
        <v>6</v>
      </c>
      <c r="H12" s="92" t="str">
        <f t="shared" si="0"/>
        <v>Actual/360</v>
      </c>
      <c r="I12" s="93">
        <v>0</v>
      </c>
      <c r="J12" s="94" t="str">
        <f t="shared" si="1"/>
        <v>USDOIS4M_Quote</v>
      </c>
      <c r="K12" s="94" t="str">
        <f t="shared" si="2"/>
        <v>USD_YCONRH_OIS4M</v>
      </c>
      <c r="L12" s="95" t="str">
        <f>_xll.qlOISRateHelper(K12,2,C12,J12,$L$4,Permanent,,ObjectOverwrite)</f>
        <v>USD_YCONRH_OIS4M#0000</v>
      </c>
      <c r="M12" s="85" t="str">
        <f>_xll.ohRangeRetrieveError(L12)</f>
        <v/>
      </c>
      <c r="N12" s="81"/>
      <c r="P12" s="106">
        <f>_xll.qlRateHelperEarliestDate(L12)</f>
        <v>41487</v>
      </c>
      <c r="Q12" s="106">
        <f>_xll.qlRateHelperLatestDate($L12)</f>
        <v>41610</v>
      </c>
    </row>
    <row r="13" spans="1:17">
      <c r="A13" s="78"/>
      <c r="B13" s="90"/>
      <c r="C13" s="91" t="s">
        <v>11</v>
      </c>
      <c r="D13" s="90" t="s">
        <v>124</v>
      </c>
      <c r="E13" s="91" t="str">
        <f t="shared" si="3"/>
        <v>5M</v>
      </c>
      <c r="F13" s="92" t="s">
        <v>2</v>
      </c>
      <c r="G13" s="92" t="s">
        <v>6</v>
      </c>
      <c r="H13" s="92" t="str">
        <f t="shared" si="0"/>
        <v>Actual/360</v>
      </c>
      <c r="I13" s="93">
        <v>0</v>
      </c>
      <c r="J13" s="94" t="str">
        <f t="shared" si="1"/>
        <v>USDOIS5M_Quote</v>
      </c>
      <c r="K13" s="94" t="str">
        <f t="shared" si="2"/>
        <v>USD_YCONRH_OIS5M</v>
      </c>
      <c r="L13" s="95" t="str">
        <f>_xll.qlOISRateHelper(K13,2,C13,J13,$L$4,Permanent,,ObjectOverwrite)</f>
        <v>USD_YCONRH_OIS5M#0000</v>
      </c>
      <c r="M13" s="85" t="str">
        <f>_xll.ohRangeRetrieveError(L13)</f>
        <v/>
      </c>
      <c r="N13" s="81"/>
      <c r="P13" s="106">
        <f>_xll.qlRateHelperEarliestDate(L13)</f>
        <v>41487</v>
      </c>
      <c r="Q13" s="106">
        <f>_xll.qlRateHelperLatestDate($L13)</f>
        <v>41641</v>
      </c>
    </row>
    <row r="14" spans="1:17">
      <c r="A14" s="78"/>
      <c r="B14" s="90"/>
      <c r="C14" s="91" t="s">
        <v>12</v>
      </c>
      <c r="D14" s="90" t="s">
        <v>124</v>
      </c>
      <c r="E14" s="91" t="str">
        <f t="shared" si="3"/>
        <v>6M</v>
      </c>
      <c r="F14" s="92" t="s">
        <v>2</v>
      </c>
      <c r="G14" s="92" t="s">
        <v>6</v>
      </c>
      <c r="H14" s="92" t="str">
        <f t="shared" si="0"/>
        <v>Actual/360</v>
      </c>
      <c r="I14" s="93">
        <v>0</v>
      </c>
      <c r="J14" s="94" t="str">
        <f t="shared" si="1"/>
        <v>USDOIS6M_Quote</v>
      </c>
      <c r="K14" s="94" t="str">
        <f t="shared" si="2"/>
        <v>USD_YCONRH_OIS6M</v>
      </c>
      <c r="L14" s="95" t="str">
        <f>_xll.qlOISRateHelper(K14,2,C14,J14,$L$4,Permanent,,ObjectOverwrite)</f>
        <v>USD_YCONRH_OIS6M#0000</v>
      </c>
      <c r="M14" s="85" t="str">
        <f>_xll.ohRangeRetrieveError(L14)</f>
        <v/>
      </c>
      <c r="N14" s="81"/>
      <c r="P14" s="106">
        <f>_xll.qlRateHelperEarliestDate(L14)</f>
        <v>41487</v>
      </c>
      <c r="Q14" s="106">
        <f>_xll.qlRateHelperLatestDate($L14)</f>
        <v>41673</v>
      </c>
    </row>
    <row r="15" spans="1:17">
      <c r="A15" s="78"/>
      <c r="B15" s="90"/>
      <c r="C15" s="91" t="s">
        <v>67</v>
      </c>
      <c r="D15" s="90" t="s">
        <v>124</v>
      </c>
      <c r="E15" s="91" t="str">
        <f t="shared" si="3"/>
        <v>7M</v>
      </c>
      <c r="F15" s="92" t="s">
        <v>2</v>
      </c>
      <c r="G15" s="92" t="s">
        <v>6</v>
      </c>
      <c r="H15" s="92" t="str">
        <f t="shared" si="0"/>
        <v>Actual/360</v>
      </c>
      <c r="I15" s="93">
        <v>0</v>
      </c>
      <c r="J15" s="94" t="str">
        <f t="shared" si="1"/>
        <v>USDOIS7M_Quote</v>
      </c>
      <c r="K15" s="94" t="str">
        <f t="shared" si="2"/>
        <v>USD_YCONRH_OIS7M</v>
      </c>
      <c r="L15" s="95" t="str">
        <f>_xll.qlOISRateHelper(K15,2,C15,J15,$L$4,Permanent,,ObjectOverwrite)</f>
        <v>USD_YCONRH_OIS7M#0000</v>
      </c>
      <c r="M15" s="85" t="str">
        <f>_xll.ohRangeRetrieveError(L15)</f>
        <v/>
      </c>
      <c r="N15" s="81"/>
      <c r="P15" s="106">
        <f>_xll.qlRateHelperEarliestDate(L15)</f>
        <v>41487</v>
      </c>
      <c r="Q15" s="106">
        <f>_xll.qlRateHelperLatestDate($L15)</f>
        <v>41701</v>
      </c>
    </row>
    <row r="16" spans="1:17">
      <c r="A16" s="78"/>
      <c r="B16" s="90"/>
      <c r="C16" s="91" t="s">
        <v>68</v>
      </c>
      <c r="D16" s="90" t="s">
        <v>124</v>
      </c>
      <c r="E16" s="91" t="str">
        <f t="shared" si="3"/>
        <v>8M</v>
      </c>
      <c r="F16" s="92" t="s">
        <v>2</v>
      </c>
      <c r="G16" s="92" t="s">
        <v>6</v>
      </c>
      <c r="H16" s="92" t="str">
        <f t="shared" si="0"/>
        <v>Actual/360</v>
      </c>
      <c r="I16" s="93">
        <v>0</v>
      </c>
      <c r="J16" s="94" t="str">
        <f t="shared" si="1"/>
        <v>USDOIS8M_Quote</v>
      </c>
      <c r="K16" s="94" t="str">
        <f t="shared" si="2"/>
        <v>USD_YCONRH_OIS8M</v>
      </c>
      <c r="L16" s="95" t="str">
        <f>_xll.qlOISRateHelper(K16,2,C16,J16,$L$4,Permanent,,ObjectOverwrite)</f>
        <v>USD_YCONRH_OIS8M#0000</v>
      </c>
      <c r="M16" s="85" t="str">
        <f>_xll.ohRangeRetrieveError(L16)</f>
        <v/>
      </c>
      <c r="N16" s="81"/>
      <c r="P16" s="106">
        <f>_xll.qlRateHelperEarliestDate(L16)</f>
        <v>41487</v>
      </c>
      <c r="Q16" s="106">
        <f>_xll.qlRateHelperLatestDate($L16)</f>
        <v>41730</v>
      </c>
    </row>
    <row r="17" spans="1:17">
      <c r="A17" s="78"/>
      <c r="B17" s="90"/>
      <c r="C17" s="91" t="s">
        <v>13</v>
      </c>
      <c r="D17" s="90" t="s">
        <v>124</v>
      </c>
      <c r="E17" s="91" t="str">
        <f t="shared" si="3"/>
        <v>9M</v>
      </c>
      <c r="F17" s="92" t="s">
        <v>2</v>
      </c>
      <c r="G17" s="92" t="s">
        <v>6</v>
      </c>
      <c r="H17" s="92" t="str">
        <f t="shared" si="0"/>
        <v>Actual/360</v>
      </c>
      <c r="I17" s="93">
        <v>0</v>
      </c>
      <c r="J17" s="94" t="str">
        <f t="shared" si="1"/>
        <v>USDOIS9M_Quote</v>
      </c>
      <c r="K17" s="94" t="str">
        <f t="shared" si="2"/>
        <v>USD_YCONRH_OIS9M</v>
      </c>
      <c r="L17" s="95" t="str">
        <f>_xll.qlOISRateHelper(K17,2,C17,J17,$L$4,Permanent,,ObjectOverwrite)</f>
        <v>USD_YCONRH_OIS9M#0000</v>
      </c>
      <c r="M17" s="85" t="str">
        <f>_xll.ohRangeRetrieveError(L17)</f>
        <v/>
      </c>
      <c r="N17" s="81"/>
      <c r="P17" s="106">
        <f>_xll.qlRateHelperEarliestDate(L17)</f>
        <v>41487</v>
      </c>
      <c r="Q17" s="106">
        <f>_xll.qlRateHelperLatestDate($L17)</f>
        <v>41761</v>
      </c>
    </row>
    <row r="18" spans="1:17">
      <c r="A18" s="78"/>
      <c r="B18" s="90"/>
      <c r="C18" s="91" t="s">
        <v>69</v>
      </c>
      <c r="D18" s="90" t="s">
        <v>124</v>
      </c>
      <c r="E18" s="91" t="str">
        <f t="shared" si="3"/>
        <v>10M</v>
      </c>
      <c r="F18" s="92" t="s">
        <v>2</v>
      </c>
      <c r="G18" s="92" t="s">
        <v>6</v>
      </c>
      <c r="H18" s="92" t="str">
        <f t="shared" si="0"/>
        <v>Actual/360</v>
      </c>
      <c r="I18" s="93">
        <v>0</v>
      </c>
      <c r="J18" s="94" t="str">
        <f t="shared" si="1"/>
        <v>USDOIS10M_Quote</v>
      </c>
      <c r="K18" s="94" t="str">
        <f t="shared" si="2"/>
        <v>USD_YCONRH_OIS10M</v>
      </c>
      <c r="L18" s="95" t="str">
        <f>_xll.qlOISRateHelper(K18,2,C18,J18,$L$4,Permanent,,ObjectOverwrite)</f>
        <v>USD_YCONRH_OIS10M#0000</v>
      </c>
      <c r="M18" s="85" t="str">
        <f>_xll.ohRangeRetrieveError(L18)</f>
        <v/>
      </c>
      <c r="N18" s="81"/>
      <c r="P18" s="106">
        <f>_xll.qlRateHelperEarliestDate(L18)</f>
        <v>41487</v>
      </c>
      <c r="Q18" s="106">
        <f>_xll.qlRateHelperLatestDate($L18)</f>
        <v>41792</v>
      </c>
    </row>
    <row r="19" spans="1:17">
      <c r="A19" s="78"/>
      <c r="B19" s="90"/>
      <c r="C19" s="91" t="s">
        <v>70</v>
      </c>
      <c r="D19" s="90" t="s">
        <v>124</v>
      </c>
      <c r="E19" s="91" t="str">
        <f t="shared" si="3"/>
        <v>11M</v>
      </c>
      <c r="F19" s="92" t="s">
        <v>2</v>
      </c>
      <c r="G19" s="92" t="s">
        <v>6</v>
      </c>
      <c r="H19" s="92" t="str">
        <f t="shared" si="0"/>
        <v>Actual/360</v>
      </c>
      <c r="I19" s="93">
        <v>0</v>
      </c>
      <c r="J19" s="94" t="str">
        <f t="shared" si="1"/>
        <v>USDOIS11M_Quote</v>
      </c>
      <c r="K19" s="94" t="str">
        <f t="shared" si="2"/>
        <v>USD_YCONRH_OIS11M</v>
      </c>
      <c r="L19" s="95" t="str">
        <f>_xll.qlOISRateHelper(K19,2,C19,J19,$L$4,Permanent,,ObjectOverwrite)</f>
        <v>USD_YCONRH_OIS11M#0000</v>
      </c>
      <c r="M19" s="85" t="str">
        <f>_xll.ohRangeRetrieveError(L19)</f>
        <v/>
      </c>
      <c r="N19" s="81"/>
      <c r="P19" s="106">
        <f>_xll.qlRateHelperEarliestDate(L19)</f>
        <v>41487</v>
      </c>
      <c r="Q19" s="106">
        <f>_xll.qlRateHelperLatestDate($L19)</f>
        <v>41821</v>
      </c>
    </row>
    <row r="20" spans="1:17">
      <c r="A20" s="78"/>
      <c r="B20" s="90"/>
      <c r="C20" s="91" t="s">
        <v>14</v>
      </c>
      <c r="D20" s="90" t="s">
        <v>124</v>
      </c>
      <c r="E20" s="91" t="str">
        <f t="shared" si="3"/>
        <v>1Y</v>
      </c>
      <c r="F20" s="92" t="s">
        <v>2</v>
      </c>
      <c r="G20" s="92" t="s">
        <v>6</v>
      </c>
      <c r="H20" s="92" t="str">
        <f t="shared" si="0"/>
        <v>Actual/360</v>
      </c>
      <c r="I20" s="93">
        <v>0</v>
      </c>
      <c r="J20" s="94" t="str">
        <f t="shared" si="1"/>
        <v>USDOIS1Y_Quote</v>
      </c>
      <c r="K20" s="94" t="str">
        <f t="shared" si="2"/>
        <v>USD_YCONRH_OIS1Y</v>
      </c>
      <c r="L20" s="95" t="str">
        <f>_xll.qlOISRateHelper(K20,2,C20,J20,$L$4,Permanent,,ObjectOverwrite)</f>
        <v>USD_YCONRH_OIS1Y#0000</v>
      </c>
      <c r="M20" s="85" t="str">
        <f>_xll.ohRangeRetrieveError(L20)</f>
        <v/>
      </c>
      <c r="N20" s="81"/>
      <c r="P20" s="106">
        <f>_xll.qlRateHelperEarliestDate(L20)</f>
        <v>41487</v>
      </c>
      <c r="Q20" s="106">
        <f>_xll.qlRateHelperLatestDate($L20)</f>
        <v>41852</v>
      </c>
    </row>
    <row r="21" spans="1:17">
      <c r="A21" s="78"/>
      <c r="B21" s="90"/>
      <c r="C21" s="91" t="s">
        <v>106</v>
      </c>
      <c r="D21" s="90" t="s">
        <v>124</v>
      </c>
      <c r="E21" s="91" t="str">
        <f t="shared" si="3"/>
        <v>13M</v>
      </c>
      <c r="F21" s="92" t="s">
        <v>2</v>
      </c>
      <c r="G21" s="92" t="s">
        <v>6</v>
      </c>
      <c r="H21" s="92" t="str">
        <f t="shared" si="0"/>
        <v>Actual/360</v>
      </c>
      <c r="I21" s="93">
        <v>0</v>
      </c>
      <c r="J21" s="94" t="str">
        <f t="shared" si="1"/>
        <v>USDOIS13M_Quote</v>
      </c>
      <c r="K21" s="94" t="str">
        <f t="shared" si="2"/>
        <v>USD_YCONRH_OIS13M</v>
      </c>
      <c r="L21" s="95" t="str">
        <f>_xll.qlOISRateHelper(K21,2,C21,J21,$L$4,Permanent,,ObjectOverwrite)</f>
        <v>USD_YCONRH_OIS13M#0000</v>
      </c>
      <c r="M21" s="85" t="str">
        <f>_xll.ohRangeRetrieveError(L21)</f>
        <v/>
      </c>
      <c r="N21" s="81"/>
      <c r="P21" s="106">
        <f>_xll.qlRateHelperEarliestDate(L21)</f>
        <v>41487</v>
      </c>
      <c r="Q21" s="106">
        <f>_xll.qlRateHelperLatestDate($L21)</f>
        <v>41883</v>
      </c>
    </row>
    <row r="22" spans="1:17">
      <c r="A22" s="78"/>
      <c r="B22" s="90"/>
      <c r="C22" s="91" t="s">
        <v>107</v>
      </c>
      <c r="D22" s="90" t="s">
        <v>124</v>
      </c>
      <c r="E22" s="91" t="str">
        <f t="shared" si="3"/>
        <v>14M</v>
      </c>
      <c r="F22" s="92" t="s">
        <v>2</v>
      </c>
      <c r="G22" s="92" t="s">
        <v>6</v>
      </c>
      <c r="H22" s="92" t="str">
        <f t="shared" si="0"/>
        <v>Actual/360</v>
      </c>
      <c r="I22" s="93">
        <v>0</v>
      </c>
      <c r="J22" s="94" t="str">
        <f t="shared" si="1"/>
        <v>USDOIS14M_Quote</v>
      </c>
      <c r="K22" s="94" t="str">
        <f t="shared" si="2"/>
        <v>USD_YCONRH_OIS14M</v>
      </c>
      <c r="L22" s="95" t="str">
        <f>_xll.qlOISRateHelper(K22,2,C22,J22,$L$4,Permanent,,ObjectOverwrite)</f>
        <v>USD_YCONRH_OIS14M#0000</v>
      </c>
      <c r="M22" s="85" t="str">
        <f>_xll.ohRangeRetrieveError(L22)</f>
        <v/>
      </c>
      <c r="N22" s="81"/>
      <c r="P22" s="106">
        <f>_xll.qlRateHelperEarliestDate(L22)</f>
        <v>41487</v>
      </c>
      <c r="Q22" s="106">
        <f>_xll.qlRateHelperLatestDate($L22)</f>
        <v>41913</v>
      </c>
    </row>
    <row r="23" spans="1:17">
      <c r="A23" s="78"/>
      <c r="B23" s="90"/>
      <c r="C23" s="91" t="s">
        <v>38</v>
      </c>
      <c r="D23" s="90" t="s">
        <v>124</v>
      </c>
      <c r="E23" s="91" t="str">
        <f t="shared" si="3"/>
        <v>15M</v>
      </c>
      <c r="F23" s="92" t="s">
        <v>2</v>
      </c>
      <c r="G23" s="92" t="s">
        <v>6</v>
      </c>
      <c r="H23" s="92" t="str">
        <f t="shared" si="0"/>
        <v>Actual/360</v>
      </c>
      <c r="I23" s="93">
        <v>0</v>
      </c>
      <c r="J23" s="94" t="str">
        <f t="shared" si="1"/>
        <v>USDOIS15M_Quote</v>
      </c>
      <c r="K23" s="94" t="str">
        <f t="shared" si="2"/>
        <v>USD_YCONRH_OIS15M</v>
      </c>
      <c r="L23" s="95" t="str">
        <f>_xll.qlOISRateHelper(K23,2,C23,J23,$L$4,Permanent,,ObjectOverwrite)</f>
        <v>USD_YCONRH_OIS15M#0000</v>
      </c>
      <c r="M23" s="85" t="str">
        <f>_xll.ohRangeRetrieveError(L23)</f>
        <v/>
      </c>
      <c r="N23" s="81"/>
      <c r="P23" s="106">
        <f>_xll.qlRateHelperEarliestDate(L23)</f>
        <v>41487</v>
      </c>
      <c r="Q23" s="106">
        <f>_xll.qlRateHelperLatestDate($L23)</f>
        <v>41946</v>
      </c>
    </row>
    <row r="24" spans="1:17">
      <c r="A24" s="78"/>
      <c r="B24" s="90"/>
      <c r="C24" s="91" t="s">
        <v>108</v>
      </c>
      <c r="D24" s="90" t="s">
        <v>124</v>
      </c>
      <c r="E24" s="91" t="str">
        <f t="shared" si="3"/>
        <v>16M</v>
      </c>
      <c r="F24" s="92" t="s">
        <v>2</v>
      </c>
      <c r="G24" s="92" t="s">
        <v>6</v>
      </c>
      <c r="H24" s="92" t="str">
        <f t="shared" si="0"/>
        <v>Actual/360</v>
      </c>
      <c r="I24" s="93">
        <v>0</v>
      </c>
      <c r="J24" s="94" t="str">
        <f t="shared" si="1"/>
        <v>USDOIS16M_Quote</v>
      </c>
      <c r="K24" s="94" t="str">
        <f t="shared" si="2"/>
        <v>USD_YCONRH_OIS16M</v>
      </c>
      <c r="L24" s="95" t="str">
        <f>_xll.qlOISRateHelper(K24,2,C24,J24,$L$4,Permanent,,ObjectOverwrite)</f>
        <v>USD_YCONRH_OIS16M#0000</v>
      </c>
      <c r="M24" s="85" t="str">
        <f>_xll.ohRangeRetrieveError(L24)</f>
        <v/>
      </c>
      <c r="N24" s="81"/>
      <c r="P24" s="106">
        <f>_xll.qlRateHelperEarliestDate(L24)</f>
        <v>41487</v>
      </c>
      <c r="Q24" s="106">
        <f>_xll.qlRateHelperLatestDate($L24)</f>
        <v>41974</v>
      </c>
    </row>
    <row r="25" spans="1:17">
      <c r="A25" s="78"/>
      <c r="B25" s="90"/>
      <c r="C25" s="91" t="s">
        <v>109</v>
      </c>
      <c r="D25" s="90" t="s">
        <v>124</v>
      </c>
      <c r="E25" s="91" t="str">
        <f t="shared" si="3"/>
        <v>17M</v>
      </c>
      <c r="F25" s="92" t="s">
        <v>2</v>
      </c>
      <c r="G25" s="92" t="s">
        <v>6</v>
      </c>
      <c r="H25" s="92" t="str">
        <f t="shared" si="0"/>
        <v>Actual/360</v>
      </c>
      <c r="I25" s="93">
        <v>0</v>
      </c>
      <c r="J25" s="94" t="str">
        <f t="shared" si="1"/>
        <v>USDOIS17M_Quote</v>
      </c>
      <c r="K25" s="94" t="str">
        <f t="shared" si="2"/>
        <v>USD_YCONRH_OIS17M</v>
      </c>
      <c r="L25" s="95" t="str">
        <f>_xll.qlOISRateHelper(K25,2,C25,J25,$L$4,Permanent,,ObjectOverwrite)</f>
        <v>USD_YCONRH_OIS17M#0000</v>
      </c>
      <c r="M25" s="85" t="str">
        <f>_xll.ohRangeRetrieveError(L25)</f>
        <v/>
      </c>
      <c r="N25" s="81"/>
      <c r="P25" s="106">
        <f>_xll.qlRateHelperEarliestDate(L25)</f>
        <v>41487</v>
      </c>
      <c r="Q25" s="106">
        <f>_xll.qlRateHelperLatestDate($L25)</f>
        <v>42006</v>
      </c>
    </row>
    <row r="26" spans="1:17">
      <c r="A26" s="78"/>
      <c r="B26" s="90"/>
      <c r="C26" s="91" t="s">
        <v>39</v>
      </c>
      <c r="D26" s="90" t="s">
        <v>124</v>
      </c>
      <c r="E26" s="91" t="str">
        <f t="shared" si="3"/>
        <v>18M</v>
      </c>
      <c r="F26" s="92" t="s">
        <v>2</v>
      </c>
      <c r="G26" s="92" t="s">
        <v>6</v>
      </c>
      <c r="H26" s="92" t="str">
        <f t="shared" si="0"/>
        <v>Actual/360</v>
      </c>
      <c r="I26" s="93">
        <v>0</v>
      </c>
      <c r="J26" s="94" t="str">
        <f t="shared" si="1"/>
        <v>USDOIS18M_Quote</v>
      </c>
      <c r="K26" s="94" t="str">
        <f t="shared" si="2"/>
        <v>USD_YCONRH_OIS18M</v>
      </c>
      <c r="L26" s="95" t="str">
        <f>_xll.qlOISRateHelper(K26,2,C26,J26,$L$4,Permanent,,ObjectOverwrite)</f>
        <v>USD_YCONRH_OIS18M#0000</v>
      </c>
      <c r="M26" s="85" t="str">
        <f>_xll.ohRangeRetrieveError(L26)</f>
        <v/>
      </c>
      <c r="N26" s="81"/>
      <c r="P26" s="106">
        <f>_xll.qlRateHelperEarliestDate(L26)</f>
        <v>41487</v>
      </c>
      <c r="Q26" s="106">
        <f>_xll.qlRateHelperLatestDate($L26)</f>
        <v>42037</v>
      </c>
    </row>
    <row r="27" spans="1:17">
      <c r="A27" s="78"/>
      <c r="B27" s="90"/>
      <c r="C27" s="91" t="s">
        <v>110</v>
      </c>
      <c r="D27" s="90" t="s">
        <v>124</v>
      </c>
      <c r="E27" s="91" t="str">
        <f t="shared" si="3"/>
        <v>19M</v>
      </c>
      <c r="F27" s="92" t="s">
        <v>2</v>
      </c>
      <c r="G27" s="92" t="s">
        <v>6</v>
      </c>
      <c r="H27" s="92" t="str">
        <f t="shared" si="0"/>
        <v>Actual/360</v>
      </c>
      <c r="I27" s="93">
        <v>0</v>
      </c>
      <c r="J27" s="94" t="str">
        <f t="shared" si="1"/>
        <v>USDOIS19M_Quote</v>
      </c>
      <c r="K27" s="94" t="str">
        <f t="shared" si="2"/>
        <v>USD_YCONRH_OIS19M</v>
      </c>
      <c r="L27" s="95" t="str">
        <f>_xll.qlOISRateHelper(K27,2,C27,J27,$L$4,Permanent,,ObjectOverwrite)</f>
        <v>USD_YCONRH_OIS19M#0000</v>
      </c>
      <c r="M27" s="85" t="str">
        <f>_xll.ohRangeRetrieveError(L27)</f>
        <v/>
      </c>
      <c r="N27" s="81"/>
      <c r="P27" s="106">
        <f>_xll.qlRateHelperEarliestDate(L27)</f>
        <v>41487</v>
      </c>
      <c r="Q27" s="106">
        <f>_xll.qlRateHelperLatestDate($L27)</f>
        <v>42065</v>
      </c>
    </row>
    <row r="28" spans="1:17">
      <c r="A28" s="78"/>
      <c r="B28" s="90"/>
      <c r="C28" s="91" t="s">
        <v>111</v>
      </c>
      <c r="D28" s="90" t="s">
        <v>124</v>
      </c>
      <c r="E28" s="91" t="str">
        <f t="shared" si="3"/>
        <v>20M</v>
      </c>
      <c r="F28" s="92" t="s">
        <v>2</v>
      </c>
      <c r="G28" s="92" t="s">
        <v>6</v>
      </c>
      <c r="H28" s="92" t="str">
        <f t="shared" si="0"/>
        <v>Actual/360</v>
      </c>
      <c r="I28" s="93">
        <v>0</v>
      </c>
      <c r="J28" s="94" t="str">
        <f t="shared" si="1"/>
        <v>USDOIS20M_Quote</v>
      </c>
      <c r="K28" s="94" t="str">
        <f t="shared" si="2"/>
        <v>USD_YCONRH_OIS20M</v>
      </c>
      <c r="L28" s="95" t="str">
        <f>_xll.qlOISRateHelper(K28,2,C28,J28,$L$4,Permanent,,ObjectOverwrite)</f>
        <v>USD_YCONRH_OIS20M#0000</v>
      </c>
      <c r="M28" s="85" t="str">
        <f>_xll.ohRangeRetrieveError(L28)</f>
        <v/>
      </c>
      <c r="N28" s="81"/>
      <c r="P28" s="106">
        <f>_xll.qlRateHelperEarliestDate(L28)</f>
        <v>41487</v>
      </c>
      <c r="Q28" s="106">
        <f>_xll.qlRateHelperLatestDate($L28)</f>
        <v>42095</v>
      </c>
    </row>
    <row r="29" spans="1:17">
      <c r="A29" s="78"/>
      <c r="B29" s="90"/>
      <c r="C29" s="91" t="s">
        <v>40</v>
      </c>
      <c r="D29" s="90" t="s">
        <v>124</v>
      </c>
      <c r="E29" s="91" t="str">
        <f t="shared" si="3"/>
        <v>21M</v>
      </c>
      <c r="F29" s="92" t="s">
        <v>2</v>
      </c>
      <c r="G29" s="92" t="s">
        <v>6</v>
      </c>
      <c r="H29" s="92" t="str">
        <f t="shared" si="0"/>
        <v>Actual/360</v>
      </c>
      <c r="I29" s="93">
        <v>0</v>
      </c>
      <c r="J29" s="94" t="str">
        <f t="shared" si="1"/>
        <v>USDOIS21M_Quote</v>
      </c>
      <c r="K29" s="94" t="str">
        <f t="shared" si="2"/>
        <v>USD_YCONRH_OIS21M</v>
      </c>
      <c r="L29" s="95" t="str">
        <f>_xll.qlOISRateHelper(K29,2,C29,J29,$L$4,Permanent,,ObjectOverwrite)</f>
        <v>USD_YCONRH_OIS21M#0000</v>
      </c>
      <c r="M29" s="85" t="str">
        <f>_xll.ohRangeRetrieveError(L29)</f>
        <v/>
      </c>
      <c r="N29" s="81"/>
      <c r="P29" s="106">
        <f>_xll.qlRateHelperEarliestDate(L29)</f>
        <v>41487</v>
      </c>
      <c r="Q29" s="106">
        <f>_xll.qlRateHelperLatestDate($L29)</f>
        <v>42128</v>
      </c>
    </row>
    <row r="30" spans="1:17">
      <c r="A30" s="78"/>
      <c r="B30" s="90"/>
      <c r="C30" s="91" t="s">
        <v>112</v>
      </c>
      <c r="D30" s="90" t="s">
        <v>124</v>
      </c>
      <c r="E30" s="91" t="str">
        <f t="shared" si="3"/>
        <v>22M</v>
      </c>
      <c r="F30" s="92" t="s">
        <v>2</v>
      </c>
      <c r="G30" s="92" t="s">
        <v>6</v>
      </c>
      <c r="H30" s="92" t="str">
        <f t="shared" si="0"/>
        <v>Actual/360</v>
      </c>
      <c r="I30" s="93">
        <v>0</v>
      </c>
      <c r="J30" s="94" t="str">
        <f t="shared" si="1"/>
        <v>USDOIS22M_Quote</v>
      </c>
      <c r="K30" s="94" t="str">
        <f t="shared" si="2"/>
        <v>USD_YCONRH_OIS22M</v>
      </c>
      <c r="L30" s="95" t="str">
        <f>_xll.qlOISRateHelper(K30,2,C30,J30,$L$4,Permanent,,ObjectOverwrite)</f>
        <v>USD_YCONRH_OIS22M#0000</v>
      </c>
      <c r="M30" s="85" t="str">
        <f>_xll.ohRangeRetrieveError(L30)</f>
        <v/>
      </c>
      <c r="N30" s="81"/>
      <c r="P30" s="106">
        <f>_xll.qlRateHelperEarliestDate(L30)</f>
        <v>41487</v>
      </c>
      <c r="Q30" s="106">
        <f>_xll.qlRateHelperLatestDate($L30)</f>
        <v>42156</v>
      </c>
    </row>
    <row r="31" spans="1:17">
      <c r="A31" s="78"/>
      <c r="B31" s="90"/>
      <c r="C31" s="91" t="s">
        <v>113</v>
      </c>
      <c r="D31" s="90" t="s">
        <v>124</v>
      </c>
      <c r="E31" s="91" t="str">
        <f t="shared" si="3"/>
        <v>23M</v>
      </c>
      <c r="F31" s="92" t="s">
        <v>2</v>
      </c>
      <c r="G31" s="92" t="s">
        <v>6</v>
      </c>
      <c r="H31" s="92" t="str">
        <f t="shared" si="0"/>
        <v>Actual/360</v>
      </c>
      <c r="I31" s="93">
        <v>0</v>
      </c>
      <c r="J31" s="94" t="str">
        <f t="shared" si="1"/>
        <v>USDOIS23M_Quote</v>
      </c>
      <c r="K31" s="94" t="str">
        <f t="shared" si="2"/>
        <v>USD_YCONRH_OIS23M</v>
      </c>
      <c r="L31" s="95" t="str">
        <f>_xll.qlOISRateHelper(K31,2,C31,J31,$L$4,Permanent,,ObjectOverwrite)</f>
        <v>USD_YCONRH_OIS23M#0000</v>
      </c>
      <c r="M31" s="85" t="str">
        <f>_xll.ohRangeRetrieveError(L31)</f>
        <v/>
      </c>
      <c r="N31" s="81"/>
      <c r="P31" s="106">
        <f>_xll.qlRateHelperEarliestDate(L31)</f>
        <v>41487</v>
      </c>
      <c r="Q31" s="106">
        <f>_xll.qlRateHelperLatestDate($L31)</f>
        <v>42186</v>
      </c>
    </row>
    <row r="32" spans="1:17">
      <c r="A32" s="78"/>
      <c r="B32" s="90"/>
      <c r="C32" s="91" t="s">
        <v>15</v>
      </c>
      <c r="D32" s="90" t="s">
        <v>124</v>
      </c>
      <c r="E32" s="91" t="str">
        <f t="shared" si="3"/>
        <v>2Y</v>
      </c>
      <c r="F32" s="92" t="s">
        <v>2</v>
      </c>
      <c r="G32" s="92" t="s">
        <v>6</v>
      </c>
      <c r="H32" s="92" t="str">
        <f t="shared" si="0"/>
        <v>Actual/360</v>
      </c>
      <c r="I32" s="93">
        <v>0</v>
      </c>
      <c r="J32" s="94" t="str">
        <f t="shared" si="1"/>
        <v>USDOIS2Y_Quote</v>
      </c>
      <c r="K32" s="94" t="str">
        <f t="shared" si="2"/>
        <v>USD_YCONRH_OIS2Y</v>
      </c>
      <c r="L32" s="95" t="str">
        <f>_xll.qlOISRateHelper(K32,2,C32,J32,$L$4,Permanent,,ObjectOverwrite)</f>
        <v>USD_YCONRH_OIS2Y#0000</v>
      </c>
      <c r="M32" s="85" t="str">
        <f>_xll.ohRangeRetrieveError(L32)</f>
        <v/>
      </c>
      <c r="N32" s="81"/>
      <c r="P32" s="106">
        <f>_xll.qlRateHelperEarliestDate(L32)</f>
        <v>41487</v>
      </c>
      <c r="Q32" s="106">
        <f>_xll.qlRateHelperLatestDate($L32)</f>
        <v>42219</v>
      </c>
    </row>
    <row r="33" spans="1:17">
      <c r="A33" s="78"/>
      <c r="B33" s="90"/>
      <c r="C33" s="91" t="s">
        <v>114</v>
      </c>
      <c r="D33" s="90" t="s">
        <v>124</v>
      </c>
      <c r="E33" s="91" t="str">
        <f t="shared" ref="E33:E59" si="4">C33</f>
        <v>27M</v>
      </c>
      <c r="F33" s="92" t="s">
        <v>2</v>
      </c>
      <c r="G33" s="92" t="s">
        <v>6</v>
      </c>
      <c r="H33" s="92" t="str">
        <f t="shared" si="0"/>
        <v>Actual/360</v>
      </c>
      <c r="I33" s="93">
        <v>0</v>
      </c>
      <c r="J33" s="94" t="str">
        <f t="shared" si="1"/>
        <v>USDOIS27M_Quote</v>
      </c>
      <c r="K33" s="94" t="str">
        <f t="shared" si="2"/>
        <v>USD_YCONRH_OIS27M</v>
      </c>
      <c r="L33" s="95" t="str">
        <f>_xll.qlOISRateHelper(K33,2,C33,J33,$L$4,Permanent,,ObjectOverwrite)</f>
        <v>USD_YCONRH_OIS27M#0000</v>
      </c>
      <c r="M33" s="85" t="str">
        <f>_xll.ohRangeRetrieveError(L33)</f>
        <v/>
      </c>
      <c r="N33" s="81"/>
      <c r="P33" s="106">
        <f>_xll.qlRateHelperEarliestDate(L33)</f>
        <v>41487</v>
      </c>
      <c r="Q33" s="106">
        <f>_xll.qlRateHelperLatestDate($L33)</f>
        <v>42310</v>
      </c>
    </row>
    <row r="34" spans="1:17">
      <c r="A34" s="78"/>
      <c r="B34" s="90"/>
      <c r="C34" s="91" t="s">
        <v>115</v>
      </c>
      <c r="D34" s="90" t="s">
        <v>124</v>
      </c>
      <c r="E34" s="91" t="str">
        <f t="shared" si="4"/>
        <v>30M</v>
      </c>
      <c r="F34" s="92" t="s">
        <v>2</v>
      </c>
      <c r="G34" s="92" t="s">
        <v>6</v>
      </c>
      <c r="H34" s="92" t="str">
        <f t="shared" si="0"/>
        <v>Actual/360</v>
      </c>
      <c r="I34" s="93">
        <v>0</v>
      </c>
      <c r="J34" s="94" t="str">
        <f t="shared" si="1"/>
        <v>USDOIS30M_Quote</v>
      </c>
      <c r="K34" s="94" t="str">
        <f t="shared" si="2"/>
        <v>USD_YCONRH_OIS30M</v>
      </c>
      <c r="L34" s="95" t="str">
        <f>_xll.qlOISRateHelper(K34,2,C34,J34,$L$4,Permanent,,ObjectOverwrite)</f>
        <v>USD_YCONRH_OIS30M#0000</v>
      </c>
      <c r="M34" s="85" t="str">
        <f>_xll.ohRangeRetrieveError(L34)</f>
        <v/>
      </c>
      <c r="N34" s="81"/>
      <c r="P34" s="106">
        <f>_xll.qlRateHelperEarliestDate(L34)</f>
        <v>41487</v>
      </c>
      <c r="Q34" s="106">
        <f>_xll.qlRateHelperLatestDate($L34)</f>
        <v>42401</v>
      </c>
    </row>
    <row r="35" spans="1:17">
      <c r="A35" s="78"/>
      <c r="B35" s="90"/>
      <c r="C35" s="91" t="s">
        <v>116</v>
      </c>
      <c r="D35" s="90" t="s">
        <v>124</v>
      </c>
      <c r="E35" s="91" t="str">
        <f t="shared" si="4"/>
        <v>33M</v>
      </c>
      <c r="F35" s="92" t="s">
        <v>2</v>
      </c>
      <c r="G35" s="92" t="s">
        <v>6</v>
      </c>
      <c r="H35" s="92" t="str">
        <f t="shared" si="0"/>
        <v>Actual/360</v>
      </c>
      <c r="I35" s="93">
        <v>0</v>
      </c>
      <c r="J35" s="94" t="str">
        <f t="shared" si="1"/>
        <v>USDOIS33M_Quote</v>
      </c>
      <c r="K35" s="94" t="str">
        <f t="shared" si="2"/>
        <v>USD_YCONRH_OIS33M</v>
      </c>
      <c r="L35" s="95" t="str">
        <f>_xll.qlOISRateHelper(K35,2,C35,J35,$L$4,Permanent,,ObjectOverwrite)</f>
        <v>USD_YCONRH_OIS33M#0000</v>
      </c>
      <c r="M35" s="85" t="str">
        <f>_xll.ohRangeRetrieveError(L35)</f>
        <v/>
      </c>
      <c r="N35" s="81"/>
      <c r="P35" s="106">
        <f>_xll.qlRateHelperEarliestDate(L35)</f>
        <v>41487</v>
      </c>
      <c r="Q35" s="106">
        <f>_xll.qlRateHelperLatestDate($L35)</f>
        <v>42492</v>
      </c>
    </row>
    <row r="36" spans="1:17">
      <c r="A36" s="78"/>
      <c r="B36" s="90"/>
      <c r="C36" s="91" t="s">
        <v>16</v>
      </c>
      <c r="D36" s="90" t="s">
        <v>124</v>
      </c>
      <c r="E36" s="91" t="str">
        <f t="shared" si="4"/>
        <v>3Y</v>
      </c>
      <c r="F36" s="92" t="s">
        <v>2</v>
      </c>
      <c r="G36" s="92" t="s">
        <v>6</v>
      </c>
      <c r="H36" s="92" t="str">
        <f t="shared" si="0"/>
        <v>Actual/360</v>
      </c>
      <c r="I36" s="93">
        <v>0</v>
      </c>
      <c r="J36" s="94" t="str">
        <f t="shared" si="1"/>
        <v>USDOIS3Y_Quote</v>
      </c>
      <c r="K36" s="94" t="str">
        <f t="shared" si="2"/>
        <v>USD_YCONRH_OIS3Y</v>
      </c>
      <c r="L36" s="95" t="str">
        <f>_xll.qlOISRateHelper(K36,2,C36,J36,$L$4,Permanent,,ObjectOverwrite)</f>
        <v>USD_YCONRH_OIS3Y#0000</v>
      </c>
      <c r="M36" s="85" t="str">
        <f>_xll.ohRangeRetrieveError(L36)</f>
        <v/>
      </c>
      <c r="N36" s="81"/>
      <c r="P36" s="106">
        <f>_xll.qlRateHelperEarliestDate(L36)</f>
        <v>41487</v>
      </c>
      <c r="Q36" s="106">
        <f>_xll.qlRateHelperLatestDate($L36)</f>
        <v>42583</v>
      </c>
    </row>
    <row r="37" spans="1:17">
      <c r="A37" s="78"/>
      <c r="B37" s="90"/>
      <c r="C37" s="91" t="s">
        <v>117</v>
      </c>
      <c r="D37" s="90" t="s">
        <v>124</v>
      </c>
      <c r="E37" s="91" t="str">
        <f t="shared" si="4"/>
        <v>39M</v>
      </c>
      <c r="F37" s="92" t="s">
        <v>2</v>
      </c>
      <c r="G37" s="92" t="s">
        <v>6</v>
      </c>
      <c r="H37" s="92" t="str">
        <f t="shared" si="0"/>
        <v>Actual/360</v>
      </c>
      <c r="I37" s="93">
        <v>0</v>
      </c>
      <c r="J37" s="94" t="str">
        <f t="shared" si="1"/>
        <v>USDOIS39M_Quote</v>
      </c>
      <c r="K37" s="94" t="str">
        <f t="shared" si="2"/>
        <v>USD_YCONRH_OIS39M</v>
      </c>
      <c r="L37" s="95" t="str">
        <f>_xll.qlOISRateHelper(K37,2,C37,J37,$L$4,Permanent,,ObjectOverwrite)</f>
        <v>USD_YCONRH_OIS39M#0000</v>
      </c>
      <c r="M37" s="85" t="str">
        <f>_xll.ohRangeRetrieveError(L37)</f>
        <v/>
      </c>
      <c r="N37" s="81"/>
      <c r="P37" s="106">
        <f>_xll.qlRateHelperEarliestDate(L37)</f>
        <v>41487</v>
      </c>
      <c r="Q37" s="106">
        <f>_xll.qlRateHelperLatestDate($L37)</f>
        <v>42675</v>
      </c>
    </row>
    <row r="38" spans="1:17">
      <c r="A38" s="78"/>
      <c r="B38" s="90"/>
      <c r="C38" s="91" t="s">
        <v>118</v>
      </c>
      <c r="D38" s="90" t="s">
        <v>124</v>
      </c>
      <c r="E38" s="91" t="str">
        <f t="shared" si="4"/>
        <v>42M</v>
      </c>
      <c r="F38" s="92" t="s">
        <v>2</v>
      </c>
      <c r="G38" s="92" t="s">
        <v>6</v>
      </c>
      <c r="H38" s="92" t="str">
        <f t="shared" si="0"/>
        <v>Actual/360</v>
      </c>
      <c r="I38" s="93">
        <v>0</v>
      </c>
      <c r="J38" s="94" t="str">
        <f t="shared" si="1"/>
        <v>USDOIS42M_Quote</v>
      </c>
      <c r="K38" s="94" t="str">
        <f t="shared" si="2"/>
        <v>USD_YCONRH_OIS42M</v>
      </c>
      <c r="L38" s="95" t="str">
        <f>_xll.qlOISRateHelper(K38,2,C38,J38,$L$4,Permanent,,ObjectOverwrite)</f>
        <v>USD_YCONRH_OIS42M#0000</v>
      </c>
      <c r="M38" s="85" t="str">
        <f>_xll.ohRangeRetrieveError(L38)</f>
        <v/>
      </c>
      <c r="N38" s="81"/>
      <c r="P38" s="106"/>
      <c r="Q38" s="106"/>
    </row>
    <row r="39" spans="1:17">
      <c r="A39" s="78"/>
      <c r="B39" s="90"/>
      <c r="C39" s="91" t="s">
        <v>119</v>
      </c>
      <c r="D39" s="90" t="s">
        <v>124</v>
      </c>
      <c r="E39" s="91" t="str">
        <f t="shared" si="4"/>
        <v>45M</v>
      </c>
      <c r="F39" s="92" t="s">
        <v>2</v>
      </c>
      <c r="G39" s="92" t="s">
        <v>6</v>
      </c>
      <c r="H39" s="92" t="str">
        <f t="shared" si="0"/>
        <v>Actual/360</v>
      </c>
      <c r="I39" s="93">
        <v>0</v>
      </c>
      <c r="J39" s="94" t="str">
        <f t="shared" si="1"/>
        <v>USDOIS45M_Quote</v>
      </c>
      <c r="K39" s="94" t="str">
        <f t="shared" si="2"/>
        <v>USD_YCONRH_OIS45M</v>
      </c>
      <c r="L39" s="95" t="str">
        <f>_xll.qlOISRateHelper(K39,2,C39,J39,$L$4,Permanent,,ObjectOverwrite)</f>
        <v>USD_YCONRH_OIS45M#0000</v>
      </c>
      <c r="M39" s="85" t="str">
        <f>_xll.ohRangeRetrieveError(L39)</f>
        <v/>
      </c>
      <c r="N39" s="81"/>
      <c r="P39" s="106"/>
      <c r="Q39" s="106"/>
    </row>
    <row r="40" spans="1:17">
      <c r="A40" s="78"/>
      <c r="B40" s="90"/>
      <c r="C40" s="91" t="s">
        <v>17</v>
      </c>
      <c r="D40" s="90" t="s">
        <v>124</v>
      </c>
      <c r="E40" s="91" t="str">
        <f t="shared" si="4"/>
        <v>4Y</v>
      </c>
      <c r="F40" s="92" t="s">
        <v>2</v>
      </c>
      <c r="G40" s="92" t="s">
        <v>6</v>
      </c>
      <c r="H40" s="92" t="str">
        <f t="shared" si="0"/>
        <v>Actual/360</v>
      </c>
      <c r="I40" s="93">
        <v>0</v>
      </c>
      <c r="J40" s="94" t="str">
        <f t="shared" si="1"/>
        <v>USDOIS4Y_Quote</v>
      </c>
      <c r="K40" s="94" t="str">
        <f t="shared" si="2"/>
        <v>USD_YCONRH_OIS4Y</v>
      </c>
      <c r="L40" s="95" t="str">
        <f>_xll.qlOISRateHelper(K40,2,C40,J40,$L$4,Permanent,,ObjectOverwrite)</f>
        <v>USD_YCONRH_OIS4Y#0000</v>
      </c>
      <c r="M40" s="85" t="str">
        <f>_xll.ohRangeRetrieveError(L40)</f>
        <v/>
      </c>
      <c r="N40" s="81"/>
      <c r="P40" s="106"/>
      <c r="Q40" s="106"/>
    </row>
    <row r="41" spans="1:17">
      <c r="A41" s="78"/>
      <c r="B41" s="90"/>
      <c r="C41" s="91" t="s">
        <v>120</v>
      </c>
      <c r="D41" s="90" t="s">
        <v>124</v>
      </c>
      <c r="E41" s="91" t="str">
        <f t="shared" si="4"/>
        <v>51M</v>
      </c>
      <c r="F41" s="92" t="s">
        <v>2</v>
      </c>
      <c r="G41" s="92" t="s">
        <v>6</v>
      </c>
      <c r="H41" s="92" t="str">
        <f t="shared" si="0"/>
        <v>Actual/360</v>
      </c>
      <c r="I41" s="93">
        <v>0</v>
      </c>
      <c r="J41" s="94" t="str">
        <f t="shared" si="1"/>
        <v>USDOIS51M_Quote</v>
      </c>
      <c r="K41" s="94" t="str">
        <f t="shared" si="2"/>
        <v>USD_YCONRH_OIS51M</v>
      </c>
      <c r="L41" s="95" t="str">
        <f>_xll.qlOISRateHelper(K41,2,C41,J41,$L$4,Permanent,,ObjectOverwrite)</f>
        <v>USD_YCONRH_OIS51M#0000</v>
      </c>
      <c r="M41" s="85" t="str">
        <f>_xll.ohRangeRetrieveError(L41)</f>
        <v/>
      </c>
      <c r="N41" s="81"/>
      <c r="P41" s="106"/>
      <c r="Q41" s="106"/>
    </row>
    <row r="42" spans="1:17">
      <c r="A42" s="78"/>
      <c r="B42" s="90"/>
      <c r="C42" s="91" t="s">
        <v>121</v>
      </c>
      <c r="D42" s="90" t="s">
        <v>124</v>
      </c>
      <c r="E42" s="91" t="str">
        <f t="shared" si="4"/>
        <v>54M</v>
      </c>
      <c r="F42" s="92" t="s">
        <v>2</v>
      </c>
      <c r="G42" s="92" t="s">
        <v>6</v>
      </c>
      <c r="H42" s="92" t="str">
        <f t="shared" si="0"/>
        <v>Actual/360</v>
      </c>
      <c r="I42" s="93">
        <v>0</v>
      </c>
      <c r="J42" s="94" t="str">
        <f t="shared" si="1"/>
        <v>USDOIS54M_Quote</v>
      </c>
      <c r="K42" s="94" t="str">
        <f t="shared" si="2"/>
        <v>USD_YCONRH_OIS54M</v>
      </c>
      <c r="L42" s="95" t="str">
        <f>_xll.qlOISRateHelper(K42,2,C42,J42,$L$4,Permanent,,ObjectOverwrite)</f>
        <v>USD_YCONRH_OIS54M#0000</v>
      </c>
      <c r="M42" s="85" t="str">
        <f>_xll.ohRangeRetrieveError(L42)</f>
        <v/>
      </c>
      <c r="N42" s="81"/>
      <c r="P42" s="106"/>
      <c r="Q42" s="106"/>
    </row>
    <row r="43" spans="1:17">
      <c r="A43" s="78"/>
      <c r="B43" s="90"/>
      <c r="C43" s="91" t="s">
        <v>122</v>
      </c>
      <c r="D43" s="90" t="s">
        <v>124</v>
      </c>
      <c r="E43" s="91" t="str">
        <f t="shared" si="4"/>
        <v>57M</v>
      </c>
      <c r="F43" s="92" t="s">
        <v>2</v>
      </c>
      <c r="G43" s="92" t="s">
        <v>6</v>
      </c>
      <c r="H43" s="92" t="str">
        <f t="shared" si="0"/>
        <v>Actual/360</v>
      </c>
      <c r="I43" s="93">
        <v>0</v>
      </c>
      <c r="J43" s="94" t="str">
        <f t="shared" si="1"/>
        <v>USDOIS57M_Quote</v>
      </c>
      <c r="K43" s="94" t="str">
        <f t="shared" si="2"/>
        <v>USD_YCONRH_OIS57M</v>
      </c>
      <c r="L43" s="95" t="str">
        <f>_xll.qlOISRateHelper(K43,2,C43,J43,$L$4,Permanent,,ObjectOverwrite)</f>
        <v>USD_YCONRH_OIS57M#0000</v>
      </c>
      <c r="M43" s="85" t="str">
        <f>_xll.ohRangeRetrieveError(L43)</f>
        <v/>
      </c>
      <c r="N43" s="81"/>
      <c r="P43" s="106"/>
      <c r="Q43" s="106"/>
    </row>
    <row r="44" spans="1:17">
      <c r="A44" s="78"/>
      <c r="B44" s="90"/>
      <c r="C44" s="91" t="s">
        <v>18</v>
      </c>
      <c r="D44" s="90" t="s">
        <v>124</v>
      </c>
      <c r="E44" s="91" t="str">
        <f t="shared" si="4"/>
        <v>5Y</v>
      </c>
      <c r="F44" s="92" t="s">
        <v>2</v>
      </c>
      <c r="G44" s="92" t="s">
        <v>6</v>
      </c>
      <c r="H44" s="92" t="str">
        <f t="shared" si="0"/>
        <v>Actual/360</v>
      </c>
      <c r="I44" s="93">
        <v>0</v>
      </c>
      <c r="J44" s="94" t="str">
        <f t="shared" si="1"/>
        <v>USDOIS5Y_Quote</v>
      </c>
      <c r="K44" s="94" t="str">
        <f t="shared" si="2"/>
        <v>USD_YCONRH_OIS5Y</v>
      </c>
      <c r="L44" s="95" t="str">
        <f>_xll.qlOISRateHelper(K44,2,C44,J44,$L$4,Permanent,,ObjectOverwrite)</f>
        <v>USD_YCONRH_OIS5Y#0000</v>
      </c>
      <c r="M44" s="85" t="str">
        <f>_xll.ohRangeRetrieveError(L44)</f>
        <v/>
      </c>
      <c r="N44" s="81"/>
      <c r="P44" s="106"/>
      <c r="Q44" s="106"/>
    </row>
    <row r="45" spans="1:17">
      <c r="A45" s="78"/>
      <c r="B45" s="90"/>
      <c r="C45" s="91" t="s">
        <v>19</v>
      </c>
      <c r="D45" s="90" t="s">
        <v>124</v>
      </c>
      <c r="E45" s="91" t="str">
        <f t="shared" si="4"/>
        <v>6Y</v>
      </c>
      <c r="F45" s="92" t="s">
        <v>2</v>
      </c>
      <c r="G45" s="92" t="s">
        <v>6</v>
      </c>
      <c r="H45" s="92" t="str">
        <f t="shared" si="0"/>
        <v>Actual/360</v>
      </c>
      <c r="I45" s="93">
        <v>0</v>
      </c>
      <c r="J45" s="94" t="str">
        <f t="shared" si="1"/>
        <v>USDOIS6Y_Quote</v>
      </c>
      <c r="K45" s="94" t="str">
        <f t="shared" si="2"/>
        <v>USD_YCONRH_OIS6Y</v>
      </c>
      <c r="L45" s="95" t="str">
        <f>_xll.qlOISRateHelper(K45,2,C45,J45,$L$4,Permanent,,ObjectOverwrite)</f>
        <v>USD_YCONRH_OIS6Y#0000</v>
      </c>
      <c r="M45" s="85" t="str">
        <f>_xll.ohRangeRetrieveError(L45)</f>
        <v/>
      </c>
      <c r="N45" s="81"/>
      <c r="P45" s="106"/>
      <c r="Q45" s="106"/>
    </row>
    <row r="46" spans="1:17">
      <c r="A46" s="78"/>
      <c r="B46" s="90"/>
      <c r="C46" s="91" t="s">
        <v>20</v>
      </c>
      <c r="D46" s="90" t="s">
        <v>124</v>
      </c>
      <c r="E46" s="91" t="str">
        <f t="shared" si="4"/>
        <v>7Y</v>
      </c>
      <c r="F46" s="92" t="s">
        <v>2</v>
      </c>
      <c r="G46" s="92" t="s">
        <v>6</v>
      </c>
      <c r="H46" s="92" t="str">
        <f t="shared" si="0"/>
        <v>Actual/360</v>
      </c>
      <c r="I46" s="93">
        <v>0</v>
      </c>
      <c r="J46" s="94" t="str">
        <f t="shared" si="1"/>
        <v>USDOIS7Y_Quote</v>
      </c>
      <c r="K46" s="94" t="str">
        <f t="shared" si="2"/>
        <v>USD_YCONRH_OIS7Y</v>
      </c>
      <c r="L46" s="95" t="str">
        <f>_xll.qlOISRateHelper(K46,2,C46,J46,$L$4,Permanent,,ObjectOverwrite)</f>
        <v>USD_YCONRH_OIS7Y#0000</v>
      </c>
      <c r="M46" s="85" t="str">
        <f>_xll.ohRangeRetrieveError(L46)</f>
        <v/>
      </c>
      <c r="N46" s="81"/>
      <c r="P46" s="106"/>
      <c r="Q46" s="106"/>
    </row>
    <row r="47" spans="1:17">
      <c r="A47" s="78"/>
      <c r="B47" s="90"/>
      <c r="C47" s="91" t="s">
        <v>21</v>
      </c>
      <c r="D47" s="90" t="s">
        <v>124</v>
      </c>
      <c r="E47" s="91" t="str">
        <f t="shared" si="4"/>
        <v>8Y</v>
      </c>
      <c r="F47" s="92" t="s">
        <v>2</v>
      </c>
      <c r="G47" s="92" t="s">
        <v>6</v>
      </c>
      <c r="H47" s="92" t="str">
        <f t="shared" si="0"/>
        <v>Actual/360</v>
      </c>
      <c r="I47" s="93">
        <v>0</v>
      </c>
      <c r="J47" s="94" t="str">
        <f t="shared" si="1"/>
        <v>USDOIS8Y_Quote</v>
      </c>
      <c r="K47" s="94" t="str">
        <f t="shared" si="2"/>
        <v>USD_YCONRH_OIS8Y</v>
      </c>
      <c r="L47" s="95" t="str">
        <f>_xll.qlOISRateHelper(K47,2,C47,J47,$L$4,Permanent,,ObjectOverwrite)</f>
        <v>USD_YCONRH_OIS8Y#0000</v>
      </c>
      <c r="M47" s="85" t="str">
        <f>_xll.ohRangeRetrieveError(L47)</f>
        <v/>
      </c>
      <c r="N47" s="81"/>
      <c r="P47" s="106"/>
      <c r="Q47" s="106"/>
    </row>
    <row r="48" spans="1:17">
      <c r="A48" s="78"/>
      <c r="B48" s="90"/>
      <c r="C48" s="91" t="s">
        <v>22</v>
      </c>
      <c r="D48" s="90" t="s">
        <v>124</v>
      </c>
      <c r="E48" s="91" t="str">
        <f t="shared" si="4"/>
        <v>9Y</v>
      </c>
      <c r="F48" s="92" t="s">
        <v>2</v>
      </c>
      <c r="G48" s="92" t="s">
        <v>6</v>
      </c>
      <c r="H48" s="92" t="str">
        <f t="shared" si="0"/>
        <v>Actual/360</v>
      </c>
      <c r="I48" s="93">
        <v>0</v>
      </c>
      <c r="J48" s="94" t="str">
        <f t="shared" si="1"/>
        <v>USDOIS9Y_Quote</v>
      </c>
      <c r="K48" s="94" t="str">
        <f t="shared" si="2"/>
        <v>USD_YCONRH_OIS9Y</v>
      </c>
      <c r="L48" s="95" t="str">
        <f>_xll.qlOISRateHelper(K48,2,C48,J48,$L$4,Permanent,,ObjectOverwrite)</f>
        <v>USD_YCONRH_OIS9Y#0000</v>
      </c>
      <c r="M48" s="85" t="str">
        <f>_xll.ohRangeRetrieveError(L48)</f>
        <v/>
      </c>
      <c r="N48" s="81"/>
      <c r="P48" s="106"/>
      <c r="Q48" s="106"/>
    </row>
    <row r="49" spans="1:17">
      <c r="A49" s="78"/>
      <c r="B49" s="90"/>
      <c r="C49" s="91" t="s">
        <v>23</v>
      </c>
      <c r="D49" s="90" t="s">
        <v>124</v>
      </c>
      <c r="E49" s="91" t="str">
        <f t="shared" si="4"/>
        <v>10Y</v>
      </c>
      <c r="F49" s="92" t="s">
        <v>2</v>
      </c>
      <c r="G49" s="92" t="s">
        <v>6</v>
      </c>
      <c r="H49" s="92" t="str">
        <f t="shared" si="0"/>
        <v>Actual/360</v>
      </c>
      <c r="I49" s="93">
        <v>0</v>
      </c>
      <c r="J49" s="94" t="str">
        <f t="shared" si="1"/>
        <v>USDOIS10Y_Quote</v>
      </c>
      <c r="K49" s="94" t="str">
        <f t="shared" si="2"/>
        <v>USD_YCONRH_OIS10Y</v>
      </c>
      <c r="L49" s="95" t="str">
        <f>_xll.qlOISRateHelper(K49,2,C49,J49,$L$4,Permanent,,ObjectOverwrite)</f>
        <v>USD_YCONRH_OIS10Y#0000</v>
      </c>
      <c r="M49" s="85" t="str">
        <f>_xll.ohRangeRetrieveError(L49)</f>
        <v/>
      </c>
      <c r="N49" s="81"/>
      <c r="P49" s="106"/>
      <c r="Q49" s="106"/>
    </row>
    <row r="50" spans="1:17">
      <c r="A50" s="78"/>
      <c r="B50" s="90"/>
      <c r="C50" s="91" t="s">
        <v>25</v>
      </c>
      <c r="D50" s="90" t="s">
        <v>124</v>
      </c>
      <c r="E50" s="91" t="str">
        <f t="shared" si="4"/>
        <v>12Y</v>
      </c>
      <c r="F50" s="92" t="s">
        <v>2</v>
      </c>
      <c r="G50" s="92" t="s">
        <v>6</v>
      </c>
      <c r="H50" s="92" t="str">
        <f t="shared" si="0"/>
        <v>Actual/360</v>
      </c>
      <c r="I50" s="93">
        <v>0</v>
      </c>
      <c r="J50" s="94" t="str">
        <f t="shared" si="1"/>
        <v>USDOIS12Y_Quote</v>
      </c>
      <c r="K50" s="94" t="str">
        <f t="shared" si="2"/>
        <v>USD_YCONRH_OIS12Y</v>
      </c>
      <c r="L50" s="95" t="str">
        <f>_xll.qlOISRateHelper(K50,2,C50,J50,$L$4,Permanent,,ObjectOverwrite)</f>
        <v>USD_YCONRH_OIS12Y#0000</v>
      </c>
      <c r="M50" s="85" t="str">
        <f>_xll.ohRangeRetrieveError(L50)</f>
        <v/>
      </c>
      <c r="N50" s="81"/>
      <c r="P50" s="106"/>
      <c r="Q50" s="106"/>
    </row>
    <row r="51" spans="1:17">
      <c r="A51" s="78"/>
      <c r="B51" s="90"/>
      <c r="C51" s="91" t="s">
        <v>28</v>
      </c>
      <c r="D51" s="90" t="s">
        <v>124</v>
      </c>
      <c r="E51" s="91" t="str">
        <f t="shared" si="4"/>
        <v>15Y</v>
      </c>
      <c r="F51" s="92" t="s">
        <v>2</v>
      </c>
      <c r="G51" s="92" t="s">
        <v>6</v>
      </c>
      <c r="H51" s="92" t="str">
        <f t="shared" si="0"/>
        <v>Actual/360</v>
      </c>
      <c r="I51" s="93">
        <v>0</v>
      </c>
      <c r="J51" s="94" t="str">
        <f t="shared" si="1"/>
        <v>USDOIS15Y_Quote</v>
      </c>
      <c r="K51" s="94" t="str">
        <f t="shared" si="2"/>
        <v>USD_YCONRH_OIS15Y</v>
      </c>
      <c r="L51" s="95" t="str">
        <f>_xll.qlOISRateHelper(K51,2,C51,J51,$L$4,Permanent,,ObjectOverwrite)</f>
        <v>USD_YCONRH_OIS15Y#0000</v>
      </c>
      <c r="M51" s="85" t="str">
        <f>_xll.ohRangeRetrieveError(L51)</f>
        <v/>
      </c>
      <c r="N51" s="81"/>
      <c r="P51" s="106"/>
      <c r="Q51" s="106"/>
    </row>
    <row r="52" spans="1:17">
      <c r="A52" s="78"/>
      <c r="B52" s="90"/>
      <c r="C52" s="91" t="s">
        <v>29</v>
      </c>
      <c r="D52" s="90" t="s">
        <v>124</v>
      </c>
      <c r="E52" s="91" t="str">
        <f t="shared" si="4"/>
        <v>20Y</v>
      </c>
      <c r="F52" s="92" t="s">
        <v>2</v>
      </c>
      <c r="G52" s="92" t="s">
        <v>6</v>
      </c>
      <c r="H52" s="92" t="str">
        <f t="shared" si="0"/>
        <v>Actual/360</v>
      </c>
      <c r="I52" s="93">
        <v>0</v>
      </c>
      <c r="J52" s="94" t="str">
        <f t="shared" si="1"/>
        <v>USDOIS20Y_Quote</v>
      </c>
      <c r="K52" s="94" t="str">
        <f t="shared" si="2"/>
        <v>USD_YCONRH_OIS20Y</v>
      </c>
      <c r="L52" s="95" t="str">
        <f>_xll.qlOISRateHelper(K52,2,C52,J52,$L$4,Permanent,,ObjectOverwrite)</f>
        <v>USD_YCONRH_OIS20Y#0000</v>
      </c>
      <c r="M52" s="85" t="str">
        <f>_xll.ohRangeRetrieveError(L52)</f>
        <v/>
      </c>
      <c r="N52" s="81"/>
      <c r="P52" s="106"/>
      <c r="Q52" s="106"/>
    </row>
    <row r="53" spans="1:17">
      <c r="A53" s="78"/>
      <c r="B53" s="90"/>
      <c r="C53" s="91" t="s">
        <v>30</v>
      </c>
      <c r="D53" s="90" t="s">
        <v>124</v>
      </c>
      <c r="E53" s="91" t="str">
        <f t="shared" si="4"/>
        <v>25Y</v>
      </c>
      <c r="F53" s="92" t="s">
        <v>2</v>
      </c>
      <c r="G53" s="92" t="s">
        <v>6</v>
      </c>
      <c r="H53" s="92" t="str">
        <f t="shared" si="0"/>
        <v>Actual/360</v>
      </c>
      <c r="I53" s="93">
        <v>0</v>
      </c>
      <c r="J53" s="94" t="str">
        <f t="shared" si="1"/>
        <v>USDOIS25Y_Quote</v>
      </c>
      <c r="K53" s="94" t="str">
        <f t="shared" si="2"/>
        <v>USD_YCONRH_OIS25Y</v>
      </c>
      <c r="L53" s="95" t="str">
        <f>_xll.qlOISRateHelper(K53,2,C53,J53,$L$4,Permanent,,ObjectOverwrite)</f>
        <v>USD_YCONRH_OIS25Y#0000</v>
      </c>
      <c r="M53" s="85" t="str">
        <f>_xll.ohRangeRetrieveError(L53)</f>
        <v/>
      </c>
      <c r="N53" s="81"/>
      <c r="P53" s="106"/>
      <c r="Q53" s="106"/>
    </row>
    <row r="54" spans="1:17">
      <c r="A54" s="78"/>
      <c r="B54" s="90"/>
      <c r="C54" s="91" t="s">
        <v>50</v>
      </c>
      <c r="D54" s="90" t="s">
        <v>124</v>
      </c>
      <c r="E54" s="91" t="str">
        <f t="shared" si="4"/>
        <v>27Y</v>
      </c>
      <c r="F54" s="92" t="s">
        <v>2</v>
      </c>
      <c r="G54" s="92" t="s">
        <v>6</v>
      </c>
      <c r="H54" s="92" t="str">
        <f t="shared" si="0"/>
        <v>Actual/360</v>
      </c>
      <c r="I54" s="93">
        <v>0</v>
      </c>
      <c r="J54" s="94" t="str">
        <f t="shared" si="1"/>
        <v>USDOIS27Y_Quote</v>
      </c>
      <c r="K54" s="94" t="str">
        <f t="shared" si="2"/>
        <v>USD_YCONRH_OIS27Y</v>
      </c>
      <c r="L54" s="95" t="str">
        <f>_xll.qlOISRateHelper(K54,2,C54,J54,$L$4,Permanent,,ObjectOverwrite)</f>
        <v>USD_YCONRH_OIS27Y#0000</v>
      </c>
      <c r="M54" s="85" t="str">
        <f>_xll.ohRangeRetrieveError(L54)</f>
        <v/>
      </c>
      <c r="N54" s="81"/>
      <c r="P54" s="106"/>
      <c r="Q54" s="106"/>
    </row>
    <row r="55" spans="1:17">
      <c r="A55" s="78"/>
      <c r="B55" s="90"/>
      <c r="C55" s="91" t="s">
        <v>31</v>
      </c>
      <c r="D55" s="90" t="s">
        <v>124</v>
      </c>
      <c r="E55" s="91" t="str">
        <f t="shared" si="4"/>
        <v>30Y</v>
      </c>
      <c r="F55" s="92" t="s">
        <v>2</v>
      </c>
      <c r="G55" s="92" t="s">
        <v>6</v>
      </c>
      <c r="H55" s="92" t="str">
        <f t="shared" si="0"/>
        <v>Actual/360</v>
      </c>
      <c r="I55" s="93">
        <v>0</v>
      </c>
      <c r="J55" s="94" t="str">
        <f t="shared" si="1"/>
        <v>USDOIS30Y_Quote</v>
      </c>
      <c r="K55" s="94" t="str">
        <f t="shared" si="2"/>
        <v>USD_YCONRH_OIS30Y</v>
      </c>
      <c r="L55" s="95" t="str">
        <f>_xll.qlOISRateHelper(K55,2,C55,J55,$L$4,Permanent,,ObjectOverwrite)</f>
        <v>USD_YCONRH_OIS30Y#0000</v>
      </c>
      <c r="M55" s="85" t="str">
        <f>_xll.ohRangeRetrieveError(L55)</f>
        <v/>
      </c>
      <c r="N55" s="81"/>
      <c r="P55" s="106"/>
      <c r="Q55" s="106"/>
    </row>
    <row r="56" spans="1:17">
      <c r="A56" s="78"/>
      <c r="B56" s="90"/>
      <c r="C56" s="91" t="s">
        <v>53</v>
      </c>
      <c r="D56" s="90" t="s">
        <v>124</v>
      </c>
      <c r="E56" s="91" t="str">
        <f t="shared" si="4"/>
        <v>35Y</v>
      </c>
      <c r="F56" s="92" t="s">
        <v>2</v>
      </c>
      <c r="G56" s="92" t="s">
        <v>6</v>
      </c>
      <c r="H56" s="92" t="str">
        <f t="shared" si="0"/>
        <v>Actual/360</v>
      </c>
      <c r="I56" s="93">
        <v>0</v>
      </c>
      <c r="J56" s="94" t="str">
        <f t="shared" si="1"/>
        <v>USDOIS35Y_Quote</v>
      </c>
      <c r="K56" s="94" t="str">
        <f t="shared" si="2"/>
        <v>USD_YCONRH_OIS35Y</v>
      </c>
      <c r="L56" s="95" t="str">
        <f>_xll.qlOISRateHelper(K56,2,C56,J56,$L$4,Permanent,,ObjectOverwrite)</f>
        <v>USD_YCONRH_OIS35Y#0000</v>
      </c>
      <c r="M56" s="85" t="str">
        <f>_xll.ohRangeRetrieveError(L56)</f>
        <v/>
      </c>
      <c r="N56" s="81"/>
      <c r="P56" s="106"/>
      <c r="Q56" s="106"/>
    </row>
    <row r="57" spans="1:17">
      <c r="A57" s="78"/>
      <c r="B57" s="90"/>
      <c r="C57" s="91" t="s">
        <v>32</v>
      </c>
      <c r="D57" s="90" t="s">
        <v>124</v>
      </c>
      <c r="E57" s="91" t="str">
        <f t="shared" si="4"/>
        <v>40Y</v>
      </c>
      <c r="F57" s="92" t="s">
        <v>2</v>
      </c>
      <c r="G57" s="92" t="s">
        <v>6</v>
      </c>
      <c r="H57" s="92" t="str">
        <f t="shared" si="0"/>
        <v>Actual/360</v>
      </c>
      <c r="I57" s="93">
        <v>0</v>
      </c>
      <c r="J57" s="94" t="str">
        <f t="shared" si="1"/>
        <v>USDOIS40Y_Quote</v>
      </c>
      <c r="K57" s="94" t="str">
        <f t="shared" si="2"/>
        <v>USD_YCONRH_OIS40Y</v>
      </c>
      <c r="L57" s="95" t="str">
        <f>_xll.qlOISRateHelper(K57,2,C57,J57,$L$4,Permanent,,ObjectOverwrite)</f>
        <v>USD_YCONRH_OIS40Y#0000</v>
      </c>
      <c r="M57" s="85" t="str">
        <f>_xll.ohRangeRetrieveError(L57)</f>
        <v/>
      </c>
      <c r="N57" s="81"/>
      <c r="P57" s="106"/>
      <c r="Q57" s="106"/>
    </row>
    <row r="58" spans="1:17">
      <c r="A58" s="78"/>
      <c r="B58" s="90"/>
      <c r="C58" s="91" t="s">
        <v>123</v>
      </c>
      <c r="D58" s="90" t="s">
        <v>124</v>
      </c>
      <c r="E58" s="91" t="str">
        <f t="shared" si="4"/>
        <v>45Y</v>
      </c>
      <c r="F58" s="92" t="s">
        <v>2</v>
      </c>
      <c r="G58" s="92" t="s">
        <v>6</v>
      </c>
      <c r="H58" s="92" t="str">
        <f t="shared" si="0"/>
        <v>Actual/360</v>
      </c>
      <c r="I58" s="93">
        <v>0</v>
      </c>
      <c r="J58" s="94" t="str">
        <f t="shared" si="1"/>
        <v>USDOIS45Y_Quote</v>
      </c>
      <c r="K58" s="94" t="str">
        <f t="shared" si="2"/>
        <v>USD_YCONRH_OIS45Y</v>
      </c>
      <c r="L58" s="95" t="str">
        <f>_xll.qlOISRateHelper(K58,2,C58,J58,$L$4,Permanent,,ObjectOverwrite)</f>
        <v>USD_YCONRH_OIS45Y#0000</v>
      </c>
      <c r="M58" s="85" t="str">
        <f>_xll.ohRangeRetrieveError(L58)</f>
        <v/>
      </c>
      <c r="N58" s="81"/>
      <c r="P58" s="106"/>
      <c r="Q58" s="106"/>
    </row>
    <row r="59" spans="1:17">
      <c r="A59" s="78"/>
      <c r="B59" s="90"/>
      <c r="C59" s="91" t="s">
        <v>33</v>
      </c>
      <c r="D59" s="90" t="s">
        <v>124</v>
      </c>
      <c r="E59" s="91" t="str">
        <f t="shared" si="4"/>
        <v>50Y</v>
      </c>
      <c r="F59" s="92" t="s">
        <v>2</v>
      </c>
      <c r="G59" s="92" t="s">
        <v>6</v>
      </c>
      <c r="H59" s="92" t="str">
        <f t="shared" si="0"/>
        <v>Actual/360</v>
      </c>
      <c r="I59" s="93">
        <v>0</v>
      </c>
      <c r="J59" s="94" t="str">
        <f t="shared" si="1"/>
        <v>USDOIS50Y_Quote</v>
      </c>
      <c r="K59" s="94" t="str">
        <f t="shared" si="2"/>
        <v>USD_YCONRH_OIS50Y</v>
      </c>
      <c r="L59" s="95" t="str">
        <f>_xll.qlOISRateHelper(K59,2,C59,J59,$L$4,Permanent,,ObjectOverwrite)</f>
        <v>USD_YCONRH_OIS50Y#0000</v>
      </c>
      <c r="M59" s="85" t="str">
        <f>_xll.ohRangeRetrieveError(L59)</f>
        <v/>
      </c>
      <c r="N59" s="81"/>
      <c r="P59" s="106">
        <f>_xll.qlRateHelperEarliestDate(L59)</f>
        <v>41487</v>
      </c>
      <c r="Q59" s="106">
        <f>_xll.qlRateHelperLatestDate($L59)</f>
        <v>59749</v>
      </c>
    </row>
    <row r="60" spans="1:17">
      <c r="A60" s="78"/>
      <c r="B60" s="96"/>
      <c r="C60" s="96"/>
      <c r="D60" s="96"/>
      <c r="E60" s="96"/>
      <c r="F60" s="80"/>
      <c r="G60" s="80"/>
      <c r="H60" s="80"/>
      <c r="I60" s="97"/>
      <c r="J60" s="98"/>
      <c r="K60" s="98"/>
      <c r="L60" s="98"/>
      <c r="M60" s="98"/>
      <c r="N60" s="81"/>
      <c r="P60" s="106"/>
      <c r="Q60" s="106"/>
    </row>
    <row r="61" spans="1:17">
      <c r="A61" s="78"/>
      <c r="B61" s="99">
        <f>_xll.qlECBdate(E61,,Trigger)</f>
        <v>41129</v>
      </c>
      <c r="C61" s="91"/>
      <c r="D61" s="90" t="s">
        <v>101</v>
      </c>
      <c r="E61" s="91" t="str">
        <f>_xll.qlECBNextCode(_xll.qlSettingsEvaluationDate(Trigger)-365)</f>
        <v>AUG12</v>
      </c>
      <c r="F61" s="92" t="s">
        <v>2</v>
      </c>
      <c r="G61" s="92" t="s">
        <v>99</v>
      </c>
      <c r="H61" s="92" t="str">
        <f t="shared" si="0"/>
        <v>Actual/360</v>
      </c>
      <c r="I61" s="93">
        <v>0</v>
      </c>
      <c r="J61" s="94" t="str">
        <f t="shared" si="1"/>
        <v>USDECBOISAUG12_Quote</v>
      </c>
      <c r="K61" s="94" t="str">
        <f t="shared" si="2"/>
        <v>USD_YCONRH_ECBOISAUG12</v>
      </c>
      <c r="L61" s="95" t="e">
        <f>_xll.qlDatedOISRateHelper(K61,B61,B62,J61,$L$4,Permanent,,ObjectOverwrite)</f>
        <v>#NUM!</v>
      </c>
      <c r="M61" s="85" t="str">
        <f ca="1">_xll.ohRangeRetrieveError(L61)</f>
        <v/>
      </c>
      <c r="N61" s="81"/>
      <c r="P61" s="106" t="e">
        <f>_xll.qlRateHelperEarliestDate(L61)</f>
        <v>#VALUE!</v>
      </c>
      <c r="Q61" s="106" t="e">
        <f>_xll.qlRateHelperLatestDate($L61)</f>
        <v>#VALUE!</v>
      </c>
    </row>
    <row r="62" spans="1:17">
      <c r="A62" s="78"/>
      <c r="B62" s="99">
        <f>_xll.qlECBdate(E62,,Trigger)</f>
        <v>41164</v>
      </c>
      <c r="C62" s="91"/>
      <c r="D62" s="90" t="s">
        <v>101</v>
      </c>
      <c r="E62" s="91" t="str">
        <f>_xll.qlECBNextCode(B61)</f>
        <v>SEP12</v>
      </c>
      <c r="F62" s="92" t="s">
        <v>2</v>
      </c>
      <c r="G62" s="92" t="s">
        <v>99</v>
      </c>
      <c r="H62" s="92" t="str">
        <f t="shared" si="0"/>
        <v>Actual/360</v>
      </c>
      <c r="I62" s="93">
        <v>0</v>
      </c>
      <c r="J62" s="94" t="str">
        <f t="shared" si="1"/>
        <v>USDECBOISSEP12_Quote</v>
      </c>
      <c r="K62" s="94" t="str">
        <f t="shared" si="2"/>
        <v>USD_YCONRH_ECBOISSEP12</v>
      </c>
      <c r="L62" s="95" t="e">
        <f>_xll.qlDatedOISRateHelper(K62,B62,B63,J62,$L$4,Permanent,,ObjectOverwrite)</f>
        <v>#NUM!</v>
      </c>
      <c r="M62" s="85" t="str">
        <f ca="1">_xll.ohRangeRetrieveError(L62)</f>
        <v/>
      </c>
      <c r="N62" s="81"/>
      <c r="P62" s="106" t="e">
        <f>_xll.qlRateHelperEarliestDate(L62)</f>
        <v>#VALUE!</v>
      </c>
      <c r="Q62" s="106" t="e">
        <f>_xll.qlRateHelperLatestDate($L62)</f>
        <v>#VALUE!</v>
      </c>
    </row>
    <row r="63" spans="1:17">
      <c r="A63" s="78"/>
      <c r="B63" s="99">
        <f>_xll.qlECBdate(E63,,Trigger)</f>
        <v>41192</v>
      </c>
      <c r="C63" s="91"/>
      <c r="D63" s="90" t="s">
        <v>101</v>
      </c>
      <c r="E63" s="91" t="str">
        <f>_xll.qlECBNextCode(B62)</f>
        <v>OCT12</v>
      </c>
      <c r="F63" s="92" t="s">
        <v>2</v>
      </c>
      <c r="G63" s="92" t="s">
        <v>99</v>
      </c>
      <c r="H63" s="92" t="str">
        <f t="shared" si="0"/>
        <v>Actual/360</v>
      </c>
      <c r="I63" s="93">
        <v>0</v>
      </c>
      <c r="J63" s="94" t="str">
        <f t="shared" si="1"/>
        <v>USDECBOISOCT12_Quote</v>
      </c>
      <c r="K63" s="94" t="str">
        <f t="shared" si="2"/>
        <v>USD_YCONRH_ECBOISOCT12</v>
      </c>
      <c r="L63" s="95" t="e">
        <f>_xll.qlDatedOISRateHelper(K63,B63,B64,J63,$L$4,Permanent,,ObjectOverwrite)</f>
        <v>#NUM!</v>
      </c>
      <c r="M63" s="85" t="str">
        <f ca="1">_xll.ohRangeRetrieveError(L63)</f>
        <v/>
      </c>
      <c r="N63" s="81"/>
      <c r="P63" s="106" t="e">
        <f>_xll.qlRateHelperEarliestDate(L63)</f>
        <v>#VALUE!</v>
      </c>
      <c r="Q63" s="106" t="e">
        <f>_xll.qlRateHelperLatestDate($L63)</f>
        <v>#VALUE!</v>
      </c>
    </row>
    <row r="64" spans="1:17">
      <c r="A64" s="78"/>
      <c r="B64" s="99">
        <f>_xll.qlECBdate(E64,,Trigger)</f>
        <v>41227</v>
      </c>
      <c r="C64" s="91"/>
      <c r="D64" s="90" t="s">
        <v>101</v>
      </c>
      <c r="E64" s="91" t="str">
        <f>_xll.qlECBNextCode(B63)</f>
        <v>NOV12</v>
      </c>
      <c r="F64" s="92" t="s">
        <v>2</v>
      </c>
      <c r="G64" s="92" t="s">
        <v>99</v>
      </c>
      <c r="H64" s="92" t="str">
        <f t="shared" si="0"/>
        <v>Actual/360</v>
      </c>
      <c r="I64" s="93">
        <v>0</v>
      </c>
      <c r="J64" s="94" t="str">
        <f t="shared" si="1"/>
        <v>USDECBOISNOV12_Quote</v>
      </c>
      <c r="K64" s="94" t="str">
        <f t="shared" si="2"/>
        <v>USD_YCONRH_ECBOISNOV12</v>
      </c>
      <c r="L64" s="95" t="e">
        <f>_xll.qlDatedOISRateHelper(K64,B64,B65,J64,$L$4,Permanent,,ObjectOverwrite)</f>
        <v>#NUM!</v>
      </c>
      <c r="M64" s="85" t="str">
        <f ca="1">_xll.ohRangeRetrieveError(L64)</f>
        <v/>
      </c>
      <c r="N64" s="81"/>
      <c r="P64" s="106" t="e">
        <f>_xll.qlRateHelperEarliestDate(L64)</f>
        <v>#VALUE!</v>
      </c>
      <c r="Q64" s="106" t="e">
        <f>_xll.qlRateHelperLatestDate($L64)</f>
        <v>#VALUE!</v>
      </c>
    </row>
    <row r="65" spans="1:17">
      <c r="A65" s="78"/>
      <c r="B65" s="99">
        <f>_xll.qlECBdate(E65,,Trigger)</f>
        <v>41255</v>
      </c>
      <c r="C65" s="91"/>
      <c r="D65" s="90" t="s">
        <v>101</v>
      </c>
      <c r="E65" s="91" t="str">
        <f>_xll.qlECBNextCode(B64)</f>
        <v>DEC12</v>
      </c>
      <c r="F65" s="92" t="s">
        <v>2</v>
      </c>
      <c r="G65" s="92" t="s">
        <v>99</v>
      </c>
      <c r="H65" s="92" t="str">
        <f t="shared" si="0"/>
        <v>Actual/360</v>
      </c>
      <c r="I65" s="93">
        <v>0</v>
      </c>
      <c r="J65" s="94" t="str">
        <f t="shared" si="1"/>
        <v>USDECBOISDEC12_Quote</v>
      </c>
      <c r="K65" s="94" t="str">
        <f t="shared" si="2"/>
        <v>USD_YCONRH_ECBOISDEC12</v>
      </c>
      <c r="L65" s="95" t="e">
        <f>_xll.qlDatedOISRateHelper(K65,B65,B66,J65,$L$4,Permanent,,ObjectOverwrite)</f>
        <v>#NUM!</v>
      </c>
      <c r="M65" s="85" t="str">
        <f ca="1">_xll.ohRangeRetrieveError(L65)</f>
        <v/>
      </c>
      <c r="N65" s="81"/>
      <c r="P65" s="106" t="e">
        <f>_xll.qlRateHelperEarliestDate(L65)</f>
        <v>#VALUE!</v>
      </c>
      <c r="Q65" s="106" t="e">
        <f>_xll.qlRateHelperLatestDate($L65)</f>
        <v>#VALUE!</v>
      </c>
    </row>
    <row r="66" spans="1:17">
      <c r="A66" s="78"/>
      <c r="B66" s="99">
        <f>_xll.qlECBdate(E66,,Trigger)</f>
        <v>41290</v>
      </c>
      <c r="C66" s="91"/>
      <c r="D66" s="90" t="s">
        <v>101</v>
      </c>
      <c r="E66" s="91" t="str">
        <f>_xll.qlECBNextCode(B65)</f>
        <v>JAN13</v>
      </c>
      <c r="F66" s="92" t="s">
        <v>2</v>
      </c>
      <c r="G66" s="92" t="s">
        <v>99</v>
      </c>
      <c r="H66" s="92" t="str">
        <f t="shared" si="0"/>
        <v>Actual/360</v>
      </c>
      <c r="I66" s="93">
        <v>0</v>
      </c>
      <c r="J66" s="94" t="str">
        <f t="shared" si="1"/>
        <v>USDECBOISJAN13_Quote</v>
      </c>
      <c r="K66" s="94" t="str">
        <f t="shared" si="2"/>
        <v>USD_YCONRH_ECBOISJAN13</v>
      </c>
      <c r="L66" s="95" t="e">
        <f>_xll.qlDatedOISRateHelper(K66,B66,B67,J66,$L$4,Permanent,,ObjectOverwrite)</f>
        <v>#NUM!</v>
      </c>
      <c r="M66" s="85" t="str">
        <f ca="1">_xll.ohRangeRetrieveError(L66)</f>
        <v/>
      </c>
      <c r="N66" s="81"/>
      <c r="P66" s="106" t="e">
        <f>_xll.qlRateHelperEarliestDate(L66)</f>
        <v>#VALUE!</v>
      </c>
      <c r="Q66" s="106" t="e">
        <f>_xll.qlRateHelperLatestDate($L66)</f>
        <v>#VALUE!</v>
      </c>
    </row>
    <row r="67" spans="1:17">
      <c r="A67" s="78"/>
      <c r="B67" s="99">
        <f>_xll.qlECBdate(E67,,Trigger)</f>
        <v>41318</v>
      </c>
      <c r="C67" s="91"/>
      <c r="D67" s="90" t="s">
        <v>101</v>
      </c>
      <c r="E67" s="91" t="str">
        <f>_xll.qlECBNextCode(B66)</f>
        <v>FEB13</v>
      </c>
      <c r="F67" s="92" t="s">
        <v>2</v>
      </c>
      <c r="G67" s="92" t="s">
        <v>99</v>
      </c>
      <c r="H67" s="92" t="str">
        <f t="shared" si="0"/>
        <v>Actual/360</v>
      </c>
      <c r="I67" s="93">
        <v>0</v>
      </c>
      <c r="J67" s="94" t="str">
        <f t="shared" si="1"/>
        <v>USDECBOISFEB13_Quote</v>
      </c>
      <c r="K67" s="94" t="str">
        <f t="shared" si="2"/>
        <v>USD_YCONRH_ECBOISFEB13</v>
      </c>
      <c r="L67" s="95" t="e">
        <f>_xll.qlDatedOISRateHelper(K67,B67,B68,J67,$L$4,Permanent,,ObjectOverwrite)</f>
        <v>#NUM!</v>
      </c>
      <c r="M67" s="85" t="str">
        <f ca="1">_xll.ohRangeRetrieveError(L67)</f>
        <v/>
      </c>
      <c r="N67" s="81"/>
      <c r="P67" s="106" t="e">
        <f>_xll.qlRateHelperEarliestDate(L67)</f>
        <v>#VALUE!</v>
      </c>
      <c r="Q67" s="106" t="e">
        <f>_xll.qlRateHelperLatestDate($L67)</f>
        <v>#VALUE!</v>
      </c>
    </row>
    <row r="68" spans="1:17">
      <c r="A68" s="78"/>
      <c r="B68" s="99">
        <f>_xll.qlECBdate(E68,,Trigger)</f>
        <v>41346</v>
      </c>
      <c r="C68" s="91"/>
      <c r="D68" s="90" t="s">
        <v>101</v>
      </c>
      <c r="E68" s="91" t="str">
        <f>_xll.qlECBNextCode(B67)</f>
        <v>MAR13</v>
      </c>
      <c r="F68" s="92" t="s">
        <v>2</v>
      </c>
      <c r="G68" s="92" t="s">
        <v>99</v>
      </c>
      <c r="H68" s="92" t="str">
        <f t="shared" si="0"/>
        <v>Actual/360</v>
      </c>
      <c r="I68" s="93">
        <v>0</v>
      </c>
      <c r="J68" s="94" t="str">
        <f t="shared" si="1"/>
        <v>USDECBOISMAR13_Quote</v>
      </c>
      <c r="K68" s="94" t="str">
        <f t="shared" si="2"/>
        <v>USD_YCONRH_ECBOISMAR13</v>
      </c>
      <c r="L68" s="95" t="e">
        <f>_xll.qlDatedOISRateHelper(K68,B68,B69,J68,$L$4,Permanent,,ObjectOverwrite)</f>
        <v>#NUM!</v>
      </c>
      <c r="M68" s="85" t="str">
        <f ca="1">_xll.ohRangeRetrieveError(L68)</f>
        <v/>
      </c>
      <c r="N68" s="81"/>
      <c r="P68" s="106" t="e">
        <f>_xll.qlRateHelperEarliestDate(L68)</f>
        <v>#VALUE!</v>
      </c>
      <c r="Q68" s="106" t="e">
        <f>_xll.qlRateHelperLatestDate($L68)</f>
        <v>#VALUE!</v>
      </c>
    </row>
    <row r="69" spans="1:17">
      <c r="A69" s="78"/>
      <c r="B69" s="99">
        <f>_xll.qlECBdate(E69,,Trigger)</f>
        <v>41374</v>
      </c>
      <c r="C69" s="91"/>
      <c r="D69" s="90" t="s">
        <v>101</v>
      </c>
      <c r="E69" s="91" t="str">
        <f>_xll.qlECBNextCode(B68)</f>
        <v>APR13</v>
      </c>
      <c r="F69" s="92" t="s">
        <v>2</v>
      </c>
      <c r="G69" s="92" t="s">
        <v>99</v>
      </c>
      <c r="H69" s="92" t="str">
        <f t="shared" si="0"/>
        <v>Actual/360</v>
      </c>
      <c r="I69" s="93">
        <v>0</v>
      </c>
      <c r="J69" s="94" t="str">
        <f t="shared" si="1"/>
        <v>USDECBOISAPR13_Quote</v>
      </c>
      <c r="K69" s="94" t="str">
        <f t="shared" si="2"/>
        <v>USD_YCONRH_ECBOISAPR13</v>
      </c>
      <c r="L69" s="95" t="e">
        <f>_xll.qlDatedOISRateHelper(K69,B69,B70,J69,$L$4,Permanent,,ObjectOverwrite)</f>
        <v>#NUM!</v>
      </c>
      <c r="M69" s="85" t="str">
        <f ca="1">_xll.ohRangeRetrieveError(L69)</f>
        <v/>
      </c>
      <c r="N69" s="81"/>
      <c r="P69" s="106" t="e">
        <f>_xll.qlRateHelperEarliestDate(L69)</f>
        <v>#VALUE!</v>
      </c>
      <c r="Q69" s="106" t="e">
        <f>_xll.qlRateHelperLatestDate($L69)</f>
        <v>#VALUE!</v>
      </c>
    </row>
    <row r="70" spans="1:17">
      <c r="A70" s="78"/>
      <c r="B70" s="99">
        <f>_xll.qlECBdate(E70,,Trigger)</f>
        <v>41402</v>
      </c>
      <c r="C70" s="91"/>
      <c r="D70" s="90" t="s">
        <v>101</v>
      </c>
      <c r="E70" s="91" t="str">
        <f>_xll.qlECBNextCode(B69)</f>
        <v>MAY13</v>
      </c>
      <c r="F70" s="92" t="s">
        <v>2</v>
      </c>
      <c r="G70" s="92" t="s">
        <v>99</v>
      </c>
      <c r="H70" s="92" t="str">
        <f t="shared" si="0"/>
        <v>Actual/360</v>
      </c>
      <c r="I70" s="93">
        <v>0</v>
      </c>
      <c r="J70" s="94" t="str">
        <f t="shared" si="1"/>
        <v>USDECBOISMAY13_Quote</v>
      </c>
      <c r="K70" s="94" t="str">
        <f t="shared" si="2"/>
        <v>USD_YCONRH_ECBOISMAY13</v>
      </c>
      <c r="L70" s="95" t="e">
        <f>_xll.qlDatedOISRateHelper(K70,B70,B71,J70,$L$4,Permanent,,ObjectOverwrite)</f>
        <v>#NUM!</v>
      </c>
      <c r="M70" s="85" t="str">
        <f ca="1">_xll.ohRangeRetrieveError(L70)</f>
        <v/>
      </c>
      <c r="N70" s="81"/>
      <c r="P70" s="106" t="e">
        <f>_xll.qlRateHelperEarliestDate(L70)</f>
        <v>#VALUE!</v>
      </c>
      <c r="Q70" s="106" t="e">
        <f>_xll.qlRateHelperLatestDate($L70)</f>
        <v>#VALUE!</v>
      </c>
    </row>
    <row r="71" spans="1:17">
      <c r="A71" s="78"/>
      <c r="B71" s="99">
        <f>_xll.qlECBdate(E71,,Trigger)</f>
        <v>41437</v>
      </c>
      <c r="C71" s="91"/>
      <c r="D71" s="90" t="s">
        <v>101</v>
      </c>
      <c r="E71" s="91" t="str">
        <f>_xll.qlECBNextCode(B70)</f>
        <v>JUN13</v>
      </c>
      <c r="F71" s="92" t="s">
        <v>2</v>
      </c>
      <c r="G71" s="92" t="s">
        <v>99</v>
      </c>
      <c r="H71" s="92" t="str">
        <f t="shared" si="0"/>
        <v>Actual/360</v>
      </c>
      <c r="I71" s="93">
        <v>0</v>
      </c>
      <c r="J71" s="94" t="str">
        <f t="shared" si="1"/>
        <v>USDECBOISJUN13_Quote</v>
      </c>
      <c r="K71" s="94" t="str">
        <f t="shared" si="2"/>
        <v>USD_YCONRH_ECBOISJUN13</v>
      </c>
      <c r="L71" s="95" t="e">
        <f>_xll.qlDatedOISRateHelper(K71,B71,B72,J71,$L$4,Permanent,,ObjectOverwrite)</f>
        <v>#NUM!</v>
      </c>
      <c r="M71" s="85" t="str">
        <f ca="1">_xll.ohRangeRetrieveError(L71)</f>
        <v/>
      </c>
      <c r="N71" s="81"/>
      <c r="P71" s="106" t="e">
        <f>_xll.qlRateHelperEarliestDate(L71)</f>
        <v>#VALUE!</v>
      </c>
      <c r="Q71" s="106" t="e">
        <f>_xll.qlRateHelperLatestDate($L71)</f>
        <v>#VALUE!</v>
      </c>
    </row>
    <row r="72" spans="1:17">
      <c r="A72" s="78"/>
      <c r="B72" s="99">
        <f>_xll.qlECBdate(E72,,Trigger)</f>
        <v>41465</v>
      </c>
      <c r="C72" s="91"/>
      <c r="D72" s="90" t="s">
        <v>101</v>
      </c>
      <c r="E72" s="91" t="str">
        <f>_xll.qlECBNextCode(B71)</f>
        <v>JUL13</v>
      </c>
      <c r="F72" s="92" t="s">
        <v>2</v>
      </c>
      <c r="G72" s="92" t="s">
        <v>99</v>
      </c>
      <c r="H72" s="92" t="str">
        <f t="shared" si="0"/>
        <v>Actual/360</v>
      </c>
      <c r="I72" s="93">
        <v>0</v>
      </c>
      <c r="J72" s="94" t="str">
        <f t="shared" si="1"/>
        <v>USDECBOISJUL13_Quote</v>
      </c>
      <c r="K72" s="94" t="str">
        <f t="shared" si="2"/>
        <v>USD_YCONRH_ECBOISJUL13</v>
      </c>
      <c r="L72" s="95" t="e">
        <f>_xll.qlDatedOISRateHelper(K72,B72,B73,J72,$L$4,Permanent,,ObjectOverwrite)</f>
        <v>#NUM!</v>
      </c>
      <c r="M72" s="85" t="str">
        <f ca="1">_xll.ohRangeRetrieveError(L72)</f>
        <v/>
      </c>
      <c r="N72" s="81"/>
      <c r="P72" s="106" t="e">
        <f>_xll.qlRateHelperEarliestDate(L72)</f>
        <v>#VALUE!</v>
      </c>
      <c r="Q72" s="106" t="e">
        <f>_xll.qlRateHelperLatestDate($L72)</f>
        <v>#VALUE!</v>
      </c>
    </row>
    <row r="73" spans="1:17">
      <c r="A73" s="78"/>
      <c r="B73" s="99">
        <f>_xll.qlECBdate(E73,,Trigger)</f>
        <v>41493</v>
      </c>
      <c r="C73" s="91"/>
      <c r="D73" s="90" t="s">
        <v>101</v>
      </c>
      <c r="E73" s="91" t="str">
        <f>_xll.qlECBNextCode(B72)</f>
        <v>AUG13</v>
      </c>
      <c r="F73" s="92" t="s">
        <v>2</v>
      </c>
      <c r="G73" s="92" t="s">
        <v>99</v>
      </c>
      <c r="H73" s="92" t="str">
        <f t="shared" si="0"/>
        <v>Actual/360</v>
      </c>
      <c r="I73" s="93">
        <v>0</v>
      </c>
      <c r="J73" s="94" t="str">
        <f t="shared" si="1"/>
        <v>USDECBOISAUG13_Quote</v>
      </c>
      <c r="K73" s="94" t="str">
        <f t="shared" si="2"/>
        <v>USD_YCONRH_ECBOISAUG13</v>
      </c>
      <c r="L73" s="95" t="e">
        <f>_xll.qlDatedOISRateHelper(K73,B73,B74,J73,$L$4,Permanent,,ObjectOverwrite)</f>
        <v>#NUM!</v>
      </c>
      <c r="M73" s="85" t="str">
        <f ca="1">_xll.ohRangeRetrieveError(L73)</f>
        <v/>
      </c>
      <c r="N73" s="81"/>
      <c r="P73" s="106" t="e">
        <f>_xll.qlRateHelperEarliestDate(L73)</f>
        <v>#VALUE!</v>
      </c>
      <c r="Q73" s="106" t="e">
        <f>_xll.qlRateHelperLatestDate($L73)</f>
        <v>#VALUE!</v>
      </c>
    </row>
    <row r="74" spans="1:17">
      <c r="A74" s="78"/>
      <c r="B74" s="99">
        <f>_xll.qlECBdate(E74,,Trigger)</f>
        <v>41528</v>
      </c>
      <c r="C74" s="91"/>
      <c r="D74" s="90" t="s">
        <v>101</v>
      </c>
      <c r="E74" s="91" t="str">
        <f>_xll.qlECBNextCode(B73)</f>
        <v>SEP13</v>
      </c>
      <c r="F74" s="92" t="s">
        <v>2</v>
      </c>
      <c r="G74" s="92" t="s">
        <v>99</v>
      </c>
      <c r="H74" s="92" t="str">
        <f t="shared" si="0"/>
        <v>Actual/360</v>
      </c>
      <c r="I74" s="93">
        <v>0</v>
      </c>
      <c r="J74" s="94" t="str">
        <f t="shared" si="1"/>
        <v>USDECBOISSEP13_Quote</v>
      </c>
      <c r="K74" s="94" t="str">
        <f t="shared" si="2"/>
        <v>USD_YCONRH_ECBOISSEP13</v>
      </c>
      <c r="L74" s="95" t="e">
        <f>_xll.qlDatedOISRateHelper(K74,B74,B75,J74,$L$4,Permanent,,ObjectOverwrite)</f>
        <v>#NUM!</v>
      </c>
      <c r="M74" s="85" t="str">
        <f ca="1">_xll.ohRangeRetrieveError(L74)</f>
        <v/>
      </c>
      <c r="N74" s="81"/>
      <c r="P74" s="106" t="e">
        <f>_xll.qlRateHelperEarliestDate(L74)</f>
        <v>#VALUE!</v>
      </c>
      <c r="Q74" s="106" t="e">
        <f>_xll.qlRateHelperLatestDate($L74)</f>
        <v>#VALUE!</v>
      </c>
    </row>
    <row r="75" spans="1:17">
      <c r="A75" s="78"/>
      <c r="B75" s="99">
        <f>_xll.qlECBdate(E75,,Trigger)</f>
        <v>41556</v>
      </c>
      <c r="C75" s="91"/>
      <c r="D75" s="90" t="s">
        <v>101</v>
      </c>
      <c r="E75" s="91" t="str">
        <f>_xll.qlECBNextCode(B74)</f>
        <v>OCT13</v>
      </c>
      <c r="F75" s="92" t="s">
        <v>2</v>
      </c>
      <c r="G75" s="92" t="s">
        <v>99</v>
      </c>
      <c r="H75" s="92" t="str">
        <f t="shared" si="0"/>
        <v>Actual/360</v>
      </c>
      <c r="I75" s="93">
        <v>0</v>
      </c>
      <c r="J75" s="94" t="str">
        <f t="shared" si="1"/>
        <v>USDECBOISOCT13_Quote</v>
      </c>
      <c r="K75" s="94" t="str">
        <f t="shared" si="2"/>
        <v>USD_YCONRH_ECBOISOCT13</v>
      </c>
      <c r="L75" s="95" t="e">
        <f>_xll.qlDatedOISRateHelper(K75,B75,B76,J75,$L$4,Permanent,,ObjectOverwrite)</f>
        <v>#NUM!</v>
      </c>
      <c r="M75" s="85" t="str">
        <f ca="1">_xll.ohRangeRetrieveError(L75)</f>
        <v/>
      </c>
      <c r="N75" s="81"/>
      <c r="P75" s="106" t="e">
        <f>_xll.qlRateHelperEarliestDate(L75)</f>
        <v>#VALUE!</v>
      </c>
      <c r="Q75" s="106" t="e">
        <f>_xll.qlRateHelperLatestDate($L75)</f>
        <v>#VALUE!</v>
      </c>
    </row>
    <row r="76" spans="1:17">
      <c r="A76" s="78"/>
      <c r="B76" s="99">
        <f>_xll.qlECBdate(E76,,Trigger)</f>
        <v>41591</v>
      </c>
      <c r="C76" s="91"/>
      <c r="D76" s="90" t="s">
        <v>101</v>
      </c>
      <c r="E76" s="91" t="str">
        <f>_xll.qlECBNextCode(B75)</f>
        <v>NOV13</v>
      </c>
      <c r="F76" s="92" t="s">
        <v>2</v>
      </c>
      <c r="G76" s="92" t="s">
        <v>99</v>
      </c>
      <c r="H76" s="92" t="str">
        <f t="shared" si="0"/>
        <v>Actual/360</v>
      </c>
      <c r="I76" s="93">
        <v>0</v>
      </c>
      <c r="J76" s="94" t="str">
        <f t="shared" si="1"/>
        <v>USDECBOISNOV13_Quote</v>
      </c>
      <c r="K76" s="94" t="str">
        <f t="shared" si="2"/>
        <v>USD_YCONRH_ECBOISNOV13</v>
      </c>
      <c r="L76" s="95" t="e">
        <f>_xll.qlDatedOISRateHelper(K76,B76,B77,J76,$L$4,Permanent,,ObjectOverwrite)</f>
        <v>#NUM!</v>
      </c>
      <c r="M76" s="85" t="str">
        <f ca="1">_xll.ohRangeRetrieveError(L76)</f>
        <v/>
      </c>
      <c r="N76" s="81"/>
      <c r="P76" s="106" t="e">
        <f>_xll.qlRateHelperEarliestDate(L76)</f>
        <v>#VALUE!</v>
      </c>
      <c r="Q76" s="106" t="e">
        <f>_xll.qlRateHelperLatestDate($L76)</f>
        <v>#VALUE!</v>
      </c>
    </row>
    <row r="77" spans="1:17">
      <c r="A77" s="78"/>
      <c r="B77" s="99">
        <f>_xll.qlECBdate(E77,,Trigger)</f>
        <v>41619</v>
      </c>
      <c r="C77" s="91"/>
      <c r="D77" s="90" t="s">
        <v>101</v>
      </c>
      <c r="E77" s="91" t="str">
        <f>_xll.qlECBNextCode(B76)</f>
        <v>DEC13</v>
      </c>
      <c r="F77" s="92" t="s">
        <v>2</v>
      </c>
      <c r="G77" s="92" t="s">
        <v>99</v>
      </c>
      <c r="H77" s="92" t="str">
        <f t="shared" si="0"/>
        <v>Actual/360</v>
      </c>
      <c r="I77" s="93">
        <v>0</v>
      </c>
      <c r="J77" s="94" t="str">
        <f t="shared" si="1"/>
        <v>USDECBOISDEC13_Quote</v>
      </c>
      <c r="K77" s="94" t="str">
        <f t="shared" si="2"/>
        <v>USD_YCONRH_ECBOISDEC13</v>
      </c>
      <c r="L77" s="95" t="e">
        <f>_xll.qlDatedOISRateHelper(K77,B77,B78,J77,$L$4,Permanent,,ObjectOverwrite)</f>
        <v>#NUM!</v>
      </c>
      <c r="M77" s="85" t="str">
        <f ca="1">_xll.ohRangeRetrieveError(L77)</f>
        <v/>
      </c>
      <c r="N77" s="81"/>
      <c r="P77" s="106" t="e">
        <f>_xll.qlRateHelperEarliestDate(L77)</f>
        <v>#VALUE!</v>
      </c>
      <c r="Q77" s="106" t="e">
        <f>_xll.qlRateHelperLatestDate($L77)</f>
        <v>#VALUE!</v>
      </c>
    </row>
    <row r="78" spans="1:17">
      <c r="A78" s="78"/>
      <c r="B78" s="99" t="e">
        <f>_xll.qlECBdate(E78,,Trigger)</f>
        <v>#VALUE!</v>
      </c>
      <c r="C78" s="91"/>
      <c r="D78" s="90" t="s">
        <v>101</v>
      </c>
      <c r="E78" s="91" t="e">
        <f>_xll.qlECBNextCode(B77)</f>
        <v>#NUM!</v>
      </c>
      <c r="F78" s="92" t="s">
        <v>2</v>
      </c>
      <c r="G78" s="92" t="s">
        <v>99</v>
      </c>
      <c r="H78" s="92" t="str">
        <f t="shared" si="0"/>
        <v>Actual/360</v>
      </c>
      <c r="I78" s="93">
        <v>0</v>
      </c>
      <c r="J78" s="94" t="e">
        <f t="shared" si="1"/>
        <v>#NUM!</v>
      </c>
      <c r="K78" s="94" t="e">
        <f t="shared" si="2"/>
        <v>#NUM!</v>
      </c>
      <c r="L78" s="95" t="e">
        <f>_xll.qlDatedOISRateHelper(K78,B78,B79,J78,$L$4,Permanent,,ObjectOverwrite)</f>
        <v>#VALUE!</v>
      </c>
      <c r="M78" s="85" t="str">
        <f ca="1">_xll.ohRangeRetrieveError(L78)</f>
        <v/>
      </c>
      <c r="N78" s="81"/>
      <c r="P78" s="106" t="e">
        <f>_xll.qlRateHelperEarliestDate(L78)</f>
        <v>#VALUE!</v>
      </c>
      <c r="Q78" s="106" t="e">
        <f>_xll.qlRateHelperLatestDate($L78)</f>
        <v>#VALUE!</v>
      </c>
    </row>
    <row r="79" spans="1:17">
      <c r="A79" s="78"/>
      <c r="B79" s="99" t="e">
        <f>_xll.qlECBdate(E79,,Trigger)</f>
        <v>#VALUE!</v>
      </c>
      <c r="C79" s="91"/>
      <c r="D79" s="90" t="s">
        <v>101</v>
      </c>
      <c r="E79" s="91" t="e">
        <f>_xll.qlECBNextCode(B78)</f>
        <v>#NUM!</v>
      </c>
      <c r="F79" s="92" t="s">
        <v>2</v>
      </c>
      <c r="G79" s="92" t="s">
        <v>99</v>
      </c>
      <c r="H79" s="92" t="str">
        <f t="shared" si="0"/>
        <v>Actual/360</v>
      </c>
      <c r="I79" s="93">
        <v>0</v>
      </c>
      <c r="J79" s="94" t="e">
        <f t="shared" si="1"/>
        <v>#NUM!</v>
      </c>
      <c r="K79" s="94" t="e">
        <f t="shared" si="2"/>
        <v>#NUM!</v>
      </c>
      <c r="L79" s="95" t="e">
        <f>_xll.qlDatedOISRateHelper(K79,B79,B80,J79,$L$4,Permanent,,ObjectOverwrite)</f>
        <v>#VALUE!</v>
      </c>
      <c r="M79" s="85" t="str">
        <f ca="1">_xll.ohRangeRetrieveError(L79)</f>
        <v/>
      </c>
      <c r="N79" s="81"/>
      <c r="P79" s="106" t="e">
        <f>_xll.qlRateHelperEarliestDate(L79)</f>
        <v>#VALUE!</v>
      </c>
      <c r="Q79" s="106" t="e">
        <f>_xll.qlRateHelperLatestDate($L79)</f>
        <v>#VALUE!</v>
      </c>
    </row>
    <row r="80" spans="1:17">
      <c r="A80" s="78"/>
      <c r="B80" s="99" t="e">
        <f>_xll.qlECBdate(E80,,Trigger)</f>
        <v>#VALUE!</v>
      </c>
      <c r="C80" s="91"/>
      <c r="D80" s="90" t="s">
        <v>101</v>
      </c>
      <c r="E80" s="91" t="e">
        <f>_xll.qlECBNextCode(B79)</f>
        <v>#NUM!</v>
      </c>
      <c r="F80" s="92" t="s">
        <v>2</v>
      </c>
      <c r="G80" s="92" t="s">
        <v>99</v>
      </c>
      <c r="H80" s="92" t="str">
        <f t="shared" si="0"/>
        <v>Actual/360</v>
      </c>
      <c r="I80" s="93">
        <v>0</v>
      </c>
      <c r="J80" s="94" t="e">
        <f t="shared" si="1"/>
        <v>#NUM!</v>
      </c>
      <c r="K80" s="94" t="e">
        <f t="shared" si="2"/>
        <v>#NUM!</v>
      </c>
      <c r="L80" s="95" t="e">
        <f>_xll.qlDatedOISRateHelper(K80,B80,B81,J80,$L$4,Permanent,,ObjectOverwrite)</f>
        <v>#VALUE!</v>
      </c>
      <c r="M80" s="85" t="str">
        <f ca="1">_xll.ohRangeRetrieveError(L80)</f>
        <v/>
      </c>
      <c r="N80" s="81"/>
      <c r="P80" s="106" t="e">
        <f>_xll.qlRateHelperEarliestDate(L80)</f>
        <v>#VALUE!</v>
      </c>
      <c r="Q80" s="106" t="e">
        <f>_xll.qlRateHelperLatestDate($L80)</f>
        <v>#VALUE!</v>
      </c>
    </row>
    <row r="81" spans="1:17">
      <c r="A81" s="78"/>
      <c r="B81" s="99" t="e">
        <f>_xll.qlECBdate(E81,,Trigger)</f>
        <v>#VALUE!</v>
      </c>
      <c r="C81" s="91"/>
      <c r="D81" s="90" t="s">
        <v>101</v>
      </c>
      <c r="E81" s="91" t="e">
        <f>_xll.qlECBNextCode(B80)</f>
        <v>#NUM!</v>
      </c>
      <c r="F81" s="92" t="s">
        <v>2</v>
      </c>
      <c r="G81" s="92" t="s">
        <v>99</v>
      </c>
      <c r="H81" s="92" t="str">
        <f t="shared" si="0"/>
        <v>Actual/360</v>
      </c>
      <c r="I81" s="93">
        <v>0</v>
      </c>
      <c r="J81" s="94" t="e">
        <f t="shared" si="1"/>
        <v>#NUM!</v>
      </c>
      <c r="K81" s="94" t="e">
        <f t="shared" si="2"/>
        <v>#NUM!</v>
      </c>
      <c r="L81" s="95" t="e">
        <f>_xll.qlDatedOISRateHelper(K81,B81,B82,J81,$L$4,Permanent,,ObjectOverwrite)</f>
        <v>#VALUE!</v>
      </c>
      <c r="M81" s="85" t="str">
        <f ca="1">_xll.ohRangeRetrieveError(L81)</f>
        <v/>
      </c>
      <c r="N81" s="81"/>
      <c r="P81" s="106" t="e">
        <f>_xll.qlRateHelperEarliestDate(L81)</f>
        <v>#VALUE!</v>
      </c>
      <c r="Q81" s="106" t="e">
        <f>_xll.qlRateHelperLatestDate($L81)</f>
        <v>#VALUE!</v>
      </c>
    </row>
    <row r="82" spans="1:17">
      <c r="A82" s="78"/>
      <c r="B82" s="99" t="e">
        <f>_xll.qlECBdate(E82,,Trigger)</f>
        <v>#VALUE!</v>
      </c>
      <c r="C82" s="91"/>
      <c r="D82" s="90" t="s">
        <v>101</v>
      </c>
      <c r="E82" s="91" t="e">
        <f>_xll.qlECBNextCode(B81)</f>
        <v>#NUM!</v>
      </c>
      <c r="F82" s="92" t="s">
        <v>2</v>
      </c>
      <c r="G82" s="92" t="s">
        <v>99</v>
      </c>
      <c r="H82" s="92" t="str">
        <f t="shared" si="0"/>
        <v>Actual/360</v>
      </c>
      <c r="I82" s="93">
        <v>0</v>
      </c>
      <c r="J82" s="94" t="e">
        <f t="shared" si="1"/>
        <v>#NUM!</v>
      </c>
      <c r="K82" s="94" t="e">
        <f t="shared" si="2"/>
        <v>#NUM!</v>
      </c>
      <c r="L82" s="95" t="e">
        <f>_xll.qlDatedOISRateHelper(K82,B82,B83,J82,$L$4,Permanent,,ObjectOverwrite)</f>
        <v>#VALUE!</v>
      </c>
      <c r="M82" s="85" t="str">
        <f ca="1">_xll.ohRangeRetrieveError(L82)</f>
        <v/>
      </c>
      <c r="N82" s="81"/>
      <c r="P82" s="106" t="e">
        <f>_xll.qlRateHelperEarliestDate(L82)</f>
        <v>#VALUE!</v>
      </c>
      <c r="Q82" s="106" t="e">
        <f>_xll.qlRateHelperLatestDate($L82)</f>
        <v>#VALUE!</v>
      </c>
    </row>
    <row r="83" spans="1:17">
      <c r="A83" s="78"/>
      <c r="B83" s="99" t="e">
        <f>_xll.qlECBdate(E83,,Trigger)</f>
        <v>#VALUE!</v>
      </c>
      <c r="C83" s="91"/>
      <c r="D83" s="90" t="s">
        <v>101</v>
      </c>
      <c r="E83" s="91" t="e">
        <f>_xll.qlECBNextCode(B82)</f>
        <v>#NUM!</v>
      </c>
      <c r="F83" s="92" t="s">
        <v>2</v>
      </c>
      <c r="G83" s="92" t="s">
        <v>99</v>
      </c>
      <c r="H83" s="92" t="str">
        <f t="shared" si="0"/>
        <v>Actual/360</v>
      </c>
      <c r="I83" s="93">
        <v>0</v>
      </c>
      <c r="J83" s="94" t="e">
        <f t="shared" si="1"/>
        <v>#NUM!</v>
      </c>
      <c r="K83" s="94" t="e">
        <f t="shared" si="2"/>
        <v>#NUM!</v>
      </c>
      <c r="L83" s="95" t="e">
        <f>_xll.qlDatedOISRateHelper(K83,B83,B84,J83,$L$4,Permanent,,ObjectOverwrite)</f>
        <v>#VALUE!</v>
      </c>
      <c r="M83" s="85" t="str">
        <f ca="1">_xll.ohRangeRetrieveError(L83)</f>
        <v/>
      </c>
      <c r="N83" s="81"/>
      <c r="P83" s="106" t="e">
        <f>_xll.qlRateHelperEarliestDate(L83)</f>
        <v>#VALUE!</v>
      </c>
      <c r="Q83" s="106" t="e">
        <f>_xll.qlRateHelperLatestDate($L83)</f>
        <v>#VALUE!</v>
      </c>
    </row>
    <row r="84" spans="1:17">
      <c r="A84" s="78"/>
      <c r="B84" s="99" t="e">
        <f>_xll.qlECBdate(E84,,Trigger)</f>
        <v>#VALUE!</v>
      </c>
      <c r="C84" s="91"/>
      <c r="D84" s="90" t="s">
        <v>101</v>
      </c>
      <c r="E84" s="91" t="e">
        <f>_xll.qlECBNextCode(B83)</f>
        <v>#NUM!</v>
      </c>
      <c r="F84" s="92" t="s">
        <v>2</v>
      </c>
      <c r="G84" s="92" t="s">
        <v>99</v>
      </c>
      <c r="H84" s="92" t="str">
        <f t="shared" si="0"/>
        <v>Actual/360</v>
      </c>
      <c r="I84" s="93">
        <v>0</v>
      </c>
      <c r="J84" s="94" t="e">
        <f t="shared" si="1"/>
        <v>#NUM!</v>
      </c>
      <c r="K84" s="94" t="e">
        <f t="shared" si="2"/>
        <v>#NUM!</v>
      </c>
      <c r="L84" s="95" t="e">
        <f>_xll.qlDatedOISRateHelper(K84,B84,B85,J84,$L$4,Permanent,,ObjectOverwrite)</f>
        <v>#VALUE!</v>
      </c>
      <c r="M84" s="85" t="str">
        <f ca="1">_xll.ohRangeRetrieveError(L84)</f>
        <v/>
      </c>
      <c r="N84" s="81"/>
      <c r="P84" s="106" t="e">
        <f>_xll.qlRateHelperEarliestDate(L84)</f>
        <v>#VALUE!</v>
      </c>
      <c r="Q84" s="106" t="e">
        <f>_xll.qlRateHelperLatestDate($L84)</f>
        <v>#VALUE!</v>
      </c>
    </row>
    <row r="85" spans="1:17">
      <c r="A85" s="78"/>
      <c r="B85" s="99" t="e">
        <f>_xll.qlECBdate(E85,,Trigger)</f>
        <v>#VALUE!</v>
      </c>
      <c r="C85" s="91"/>
      <c r="D85" s="90" t="s">
        <v>101</v>
      </c>
      <c r="E85" s="91" t="e">
        <f>_xll.qlECBNextCode(B84)</f>
        <v>#NUM!</v>
      </c>
      <c r="F85" s="92" t="s">
        <v>2</v>
      </c>
      <c r="G85" s="92" t="s">
        <v>99</v>
      </c>
      <c r="H85" s="92" t="str">
        <f t="shared" si="0"/>
        <v>Actual/360</v>
      </c>
      <c r="I85" s="93">
        <v>0</v>
      </c>
      <c r="J85" s="94" t="e">
        <f t="shared" si="1"/>
        <v>#NUM!</v>
      </c>
      <c r="K85" s="94" t="e">
        <f t="shared" si="2"/>
        <v>#NUM!</v>
      </c>
      <c r="L85" s="95" t="e">
        <f>_xll.qlDatedOISRateHelper(K85,B85,B86,J85,$L$4,Permanent,,ObjectOverwrite)</f>
        <v>#VALUE!</v>
      </c>
      <c r="M85" s="85" t="str">
        <f ca="1">_xll.ohRangeRetrieveError(L85)</f>
        <v/>
      </c>
      <c r="N85" s="81"/>
      <c r="P85" s="106" t="e">
        <f>_xll.qlRateHelperEarliestDate(L85)</f>
        <v>#VALUE!</v>
      </c>
      <c r="Q85" s="106" t="e">
        <f>_xll.qlRateHelperLatestDate($L85)</f>
        <v>#VALUE!</v>
      </c>
    </row>
    <row r="86" spans="1:17">
      <c r="A86" s="78"/>
      <c r="B86" s="99" t="e">
        <f>_xll.qlECBdate(E86,,Trigger)</f>
        <v>#VALUE!</v>
      </c>
      <c r="C86" s="91"/>
      <c r="D86" s="90" t="s">
        <v>101</v>
      </c>
      <c r="E86" s="91" t="e">
        <f>_xll.qlECBNextCode(B85)</f>
        <v>#NUM!</v>
      </c>
      <c r="F86" s="92" t="s">
        <v>2</v>
      </c>
      <c r="G86" s="92" t="s">
        <v>99</v>
      </c>
      <c r="H86" s="92" t="str">
        <f t="shared" si="0"/>
        <v>Actual/360</v>
      </c>
      <c r="I86" s="93">
        <v>0</v>
      </c>
      <c r="J86" s="94" t="e">
        <f t="shared" si="1"/>
        <v>#NUM!</v>
      </c>
      <c r="K86" s="94" t="e">
        <f t="shared" si="2"/>
        <v>#NUM!</v>
      </c>
      <c r="L86" s="95" t="e">
        <f>_xll.qlDatedOISRateHelper(K86,B86,B87,J86,$L$4,Permanent,,ObjectOverwrite)</f>
        <v>#VALUE!</v>
      </c>
      <c r="M86" s="85" t="str">
        <f ca="1">_xll.ohRangeRetrieveError(L86)</f>
        <v/>
      </c>
      <c r="N86" s="81"/>
      <c r="P86" s="106" t="e">
        <f>_xll.qlRateHelperEarliestDate(L86)</f>
        <v>#VALUE!</v>
      </c>
      <c r="Q86" s="106" t="e">
        <f>_xll.qlRateHelperLatestDate($L86)</f>
        <v>#VALUE!</v>
      </c>
    </row>
    <row r="87" spans="1:17">
      <c r="A87" s="78"/>
      <c r="B87" s="99" t="e">
        <f>_xll.qlECBdate(E87,,Trigger)</f>
        <v>#VALUE!</v>
      </c>
      <c r="C87" s="91"/>
      <c r="D87" s="90" t="s">
        <v>101</v>
      </c>
      <c r="E87" s="91" t="e">
        <f>_xll.qlECBNextCode(B86)</f>
        <v>#NUM!</v>
      </c>
      <c r="F87" s="92" t="s">
        <v>2</v>
      </c>
      <c r="G87" s="92" t="s">
        <v>99</v>
      </c>
      <c r="H87" s="92" t="str">
        <f t="shared" si="0"/>
        <v>Actual/360</v>
      </c>
      <c r="I87" s="93">
        <v>0</v>
      </c>
      <c r="J87" s="94" t="e">
        <f t="shared" si="1"/>
        <v>#NUM!</v>
      </c>
      <c r="K87" s="94" t="e">
        <f t="shared" si="2"/>
        <v>#NUM!</v>
      </c>
      <c r="L87" s="95" t="e">
        <f>_xll.qlDatedOISRateHelper(K87,B87,B88,J87,$L$4,Permanent,,ObjectOverwrite)</f>
        <v>#VALUE!</v>
      </c>
      <c r="M87" s="85" t="str">
        <f ca="1">_xll.ohRangeRetrieveError(L87)</f>
        <v/>
      </c>
      <c r="N87" s="81"/>
      <c r="P87" s="106" t="e">
        <f>_xll.qlRateHelperEarliestDate(L87)</f>
        <v>#VALUE!</v>
      </c>
      <c r="Q87" s="106" t="e">
        <f>_xll.qlRateHelperLatestDate($L87)</f>
        <v>#VALUE!</v>
      </c>
    </row>
    <row r="88" spans="1:17">
      <c r="A88" s="78"/>
      <c r="B88" s="99" t="e">
        <f>_xll.qlECBdate(E88,,Trigger)</f>
        <v>#VALUE!</v>
      </c>
      <c r="C88" s="91"/>
      <c r="D88" s="90" t="s">
        <v>101</v>
      </c>
      <c r="E88" s="91" t="e">
        <f>_xll.qlECBNextCode(B87)</f>
        <v>#NUM!</v>
      </c>
      <c r="F88" s="92" t="s">
        <v>2</v>
      </c>
      <c r="G88" s="92" t="s">
        <v>99</v>
      </c>
      <c r="H88" s="92" t="str">
        <f t="shared" si="0"/>
        <v>Actual/360</v>
      </c>
      <c r="I88" s="93">
        <v>0</v>
      </c>
      <c r="J88" s="94" t="e">
        <f t="shared" si="1"/>
        <v>#NUM!</v>
      </c>
      <c r="K88" s="94" t="e">
        <f t="shared" si="2"/>
        <v>#NUM!</v>
      </c>
      <c r="L88" s="95" t="e">
        <f>_xll.qlDatedOISRateHelper(K88,B88,B89,J88,$L$4,Permanent,,ObjectOverwrite)</f>
        <v>#VALUE!</v>
      </c>
      <c r="M88" s="85" t="str">
        <f ca="1">_xll.ohRangeRetrieveError(L88)</f>
        <v/>
      </c>
      <c r="N88" s="81"/>
      <c r="P88" s="106" t="e">
        <f>_xll.qlRateHelperEarliestDate(L88)</f>
        <v>#VALUE!</v>
      </c>
      <c r="Q88" s="106" t="e">
        <f>_xll.qlRateHelperLatestDate($L88)</f>
        <v>#VALUE!</v>
      </c>
    </row>
    <row r="89" spans="1:17">
      <c r="A89" s="78"/>
      <c r="B89" s="99" t="e">
        <f>_xll.qlECBdate(E89,,Trigger)</f>
        <v>#VALUE!</v>
      </c>
      <c r="C89" s="91"/>
      <c r="D89" s="90" t="s">
        <v>101</v>
      </c>
      <c r="E89" s="91" t="e">
        <f>_xll.qlECBNextCode(B88)</f>
        <v>#NUM!</v>
      </c>
      <c r="F89" s="92" t="s">
        <v>2</v>
      </c>
      <c r="G89" s="92" t="s">
        <v>99</v>
      </c>
      <c r="H89" s="92" t="str">
        <f t="shared" si="0"/>
        <v>Actual/360</v>
      </c>
      <c r="I89" s="93">
        <v>0</v>
      </c>
      <c r="J89" s="94" t="e">
        <f t="shared" si="1"/>
        <v>#NUM!</v>
      </c>
      <c r="K89" s="94" t="e">
        <f t="shared" si="2"/>
        <v>#NUM!</v>
      </c>
      <c r="L89" s="95" t="e">
        <f>_xll.qlDatedOISRateHelper(K89,B89,B90,J89,$L$4,Permanent,,ObjectOverwrite)</f>
        <v>#VALUE!</v>
      </c>
      <c r="M89" s="85" t="str">
        <f ca="1">_xll.ohRangeRetrieveError(L89)</f>
        <v/>
      </c>
      <c r="N89" s="81"/>
      <c r="P89" s="106" t="e">
        <f>_xll.qlRateHelperEarliestDate(L89)</f>
        <v>#VALUE!</v>
      </c>
      <c r="Q89" s="106" t="e">
        <f>_xll.qlRateHelperLatestDate($L89)</f>
        <v>#VALUE!</v>
      </c>
    </row>
    <row r="90" spans="1:17">
      <c r="A90" s="78"/>
      <c r="B90" s="99" t="e">
        <f>_xll.qlECBdate(E90,,Trigger)</f>
        <v>#VALUE!</v>
      </c>
      <c r="C90" s="91"/>
      <c r="D90" s="90" t="s">
        <v>101</v>
      </c>
      <c r="E90" s="91" t="e">
        <f>_xll.qlECBNextCode(B89)</f>
        <v>#NUM!</v>
      </c>
      <c r="F90" s="92" t="s">
        <v>2</v>
      </c>
      <c r="G90" s="92" t="s">
        <v>99</v>
      </c>
      <c r="H90" s="92" t="str">
        <f t="shared" si="0"/>
        <v>Actual/360</v>
      </c>
      <c r="I90" s="93">
        <v>0</v>
      </c>
      <c r="J90" s="94" t="e">
        <f t="shared" si="1"/>
        <v>#NUM!</v>
      </c>
      <c r="K90" s="94" t="e">
        <f t="shared" si="2"/>
        <v>#NUM!</v>
      </c>
      <c r="L90" s="95" t="e">
        <f>_xll.qlDatedOISRateHelper(K90,B90,B91,J90,$L$4,Permanent,,ObjectOverwrite)</f>
        <v>#VALUE!</v>
      </c>
      <c r="M90" s="85" t="str">
        <f ca="1">_xll.ohRangeRetrieveError(L90)</f>
        <v/>
      </c>
      <c r="N90" s="81"/>
      <c r="P90" s="106" t="e">
        <f>_xll.qlRateHelperEarliestDate(L90)</f>
        <v>#VALUE!</v>
      </c>
      <c r="Q90" s="106" t="e">
        <f>_xll.qlRateHelperLatestDate($L90)</f>
        <v>#VALUE!</v>
      </c>
    </row>
    <row r="91" spans="1:17">
      <c r="A91" s="78"/>
      <c r="B91" s="99" t="e">
        <f>_xll.qlECBdate(E91,,Trigger)</f>
        <v>#VALUE!</v>
      </c>
      <c r="C91" s="91"/>
      <c r="D91" s="90" t="s">
        <v>101</v>
      </c>
      <c r="E91" s="91" t="e">
        <f>_xll.qlECBNextCode(B90)</f>
        <v>#NUM!</v>
      </c>
      <c r="F91" s="92" t="s">
        <v>2</v>
      </c>
      <c r="G91" s="92" t="s">
        <v>99</v>
      </c>
      <c r="H91" s="92" t="str">
        <f>MoneyMarketDayCounter</f>
        <v>Actual/360</v>
      </c>
      <c r="I91" s="93">
        <v>0</v>
      </c>
      <c r="J91" s="94" t="e">
        <f>Currency&amp;$D91&amp;$E91&amp;QuoteSuffix</f>
        <v>#NUM!</v>
      </c>
      <c r="K91" s="94" t="e">
        <f>$K$2&amp;"_"&amp;$D91&amp;$E91</f>
        <v>#NUM!</v>
      </c>
      <c r="L91" s="95" t="e">
        <f>_xll.qlDatedOISRateHelper(K91,B91,B92,J91,$L$4,Permanent,,ObjectOverwrite)</f>
        <v>#VALUE!</v>
      </c>
      <c r="M91" s="85" t="str">
        <f ca="1">_xll.ohRangeRetrieveError(L91)</f>
        <v/>
      </c>
      <c r="N91" s="81"/>
      <c r="P91" s="106" t="e">
        <f>_xll.qlRateHelperEarliestDate(L91)</f>
        <v>#VALUE!</v>
      </c>
      <c r="Q91" s="106" t="e">
        <f>_xll.qlRateHelperLatestDate($L91)</f>
        <v>#VALUE!</v>
      </c>
    </row>
    <row r="92" spans="1:17">
      <c r="A92" s="78"/>
      <c r="B92" s="99" t="e">
        <f>_xll.qlECBdate(E92,,Trigger)</f>
        <v>#VALUE!</v>
      </c>
      <c r="C92" s="91"/>
      <c r="D92" s="90" t="s">
        <v>101</v>
      </c>
      <c r="E92" s="91" t="e">
        <f>_xll.qlECBNextCode(B91)</f>
        <v>#NUM!</v>
      </c>
      <c r="F92" s="92" t="s">
        <v>2</v>
      </c>
      <c r="G92" s="92" t="s">
        <v>99</v>
      </c>
      <c r="H92" s="92" t="str">
        <f>MoneyMarketDayCounter</f>
        <v>Actual/360</v>
      </c>
      <c r="I92" s="93">
        <v>0</v>
      </c>
      <c r="J92" s="94" t="e">
        <f>Currency&amp;$D92&amp;$E92&amp;QuoteSuffix</f>
        <v>#NUM!</v>
      </c>
      <c r="K92" s="94" t="e">
        <f>$K$2&amp;"_"&amp;$D92&amp;$E92</f>
        <v>#NUM!</v>
      </c>
      <c r="L92" s="95" t="e">
        <f>_xll.qlDatedOISRateHelper(K92,B92,B93,J92,$L$4,Permanent,,ObjectOverwrite)</f>
        <v>#VALUE!</v>
      </c>
      <c r="M92" s="85" t="str">
        <f ca="1">_xll.ohRangeRetrieveError(L92)</f>
        <v/>
      </c>
      <c r="N92" s="81"/>
      <c r="P92" s="106" t="e">
        <f>_xll.qlRateHelperEarliestDate(L92)</f>
        <v>#VALUE!</v>
      </c>
      <c r="Q92" s="106" t="e">
        <f>_xll.qlRateHelperLatestDate($L92)</f>
        <v>#VALUE!</v>
      </c>
    </row>
    <row r="93" spans="1:17">
      <c r="A93" s="78"/>
      <c r="B93" s="99" t="e">
        <f>_xll.qlECBdate(E93,,Trigger)</f>
        <v>#VALUE!</v>
      </c>
      <c r="C93" s="91"/>
      <c r="D93" s="90" t="s">
        <v>101</v>
      </c>
      <c r="E93" s="91" t="e">
        <f>_xll.qlECBNextCode(B92)</f>
        <v>#NUM!</v>
      </c>
      <c r="F93" s="92" t="s">
        <v>2</v>
      </c>
      <c r="G93" s="92" t="s">
        <v>99</v>
      </c>
      <c r="H93" s="92" t="str">
        <f>MoneyMarketDayCounter</f>
        <v>Actual/360</v>
      </c>
      <c r="I93" s="93">
        <v>0</v>
      </c>
      <c r="J93" s="94" t="e">
        <f>Currency&amp;$D93&amp;$E93&amp;QuoteSuffix</f>
        <v>#NUM!</v>
      </c>
      <c r="K93" s="94" t="e">
        <f>$K$2&amp;"_"&amp;$D93&amp;$E93</f>
        <v>#NUM!</v>
      </c>
      <c r="L93" s="95" t="e">
        <f>_xll.qlDatedOISRateHelper(K93,B93,B94,J93,$L$4,Permanent,,ObjectOverwrite)</f>
        <v>#VALUE!</v>
      </c>
      <c r="M93" s="85" t="str">
        <f ca="1">_xll.ohRangeRetrieveError(L93)</f>
        <v/>
      </c>
      <c r="N93" s="81"/>
      <c r="P93" s="106" t="e">
        <f>_xll.qlRateHelperEarliestDate(L93)</f>
        <v>#VALUE!</v>
      </c>
      <c r="Q93" s="106" t="e">
        <f>_xll.qlRateHelperLatestDate($L93)</f>
        <v>#VALUE!</v>
      </c>
    </row>
    <row r="94" spans="1:17">
      <c r="A94" s="78"/>
      <c r="B94" s="99" t="e">
        <f>_xll.qlECBdate(E94,,Trigger)</f>
        <v>#VALUE!</v>
      </c>
      <c r="C94" s="91"/>
      <c r="D94" s="90" t="s">
        <v>101</v>
      </c>
      <c r="E94" s="91" t="e">
        <f>_xll.qlECBNextCode(B93)</f>
        <v>#NUM!</v>
      </c>
      <c r="F94" s="92" t="s">
        <v>2</v>
      </c>
      <c r="G94" s="92" t="s">
        <v>99</v>
      </c>
      <c r="H94" s="92" t="str">
        <f>MoneyMarketDayCounter</f>
        <v>Actual/360</v>
      </c>
      <c r="I94" s="93">
        <v>0</v>
      </c>
      <c r="J94" s="94" t="e">
        <f>Currency&amp;$D94&amp;$E94&amp;QuoteSuffix</f>
        <v>#NUM!</v>
      </c>
      <c r="K94" s="94" t="e">
        <f>$K$2&amp;"_"&amp;$D94&amp;$E94</f>
        <v>#NUM!</v>
      </c>
      <c r="L94" s="95" t="e">
        <f>_xll.qlDatedOISRateHelper(K94,B94,B95,J94,$L$4,Permanent,,ObjectOverwrite)</f>
        <v>#VALUE!</v>
      </c>
      <c r="M94" s="85" t="str">
        <f ca="1">_xll.ohRangeRetrieveError(L94)</f>
        <v/>
      </c>
      <c r="N94" s="81"/>
      <c r="P94" s="106" t="e">
        <f>_xll.qlRateHelperEarliestDate(L94)</f>
        <v>#VALUE!</v>
      </c>
      <c r="Q94" s="106" t="e">
        <f>_xll.qlRateHelperLatestDate($L94)</f>
        <v>#VALUE!</v>
      </c>
    </row>
    <row r="95" spans="1:17">
      <c r="A95" s="78"/>
      <c r="B95" s="99" t="e">
        <f>_xll.qlECBdate(E95,,Trigger)</f>
        <v>#VALUE!</v>
      </c>
      <c r="C95" s="91"/>
      <c r="D95" s="90" t="s">
        <v>101</v>
      </c>
      <c r="E95" s="91" t="e">
        <f>_xll.qlECBNextCode(B94)</f>
        <v>#NUM!</v>
      </c>
      <c r="F95" s="92" t="s">
        <v>2</v>
      </c>
      <c r="G95" s="92" t="s">
        <v>99</v>
      </c>
      <c r="H95" s="92" t="str">
        <f>MoneyMarketDayCounter</f>
        <v>Actual/360</v>
      </c>
      <c r="I95" s="93">
        <v>0</v>
      </c>
      <c r="J95" s="94" t="e">
        <f>Currency&amp;$D95&amp;$E95&amp;QuoteSuffix</f>
        <v>#NUM!</v>
      </c>
      <c r="K95" s="94" t="e">
        <f>$K$2&amp;"_"&amp;$D95&amp;$E95</f>
        <v>#NUM!</v>
      </c>
      <c r="L95" s="95" t="e">
        <f>_xll.qlDatedOISRateHelper(K95,B95,#REF!,J95,$L$4,Permanent,,ObjectOverwrite)</f>
        <v>#VALUE!</v>
      </c>
      <c r="M95" s="85" t="str">
        <f ca="1">_xll.ohRangeRetrieveError(L95)</f>
        <v/>
      </c>
      <c r="N95" s="81"/>
      <c r="P95" s="106" t="e">
        <f>_xll.qlRateHelperEarliestDate(L95)</f>
        <v>#VALUE!</v>
      </c>
      <c r="Q95" s="106" t="e">
        <f>_xll.qlRateHelperLatestDate($L95)</f>
        <v>#VALUE!</v>
      </c>
    </row>
    <row r="96" spans="1:17" ht="12" thickBot="1">
      <c r="A96" s="100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2"/>
      <c r="M96" s="102"/>
      <c r="N96" s="103"/>
      <c r="P96" s="106" t="e">
        <f>_xll.qlRateHelperEarliestDate(L96)</f>
        <v>#NUM!</v>
      </c>
      <c r="Q96" s="106" t="e">
        <f>_xll.qlRateHelperLatestDate($L96)</f>
        <v>#NUM!</v>
      </c>
    </row>
  </sheetData>
  <phoneticPr fontId="5" type="noConversion"/>
  <dataValidations count="2">
    <dataValidation type="list" allowBlank="1" showInputMessage="1" showErrorMessage="1" sqref="F6:F95">
      <formula1>"Once,Annual,Semiannual,EveryFourthMonth,Quarterly,Bimonthly,Monthly"</formula1>
    </dataValidation>
    <dataValidation type="list" allowBlank="1" showInputMessage="1" showErrorMessage="1" sqref="G6:G95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N18"/>
  <sheetViews>
    <sheetView workbookViewId="0">
      <selection activeCell="L3" sqref="L3"/>
    </sheetView>
  </sheetViews>
  <sheetFormatPr defaultRowHeight="11.25"/>
  <cols>
    <col min="1" max="1" width="1.7109375" style="57" customWidth="1"/>
    <col min="2" max="2" width="4.7109375" style="57" bestFit="1" customWidth="1"/>
    <col min="3" max="3" width="6.5703125" style="57" bestFit="1" customWidth="1"/>
    <col min="4" max="4" width="2.7109375" style="57" bestFit="1" customWidth="1"/>
    <col min="5" max="5" width="3.85546875" style="57" bestFit="1" customWidth="1"/>
    <col min="6" max="6" width="5.85546875" style="57" bestFit="1" customWidth="1"/>
    <col min="7" max="7" width="13.85546875" style="57" bestFit="1" customWidth="1"/>
    <col min="8" max="8" width="10" style="57" bestFit="1" customWidth="1"/>
    <col min="9" max="9" width="7.140625" style="57" bestFit="1" customWidth="1"/>
    <col min="10" max="10" width="13.5703125" style="57" bestFit="1" customWidth="1"/>
    <col min="11" max="11" width="21.140625" style="57" bestFit="1" customWidth="1"/>
    <col min="12" max="12" width="25.7109375" style="59" bestFit="1" customWidth="1"/>
    <col min="13" max="13" width="21" style="57" customWidth="1"/>
    <col min="14" max="14" width="3.7109375" style="57" customWidth="1"/>
    <col min="15" max="16384" width="9.140625" style="57"/>
  </cols>
  <sheetData>
    <row r="1" spans="1:14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4">
      <c r="A2" s="3"/>
      <c r="B2" s="2"/>
      <c r="C2" s="2"/>
      <c r="D2" s="2"/>
      <c r="E2" s="2"/>
      <c r="F2" s="2"/>
      <c r="G2" s="2"/>
      <c r="H2" s="2"/>
      <c r="I2" s="2"/>
      <c r="J2" s="61" t="s">
        <v>7</v>
      </c>
      <c r="K2" s="61" t="str">
        <f>Currency&amp;"_YC"&amp;$J$2&amp;"RH"</f>
        <v>USD_YC1MRH</v>
      </c>
      <c r="L2" s="61" t="str">
        <f>Discounting</f>
        <v>UsdYC</v>
      </c>
      <c r="M2" s="2"/>
      <c r="N2" s="58"/>
    </row>
    <row r="3" spans="1:14" ht="36" customHeight="1">
      <c r="A3" s="3"/>
      <c r="B3" s="42" t="s">
        <v>75</v>
      </c>
      <c r="C3" s="42" t="s">
        <v>72</v>
      </c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USD_YC1MRH_Swaps.xml</v>
      </c>
      <c r="L3" s="45">
        <f>IF(Serialize,_xll.ohObjectSave(L4:L16,SerializationPath&amp;K3,FileOverwrite,Serialize),"---")</f>
        <v>12</v>
      </c>
      <c r="M3" s="43" t="str">
        <f>_xll.ohRangeRetrieveError(L3)</f>
        <v/>
      </c>
      <c r="N3" s="58"/>
    </row>
    <row r="4" spans="1:14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$K$2&amp;"_x"&amp;$E6&amp;"_"&amp;FamilyName&amp;$J$2</f>
        <v>USD_YC1MRH_xX1S_Libor1M</v>
      </c>
      <c r="L4" s="66" t="str">
        <f>IF(UPPER(FamilyName)="IBOR",_xll.qlEuribor($K4,$J$2,,Permanent,Trigger,ObjectOverwrite),IF(UPPER(FamilyName)="LIBOR",_xll.qlLibor($K4,Currency,$J$2,,Permanent,Trigger,ObjectOverwrite),"--"))</f>
        <v>USD_YC1MRH_xX1S_Libor1M#0000</v>
      </c>
      <c r="M4" s="41" t="str">
        <f>_xll.ohRangeRetrieveError(L4)</f>
        <v/>
      </c>
      <c r="N4" s="58"/>
    </row>
    <row r="5" spans="1:1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4">
      <c r="A6" s="3"/>
      <c r="B6" s="7" t="s">
        <v>76</v>
      </c>
      <c r="C6" s="7" t="s">
        <v>8</v>
      </c>
      <c r="D6" s="7">
        <v>2</v>
      </c>
      <c r="E6" s="7" t="s">
        <v>66</v>
      </c>
      <c r="F6" s="4" t="s">
        <v>2</v>
      </c>
      <c r="G6" s="4" t="s">
        <v>6</v>
      </c>
      <c r="H6" s="4" t="str">
        <f t="shared" ref="H6:H16" si="0">MoneyMarketDayCounter</f>
        <v>Actual/360</v>
      </c>
      <c r="I6" s="23">
        <v>0</v>
      </c>
      <c r="J6" s="22" t="str">
        <f t="shared" ref="J6:J16" si="1">Currency&amp;$D6&amp;$E6&amp;QuoteSuffix</f>
        <v>USD2X1S_Quote</v>
      </c>
      <c r="K6" s="22" t="str">
        <f t="shared" ref="K6:K16" si="2">$K$2&amp;"_"&amp;$D6&amp;$E6</f>
        <v>USD_YC1MRH_2X1S</v>
      </c>
      <c r="L6" s="24" t="str">
        <f>_xll.qlSwapRateHelper2(K6,$J6,$C6,Calendar,$F6,$G6,$H6,$L$4,$I6,B6,DiscountingCurve,Permanent,,ObjectOverwrite)</f>
        <v>USD_YC1MRH_2X1S#0000</v>
      </c>
      <c r="M6" s="43" t="str">
        <f>_xll.ohRangeRetrieveError(L6)</f>
        <v/>
      </c>
      <c r="N6" s="58"/>
    </row>
    <row r="7" spans="1:14">
      <c r="A7" s="3"/>
      <c r="B7" s="7" t="s">
        <v>76</v>
      </c>
      <c r="C7" s="7" t="s">
        <v>9</v>
      </c>
      <c r="D7" s="7">
        <v>3</v>
      </c>
      <c r="E7" s="7" t="s">
        <v>66</v>
      </c>
      <c r="F7" s="4" t="s">
        <v>2</v>
      </c>
      <c r="G7" s="4" t="s">
        <v>6</v>
      </c>
      <c r="H7" s="8" t="str">
        <f t="shared" si="0"/>
        <v>Actual/360</v>
      </c>
      <c r="I7" s="23">
        <v>0</v>
      </c>
      <c r="J7" s="22" t="str">
        <f t="shared" si="1"/>
        <v>USD3X1S_Quote</v>
      </c>
      <c r="K7" s="25" t="str">
        <f t="shared" si="2"/>
        <v>USD_YC1MRH_3X1S</v>
      </c>
      <c r="L7" s="24" t="str">
        <f>_xll.qlSwapRateHelper2(K7,$J7,$C7,Calendar,$F7,$G7,$H7,$L$4,$I7,B7,DiscountingCurve,Permanent,,ObjectOverwrite)</f>
        <v>USD_YC1MRH_3X1S#0000</v>
      </c>
      <c r="M7" s="43" t="str">
        <f>_xll.ohRangeRetrieveError(L7)</f>
        <v/>
      </c>
      <c r="N7" s="58"/>
    </row>
    <row r="8" spans="1:14">
      <c r="A8" s="3"/>
      <c r="B8" s="7" t="s">
        <v>76</v>
      </c>
      <c r="C8" s="7" t="s">
        <v>10</v>
      </c>
      <c r="D8" s="7">
        <v>4</v>
      </c>
      <c r="E8" s="7" t="s">
        <v>66</v>
      </c>
      <c r="F8" s="4" t="s">
        <v>2</v>
      </c>
      <c r="G8" s="4" t="s">
        <v>6</v>
      </c>
      <c r="H8" s="8" t="str">
        <f t="shared" si="0"/>
        <v>Actual/360</v>
      </c>
      <c r="I8" s="23">
        <v>0</v>
      </c>
      <c r="J8" s="22" t="str">
        <f t="shared" si="1"/>
        <v>USD4X1S_Quote</v>
      </c>
      <c r="K8" s="25" t="str">
        <f t="shared" si="2"/>
        <v>USD_YC1MRH_4X1S</v>
      </c>
      <c r="L8" s="24" t="str">
        <f>_xll.qlSwapRateHelper2(K8,$J8,$C8,Calendar,$F8,$G8,$H8,$L$4,$I8,B8,DiscountingCurve,Permanent,,ObjectOverwrite)</f>
        <v>USD_YC1MRH_4X1S#0000</v>
      </c>
      <c r="M8" s="43" t="str">
        <f>_xll.ohRangeRetrieveError(L8)</f>
        <v/>
      </c>
      <c r="N8" s="58"/>
    </row>
    <row r="9" spans="1:14">
      <c r="A9" s="3"/>
      <c r="B9" s="7" t="s">
        <v>76</v>
      </c>
      <c r="C9" s="7" t="s">
        <v>11</v>
      </c>
      <c r="D9" s="7">
        <v>5</v>
      </c>
      <c r="E9" s="7" t="s">
        <v>66</v>
      </c>
      <c r="F9" s="4" t="s">
        <v>2</v>
      </c>
      <c r="G9" s="4" t="s">
        <v>6</v>
      </c>
      <c r="H9" s="8" t="str">
        <f t="shared" si="0"/>
        <v>Actual/360</v>
      </c>
      <c r="I9" s="23">
        <v>0</v>
      </c>
      <c r="J9" s="22" t="str">
        <f t="shared" si="1"/>
        <v>USD5X1S_Quote</v>
      </c>
      <c r="K9" s="25" t="str">
        <f t="shared" si="2"/>
        <v>USD_YC1MRH_5X1S</v>
      </c>
      <c r="L9" s="24" t="str">
        <f>_xll.qlSwapRateHelper2(K9,$J9,$C9,Calendar,$F9,$G9,$H9,$L$4,$I9,B9,DiscountingCurve,Permanent,,ObjectOverwrite)</f>
        <v>USD_YC1MRH_5X1S#0000</v>
      </c>
      <c r="M9" s="43" t="str">
        <f>_xll.ohRangeRetrieveError(L9)</f>
        <v/>
      </c>
      <c r="N9" s="58"/>
    </row>
    <row r="10" spans="1:14">
      <c r="A10" s="3"/>
      <c r="B10" s="7" t="s">
        <v>76</v>
      </c>
      <c r="C10" s="7" t="s">
        <v>12</v>
      </c>
      <c r="D10" s="7">
        <v>6</v>
      </c>
      <c r="E10" s="7" t="s">
        <v>66</v>
      </c>
      <c r="F10" s="4" t="s">
        <v>2</v>
      </c>
      <c r="G10" s="4" t="s">
        <v>6</v>
      </c>
      <c r="H10" s="8" t="str">
        <f t="shared" si="0"/>
        <v>Actual/360</v>
      </c>
      <c r="I10" s="23">
        <v>0</v>
      </c>
      <c r="J10" s="22" t="str">
        <f t="shared" si="1"/>
        <v>USD6X1S_Quote</v>
      </c>
      <c r="K10" s="25" t="str">
        <f t="shared" si="2"/>
        <v>USD_YC1MRH_6X1S</v>
      </c>
      <c r="L10" s="24" t="str">
        <f>_xll.qlSwapRateHelper2(K10,$J10,$C10,Calendar,$F10,$G10,$H10,$L$4,$I10,B10,DiscountingCurve,Permanent,,ObjectOverwrite)</f>
        <v>USD_YC1MRH_6X1S#0000</v>
      </c>
      <c r="M10" s="43" t="str">
        <f>_xll.ohRangeRetrieveError(L10)</f>
        <v/>
      </c>
      <c r="N10" s="58"/>
    </row>
    <row r="11" spans="1:14">
      <c r="A11" s="3"/>
      <c r="B11" s="7" t="s">
        <v>76</v>
      </c>
      <c r="C11" s="7" t="s">
        <v>67</v>
      </c>
      <c r="D11" s="7">
        <v>7</v>
      </c>
      <c r="E11" s="7" t="s">
        <v>66</v>
      </c>
      <c r="F11" s="4" t="s">
        <v>2</v>
      </c>
      <c r="G11" s="4" t="s">
        <v>6</v>
      </c>
      <c r="H11" s="8" t="str">
        <f t="shared" si="0"/>
        <v>Actual/360</v>
      </c>
      <c r="I11" s="23">
        <v>0</v>
      </c>
      <c r="J11" s="22" t="str">
        <f t="shared" si="1"/>
        <v>USD7X1S_Quote</v>
      </c>
      <c r="K11" s="25" t="str">
        <f t="shared" si="2"/>
        <v>USD_YC1MRH_7X1S</v>
      </c>
      <c r="L11" s="24" t="str">
        <f>_xll.qlSwapRateHelper2(K11,$J11,$C11,Calendar,$F11,$G11,$H11,$L$4,$I11,B11,DiscountingCurve,Permanent,,ObjectOverwrite)</f>
        <v>USD_YC1MRH_7X1S#0000</v>
      </c>
      <c r="M11" s="43" t="str">
        <f>_xll.ohRangeRetrieveError(L11)</f>
        <v/>
      </c>
      <c r="N11" s="58"/>
    </row>
    <row r="12" spans="1:14">
      <c r="A12" s="3"/>
      <c r="B12" s="7" t="s">
        <v>76</v>
      </c>
      <c r="C12" s="7" t="s">
        <v>68</v>
      </c>
      <c r="D12" s="7">
        <v>8</v>
      </c>
      <c r="E12" s="7" t="s">
        <v>66</v>
      </c>
      <c r="F12" s="4" t="s">
        <v>2</v>
      </c>
      <c r="G12" s="4" t="s">
        <v>6</v>
      </c>
      <c r="H12" s="8" t="str">
        <f t="shared" si="0"/>
        <v>Actual/360</v>
      </c>
      <c r="I12" s="23">
        <v>0</v>
      </c>
      <c r="J12" s="22" t="str">
        <f t="shared" si="1"/>
        <v>USD8X1S_Quote</v>
      </c>
      <c r="K12" s="25" t="str">
        <f t="shared" si="2"/>
        <v>USD_YC1MRH_8X1S</v>
      </c>
      <c r="L12" s="24" t="str">
        <f>_xll.qlSwapRateHelper2(K12,$J12,$C12,Calendar,$F12,$G12,$H12,$L$4,$I12,B12,DiscountingCurve,Permanent,,ObjectOverwrite)</f>
        <v>USD_YC1MRH_8X1S#0000</v>
      </c>
      <c r="M12" s="43" t="str">
        <f>_xll.ohRangeRetrieveError(L12)</f>
        <v/>
      </c>
      <c r="N12" s="58"/>
    </row>
    <row r="13" spans="1:14">
      <c r="A13" s="3"/>
      <c r="B13" s="7" t="s">
        <v>76</v>
      </c>
      <c r="C13" s="7" t="s">
        <v>13</v>
      </c>
      <c r="D13" s="7">
        <v>9</v>
      </c>
      <c r="E13" s="7" t="s">
        <v>66</v>
      </c>
      <c r="F13" s="4" t="s">
        <v>2</v>
      </c>
      <c r="G13" s="4" t="s">
        <v>6</v>
      </c>
      <c r="H13" s="8" t="str">
        <f t="shared" si="0"/>
        <v>Actual/360</v>
      </c>
      <c r="I13" s="23">
        <v>0</v>
      </c>
      <c r="J13" s="22" t="str">
        <f t="shared" si="1"/>
        <v>USD9X1S_Quote</v>
      </c>
      <c r="K13" s="25" t="str">
        <f t="shared" si="2"/>
        <v>USD_YC1MRH_9X1S</v>
      </c>
      <c r="L13" s="24" t="str">
        <f>_xll.qlSwapRateHelper2(K13,$J13,$C13,Calendar,$F13,$G13,$H13,$L$4,$I13,B13,DiscountingCurve,Permanent,,ObjectOverwrite)</f>
        <v>USD_YC1MRH_9X1S#0000</v>
      </c>
      <c r="M13" s="43" t="str">
        <f>_xll.ohRangeRetrieveError(L13)</f>
        <v/>
      </c>
      <c r="N13" s="58"/>
    </row>
    <row r="14" spans="1:14">
      <c r="A14" s="3"/>
      <c r="B14" s="7" t="s">
        <v>76</v>
      </c>
      <c r="C14" s="7" t="s">
        <v>69</v>
      </c>
      <c r="D14" s="7">
        <v>10</v>
      </c>
      <c r="E14" s="7" t="s">
        <v>66</v>
      </c>
      <c r="F14" s="4" t="s">
        <v>2</v>
      </c>
      <c r="G14" s="4" t="s">
        <v>6</v>
      </c>
      <c r="H14" s="8" t="str">
        <f t="shared" si="0"/>
        <v>Actual/360</v>
      </c>
      <c r="I14" s="23">
        <v>0</v>
      </c>
      <c r="J14" s="22" t="str">
        <f t="shared" si="1"/>
        <v>USD10X1S_Quote</v>
      </c>
      <c r="K14" s="25" t="str">
        <f t="shared" si="2"/>
        <v>USD_YC1MRH_10X1S</v>
      </c>
      <c r="L14" s="24" t="str">
        <f>_xll.qlSwapRateHelper2(K14,$J14,$C14,Calendar,$F14,$G14,$H14,$L$4,$I14,B14,DiscountingCurve,Permanent,,ObjectOverwrite)</f>
        <v>USD_YC1MRH_10X1S#0000</v>
      </c>
      <c r="M14" s="43" t="str">
        <f>_xll.ohRangeRetrieveError(L14)</f>
        <v/>
      </c>
      <c r="N14" s="58"/>
    </row>
    <row r="15" spans="1:14">
      <c r="A15" s="3"/>
      <c r="B15" s="7" t="s">
        <v>76</v>
      </c>
      <c r="C15" s="7" t="s">
        <v>70</v>
      </c>
      <c r="D15" s="7">
        <v>11</v>
      </c>
      <c r="E15" s="7" t="s">
        <v>66</v>
      </c>
      <c r="F15" s="4" t="s">
        <v>2</v>
      </c>
      <c r="G15" s="4" t="s">
        <v>6</v>
      </c>
      <c r="H15" s="8" t="str">
        <f t="shared" si="0"/>
        <v>Actual/360</v>
      </c>
      <c r="I15" s="23">
        <v>0</v>
      </c>
      <c r="J15" s="22" t="str">
        <f t="shared" si="1"/>
        <v>USD11X1S_Quote</v>
      </c>
      <c r="K15" s="25" t="str">
        <f t="shared" si="2"/>
        <v>USD_YC1MRH_11X1S</v>
      </c>
      <c r="L15" s="24" t="str">
        <f>_xll.qlSwapRateHelper2(K15,$J15,$C15,Calendar,$F15,$G15,$H15,$L$4,$I15,B15,DiscountingCurve,Permanent,,ObjectOverwrite)</f>
        <v>USD_YC1MRH_11X1S#0000</v>
      </c>
      <c r="M15" s="43" t="str">
        <f>_xll.ohRangeRetrieveError(L15)</f>
        <v/>
      </c>
      <c r="N15" s="58"/>
    </row>
    <row r="16" spans="1:14">
      <c r="A16" s="3"/>
      <c r="B16" s="7" t="s">
        <v>76</v>
      </c>
      <c r="C16" s="7" t="s">
        <v>71</v>
      </c>
      <c r="D16" s="7">
        <v>12</v>
      </c>
      <c r="E16" s="7" t="s">
        <v>66</v>
      </c>
      <c r="F16" s="4" t="s">
        <v>2</v>
      </c>
      <c r="G16" s="4" t="s">
        <v>6</v>
      </c>
      <c r="H16" s="8" t="str">
        <f t="shared" si="0"/>
        <v>Actual/360</v>
      </c>
      <c r="I16" s="23">
        <v>0</v>
      </c>
      <c r="J16" s="22" t="str">
        <f t="shared" si="1"/>
        <v>USD12X1S_Quote</v>
      </c>
      <c r="K16" s="25" t="str">
        <f t="shared" si="2"/>
        <v>USD_YC1MRH_12X1S</v>
      </c>
      <c r="L16" s="24" t="str">
        <f>_xll.qlSwapRateHelper2(K16,$J16,$C16,Calendar,$F16,$G16,$H16,$L$4,$I16,B16,DiscountingCurve,Permanent,,ObjectOverwrite)</f>
        <v>USD_YC1MRH_12X1S#0000</v>
      </c>
      <c r="M16" s="43" t="str">
        <f>_xll.ohRangeRetrieveError(L16)</f>
        <v/>
      </c>
      <c r="N16" s="58"/>
    </row>
    <row r="17" spans="1:14">
      <c r="A17" s="3"/>
      <c r="B17" s="62"/>
      <c r="C17" s="62"/>
      <c r="D17" s="62"/>
      <c r="E17" s="62"/>
      <c r="F17" s="61"/>
      <c r="G17" s="61"/>
      <c r="H17" s="61"/>
      <c r="I17" s="64"/>
      <c r="J17" s="63"/>
      <c r="K17" s="63"/>
      <c r="L17" s="63"/>
      <c r="M17" s="63"/>
      <c r="N17" s="58"/>
    </row>
    <row r="18" spans="1:14" ht="12" thickBo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11"/>
      <c r="M18" s="11"/>
      <c r="N18" s="21"/>
    </row>
  </sheetData>
  <phoneticPr fontId="5" type="noConversion"/>
  <dataValidations disablePrompts="1" count="2">
    <dataValidation type="list" allowBlank="1" showInputMessage="1" showErrorMessage="1" sqref="F6:F17">
      <formula1>"Once,Annual,Semiannual,EveryFourthMonth,Quarterly,Bimonthly,Monthly"</formula1>
    </dataValidation>
    <dataValidation type="list" allowBlank="1" showInputMessage="1" showErrorMessage="1" sqref="G6:G17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R51"/>
  <sheetViews>
    <sheetView workbookViewId="0">
      <selection activeCell="L3" sqref="L3"/>
    </sheetView>
  </sheetViews>
  <sheetFormatPr defaultRowHeight="11.25"/>
  <cols>
    <col min="1" max="1" width="4.140625" style="57" customWidth="1"/>
    <col min="2" max="2" width="4.7109375" style="57" bestFit="1" customWidth="1"/>
    <col min="3" max="3" width="3.85546875" style="57" bestFit="1" customWidth="1"/>
    <col min="4" max="4" width="3.140625" style="57" bestFit="1" customWidth="1"/>
    <col min="5" max="5" width="2.7109375" style="57" bestFit="1" customWidth="1"/>
    <col min="6" max="6" width="5.85546875" style="57" bestFit="1" customWidth="1"/>
    <col min="7" max="7" width="13.85546875" style="57" bestFit="1" customWidth="1"/>
    <col min="8" max="8" width="15.28515625" style="57" bestFit="1" customWidth="1"/>
    <col min="9" max="9" width="7.140625" style="57" bestFit="1" customWidth="1"/>
    <col min="10" max="10" width="15.7109375" style="57" bestFit="1" customWidth="1"/>
    <col min="11" max="11" width="21.42578125" style="57" bestFit="1" customWidth="1"/>
    <col min="12" max="12" width="25.85546875" style="59" bestFit="1" customWidth="1"/>
    <col min="13" max="13" width="16" style="57" customWidth="1"/>
    <col min="14" max="14" width="3.5703125" style="57" customWidth="1"/>
    <col min="15" max="15" width="2.5703125" style="57" customWidth="1"/>
    <col min="16" max="16" width="4" style="57" customWidth="1"/>
    <col min="17" max="17" width="3.140625" style="57" customWidth="1"/>
    <col min="18" max="18" width="2.7109375" style="57" customWidth="1"/>
    <col min="19" max="16384" width="9.140625" style="57"/>
  </cols>
  <sheetData>
    <row r="1" spans="1:18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>
      <c r="A2" s="3"/>
      <c r="B2" s="2"/>
      <c r="C2" s="2"/>
      <c r="D2" s="2"/>
      <c r="E2" s="2"/>
      <c r="F2" s="2"/>
      <c r="G2" s="2"/>
      <c r="H2" s="2"/>
      <c r="I2" s="2"/>
      <c r="J2" s="61" t="s">
        <v>9</v>
      </c>
      <c r="K2" s="61" t="str">
        <f>Currency&amp;"_YC"&amp;$J$2&amp;"RH"</f>
        <v>USD_YC3MRH</v>
      </c>
      <c r="L2" s="61" t="str">
        <f>Discounting</f>
        <v>UsdYC</v>
      </c>
      <c r="M2" s="2"/>
      <c r="N2" s="58"/>
    </row>
    <row r="3" spans="1:18" ht="36" customHeight="1">
      <c r="A3" s="3"/>
      <c r="B3" s="42" t="s">
        <v>75</v>
      </c>
      <c r="C3" s="42"/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USD_YC3MRH_Swaps.xml</v>
      </c>
      <c r="L3" s="45">
        <f>IF(Serialize,_xll.ohObjectSave(L4:L50,SerializationPath&amp;K3,FileOverwrite,Serialize),"---")</f>
        <v>45</v>
      </c>
      <c r="M3" s="47" t="str">
        <f>_xll.ohRangeRetrieveError(L3)</f>
        <v/>
      </c>
      <c r="N3" s="58"/>
    </row>
    <row r="4" spans="1:18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USD_YC3MRH_AM3L_Libor3M</v>
      </c>
      <c r="L4" s="66" t="str">
        <f>IF(UPPER(FamilyName)="IBOR",_xll.qlEuribor($K4,$J$2,,Permanent,Trigger,ObjectOverwrite),IF(UPPER(FamilyName)="LIBOR",_xll.qlLibor($K4,Currency,$J$2,,Permanent,Trigger,ObjectOverwrite),"--"))</f>
        <v>USD_YC3MRH_AM3L_Libor3M#0000</v>
      </c>
      <c r="M4" s="41" t="str">
        <f>_xll.ohRangeRetrieveError(L4)</f>
        <v/>
      </c>
      <c r="N4" s="58"/>
    </row>
    <row r="5" spans="1:18" ht="12" thickBo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>
      <c r="A6" s="3"/>
      <c r="B6" s="7" t="s">
        <v>76</v>
      </c>
      <c r="C6" s="55" t="s">
        <v>14</v>
      </c>
      <c r="D6" s="7" t="str">
        <f t="array" ref="D6:D42">VLOOKUP(Currency,Conventions,2)</f>
        <v>AM</v>
      </c>
      <c r="E6" s="7" t="str">
        <f t="array" ref="E6:E42">VLOOKUP(Currency,Conventions,3)</f>
        <v>3L</v>
      </c>
      <c r="F6" s="7" t="str">
        <f>IF(UPPER(LEFT($D6))="A","Annual",IF(UPPER(LEFT($D6))="S","Semiannual","--"))</f>
        <v>Annual</v>
      </c>
      <c r="G6" s="4" t="s">
        <v>6</v>
      </c>
      <c r="H6" s="4" t="str">
        <f t="shared" ref="H6:H42" si="0">IF(UPPER(RIGHT($D6))="B",BondBasisDayCounter,IF(UPPER(RIGHT($D6))="M",MoneyMarketDayCounter,"--"))</f>
        <v>Actual/360</v>
      </c>
      <c r="I6" s="23">
        <v>0</v>
      </c>
      <c r="J6" s="69" t="str">
        <f t="shared" ref="J6:J42" si="1">Currency&amp;$D6&amp;$E6&amp;$C6&amp;"_Quote"</f>
        <v>USDAM3L1Y_Quote</v>
      </c>
      <c r="K6" s="22" t="str">
        <f>$K$2&amp;"_"&amp;$D6&amp;$E6&amp;$C6</f>
        <v>USD_YC3MRH_AM3L1Y</v>
      </c>
      <c r="L6" s="24" t="str">
        <f>_xll.qlSwapRateHelper2(K6,$J6,$C6,Calendar,$F6,$G6,$H6,$L$4,$I6,B6,DiscountingCurve,Permanent,,ObjectOverwrite)</f>
        <v>USD_YC3MRH_AM3L1Y#0000</v>
      </c>
      <c r="M6" s="47" t="str">
        <f>_xll.ohRangeRetrieveError(L6)</f>
        <v/>
      </c>
      <c r="N6" s="58"/>
      <c r="P6" s="70" t="s">
        <v>85</v>
      </c>
      <c r="Q6" s="71" t="s">
        <v>54</v>
      </c>
      <c r="R6" s="72" t="s">
        <v>91</v>
      </c>
    </row>
    <row r="7" spans="1:18">
      <c r="A7" s="3"/>
      <c r="B7" s="7" t="s">
        <v>76</v>
      </c>
      <c r="C7" s="55" t="s">
        <v>38</v>
      </c>
      <c r="D7" s="7" t="str">
        <v>AM</v>
      </c>
      <c r="E7" s="7" t="str">
        <v>3L</v>
      </c>
      <c r="F7" s="7" t="str">
        <f>IF(UPPER(LEFT($D7))="A","Annual",IF(UPPER(LEFT($D7))="S","Semiannual","--"))</f>
        <v>Annual</v>
      </c>
      <c r="G7" s="8" t="s">
        <v>6</v>
      </c>
      <c r="H7" s="8" t="str">
        <f t="shared" si="0"/>
        <v>Actual/360</v>
      </c>
      <c r="I7" s="23">
        <v>0</v>
      </c>
      <c r="J7" s="46" t="str">
        <f t="shared" si="1"/>
        <v>USDAM3L15M_Quote</v>
      </c>
      <c r="K7" s="22" t="str">
        <f t="shared" ref="K7:K50" si="2">$K$2&amp;"_"&amp;$D7&amp;$E7&amp;$C7</f>
        <v>USD_YC3MRH_AM3L15M</v>
      </c>
      <c r="L7" s="24" t="str">
        <f>_xll.qlSwapRateHelper2(K7,$J7,$C7,Calendar,$F7,$G7,$H7,$L$4,$I7,B7,DiscountingCurve,Permanent,,ObjectOverwrite)</f>
        <v>USD_YC3MRH_AM3L15M#0000</v>
      </c>
      <c r="M7" s="47" t="str">
        <f>_xll.ohRangeRetrieveError(L7)</f>
        <v/>
      </c>
      <c r="N7" s="58"/>
      <c r="P7" s="48" t="s">
        <v>87</v>
      </c>
      <c r="Q7" s="49" t="s">
        <v>54</v>
      </c>
      <c r="R7" s="50" t="s">
        <v>94</v>
      </c>
    </row>
    <row r="8" spans="1:18">
      <c r="A8" s="3"/>
      <c r="B8" s="7" t="s">
        <v>76</v>
      </c>
      <c r="C8" s="55" t="s">
        <v>39</v>
      </c>
      <c r="D8" s="7" t="str">
        <v>AM</v>
      </c>
      <c r="E8" s="7" t="str">
        <v>3L</v>
      </c>
      <c r="F8" s="7" t="str">
        <f>IF(UPPER(LEFT($D8))="A","Annual",IF(UPPER(LEFT($D8))="S","Semiannual","--"))</f>
        <v>Annual</v>
      </c>
      <c r="G8" s="8" t="s">
        <v>6</v>
      </c>
      <c r="H8" s="8" t="str">
        <f t="shared" si="0"/>
        <v>Actual/360</v>
      </c>
      <c r="I8" s="23">
        <v>0</v>
      </c>
      <c r="J8" s="46" t="str">
        <f t="shared" si="1"/>
        <v>USDAM3L18M_Quote</v>
      </c>
      <c r="K8" s="22" t="str">
        <f t="shared" si="2"/>
        <v>USD_YC3MRH_AM3L18M</v>
      </c>
      <c r="L8" s="24" t="str">
        <f>_xll.qlSwapRateHelper2(K8,$J8,$C8,Calendar,$F8,$G8,$H8,$L$4,$I8,B8,DiscountingCurve,Permanent,,ObjectOverwrite)</f>
        <v>USD_YC3MRH_AM3L18M#0000</v>
      </c>
      <c r="M8" s="47" t="str">
        <f>_xll.ohRangeRetrieveError(L8)</f>
        <v/>
      </c>
      <c r="N8" s="58"/>
      <c r="P8" s="48" t="s">
        <v>89</v>
      </c>
      <c r="Q8" s="49" t="s">
        <v>90</v>
      </c>
      <c r="R8" s="50" t="s">
        <v>91</v>
      </c>
    </row>
    <row r="9" spans="1:18">
      <c r="A9" s="3"/>
      <c r="B9" s="7" t="s">
        <v>76</v>
      </c>
      <c r="C9" s="55" t="s">
        <v>40</v>
      </c>
      <c r="D9" s="7" t="str">
        <v>AM</v>
      </c>
      <c r="E9" s="7" t="str">
        <v>3L</v>
      </c>
      <c r="F9" s="7" t="str">
        <f>IF(UPPER(LEFT($D9))="A","Annual",IF(UPPER(LEFT($D9))="S","Semiannual","--"))</f>
        <v>Annual</v>
      </c>
      <c r="G9" s="8" t="s">
        <v>6</v>
      </c>
      <c r="H9" s="8" t="str">
        <f t="shared" si="0"/>
        <v>Actual/360</v>
      </c>
      <c r="I9" s="23">
        <v>0</v>
      </c>
      <c r="J9" s="46" t="str">
        <f t="shared" si="1"/>
        <v>USDAM3L21M_Quote</v>
      </c>
      <c r="K9" s="22" t="str">
        <f t="shared" si="2"/>
        <v>USD_YC3MRH_AM3L21M</v>
      </c>
      <c r="L9" s="24" t="str">
        <f>_xll.qlSwapRateHelper2(K9,$J9,$C9,Calendar,$F9,$G9,$H9,$L$4,$I9,B9,DiscountingCurve,Permanent,,ObjectOverwrite)</f>
        <v>USD_YC3MRH_AM3L21M#0000</v>
      </c>
      <c r="M9" s="47" t="str">
        <f>_xll.ohRangeRetrieveError(L9)</f>
        <v/>
      </c>
      <c r="N9" s="58"/>
      <c r="P9" s="48" t="s">
        <v>92</v>
      </c>
      <c r="Q9" s="49" t="s">
        <v>93</v>
      </c>
      <c r="R9" s="50" t="s">
        <v>91</v>
      </c>
    </row>
    <row r="10" spans="1:18" ht="12" thickBot="1">
      <c r="A10" s="3"/>
      <c r="B10" s="7" t="s">
        <v>76</v>
      </c>
      <c r="C10" s="54" t="s">
        <v>15</v>
      </c>
      <c r="D10" s="7" t="str">
        <v>AM</v>
      </c>
      <c r="E10" s="7" t="str">
        <v>3L</v>
      </c>
      <c r="F10" s="7" t="str">
        <f t="shared" ref="F10:F42" si="3">IF(UPPER(LEFT($D10))="A","Annual",IF(UPPER(LEFT($D10))="S","Semiannual","--"))</f>
        <v>Annual</v>
      </c>
      <c r="G10" s="8" t="s">
        <v>6</v>
      </c>
      <c r="H10" s="8" t="str">
        <f t="shared" si="0"/>
        <v>Actual/360</v>
      </c>
      <c r="I10" s="23">
        <v>0</v>
      </c>
      <c r="J10" s="46" t="str">
        <f t="shared" si="1"/>
        <v>USDAM3L2Y_Quote</v>
      </c>
      <c r="K10" s="22" t="str">
        <f t="shared" si="2"/>
        <v>USD_YC3MRH_AM3L2Y</v>
      </c>
      <c r="L10" s="24" t="str">
        <f>_xll.qlSwapRateHelper2(K10,$J10,$C10,Calendar,$F10,$G10,$H10,$L$4,$I10,B10,DiscountingCurve,Permanent,,ObjectOverwrite)</f>
        <v>USD_YC3MRH_AM3L2Y#0000</v>
      </c>
      <c r="M10" s="47" t="str">
        <f>_xll.ohRangeRetrieveError(L10)</f>
        <v/>
      </c>
      <c r="N10" s="58"/>
      <c r="P10" s="51" t="s">
        <v>81</v>
      </c>
      <c r="Q10" s="52" t="s">
        <v>90</v>
      </c>
      <c r="R10" s="53" t="s">
        <v>91</v>
      </c>
    </row>
    <row r="11" spans="1:18">
      <c r="A11" s="3"/>
      <c r="B11" s="7" t="s">
        <v>76</v>
      </c>
      <c r="C11" s="54" t="s">
        <v>16</v>
      </c>
      <c r="D11" s="7" t="str">
        <v>AM</v>
      </c>
      <c r="E11" s="7" t="str">
        <v>3L</v>
      </c>
      <c r="F11" s="7" t="str">
        <f t="shared" si="3"/>
        <v>Annual</v>
      </c>
      <c r="G11" s="8" t="s">
        <v>6</v>
      </c>
      <c r="H11" s="8" t="str">
        <f t="shared" si="0"/>
        <v>Actual/360</v>
      </c>
      <c r="I11" s="23">
        <v>0</v>
      </c>
      <c r="J11" s="46" t="str">
        <f t="shared" si="1"/>
        <v>USDAM3L3Y_Quote</v>
      </c>
      <c r="K11" s="22" t="str">
        <f t="shared" si="2"/>
        <v>USD_YC3MRH_AM3L3Y</v>
      </c>
      <c r="L11" s="24" t="str">
        <f>_xll.qlSwapRateHelper2(K11,$J11,$C11,Calendar,$F11,$G11,$H11,$L$4,$I11,B11,DiscountingCurve,Permanent,,ObjectOverwrite)</f>
        <v>USD_YC3MRH_AM3L3Y#0000</v>
      </c>
      <c r="M11" s="47" t="str">
        <f>_xll.ohRangeRetrieveError(L11)</f>
        <v/>
      </c>
      <c r="N11" s="58"/>
    </row>
    <row r="12" spans="1:18">
      <c r="A12" s="3"/>
      <c r="B12" s="7" t="s">
        <v>76</v>
      </c>
      <c r="C12" s="54" t="s">
        <v>17</v>
      </c>
      <c r="D12" s="7" t="str">
        <v>AM</v>
      </c>
      <c r="E12" s="7" t="str">
        <v>3L</v>
      </c>
      <c r="F12" s="7" t="str">
        <f t="shared" si="3"/>
        <v>Annual</v>
      </c>
      <c r="G12" s="8" t="s">
        <v>6</v>
      </c>
      <c r="H12" s="8" t="str">
        <f t="shared" si="0"/>
        <v>Actual/360</v>
      </c>
      <c r="I12" s="23">
        <v>0</v>
      </c>
      <c r="J12" s="46" t="str">
        <f t="shared" si="1"/>
        <v>USDAM3L4Y_Quote</v>
      </c>
      <c r="K12" s="22" t="str">
        <f t="shared" si="2"/>
        <v>USD_YC3MRH_AM3L4Y</v>
      </c>
      <c r="L12" s="24" t="str">
        <f>_xll.qlSwapRateHelper2(K12,$J12,$C12,Calendar,$F12,$G12,$H12,$L$4,$I12,B12,DiscountingCurve,Permanent,,ObjectOverwrite)</f>
        <v>USD_YC3MRH_AM3L4Y#0000</v>
      </c>
      <c r="M12" s="47" t="str">
        <f>_xll.ohRangeRetrieveError(L12)</f>
        <v/>
      </c>
      <c r="N12" s="58"/>
    </row>
    <row r="13" spans="1:18">
      <c r="A13" s="3"/>
      <c r="B13" s="7" t="s">
        <v>76</v>
      </c>
      <c r="C13" s="54" t="s">
        <v>18</v>
      </c>
      <c r="D13" s="7" t="str">
        <v>AM</v>
      </c>
      <c r="E13" s="7" t="str">
        <v>3L</v>
      </c>
      <c r="F13" s="7" t="str">
        <f t="shared" si="3"/>
        <v>Annual</v>
      </c>
      <c r="G13" s="8" t="s">
        <v>6</v>
      </c>
      <c r="H13" s="8" t="str">
        <f t="shared" si="0"/>
        <v>Actual/360</v>
      </c>
      <c r="I13" s="23">
        <v>0</v>
      </c>
      <c r="J13" s="46" t="str">
        <f t="shared" si="1"/>
        <v>USDAM3L5Y_Quote</v>
      </c>
      <c r="K13" s="22" t="str">
        <f t="shared" si="2"/>
        <v>USD_YC3MRH_AM3L5Y</v>
      </c>
      <c r="L13" s="24" t="str">
        <f>_xll.qlSwapRateHelper2(K13,$J13,$C13,Calendar,$F13,$G13,$H13,$L$4,$I13,B13,DiscountingCurve,Permanent,,ObjectOverwrite)</f>
        <v>USD_YC3MRH_AM3L5Y#0000</v>
      </c>
      <c r="M13" s="47" t="str">
        <f>_xll.ohRangeRetrieveError(L13)</f>
        <v/>
      </c>
      <c r="N13" s="58"/>
    </row>
    <row r="14" spans="1:18">
      <c r="A14" s="3"/>
      <c r="B14" s="7" t="s">
        <v>76</v>
      </c>
      <c r="C14" s="54" t="s">
        <v>19</v>
      </c>
      <c r="D14" s="7" t="str">
        <v>AM</v>
      </c>
      <c r="E14" s="7" t="str">
        <v>3L</v>
      </c>
      <c r="F14" s="7" t="str">
        <f t="shared" si="3"/>
        <v>Annual</v>
      </c>
      <c r="G14" s="8" t="s">
        <v>6</v>
      </c>
      <c r="H14" s="8" t="str">
        <f t="shared" si="0"/>
        <v>Actual/360</v>
      </c>
      <c r="I14" s="23">
        <v>0</v>
      </c>
      <c r="J14" s="46" t="str">
        <f t="shared" si="1"/>
        <v>USDAM3L6Y_Quote</v>
      </c>
      <c r="K14" s="22" t="str">
        <f t="shared" si="2"/>
        <v>USD_YC3MRH_AM3L6Y</v>
      </c>
      <c r="L14" s="24" t="str">
        <f>_xll.qlSwapRateHelper2(K14,$J14,$C14,Calendar,$F14,$G14,$H14,$L$4,$I14,B14,DiscountingCurve,Permanent,,ObjectOverwrite)</f>
        <v>USD_YC3MRH_AM3L6Y#0000</v>
      </c>
      <c r="M14" s="47" t="str">
        <f>_xll.ohRangeRetrieveError(L14)</f>
        <v/>
      </c>
      <c r="N14" s="58"/>
    </row>
    <row r="15" spans="1:18">
      <c r="A15" s="3"/>
      <c r="B15" s="7" t="s">
        <v>76</v>
      </c>
      <c r="C15" s="54" t="s">
        <v>20</v>
      </c>
      <c r="D15" s="7" t="str">
        <v>AM</v>
      </c>
      <c r="E15" s="7" t="str">
        <v>3L</v>
      </c>
      <c r="F15" s="7" t="str">
        <f t="shared" si="3"/>
        <v>Annual</v>
      </c>
      <c r="G15" s="8" t="s">
        <v>6</v>
      </c>
      <c r="H15" s="8" t="str">
        <f t="shared" si="0"/>
        <v>Actual/360</v>
      </c>
      <c r="I15" s="23">
        <v>0</v>
      </c>
      <c r="J15" s="46" t="str">
        <f t="shared" si="1"/>
        <v>USDAM3L7Y_Quote</v>
      </c>
      <c r="K15" s="22" t="str">
        <f t="shared" si="2"/>
        <v>USD_YC3MRH_AM3L7Y</v>
      </c>
      <c r="L15" s="24" t="str">
        <f>_xll.qlSwapRateHelper2(K15,$J15,$C15,Calendar,$F15,$G15,$H15,$L$4,$I15,B15,DiscountingCurve,Permanent,,ObjectOverwrite)</f>
        <v>USD_YC3MRH_AM3L7Y#0000</v>
      </c>
      <c r="M15" s="47" t="str">
        <f>_xll.ohRangeRetrieveError(L15)</f>
        <v/>
      </c>
      <c r="N15" s="58"/>
    </row>
    <row r="16" spans="1:18">
      <c r="A16" s="3"/>
      <c r="B16" s="7" t="s">
        <v>76</v>
      </c>
      <c r="C16" s="54" t="s">
        <v>21</v>
      </c>
      <c r="D16" s="7" t="str">
        <v>AM</v>
      </c>
      <c r="E16" s="7" t="str">
        <v>3L</v>
      </c>
      <c r="F16" s="7" t="str">
        <f t="shared" si="3"/>
        <v>Annual</v>
      </c>
      <c r="G16" s="8" t="s">
        <v>6</v>
      </c>
      <c r="H16" s="8" t="str">
        <f t="shared" si="0"/>
        <v>Actual/360</v>
      </c>
      <c r="I16" s="23">
        <v>0</v>
      </c>
      <c r="J16" s="46" t="str">
        <f t="shared" si="1"/>
        <v>USDAM3L8Y_Quote</v>
      </c>
      <c r="K16" s="22" t="str">
        <f t="shared" si="2"/>
        <v>USD_YC3MRH_AM3L8Y</v>
      </c>
      <c r="L16" s="24" t="str">
        <f>_xll.qlSwapRateHelper2(K16,$J16,$C16,Calendar,$F16,$G16,$H16,$L$4,$I16,B16,DiscountingCurve,Permanent,,ObjectOverwrite)</f>
        <v>USD_YC3MRH_AM3L8Y#0000</v>
      </c>
      <c r="M16" s="47" t="str">
        <f>_xll.ohRangeRetrieveError(L16)</f>
        <v/>
      </c>
      <c r="N16" s="58"/>
    </row>
    <row r="17" spans="1:14">
      <c r="A17" s="3"/>
      <c r="B17" s="7" t="s">
        <v>76</v>
      </c>
      <c r="C17" s="54" t="s">
        <v>22</v>
      </c>
      <c r="D17" s="7" t="str">
        <v>AM</v>
      </c>
      <c r="E17" s="7" t="str">
        <v>3L</v>
      </c>
      <c r="F17" s="7" t="str">
        <f t="shared" si="3"/>
        <v>Annual</v>
      </c>
      <c r="G17" s="8" t="s">
        <v>6</v>
      </c>
      <c r="H17" s="8" t="str">
        <f t="shared" si="0"/>
        <v>Actual/360</v>
      </c>
      <c r="I17" s="23">
        <v>0</v>
      </c>
      <c r="J17" s="46" t="str">
        <f t="shared" si="1"/>
        <v>USDAM3L9Y_Quote</v>
      </c>
      <c r="K17" s="22" t="str">
        <f t="shared" si="2"/>
        <v>USD_YC3MRH_AM3L9Y</v>
      </c>
      <c r="L17" s="24" t="str">
        <f>_xll.qlSwapRateHelper2(K17,$J17,$C17,Calendar,$F17,$G17,$H17,$L$4,$I17,B17,DiscountingCurve,Permanent,,ObjectOverwrite)</f>
        <v>USD_YC3MRH_AM3L9Y#0000</v>
      </c>
      <c r="M17" s="47" t="str">
        <f>_xll.ohRangeRetrieveError(L17)</f>
        <v/>
      </c>
      <c r="N17" s="58"/>
    </row>
    <row r="18" spans="1:14">
      <c r="A18" s="3"/>
      <c r="B18" s="7" t="s">
        <v>76</v>
      </c>
      <c r="C18" s="54" t="s">
        <v>23</v>
      </c>
      <c r="D18" s="7" t="str">
        <v>AM</v>
      </c>
      <c r="E18" s="7" t="str">
        <v>3L</v>
      </c>
      <c r="F18" s="7" t="str">
        <f t="shared" si="3"/>
        <v>Annual</v>
      </c>
      <c r="G18" s="8" t="s">
        <v>6</v>
      </c>
      <c r="H18" s="8" t="str">
        <f t="shared" si="0"/>
        <v>Actual/360</v>
      </c>
      <c r="I18" s="23">
        <v>0</v>
      </c>
      <c r="J18" s="46" t="str">
        <f t="shared" si="1"/>
        <v>USDAM3L10Y_Quote</v>
      </c>
      <c r="K18" s="22" t="str">
        <f t="shared" si="2"/>
        <v>USD_YC3MRH_AM3L10Y</v>
      </c>
      <c r="L18" s="24" t="str">
        <f>_xll.qlSwapRateHelper2(K18,$J18,$C18,Calendar,$F18,$G18,$H18,$L$4,$I18,B18,DiscountingCurve,Permanent,,ObjectOverwrite)</f>
        <v>USD_YC3MRH_AM3L10Y#0000</v>
      </c>
      <c r="M18" s="47" t="str">
        <f>_xll.ohRangeRetrieveError(L18)</f>
        <v/>
      </c>
      <c r="N18" s="58"/>
    </row>
    <row r="19" spans="1:14">
      <c r="A19" s="3"/>
      <c r="B19" s="7" t="s">
        <v>76</v>
      </c>
      <c r="C19" s="54" t="s">
        <v>24</v>
      </c>
      <c r="D19" s="7" t="str">
        <v>AM</v>
      </c>
      <c r="E19" s="7" t="str">
        <v>3L</v>
      </c>
      <c r="F19" s="7" t="str">
        <f t="shared" si="3"/>
        <v>Annual</v>
      </c>
      <c r="G19" s="8" t="s">
        <v>6</v>
      </c>
      <c r="H19" s="8" t="str">
        <f t="shared" si="0"/>
        <v>Actual/360</v>
      </c>
      <c r="I19" s="23">
        <v>0</v>
      </c>
      <c r="J19" s="46" t="str">
        <f t="shared" si="1"/>
        <v>USDAM3L11Y_Quote</v>
      </c>
      <c r="K19" s="22" t="str">
        <f t="shared" si="2"/>
        <v>USD_YC3MRH_AM3L11Y</v>
      </c>
      <c r="L19" s="24" t="str">
        <f>_xll.qlSwapRateHelper2(K19,$J19,$C19,Calendar,$F19,$G19,$H19,$L$4,$I19,B19,DiscountingCurve,Permanent,,ObjectOverwrite)</f>
        <v>USD_YC3MRH_AM3L11Y#0000</v>
      </c>
      <c r="M19" s="47" t="str">
        <f>_xll.ohRangeRetrieveError(L19)</f>
        <v/>
      </c>
      <c r="N19" s="58"/>
    </row>
    <row r="20" spans="1:14">
      <c r="A20" s="3"/>
      <c r="B20" s="7" t="s">
        <v>76</v>
      </c>
      <c r="C20" s="54" t="s">
        <v>25</v>
      </c>
      <c r="D20" s="7" t="str">
        <v>AM</v>
      </c>
      <c r="E20" s="7" t="str">
        <v>3L</v>
      </c>
      <c r="F20" s="7" t="str">
        <f t="shared" si="3"/>
        <v>Annual</v>
      </c>
      <c r="G20" s="8" t="s">
        <v>6</v>
      </c>
      <c r="H20" s="8" t="str">
        <f t="shared" si="0"/>
        <v>Actual/360</v>
      </c>
      <c r="I20" s="23">
        <v>0</v>
      </c>
      <c r="J20" s="46" t="str">
        <f t="shared" si="1"/>
        <v>USDAM3L12Y_Quote</v>
      </c>
      <c r="K20" s="22" t="str">
        <f t="shared" si="2"/>
        <v>USD_YC3MRH_AM3L12Y</v>
      </c>
      <c r="L20" s="24" t="str">
        <f>_xll.qlSwapRateHelper2(K20,$J20,$C20,Calendar,$F20,$G20,$H20,$L$4,$I20,B20,DiscountingCurve,Permanent,,ObjectOverwrite)</f>
        <v>USD_YC3MRH_AM3L12Y#0000</v>
      </c>
      <c r="M20" s="47" t="str">
        <f>_xll.ohRangeRetrieveError(L20)</f>
        <v/>
      </c>
      <c r="N20" s="58"/>
    </row>
    <row r="21" spans="1:14">
      <c r="A21" s="3"/>
      <c r="B21" s="7" t="s">
        <v>76</v>
      </c>
      <c r="C21" s="54" t="s">
        <v>26</v>
      </c>
      <c r="D21" s="7" t="str">
        <v>AM</v>
      </c>
      <c r="E21" s="7" t="str">
        <v>3L</v>
      </c>
      <c r="F21" s="7" t="str">
        <f t="shared" si="3"/>
        <v>Annual</v>
      </c>
      <c r="G21" s="8" t="s">
        <v>6</v>
      </c>
      <c r="H21" s="8" t="str">
        <f t="shared" si="0"/>
        <v>Actual/360</v>
      </c>
      <c r="I21" s="23">
        <v>0</v>
      </c>
      <c r="J21" s="46" t="str">
        <f t="shared" si="1"/>
        <v>USDAM3L13Y_Quote</v>
      </c>
      <c r="K21" s="22" t="str">
        <f t="shared" si="2"/>
        <v>USD_YC3MRH_AM3L13Y</v>
      </c>
      <c r="L21" s="24" t="str">
        <f>_xll.qlSwapRateHelper2(K21,$J21,$C21,Calendar,$F21,$G21,$H21,$L$4,$I21,B21,DiscountingCurve,Permanent,,ObjectOverwrite)</f>
        <v>USD_YC3MRH_AM3L13Y#0000</v>
      </c>
      <c r="M21" s="47" t="str">
        <f>_xll.ohRangeRetrieveError(L21)</f>
        <v/>
      </c>
      <c r="N21" s="58"/>
    </row>
    <row r="22" spans="1:14">
      <c r="A22" s="3"/>
      <c r="B22" s="7" t="s">
        <v>76</v>
      </c>
      <c r="C22" s="54" t="s">
        <v>27</v>
      </c>
      <c r="D22" s="7" t="str">
        <v>AM</v>
      </c>
      <c r="E22" s="7" t="str">
        <v>3L</v>
      </c>
      <c r="F22" s="7" t="str">
        <f t="shared" si="3"/>
        <v>Annual</v>
      </c>
      <c r="G22" s="8" t="s">
        <v>6</v>
      </c>
      <c r="H22" s="8" t="str">
        <f t="shared" si="0"/>
        <v>Actual/360</v>
      </c>
      <c r="I22" s="23">
        <v>0</v>
      </c>
      <c r="J22" s="46" t="str">
        <f t="shared" si="1"/>
        <v>USDAM3L14Y_Quote</v>
      </c>
      <c r="K22" s="22" t="str">
        <f t="shared" si="2"/>
        <v>USD_YC3MRH_AM3L14Y</v>
      </c>
      <c r="L22" s="24" t="str">
        <f>_xll.qlSwapRateHelper2(K22,$J22,$C22,Calendar,$F22,$G22,$H22,$L$4,$I22,B22,DiscountingCurve,Permanent,,ObjectOverwrite)</f>
        <v>USD_YC3MRH_AM3L14Y#0000</v>
      </c>
      <c r="M22" s="47" t="str">
        <f>_xll.ohRangeRetrieveError(L22)</f>
        <v/>
      </c>
      <c r="N22" s="58"/>
    </row>
    <row r="23" spans="1:14">
      <c r="A23" s="3"/>
      <c r="B23" s="7" t="s">
        <v>76</v>
      </c>
      <c r="C23" s="54" t="s">
        <v>28</v>
      </c>
      <c r="D23" s="7" t="str">
        <v>AM</v>
      </c>
      <c r="E23" s="7" t="str">
        <v>3L</v>
      </c>
      <c r="F23" s="7" t="str">
        <f t="shared" si="3"/>
        <v>Annual</v>
      </c>
      <c r="G23" s="8" t="s">
        <v>6</v>
      </c>
      <c r="H23" s="8" t="str">
        <f t="shared" si="0"/>
        <v>Actual/360</v>
      </c>
      <c r="I23" s="23">
        <v>0</v>
      </c>
      <c r="J23" s="46" t="str">
        <f t="shared" si="1"/>
        <v>USDAM3L15Y_Quote</v>
      </c>
      <c r="K23" s="22" t="str">
        <f t="shared" si="2"/>
        <v>USD_YC3MRH_AM3L15Y</v>
      </c>
      <c r="L23" s="24" t="str">
        <f>_xll.qlSwapRateHelper2(K23,$J23,$C23,Calendar,$F23,$G23,$H23,$L$4,$I23,B23,DiscountingCurve,Permanent,,ObjectOverwrite)</f>
        <v>USD_YC3MRH_AM3L15Y#0000</v>
      </c>
      <c r="M23" s="47" t="str">
        <f>_xll.ohRangeRetrieveError(L23)</f>
        <v/>
      </c>
      <c r="N23" s="58"/>
    </row>
    <row r="24" spans="1:14">
      <c r="A24" s="3"/>
      <c r="B24" s="7" t="s">
        <v>76</v>
      </c>
      <c r="C24" s="54" t="s">
        <v>41</v>
      </c>
      <c r="D24" s="7" t="str">
        <v>AM</v>
      </c>
      <c r="E24" s="7" t="str">
        <v>3L</v>
      </c>
      <c r="F24" s="7" t="str">
        <f t="shared" si="3"/>
        <v>Annual</v>
      </c>
      <c r="G24" s="8" t="s">
        <v>6</v>
      </c>
      <c r="H24" s="8" t="str">
        <f t="shared" si="0"/>
        <v>Actual/360</v>
      </c>
      <c r="I24" s="23">
        <v>0</v>
      </c>
      <c r="J24" s="46" t="str">
        <f t="shared" si="1"/>
        <v>USDAM3L16Y_Quote</v>
      </c>
      <c r="K24" s="22" t="str">
        <f t="shared" si="2"/>
        <v>USD_YC3MRH_AM3L16Y</v>
      </c>
      <c r="L24" s="24" t="str">
        <f>_xll.qlSwapRateHelper2(K24,$J24,$C24,Calendar,$F24,$G24,$H24,$L$4,$I24,B24,DiscountingCurve,Permanent,,ObjectOverwrite)</f>
        <v>USD_YC3MRH_AM3L16Y#0000</v>
      </c>
      <c r="M24" s="47" t="str">
        <f>_xll.ohRangeRetrieveError(L24)</f>
        <v/>
      </c>
      <c r="N24" s="58"/>
    </row>
    <row r="25" spans="1:14">
      <c r="A25" s="3"/>
      <c r="B25" s="7" t="s">
        <v>76</v>
      </c>
      <c r="C25" s="54" t="s">
        <v>42</v>
      </c>
      <c r="D25" s="7" t="str">
        <v>AM</v>
      </c>
      <c r="E25" s="7" t="str">
        <v>3L</v>
      </c>
      <c r="F25" s="7" t="str">
        <f t="shared" si="3"/>
        <v>Annual</v>
      </c>
      <c r="G25" s="8" t="s">
        <v>6</v>
      </c>
      <c r="H25" s="8" t="str">
        <f t="shared" si="0"/>
        <v>Actual/360</v>
      </c>
      <c r="I25" s="23">
        <v>0</v>
      </c>
      <c r="J25" s="46" t="str">
        <f t="shared" si="1"/>
        <v>USDAM3L17Y_Quote</v>
      </c>
      <c r="K25" s="22" t="str">
        <f t="shared" si="2"/>
        <v>USD_YC3MRH_AM3L17Y</v>
      </c>
      <c r="L25" s="24" t="str">
        <f>_xll.qlSwapRateHelper2(K25,$J25,$C25,Calendar,$F25,$G25,$H25,$L$4,$I25,B25,DiscountingCurve,Permanent,,ObjectOverwrite)</f>
        <v>USD_YC3MRH_AM3L17Y#0000</v>
      </c>
      <c r="M25" s="47" t="str">
        <f>_xll.ohRangeRetrieveError(L25)</f>
        <v/>
      </c>
      <c r="N25" s="58"/>
    </row>
    <row r="26" spans="1:14">
      <c r="A26" s="3"/>
      <c r="B26" s="7" t="s">
        <v>76</v>
      </c>
      <c r="C26" s="54" t="s">
        <v>43</v>
      </c>
      <c r="D26" s="7" t="str">
        <v>AM</v>
      </c>
      <c r="E26" s="7" t="str">
        <v>3L</v>
      </c>
      <c r="F26" s="7" t="str">
        <f t="shared" si="3"/>
        <v>Annual</v>
      </c>
      <c r="G26" s="8" t="s">
        <v>6</v>
      </c>
      <c r="H26" s="8" t="str">
        <f t="shared" si="0"/>
        <v>Actual/360</v>
      </c>
      <c r="I26" s="23">
        <v>0</v>
      </c>
      <c r="J26" s="46" t="str">
        <f t="shared" si="1"/>
        <v>USDAM3L18Y_Quote</v>
      </c>
      <c r="K26" s="22" t="str">
        <f t="shared" si="2"/>
        <v>USD_YC3MRH_AM3L18Y</v>
      </c>
      <c r="L26" s="24" t="str">
        <f>_xll.qlSwapRateHelper2(K26,$J26,$C26,Calendar,$F26,$G26,$H26,$L$4,$I26,B26,DiscountingCurve,Permanent,,ObjectOverwrite)</f>
        <v>USD_YC3MRH_AM3L18Y#0000</v>
      </c>
      <c r="M26" s="47" t="str">
        <f>_xll.ohRangeRetrieveError(L26)</f>
        <v/>
      </c>
      <c r="N26" s="58"/>
    </row>
    <row r="27" spans="1:14">
      <c r="A27" s="3"/>
      <c r="B27" s="7" t="s">
        <v>76</v>
      </c>
      <c r="C27" s="54" t="s">
        <v>44</v>
      </c>
      <c r="D27" s="7" t="str">
        <v>AM</v>
      </c>
      <c r="E27" s="7" t="str">
        <v>3L</v>
      </c>
      <c r="F27" s="7" t="str">
        <f t="shared" si="3"/>
        <v>Annual</v>
      </c>
      <c r="G27" s="8" t="s">
        <v>6</v>
      </c>
      <c r="H27" s="8" t="str">
        <f t="shared" si="0"/>
        <v>Actual/360</v>
      </c>
      <c r="I27" s="23">
        <v>0</v>
      </c>
      <c r="J27" s="46" t="str">
        <f t="shared" si="1"/>
        <v>USDAM3L19Y_Quote</v>
      </c>
      <c r="K27" s="22" t="str">
        <f t="shared" si="2"/>
        <v>USD_YC3MRH_AM3L19Y</v>
      </c>
      <c r="L27" s="24" t="str">
        <f>_xll.qlSwapRateHelper2(K27,$J27,$C27,Calendar,$F27,$G27,$H27,$L$4,$I27,B27,DiscountingCurve,Permanent,,ObjectOverwrite)</f>
        <v>USD_YC3MRH_AM3L19Y#0000</v>
      </c>
      <c r="M27" s="47" t="str">
        <f>_xll.ohRangeRetrieveError(L27)</f>
        <v/>
      </c>
      <c r="N27" s="58"/>
    </row>
    <row r="28" spans="1:14">
      <c r="A28" s="3"/>
      <c r="B28" s="7" t="s">
        <v>76</v>
      </c>
      <c r="C28" s="54" t="s">
        <v>29</v>
      </c>
      <c r="D28" s="7" t="str">
        <v>AM</v>
      </c>
      <c r="E28" s="7" t="str">
        <v>3L</v>
      </c>
      <c r="F28" s="7" t="str">
        <f t="shared" si="3"/>
        <v>Annual</v>
      </c>
      <c r="G28" s="8" t="s">
        <v>6</v>
      </c>
      <c r="H28" s="8" t="str">
        <f t="shared" si="0"/>
        <v>Actual/360</v>
      </c>
      <c r="I28" s="23">
        <v>0</v>
      </c>
      <c r="J28" s="46" t="str">
        <f t="shared" si="1"/>
        <v>USDAM3L20Y_Quote</v>
      </c>
      <c r="K28" s="22" t="str">
        <f t="shared" si="2"/>
        <v>USD_YC3MRH_AM3L20Y</v>
      </c>
      <c r="L28" s="24" t="str">
        <f>_xll.qlSwapRateHelper2(K28,$J28,$C28,Calendar,$F28,$G28,$H28,$L$4,$I28,B28,DiscountingCurve,Permanent,,ObjectOverwrite)</f>
        <v>USD_YC3MRH_AM3L20Y#0000</v>
      </c>
      <c r="M28" s="47" t="str">
        <f>_xll.ohRangeRetrieveError(L28)</f>
        <v/>
      </c>
      <c r="N28" s="58"/>
    </row>
    <row r="29" spans="1:14">
      <c r="A29" s="3"/>
      <c r="B29" s="7" t="s">
        <v>76</v>
      </c>
      <c r="C29" s="54" t="s">
        <v>45</v>
      </c>
      <c r="D29" s="7" t="str">
        <v>AM</v>
      </c>
      <c r="E29" s="7" t="str">
        <v>3L</v>
      </c>
      <c r="F29" s="7" t="str">
        <f t="shared" si="3"/>
        <v>Annual</v>
      </c>
      <c r="G29" s="8" t="s">
        <v>6</v>
      </c>
      <c r="H29" s="8" t="str">
        <f t="shared" si="0"/>
        <v>Actual/360</v>
      </c>
      <c r="I29" s="23">
        <v>0</v>
      </c>
      <c r="J29" s="46" t="str">
        <f t="shared" si="1"/>
        <v>USDAM3L21Y_Quote</v>
      </c>
      <c r="K29" s="22" t="str">
        <f t="shared" si="2"/>
        <v>USD_YC3MRH_AM3L21Y</v>
      </c>
      <c r="L29" s="24" t="str">
        <f>_xll.qlSwapRateHelper2(K29,$J29,$C29,Calendar,$F29,$G29,$H29,$L$4,$I29,B29,DiscountingCurve,Permanent,,ObjectOverwrite)</f>
        <v>USD_YC3MRH_AM3L21Y#0000</v>
      </c>
      <c r="M29" s="47" t="str">
        <f>_xll.ohRangeRetrieveError(L29)</f>
        <v/>
      </c>
      <c r="N29" s="58"/>
    </row>
    <row r="30" spans="1:14">
      <c r="A30" s="3"/>
      <c r="B30" s="7" t="s">
        <v>76</v>
      </c>
      <c r="C30" s="54" t="s">
        <v>46</v>
      </c>
      <c r="D30" s="7" t="str">
        <v>AM</v>
      </c>
      <c r="E30" s="7" t="str">
        <v>3L</v>
      </c>
      <c r="F30" s="7" t="str">
        <f t="shared" si="3"/>
        <v>Annual</v>
      </c>
      <c r="G30" s="8" t="s">
        <v>6</v>
      </c>
      <c r="H30" s="8" t="str">
        <f t="shared" si="0"/>
        <v>Actual/360</v>
      </c>
      <c r="I30" s="23">
        <v>0</v>
      </c>
      <c r="J30" s="46" t="str">
        <f t="shared" si="1"/>
        <v>USDAM3L22Y_Quote</v>
      </c>
      <c r="K30" s="22" t="str">
        <f t="shared" si="2"/>
        <v>USD_YC3MRH_AM3L22Y</v>
      </c>
      <c r="L30" s="24" t="str">
        <f>_xll.qlSwapRateHelper2(K30,$J30,$C30,Calendar,$F30,$G30,$H30,$L$4,$I30,B30,DiscountingCurve,Permanent,,ObjectOverwrite)</f>
        <v>USD_YC3MRH_AM3L22Y#0000</v>
      </c>
      <c r="M30" s="47" t="str">
        <f>_xll.ohRangeRetrieveError(L30)</f>
        <v/>
      </c>
      <c r="N30" s="58"/>
    </row>
    <row r="31" spans="1:14">
      <c r="A31" s="3"/>
      <c r="B31" s="7" t="s">
        <v>76</v>
      </c>
      <c r="C31" s="54" t="s">
        <v>47</v>
      </c>
      <c r="D31" s="7" t="str">
        <v>AM</v>
      </c>
      <c r="E31" s="7" t="str">
        <v>3L</v>
      </c>
      <c r="F31" s="7" t="str">
        <f t="shared" si="3"/>
        <v>Annual</v>
      </c>
      <c r="G31" s="8" t="s">
        <v>6</v>
      </c>
      <c r="H31" s="8" t="str">
        <f t="shared" si="0"/>
        <v>Actual/360</v>
      </c>
      <c r="I31" s="23">
        <v>0</v>
      </c>
      <c r="J31" s="46" t="str">
        <f t="shared" si="1"/>
        <v>USDAM3L23Y_Quote</v>
      </c>
      <c r="K31" s="22" t="str">
        <f t="shared" si="2"/>
        <v>USD_YC3MRH_AM3L23Y</v>
      </c>
      <c r="L31" s="24" t="str">
        <f>_xll.qlSwapRateHelper2(K31,$J31,$C31,Calendar,$F31,$G31,$H31,$L$4,$I31,B31,DiscountingCurve,Permanent,,ObjectOverwrite)</f>
        <v>USD_YC3MRH_AM3L23Y#0000</v>
      </c>
      <c r="M31" s="47" t="str">
        <f>_xll.ohRangeRetrieveError(L31)</f>
        <v/>
      </c>
      <c r="N31" s="58"/>
    </row>
    <row r="32" spans="1:14">
      <c r="A32" s="3"/>
      <c r="B32" s="7" t="s">
        <v>76</v>
      </c>
      <c r="C32" s="54" t="s">
        <v>48</v>
      </c>
      <c r="D32" s="7" t="str">
        <v>AM</v>
      </c>
      <c r="E32" s="7" t="str">
        <v>3L</v>
      </c>
      <c r="F32" s="7" t="str">
        <f t="shared" si="3"/>
        <v>Annual</v>
      </c>
      <c r="G32" s="8" t="s">
        <v>6</v>
      </c>
      <c r="H32" s="8" t="str">
        <f t="shared" si="0"/>
        <v>Actual/360</v>
      </c>
      <c r="I32" s="23">
        <v>0</v>
      </c>
      <c r="J32" s="46" t="str">
        <f t="shared" si="1"/>
        <v>USDAM3L24Y_Quote</v>
      </c>
      <c r="K32" s="22" t="str">
        <f t="shared" si="2"/>
        <v>USD_YC3MRH_AM3L24Y</v>
      </c>
      <c r="L32" s="24" t="str">
        <f>_xll.qlSwapRateHelper2(K32,$J32,$C32,Calendar,$F32,$G32,$H32,$L$4,$I32,B32,DiscountingCurve,Permanent,,ObjectOverwrite)</f>
        <v>USD_YC3MRH_AM3L24Y#0000</v>
      </c>
      <c r="M32" s="47" t="str">
        <f>_xll.ohRangeRetrieveError(L32)</f>
        <v/>
      </c>
      <c r="N32" s="58"/>
    </row>
    <row r="33" spans="1:17">
      <c r="A33" s="3"/>
      <c r="B33" s="7" t="s">
        <v>76</v>
      </c>
      <c r="C33" s="54" t="s">
        <v>30</v>
      </c>
      <c r="D33" s="7" t="str">
        <v>AM</v>
      </c>
      <c r="E33" s="7" t="str">
        <v>3L</v>
      </c>
      <c r="F33" s="7" t="str">
        <f t="shared" si="3"/>
        <v>Annual</v>
      </c>
      <c r="G33" s="8" t="s">
        <v>6</v>
      </c>
      <c r="H33" s="8" t="str">
        <f t="shared" si="0"/>
        <v>Actual/360</v>
      </c>
      <c r="I33" s="23">
        <v>0</v>
      </c>
      <c r="J33" s="46" t="str">
        <f t="shared" si="1"/>
        <v>USDAM3L25Y_Quote</v>
      </c>
      <c r="K33" s="22" t="str">
        <f t="shared" si="2"/>
        <v>USD_YC3MRH_AM3L25Y</v>
      </c>
      <c r="L33" s="24" t="str">
        <f>_xll.qlSwapRateHelper2(K33,$J33,$C33,Calendar,$F33,$G33,$H33,$L$4,$I33,B33,DiscountingCurve,Permanent,,ObjectOverwrite)</f>
        <v>USD_YC3MRH_AM3L25Y#0000</v>
      </c>
      <c r="M33" s="47" t="str">
        <f>_xll.ohRangeRetrieveError(L33)</f>
        <v/>
      </c>
      <c r="N33" s="58"/>
    </row>
    <row r="34" spans="1:17">
      <c r="A34" s="3"/>
      <c r="B34" s="7" t="s">
        <v>76</v>
      </c>
      <c r="C34" s="54" t="s">
        <v>49</v>
      </c>
      <c r="D34" s="7" t="str">
        <v>AM</v>
      </c>
      <c r="E34" s="7" t="str">
        <v>3L</v>
      </c>
      <c r="F34" s="7" t="str">
        <f t="shared" si="3"/>
        <v>Annual</v>
      </c>
      <c r="G34" s="8" t="s">
        <v>6</v>
      </c>
      <c r="H34" s="8" t="str">
        <f t="shared" si="0"/>
        <v>Actual/360</v>
      </c>
      <c r="I34" s="23">
        <v>0</v>
      </c>
      <c r="J34" s="46" t="str">
        <f t="shared" si="1"/>
        <v>USDAM3L26Y_Quote</v>
      </c>
      <c r="K34" s="22" t="str">
        <f t="shared" si="2"/>
        <v>USD_YC3MRH_AM3L26Y</v>
      </c>
      <c r="L34" s="24" t="str">
        <f>_xll.qlSwapRateHelper2(K34,$J34,$C34,Calendar,$F34,$G34,$H34,$L$4,$I34,B34,DiscountingCurve,Permanent,,ObjectOverwrite)</f>
        <v>USD_YC3MRH_AM3L26Y#0000</v>
      </c>
      <c r="M34" s="47" t="str">
        <f>_xll.ohRangeRetrieveError(L34)</f>
        <v/>
      </c>
      <c r="N34" s="58"/>
    </row>
    <row r="35" spans="1:17">
      <c r="A35" s="3"/>
      <c r="B35" s="7" t="s">
        <v>76</v>
      </c>
      <c r="C35" s="54" t="s">
        <v>50</v>
      </c>
      <c r="D35" s="7" t="str">
        <v>AM</v>
      </c>
      <c r="E35" s="7" t="str">
        <v>3L</v>
      </c>
      <c r="F35" s="7" t="str">
        <f t="shared" si="3"/>
        <v>Annual</v>
      </c>
      <c r="G35" s="8" t="s">
        <v>6</v>
      </c>
      <c r="H35" s="8" t="str">
        <f t="shared" si="0"/>
        <v>Actual/360</v>
      </c>
      <c r="I35" s="23">
        <v>0</v>
      </c>
      <c r="J35" s="46" t="str">
        <f t="shared" si="1"/>
        <v>USDAM3L27Y_Quote</v>
      </c>
      <c r="K35" s="22" t="str">
        <f t="shared" si="2"/>
        <v>USD_YC3MRH_AM3L27Y</v>
      </c>
      <c r="L35" s="24" t="str">
        <f>_xll.qlSwapRateHelper2(K35,$J35,$C35,Calendar,$F35,$G35,$H35,$L$4,$I35,B35,DiscountingCurve,Permanent,,ObjectOverwrite)</f>
        <v>USD_YC3MRH_AM3L27Y#0000</v>
      </c>
      <c r="M35" s="47" t="str">
        <f>_xll.ohRangeRetrieveError(L35)</f>
        <v/>
      </c>
      <c r="N35" s="58"/>
    </row>
    <row r="36" spans="1:17">
      <c r="A36" s="3"/>
      <c r="B36" s="7" t="s">
        <v>76</v>
      </c>
      <c r="C36" s="54" t="s">
        <v>51</v>
      </c>
      <c r="D36" s="7" t="str">
        <v>AM</v>
      </c>
      <c r="E36" s="7" t="str">
        <v>3L</v>
      </c>
      <c r="F36" s="7" t="str">
        <f t="shared" si="3"/>
        <v>Annual</v>
      </c>
      <c r="G36" s="8" t="s">
        <v>6</v>
      </c>
      <c r="H36" s="8" t="str">
        <f t="shared" si="0"/>
        <v>Actual/360</v>
      </c>
      <c r="I36" s="23">
        <v>0</v>
      </c>
      <c r="J36" s="46" t="str">
        <f t="shared" si="1"/>
        <v>USDAM3L28Y_Quote</v>
      </c>
      <c r="K36" s="22" t="str">
        <f t="shared" si="2"/>
        <v>USD_YC3MRH_AM3L28Y</v>
      </c>
      <c r="L36" s="24" t="str">
        <f>_xll.qlSwapRateHelper2(K36,$J36,$C36,Calendar,$F36,$G36,$H36,$L$4,$I36,B36,DiscountingCurve,Permanent,,ObjectOverwrite)</f>
        <v>USD_YC3MRH_AM3L28Y#0000</v>
      </c>
      <c r="M36" s="47" t="str">
        <f>_xll.ohRangeRetrieveError(L36)</f>
        <v/>
      </c>
      <c r="N36" s="58"/>
    </row>
    <row r="37" spans="1:17">
      <c r="A37" s="3"/>
      <c r="B37" s="7" t="s">
        <v>76</v>
      </c>
      <c r="C37" s="54" t="s">
        <v>52</v>
      </c>
      <c r="D37" s="7" t="str">
        <v>AM</v>
      </c>
      <c r="E37" s="7" t="str">
        <v>3L</v>
      </c>
      <c r="F37" s="7" t="str">
        <f t="shared" si="3"/>
        <v>Annual</v>
      </c>
      <c r="G37" s="8" t="s">
        <v>6</v>
      </c>
      <c r="H37" s="8" t="str">
        <f t="shared" si="0"/>
        <v>Actual/360</v>
      </c>
      <c r="I37" s="23">
        <v>0</v>
      </c>
      <c r="J37" s="46" t="str">
        <f t="shared" si="1"/>
        <v>USDAM3L29Y_Quote</v>
      </c>
      <c r="K37" s="22" t="str">
        <f t="shared" si="2"/>
        <v>USD_YC3MRH_AM3L29Y</v>
      </c>
      <c r="L37" s="24" t="str">
        <f>_xll.qlSwapRateHelper2(K37,$J37,$C37,Calendar,$F37,$G37,$H37,$L$4,$I37,B37,DiscountingCurve,Permanent,,ObjectOverwrite)</f>
        <v>USD_YC3MRH_AM3L29Y#0000</v>
      </c>
      <c r="M37" s="47" t="str">
        <f>_xll.ohRangeRetrieveError(L37)</f>
        <v/>
      </c>
      <c r="N37" s="58"/>
    </row>
    <row r="38" spans="1:17">
      <c r="A38" s="3"/>
      <c r="B38" s="7" t="s">
        <v>76</v>
      </c>
      <c r="C38" s="54" t="s">
        <v>31</v>
      </c>
      <c r="D38" s="7" t="str">
        <v>AM</v>
      </c>
      <c r="E38" s="7" t="str">
        <v>3L</v>
      </c>
      <c r="F38" s="7" t="str">
        <f t="shared" si="3"/>
        <v>Annual</v>
      </c>
      <c r="G38" s="8" t="s">
        <v>6</v>
      </c>
      <c r="H38" s="8" t="str">
        <f t="shared" si="0"/>
        <v>Actual/360</v>
      </c>
      <c r="I38" s="23">
        <v>0</v>
      </c>
      <c r="J38" s="46" t="str">
        <f t="shared" si="1"/>
        <v>USDAM3L30Y_Quote</v>
      </c>
      <c r="K38" s="22" t="str">
        <f t="shared" si="2"/>
        <v>USD_YC3MRH_AM3L30Y</v>
      </c>
      <c r="L38" s="24" t="str">
        <f>_xll.qlSwapRateHelper2(K38,$J38,$C38,Calendar,$F38,$G38,$H38,$L$4,$I38,B38,DiscountingCurve,Permanent,,ObjectOverwrite)</f>
        <v>USD_YC3MRH_AM3L30Y#0000</v>
      </c>
      <c r="M38" s="47" t="str">
        <f>_xll.ohRangeRetrieveError(L38)</f>
        <v/>
      </c>
      <c r="N38" s="58"/>
    </row>
    <row r="39" spans="1:17">
      <c r="A39" s="3"/>
      <c r="B39" s="7" t="s">
        <v>76</v>
      </c>
      <c r="C39" s="54" t="s">
        <v>53</v>
      </c>
      <c r="D39" s="7" t="str">
        <v>AM</v>
      </c>
      <c r="E39" s="7" t="str">
        <v>3L</v>
      </c>
      <c r="F39" s="7" t="str">
        <f t="shared" si="3"/>
        <v>Annual</v>
      </c>
      <c r="G39" s="8" t="s">
        <v>6</v>
      </c>
      <c r="H39" s="8" t="str">
        <f t="shared" si="0"/>
        <v>Actual/360</v>
      </c>
      <c r="I39" s="23">
        <v>0</v>
      </c>
      <c r="J39" s="46" t="str">
        <f t="shared" si="1"/>
        <v>USDAM3L35Y_Quote</v>
      </c>
      <c r="K39" s="22" t="str">
        <f t="shared" si="2"/>
        <v>USD_YC3MRH_AM3L35Y</v>
      </c>
      <c r="L39" s="24" t="str">
        <f>_xll.qlSwapRateHelper2(K39,$J39,$C39,Calendar,$F39,$G39,$H39,$L$4,$I39,B39,DiscountingCurve,Permanent,,ObjectOverwrite)</f>
        <v>USD_YC3MRH_AM3L35Y#0000</v>
      </c>
      <c r="M39" s="47" t="str">
        <f>_xll.ohRangeRetrieveError(L39)</f>
        <v/>
      </c>
      <c r="N39" s="58"/>
    </row>
    <row r="40" spans="1:17">
      <c r="A40" s="3"/>
      <c r="B40" s="7" t="s">
        <v>76</v>
      </c>
      <c r="C40" s="54" t="s">
        <v>32</v>
      </c>
      <c r="D40" s="7" t="str">
        <v>AM</v>
      </c>
      <c r="E40" s="7" t="str">
        <v>3L</v>
      </c>
      <c r="F40" s="7" t="str">
        <f t="shared" si="3"/>
        <v>Annual</v>
      </c>
      <c r="G40" s="8" t="s">
        <v>6</v>
      </c>
      <c r="H40" s="8" t="str">
        <f t="shared" si="0"/>
        <v>Actual/360</v>
      </c>
      <c r="I40" s="23">
        <v>0</v>
      </c>
      <c r="J40" s="46" t="str">
        <f t="shared" si="1"/>
        <v>USDAM3L40Y_Quote</v>
      </c>
      <c r="K40" s="22" t="str">
        <f t="shared" si="2"/>
        <v>USD_YC3MRH_AM3L40Y</v>
      </c>
      <c r="L40" s="24" t="str">
        <f>_xll.qlSwapRateHelper2(K40,$J40,$C40,Calendar,$F40,$G40,$H40,$L$4,$I40,B40,DiscountingCurve,Permanent,,ObjectOverwrite)</f>
        <v>USD_YC3MRH_AM3L40Y#0000</v>
      </c>
      <c r="M40" s="47" t="str">
        <f>_xll.ohRangeRetrieveError(L40)</f>
        <v/>
      </c>
      <c r="N40" s="58"/>
    </row>
    <row r="41" spans="1:17">
      <c r="A41" s="3"/>
      <c r="B41" s="7" t="s">
        <v>76</v>
      </c>
      <c r="C41" s="54" t="s">
        <v>33</v>
      </c>
      <c r="D41" s="7" t="str">
        <v>AM</v>
      </c>
      <c r="E41" s="7" t="str">
        <v>3L</v>
      </c>
      <c r="F41" s="7" t="str">
        <f t="shared" si="3"/>
        <v>Annual</v>
      </c>
      <c r="G41" s="8" t="s">
        <v>6</v>
      </c>
      <c r="H41" s="8" t="str">
        <f t="shared" si="0"/>
        <v>Actual/360</v>
      </c>
      <c r="I41" s="23">
        <v>0</v>
      </c>
      <c r="J41" s="46" t="str">
        <f t="shared" si="1"/>
        <v>USDAM3L50Y_Quote</v>
      </c>
      <c r="K41" s="22" t="str">
        <f t="shared" si="2"/>
        <v>USD_YC3MRH_AM3L50Y</v>
      </c>
      <c r="L41" s="24" t="str">
        <f>_xll.qlSwapRateHelper2(K41,$J41,$C41,Calendar,$F41,$G41,$H41,$L$4,$I41,B41,DiscountingCurve,Permanent,,ObjectOverwrite)</f>
        <v>USD_YC3MRH_AM3L50Y#0000</v>
      </c>
      <c r="M41" s="47" t="str">
        <f>_xll.ohRangeRetrieveError(L41)</f>
        <v/>
      </c>
      <c r="N41" s="58"/>
    </row>
    <row r="42" spans="1:17">
      <c r="A42" s="3"/>
      <c r="B42" s="7" t="s">
        <v>76</v>
      </c>
      <c r="C42" s="54" t="s">
        <v>34</v>
      </c>
      <c r="D42" s="7" t="str">
        <v>AM</v>
      </c>
      <c r="E42" s="7" t="str">
        <v>3L</v>
      </c>
      <c r="F42" s="7" t="str">
        <f t="shared" si="3"/>
        <v>Annual</v>
      </c>
      <c r="G42" s="8" t="s">
        <v>6</v>
      </c>
      <c r="H42" s="8" t="str">
        <f t="shared" si="0"/>
        <v>Actual/360</v>
      </c>
      <c r="I42" s="23">
        <v>0</v>
      </c>
      <c r="J42" s="46" t="str">
        <f t="shared" si="1"/>
        <v>USDAM3L60Y_Quote</v>
      </c>
      <c r="K42" s="22" t="str">
        <f t="shared" si="2"/>
        <v>USD_YC3MRH_AM3L60Y</v>
      </c>
      <c r="L42" s="24" t="str">
        <f>_xll.qlSwapRateHelper2(K42,$J42,$C42,Calendar,$F42,$G42,$H42,$L$4,$I42,B42,DiscountingCurve,Permanent,,ObjectOverwrite)</f>
        <v>USD_YC3MRH_AM3L60Y#0000</v>
      </c>
      <c r="M42" s="47" t="str">
        <f>_xll.ohRangeRetrieveError(L42)</f>
        <v/>
      </c>
      <c r="N42" s="58"/>
    </row>
    <row r="43" spans="1:17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58"/>
    </row>
    <row r="44" spans="1:17">
      <c r="A44" s="3"/>
      <c r="B44" s="7" t="s">
        <v>76</v>
      </c>
      <c r="C44" s="55"/>
      <c r="D44" s="7" t="s">
        <v>77</v>
      </c>
      <c r="E44" s="7">
        <v>12</v>
      </c>
      <c r="F44" s="7" t="s">
        <v>2</v>
      </c>
      <c r="G44" s="4" t="s">
        <v>6</v>
      </c>
      <c r="H44" s="4" t="s">
        <v>4</v>
      </c>
      <c r="I44" s="23">
        <v>0</v>
      </c>
      <c r="J44" s="69" t="str">
        <f t="shared" ref="J44:J50" si="4">Currency&amp;$D44&amp;$E44&amp;QuoteSuffix</f>
        <v>USD1S12_Quote</v>
      </c>
      <c r="K44" s="22" t="str">
        <f t="shared" si="2"/>
        <v>USD_YC3MRH_1S12</v>
      </c>
      <c r="L44" s="24" t="str">
        <f>_xll.qlSwapRateHelper2(K44,$J44,$E44&amp;"M",Calendar,$F44,$G44,$H44,$L$4,$I44,B44,DiscountingCurve,Permanent,,ObjectOverwrite)</f>
        <v>USD_YC3MRH_1S12#0000</v>
      </c>
      <c r="M44" s="47" t="str">
        <f>_xll.ohRangeRetrieveError(L44)</f>
        <v/>
      </c>
      <c r="N44" s="58"/>
      <c r="O44" s="67"/>
      <c r="P44" s="67"/>
      <c r="Q44" s="67"/>
    </row>
    <row r="45" spans="1:17">
      <c r="A45" s="3"/>
      <c r="B45" s="7" t="s">
        <v>76</v>
      </c>
      <c r="C45" s="54"/>
      <c r="D45" s="7" t="s">
        <v>78</v>
      </c>
      <c r="E45" s="7">
        <v>12</v>
      </c>
      <c r="F45" s="7" t="s">
        <v>2</v>
      </c>
      <c r="G45" s="8" t="s">
        <v>6</v>
      </c>
      <c r="H45" s="8" t="s">
        <v>4</v>
      </c>
      <c r="I45" s="23">
        <v>0</v>
      </c>
      <c r="J45" s="46" t="str">
        <f t="shared" si="4"/>
        <v>USD2S12_Quote</v>
      </c>
      <c r="K45" s="22" t="str">
        <f t="shared" si="2"/>
        <v>USD_YC3MRH_2S12</v>
      </c>
      <c r="L45" s="24" t="str">
        <f>_xll.qlSwapRateHelper2(K45,$J45,$E45&amp;"M",Calendar,$F45,$G45,$H45,$L$4,$I45,B45,DiscountingCurve,Permanent,,ObjectOverwrite)</f>
        <v>USD_YC3MRH_2S12#0000</v>
      </c>
      <c r="M45" s="47" t="str">
        <f>_xll.ohRangeRetrieveError(L45)</f>
        <v/>
      </c>
      <c r="N45" s="58"/>
      <c r="O45" s="67"/>
      <c r="P45" s="67"/>
      <c r="Q45" s="67"/>
    </row>
    <row r="46" spans="1:17">
      <c r="A46" s="3"/>
      <c r="B46" s="7" t="s">
        <v>76</v>
      </c>
      <c r="C46" s="54"/>
      <c r="D46" s="7" t="s">
        <v>79</v>
      </c>
      <c r="E46" s="7">
        <v>12</v>
      </c>
      <c r="F46" s="7" t="s">
        <v>2</v>
      </c>
      <c r="G46" s="8" t="s">
        <v>6</v>
      </c>
      <c r="H46" s="8" t="s">
        <v>4</v>
      </c>
      <c r="I46" s="23">
        <v>0</v>
      </c>
      <c r="J46" s="46" t="str">
        <f t="shared" si="4"/>
        <v>USD3S12_Quote</v>
      </c>
      <c r="K46" s="22" t="str">
        <f t="shared" si="2"/>
        <v>USD_YC3MRH_3S12</v>
      </c>
      <c r="L46" s="24" t="str">
        <f>_xll.qlSwapRateHelper2(K46,$J46,$E46&amp;"M",Calendar,$F46,$G46,$H46,$L$4,$I46,B46,DiscountingCurve,Permanent,,ObjectOverwrite)</f>
        <v>USD_YC3MRH_3S12#0000</v>
      </c>
      <c r="M46" s="47" t="str">
        <f>_xll.ohRangeRetrieveError(L46)</f>
        <v/>
      </c>
      <c r="N46" s="58"/>
      <c r="O46" s="67"/>
      <c r="P46" s="67"/>
      <c r="Q46" s="67"/>
    </row>
    <row r="47" spans="1:17">
      <c r="A47" s="3"/>
      <c r="B47" s="7" t="s">
        <v>76</v>
      </c>
      <c r="C47" s="54"/>
      <c r="D47" s="7" t="s">
        <v>80</v>
      </c>
      <c r="E47" s="7">
        <v>12</v>
      </c>
      <c r="F47" s="7" t="s">
        <v>2</v>
      </c>
      <c r="G47" s="8" t="s">
        <v>6</v>
      </c>
      <c r="H47" s="8" t="s">
        <v>4</v>
      </c>
      <c r="I47" s="23">
        <v>0</v>
      </c>
      <c r="J47" s="46" t="str">
        <f t="shared" si="4"/>
        <v>USD4S12_Quote</v>
      </c>
      <c r="K47" s="22" t="str">
        <f t="shared" si="2"/>
        <v>USD_YC3MRH_4S12</v>
      </c>
      <c r="L47" s="24" t="str">
        <f>_xll.qlSwapRateHelper2(K47,$J47,$E47&amp;"M",Calendar,$F47,$G47,$H47,$L$4,$I47,B47,DiscountingCurve,Permanent,,ObjectOverwrite)</f>
        <v>USD_YC3MRH_4S12#0000</v>
      </c>
      <c r="M47" s="47" t="str">
        <f>_xll.ohRangeRetrieveError(L47)</f>
        <v/>
      </c>
      <c r="N47" s="58"/>
      <c r="O47" s="67"/>
      <c r="P47" s="67"/>
      <c r="Q47" s="67"/>
    </row>
    <row r="48" spans="1:17">
      <c r="A48" s="3"/>
      <c r="B48" s="7" t="s">
        <v>76</v>
      </c>
      <c r="C48" s="54"/>
      <c r="D48" s="7" t="s">
        <v>77</v>
      </c>
      <c r="E48" s="7">
        <v>24</v>
      </c>
      <c r="F48" s="7" t="s">
        <v>2</v>
      </c>
      <c r="G48" s="8" t="s">
        <v>6</v>
      </c>
      <c r="H48" s="8" t="s">
        <v>4</v>
      </c>
      <c r="I48" s="23">
        <v>0</v>
      </c>
      <c r="J48" s="46" t="str">
        <f t="shared" si="4"/>
        <v>USD1S24_Quote</v>
      </c>
      <c r="K48" s="22" t="str">
        <f t="shared" si="2"/>
        <v>USD_YC3MRH_1S24</v>
      </c>
      <c r="L48" s="24" t="str">
        <f>_xll.qlSwapRateHelper2(K48,$J48,$E48&amp;"M",Calendar,$F48,$G48,$H48,$L$4,$I48,B48,DiscountingCurve,Permanent,,ObjectOverwrite)</f>
        <v>USD_YC3MRH_1S24#0000</v>
      </c>
      <c r="M48" s="47" t="str">
        <f>_xll.ohRangeRetrieveError(L48)</f>
        <v/>
      </c>
      <c r="N48" s="58"/>
      <c r="O48" s="67"/>
      <c r="P48" s="67"/>
      <c r="Q48" s="67"/>
    </row>
    <row r="49" spans="1:17">
      <c r="A49" s="3"/>
      <c r="B49" s="7" t="s">
        <v>76</v>
      </c>
      <c r="C49" s="54"/>
      <c r="D49" s="7" t="s">
        <v>78</v>
      </c>
      <c r="E49" s="7">
        <v>24</v>
      </c>
      <c r="F49" s="7" t="s">
        <v>2</v>
      </c>
      <c r="G49" s="8" t="s">
        <v>6</v>
      </c>
      <c r="H49" s="8" t="s">
        <v>4</v>
      </c>
      <c r="I49" s="23">
        <v>0</v>
      </c>
      <c r="J49" s="46" t="str">
        <f t="shared" si="4"/>
        <v>USD2S24_Quote</v>
      </c>
      <c r="K49" s="22" t="str">
        <f t="shared" si="2"/>
        <v>USD_YC3MRH_2S24</v>
      </c>
      <c r="L49" s="24" t="str">
        <f>_xll.qlSwapRateHelper2(K49,$J49,$E49&amp;"M",Calendar,$F49,$G49,$H49,$L$4,$I49,B49,DiscountingCurve,Permanent,,ObjectOverwrite)</f>
        <v>USD_YC3MRH_2S24#0000</v>
      </c>
      <c r="M49" s="47" t="str">
        <f>_xll.ohRangeRetrieveError(L49)</f>
        <v/>
      </c>
      <c r="N49" s="58"/>
      <c r="O49" s="67"/>
      <c r="P49" s="67"/>
      <c r="Q49" s="67"/>
    </row>
    <row r="50" spans="1:17">
      <c r="A50" s="3"/>
      <c r="B50" s="7" t="s">
        <v>76</v>
      </c>
      <c r="C50" s="54"/>
      <c r="D50" s="7" t="s">
        <v>77</v>
      </c>
      <c r="E50" s="7">
        <v>36</v>
      </c>
      <c r="F50" s="7" t="s">
        <v>2</v>
      </c>
      <c r="G50" s="8" t="s">
        <v>6</v>
      </c>
      <c r="H50" s="8" t="s">
        <v>4</v>
      </c>
      <c r="I50" s="23">
        <v>0</v>
      </c>
      <c r="J50" s="46" t="str">
        <f t="shared" si="4"/>
        <v>USD1S36_Quote</v>
      </c>
      <c r="K50" s="22" t="str">
        <f t="shared" si="2"/>
        <v>USD_YC3MRH_1S36</v>
      </c>
      <c r="L50" s="24" t="str">
        <f>_xll.qlSwapRateHelper2(K50,$J50,$E50&amp;"M",Calendar,$F50,$G50,$H50,$L$4,$I50,B50,DiscountingCurve,Permanent,,ObjectOverwrite)</f>
        <v>USD_YC3MRH_1S36#0000</v>
      </c>
      <c r="M50" s="47" t="str">
        <f>_xll.ohRangeRetrieveError(L50)</f>
        <v/>
      </c>
      <c r="N50" s="58"/>
      <c r="O50" s="67"/>
      <c r="P50" s="67"/>
      <c r="Q50" s="67"/>
    </row>
    <row r="51" spans="1:17" ht="12" thickBot="1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8"/>
      <c r="O51" s="2"/>
      <c r="P51" s="2"/>
      <c r="Q51" s="2"/>
    </row>
  </sheetData>
  <phoneticPr fontId="5" type="noConversion"/>
  <dataValidations count="3">
    <dataValidation type="list" allowBlank="1" showInputMessage="1" showErrorMessage="1" sqref="G6:G42 G44:G50">
      <formula1>"Following,Modified Following,Preceding,Modified Preceding,Month End Reference,Unadjusted Month End,Unadjusted"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43"/>
  <sheetViews>
    <sheetView workbookViewId="0">
      <selection activeCell="L3" sqref="L3"/>
    </sheetView>
  </sheetViews>
  <sheetFormatPr defaultRowHeight="12.75"/>
  <cols>
    <col min="1" max="1" width="1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5.8554687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1.42578125" bestFit="1" customWidth="1"/>
    <col min="12" max="12" width="25.85546875" style="12" bestFit="1" customWidth="1"/>
    <col min="13" max="13" width="16.5703125" customWidth="1"/>
    <col min="14" max="14" width="3.85546875" customWidth="1"/>
    <col min="15" max="15" width="2.5703125" customWidth="1"/>
    <col min="16" max="16" width="4" bestFit="1" customWidth="1"/>
    <col min="17" max="17" width="3.28515625" bestFit="1" customWidth="1"/>
    <col min="18" max="18" width="2.7109375" bestFit="1" customWidth="1"/>
  </cols>
  <sheetData>
    <row r="1" spans="1:18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>
      <c r="A2" s="3"/>
      <c r="B2" s="2"/>
      <c r="C2" s="2"/>
      <c r="D2" s="2"/>
      <c r="E2" s="2"/>
      <c r="F2" s="2"/>
      <c r="G2" s="2"/>
      <c r="H2" s="2"/>
      <c r="I2" s="2"/>
      <c r="J2" s="61" t="s">
        <v>12</v>
      </c>
      <c r="K2" s="61" t="str">
        <f>Currency&amp;"_YC"&amp;$J$2&amp;"RH"</f>
        <v>USD_YC6MRH</v>
      </c>
      <c r="L2" s="61" t="str">
        <f>Discounting</f>
        <v>UsdYC</v>
      </c>
      <c r="M2" s="2"/>
      <c r="N2" s="58"/>
    </row>
    <row r="3" spans="1:18" ht="22.5">
      <c r="A3" s="3"/>
      <c r="B3" s="42" t="s">
        <v>75</v>
      </c>
      <c r="C3" s="42"/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USD_YC6MRH_Swaps.xml</v>
      </c>
      <c r="L3" s="45">
        <f>IF(Serialize,_xll.ohObjectSave(L4:L42,SerializationPath&amp;K3,FileOverwrite,Serialize),"---")</f>
        <v>38</v>
      </c>
      <c r="M3" s="47" t="str">
        <f>_xll.ohRangeRetrieveError(L3)</f>
        <v/>
      </c>
      <c r="N3" s="20"/>
    </row>
    <row r="4" spans="1:18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USD_YC6MRH_AM6L_Libor6M</v>
      </c>
      <c r="L4" s="66" t="str">
        <f>IF(UPPER(FamilyName)="IBOR",_xll.qlEuribor($K4,$J$2,,Permanent,Trigger,ObjectOverwrite),IF(UPPER(FamilyName)="LIBOR",_xll.qlLibor($K4,Currency,$J$2,,Permanent,Trigger,ObjectOverwrite),"--"))</f>
        <v>USD_YC6MRH_AM6L_Libor6M#0000</v>
      </c>
      <c r="M4" s="41" t="str">
        <f>_xll.ohRangeRetrieveError(L4)</f>
        <v/>
      </c>
      <c r="N4" s="58"/>
    </row>
    <row r="5" spans="1:18" s="57" customFormat="1" ht="12" thickBo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>
      <c r="A6" s="3"/>
      <c r="B6" s="7" t="s">
        <v>76</v>
      </c>
      <c r="C6" s="7" t="s">
        <v>14</v>
      </c>
      <c r="D6" s="7" t="str">
        <f t="array" ref="D6:D42">VLOOKUP(Currency,Conventions,2)</f>
        <v>AM</v>
      </c>
      <c r="E6" s="7" t="str">
        <f t="array" ref="E6:E42">VLOOKUP(Currency,Conventions,3)</f>
        <v>6L</v>
      </c>
      <c r="F6" s="4" t="str">
        <f>IF(UPPER(LEFT($D6))="A","Annual",IF(UPPER(LEFT($D6))="S","Semiannual","--"))</f>
        <v>Annual</v>
      </c>
      <c r="G6" s="4" t="s">
        <v>6</v>
      </c>
      <c r="H6" s="4" t="str">
        <f t="shared" ref="H6:H42" si="0">IF(UPPER(RIGHT($D6))="B",BondBasisDayCounter,IF(UPPER(RIGHT($D6))="M",MoneyMarketDayCounter,"--"))</f>
        <v>Actual/360</v>
      </c>
      <c r="I6" s="23">
        <v>0</v>
      </c>
      <c r="J6" s="22" t="str">
        <f t="shared" ref="J6:J42" si="1">Currency&amp;$D6&amp;$E6&amp;$C6&amp;QuoteSuffix</f>
        <v>USDAM6L1Y_Quote</v>
      </c>
      <c r="K6" s="22" t="str">
        <f>$K$2&amp;"_"&amp;$D6&amp;$E6&amp;$C6</f>
        <v>USD_YC6MRH_AM6L1Y</v>
      </c>
      <c r="L6" s="24" t="str">
        <f>_xll.qlSwapRateHelper2(K6,$J6,$C6,Calendar,$F6,$G6,$H6,$L$4,$I6,B6,DiscountingCurve,Permanent,,ObjectOverwrite)</f>
        <v>USD_YC6MRH_AM6L1Y#0000</v>
      </c>
      <c r="M6" s="47" t="str">
        <f>_xll.ohRangeRetrieveError(L6)</f>
        <v/>
      </c>
      <c r="N6" s="20"/>
      <c r="P6" s="70" t="s">
        <v>85</v>
      </c>
      <c r="Q6" s="71" t="s">
        <v>54</v>
      </c>
      <c r="R6" s="72" t="s">
        <v>86</v>
      </c>
    </row>
    <row r="7" spans="1:18">
      <c r="A7" s="3"/>
      <c r="B7" s="7" t="s">
        <v>76</v>
      </c>
      <c r="C7" s="7" t="s">
        <v>38</v>
      </c>
      <c r="D7" s="7" t="str">
        <v>AM</v>
      </c>
      <c r="E7" s="7" t="str">
        <v>6L</v>
      </c>
      <c r="F7" s="8" t="str">
        <f t="shared" ref="F7:F42" si="2">IF(UPPER(LEFT($D7))="A","Annual",IF(UPPER(LEFT($D7))="S","Semiannual","--"))</f>
        <v>Annual</v>
      </c>
      <c r="G7" s="8" t="s">
        <v>6</v>
      </c>
      <c r="H7" s="8" t="str">
        <f t="shared" si="0"/>
        <v>Actual/360</v>
      </c>
      <c r="I7" s="23">
        <v>0</v>
      </c>
      <c r="J7" s="25" t="str">
        <f t="shared" si="1"/>
        <v>USDAM6L15M_Quote</v>
      </c>
      <c r="K7" s="22" t="str">
        <f t="shared" ref="K7:K42" si="3">$K$2&amp;"_"&amp;$D7&amp;$E7&amp;$C7</f>
        <v>USD_YC6MRH_AM6L15M</v>
      </c>
      <c r="L7" s="24" t="str">
        <f>_xll.qlSwapRateHelper2(K7,$J7,$C7,Calendar,$F7,$G7,$H7,$L$4,$I7,B7,DiscountingCurve,Permanent,,ObjectOverwrite)</f>
        <v>USD_YC6MRH_AM6L15M#0000</v>
      </c>
      <c r="M7" s="47" t="str">
        <f>_xll.ohRangeRetrieveError(L7)</f>
        <v/>
      </c>
      <c r="N7" s="20"/>
      <c r="P7" s="48" t="s">
        <v>87</v>
      </c>
      <c r="Q7" s="49" t="s">
        <v>54</v>
      </c>
      <c r="R7" s="50" t="s">
        <v>88</v>
      </c>
    </row>
    <row r="8" spans="1:18">
      <c r="A8" s="3"/>
      <c r="B8" s="7" t="s">
        <v>76</v>
      </c>
      <c r="C8" s="7" t="s">
        <v>39</v>
      </c>
      <c r="D8" s="7" t="str">
        <v>AM</v>
      </c>
      <c r="E8" s="7" t="str">
        <v>6L</v>
      </c>
      <c r="F8" s="8" t="str">
        <f t="shared" si="2"/>
        <v>Annual</v>
      </c>
      <c r="G8" s="8" t="s">
        <v>6</v>
      </c>
      <c r="H8" s="8" t="str">
        <f t="shared" si="0"/>
        <v>Actual/360</v>
      </c>
      <c r="I8" s="23">
        <v>0</v>
      </c>
      <c r="J8" s="25" t="str">
        <f t="shared" si="1"/>
        <v>USDAM6L18M_Quote</v>
      </c>
      <c r="K8" s="22" t="str">
        <f t="shared" si="3"/>
        <v>USD_YC6MRH_AM6L18M</v>
      </c>
      <c r="L8" s="24" t="str">
        <f>_xll.qlSwapRateHelper2(K8,$J8,$C8,Calendar,$F8,$G8,$H8,$L$4,$I8,B8,DiscountingCurve,Permanent,,ObjectOverwrite)</f>
        <v>USD_YC6MRH_AM6L18M#0000</v>
      </c>
      <c r="M8" s="47" t="str">
        <f>_xll.ohRangeRetrieveError(L8)</f>
        <v/>
      </c>
      <c r="N8" s="20"/>
      <c r="P8" s="48" t="s">
        <v>89</v>
      </c>
      <c r="Q8" s="49" t="s">
        <v>93</v>
      </c>
      <c r="R8" s="50" t="s">
        <v>86</v>
      </c>
    </row>
    <row r="9" spans="1:18">
      <c r="A9" s="3"/>
      <c r="B9" s="7" t="s">
        <v>76</v>
      </c>
      <c r="C9" s="7" t="s">
        <v>40</v>
      </c>
      <c r="D9" s="7" t="str">
        <v>AM</v>
      </c>
      <c r="E9" s="7" t="str">
        <v>6L</v>
      </c>
      <c r="F9" s="8" t="str">
        <f t="shared" si="2"/>
        <v>Annual</v>
      </c>
      <c r="G9" s="8" t="s">
        <v>6</v>
      </c>
      <c r="H9" s="8" t="str">
        <f t="shared" si="0"/>
        <v>Actual/360</v>
      </c>
      <c r="I9" s="23">
        <v>0</v>
      </c>
      <c r="J9" s="25" t="str">
        <f t="shared" si="1"/>
        <v>USDAM6L21M_Quote</v>
      </c>
      <c r="K9" s="22" t="str">
        <f t="shared" si="3"/>
        <v>USD_YC6MRH_AM6L21M</v>
      </c>
      <c r="L9" s="24" t="str">
        <f>_xll.qlSwapRateHelper2(K9,$J9,$C9,Calendar,$F9,$G9,$H9,$L$4,$I9,B9,DiscountingCurve,Permanent,,ObjectOverwrite)</f>
        <v>USD_YC6MRH_AM6L21M#0000</v>
      </c>
      <c r="M9" s="47" t="str">
        <f>_xll.ohRangeRetrieveError(L9)</f>
        <v/>
      </c>
      <c r="N9" s="20"/>
      <c r="P9" s="48" t="s">
        <v>92</v>
      </c>
      <c r="Q9" s="49" t="s">
        <v>93</v>
      </c>
      <c r="R9" s="50" t="s">
        <v>86</v>
      </c>
    </row>
    <row r="10" spans="1:18" ht="13.5" thickBot="1">
      <c r="A10" s="3"/>
      <c r="B10" s="7" t="s">
        <v>76</v>
      </c>
      <c r="C10" s="7" t="s">
        <v>15</v>
      </c>
      <c r="D10" s="7" t="str">
        <v>AM</v>
      </c>
      <c r="E10" s="7" t="str">
        <v>6L</v>
      </c>
      <c r="F10" s="8" t="str">
        <f t="shared" si="2"/>
        <v>Annual</v>
      </c>
      <c r="G10" s="8" t="s">
        <v>6</v>
      </c>
      <c r="H10" s="8" t="str">
        <f t="shared" si="0"/>
        <v>Actual/360</v>
      </c>
      <c r="I10" s="23">
        <v>0</v>
      </c>
      <c r="J10" s="25" t="str">
        <f t="shared" si="1"/>
        <v>USDAM6L2Y_Quote</v>
      </c>
      <c r="K10" s="22" t="str">
        <f t="shared" si="3"/>
        <v>USD_YC6MRH_AM6L2Y</v>
      </c>
      <c r="L10" s="24" t="str">
        <f>_xll.qlSwapRateHelper2(K10,$J10,$C10,Calendar,$F10,$G10,$H10,$L$4,$I10,B10,DiscountingCurve,Permanent,,ObjectOverwrite)</f>
        <v>USD_YC6MRH_AM6L2Y#0000</v>
      </c>
      <c r="M10" s="47" t="str">
        <f>_xll.ohRangeRetrieveError(L10)</f>
        <v/>
      </c>
      <c r="N10" s="20"/>
      <c r="P10" s="51" t="s">
        <v>81</v>
      </c>
      <c r="Q10" s="52" t="s">
        <v>90</v>
      </c>
      <c r="R10" s="53" t="s">
        <v>86</v>
      </c>
    </row>
    <row r="11" spans="1:18">
      <c r="A11" s="3"/>
      <c r="B11" s="7" t="s">
        <v>76</v>
      </c>
      <c r="C11" s="7" t="s">
        <v>16</v>
      </c>
      <c r="D11" s="7" t="str">
        <v>AM</v>
      </c>
      <c r="E11" s="7" t="str">
        <v>6L</v>
      </c>
      <c r="F11" s="8" t="str">
        <f t="shared" si="2"/>
        <v>Annual</v>
      </c>
      <c r="G11" s="8" t="s">
        <v>6</v>
      </c>
      <c r="H11" s="8" t="str">
        <f t="shared" si="0"/>
        <v>Actual/360</v>
      </c>
      <c r="I11" s="23">
        <v>0</v>
      </c>
      <c r="J11" s="25" t="str">
        <f t="shared" si="1"/>
        <v>USDAM6L3Y_Quote</v>
      </c>
      <c r="K11" s="22" t="str">
        <f t="shared" si="3"/>
        <v>USD_YC6MRH_AM6L3Y</v>
      </c>
      <c r="L11" s="24" t="str">
        <f>_xll.qlSwapRateHelper2(K11,$J11,$C11,Calendar,$F11,$G11,$H11,$L$4,$I11,B11,DiscountingCurve,Permanent,,ObjectOverwrite)</f>
        <v>USD_YC6MRH_AM6L3Y#0000</v>
      </c>
      <c r="M11" s="47" t="str">
        <f>_xll.ohRangeRetrieveError(L11)</f>
        <v/>
      </c>
      <c r="N11" s="20"/>
    </row>
    <row r="12" spans="1:18">
      <c r="A12" s="3"/>
      <c r="B12" s="7" t="s">
        <v>76</v>
      </c>
      <c r="C12" s="7" t="s">
        <v>17</v>
      </c>
      <c r="D12" s="7" t="str">
        <v>AM</v>
      </c>
      <c r="E12" s="7" t="str">
        <v>6L</v>
      </c>
      <c r="F12" s="8" t="str">
        <f t="shared" si="2"/>
        <v>Annual</v>
      </c>
      <c r="G12" s="8" t="s">
        <v>6</v>
      </c>
      <c r="H12" s="8" t="str">
        <f t="shared" si="0"/>
        <v>Actual/360</v>
      </c>
      <c r="I12" s="23">
        <v>0</v>
      </c>
      <c r="J12" s="25" t="str">
        <f t="shared" si="1"/>
        <v>USDAM6L4Y_Quote</v>
      </c>
      <c r="K12" s="22" t="str">
        <f t="shared" si="3"/>
        <v>USD_YC6MRH_AM6L4Y</v>
      </c>
      <c r="L12" s="24" t="str">
        <f>_xll.qlSwapRateHelper2(K12,$J12,$C12,Calendar,$F12,$G12,$H12,$L$4,$I12,B12,DiscountingCurve,Permanent,,ObjectOverwrite)</f>
        <v>USD_YC6MRH_AM6L4Y#0000</v>
      </c>
      <c r="M12" s="47" t="str">
        <f>_xll.ohRangeRetrieveError(L12)</f>
        <v/>
      </c>
      <c r="N12" s="20"/>
    </row>
    <row r="13" spans="1:18">
      <c r="A13" s="3"/>
      <c r="B13" s="7" t="s">
        <v>76</v>
      </c>
      <c r="C13" s="7" t="s">
        <v>18</v>
      </c>
      <c r="D13" s="7" t="str">
        <v>AM</v>
      </c>
      <c r="E13" s="7" t="str">
        <v>6L</v>
      </c>
      <c r="F13" s="8" t="str">
        <f t="shared" si="2"/>
        <v>Annual</v>
      </c>
      <c r="G13" s="8" t="s">
        <v>6</v>
      </c>
      <c r="H13" s="8" t="str">
        <f t="shared" si="0"/>
        <v>Actual/360</v>
      </c>
      <c r="I13" s="23">
        <v>0</v>
      </c>
      <c r="J13" s="25" t="str">
        <f t="shared" si="1"/>
        <v>USDAM6L5Y_Quote</v>
      </c>
      <c r="K13" s="22" t="str">
        <f t="shared" si="3"/>
        <v>USD_YC6MRH_AM6L5Y</v>
      </c>
      <c r="L13" s="24" t="str">
        <f>_xll.qlSwapRateHelper2(K13,$J13,$C13,Calendar,$F13,$G13,$H13,$L$4,$I13,B13,DiscountingCurve,Permanent,,ObjectOverwrite)</f>
        <v>USD_YC6MRH_AM6L5Y#0000</v>
      </c>
      <c r="M13" s="47" t="str">
        <f>_xll.ohRangeRetrieveError(L13)</f>
        <v/>
      </c>
      <c r="N13" s="20"/>
    </row>
    <row r="14" spans="1:18">
      <c r="A14" s="3"/>
      <c r="B14" s="7" t="s">
        <v>76</v>
      </c>
      <c r="C14" s="7" t="s">
        <v>19</v>
      </c>
      <c r="D14" s="7" t="str">
        <v>AM</v>
      </c>
      <c r="E14" s="7" t="str">
        <v>6L</v>
      </c>
      <c r="F14" s="8" t="str">
        <f t="shared" si="2"/>
        <v>Annual</v>
      </c>
      <c r="G14" s="8" t="s">
        <v>6</v>
      </c>
      <c r="H14" s="8" t="str">
        <f t="shared" si="0"/>
        <v>Actual/360</v>
      </c>
      <c r="I14" s="23">
        <v>0</v>
      </c>
      <c r="J14" s="25" t="str">
        <f t="shared" si="1"/>
        <v>USDAM6L6Y_Quote</v>
      </c>
      <c r="K14" s="22" t="str">
        <f t="shared" si="3"/>
        <v>USD_YC6MRH_AM6L6Y</v>
      </c>
      <c r="L14" s="24" t="str">
        <f>_xll.qlSwapRateHelper2(K14,$J14,$C14,Calendar,$F14,$G14,$H14,$L$4,$I14,B14,DiscountingCurve,Permanent,,ObjectOverwrite)</f>
        <v>USD_YC6MRH_AM6L6Y#0000</v>
      </c>
      <c r="M14" s="47" t="str">
        <f>_xll.ohRangeRetrieveError(L14)</f>
        <v/>
      </c>
      <c r="N14" s="20"/>
    </row>
    <row r="15" spans="1:18">
      <c r="A15" s="3"/>
      <c r="B15" s="7" t="s">
        <v>76</v>
      </c>
      <c r="C15" s="7" t="s">
        <v>20</v>
      </c>
      <c r="D15" s="7" t="str">
        <v>AM</v>
      </c>
      <c r="E15" s="7" t="str">
        <v>6L</v>
      </c>
      <c r="F15" s="8" t="str">
        <f t="shared" si="2"/>
        <v>Annual</v>
      </c>
      <c r="G15" s="8" t="s">
        <v>6</v>
      </c>
      <c r="H15" s="8" t="str">
        <f t="shared" si="0"/>
        <v>Actual/360</v>
      </c>
      <c r="I15" s="23">
        <v>0</v>
      </c>
      <c r="J15" s="25" t="str">
        <f t="shared" si="1"/>
        <v>USDAM6L7Y_Quote</v>
      </c>
      <c r="K15" s="22" t="str">
        <f t="shared" si="3"/>
        <v>USD_YC6MRH_AM6L7Y</v>
      </c>
      <c r="L15" s="24" t="str">
        <f>_xll.qlSwapRateHelper2(K15,$J15,$C15,Calendar,$F15,$G15,$H15,$L$4,$I15,B15,DiscountingCurve,Permanent,,ObjectOverwrite)</f>
        <v>USD_YC6MRH_AM6L7Y#0000</v>
      </c>
      <c r="M15" s="47" t="str">
        <f>_xll.ohRangeRetrieveError(L15)</f>
        <v/>
      </c>
      <c r="N15" s="20"/>
    </row>
    <row r="16" spans="1:18">
      <c r="A16" s="3"/>
      <c r="B16" s="7" t="s">
        <v>76</v>
      </c>
      <c r="C16" s="7" t="s">
        <v>21</v>
      </c>
      <c r="D16" s="7" t="str">
        <v>AM</v>
      </c>
      <c r="E16" s="7" t="str">
        <v>6L</v>
      </c>
      <c r="F16" s="8" t="str">
        <f t="shared" si="2"/>
        <v>Annual</v>
      </c>
      <c r="G16" s="8" t="s">
        <v>6</v>
      </c>
      <c r="H16" s="8" t="str">
        <f t="shared" si="0"/>
        <v>Actual/360</v>
      </c>
      <c r="I16" s="23">
        <v>0</v>
      </c>
      <c r="J16" s="25" t="str">
        <f t="shared" si="1"/>
        <v>USDAM6L8Y_Quote</v>
      </c>
      <c r="K16" s="22" t="str">
        <f t="shared" si="3"/>
        <v>USD_YC6MRH_AM6L8Y</v>
      </c>
      <c r="L16" s="24" t="str">
        <f>_xll.qlSwapRateHelper2(K16,$J16,$C16,Calendar,$F16,$G16,$H16,$L$4,$I16,B16,DiscountingCurve,Permanent,,ObjectOverwrite)</f>
        <v>USD_YC6MRH_AM6L8Y#0000</v>
      </c>
      <c r="M16" s="47" t="str">
        <f>_xll.ohRangeRetrieveError(L16)</f>
        <v/>
      </c>
      <c r="N16" s="20"/>
    </row>
    <row r="17" spans="1:14">
      <c r="A17" s="3"/>
      <c r="B17" s="7" t="s">
        <v>76</v>
      </c>
      <c r="C17" s="7" t="s">
        <v>22</v>
      </c>
      <c r="D17" s="7" t="str">
        <v>AM</v>
      </c>
      <c r="E17" s="7" t="str">
        <v>6L</v>
      </c>
      <c r="F17" s="8" t="str">
        <f t="shared" si="2"/>
        <v>Annual</v>
      </c>
      <c r="G17" s="8" t="s">
        <v>6</v>
      </c>
      <c r="H17" s="8" t="str">
        <f t="shared" si="0"/>
        <v>Actual/360</v>
      </c>
      <c r="I17" s="23">
        <v>0</v>
      </c>
      <c r="J17" s="25" t="str">
        <f t="shared" si="1"/>
        <v>USDAM6L9Y_Quote</v>
      </c>
      <c r="K17" s="22" t="str">
        <f t="shared" si="3"/>
        <v>USD_YC6MRH_AM6L9Y</v>
      </c>
      <c r="L17" s="24" t="str">
        <f>_xll.qlSwapRateHelper2(K17,$J17,$C17,Calendar,$F17,$G17,$H17,$L$4,$I17,B17,DiscountingCurve,Permanent,,ObjectOverwrite)</f>
        <v>USD_YC6MRH_AM6L9Y#0000</v>
      </c>
      <c r="M17" s="47" t="str">
        <f>_xll.ohRangeRetrieveError(L17)</f>
        <v/>
      </c>
      <c r="N17" s="20"/>
    </row>
    <row r="18" spans="1:14">
      <c r="A18" s="3"/>
      <c r="B18" s="7" t="s">
        <v>76</v>
      </c>
      <c r="C18" s="7" t="s">
        <v>23</v>
      </c>
      <c r="D18" s="7" t="str">
        <v>AM</v>
      </c>
      <c r="E18" s="7" t="str">
        <v>6L</v>
      </c>
      <c r="F18" s="8" t="str">
        <f t="shared" si="2"/>
        <v>Annual</v>
      </c>
      <c r="G18" s="8" t="s">
        <v>6</v>
      </c>
      <c r="H18" s="8" t="str">
        <f t="shared" si="0"/>
        <v>Actual/360</v>
      </c>
      <c r="I18" s="23">
        <v>0</v>
      </c>
      <c r="J18" s="25" t="str">
        <f t="shared" si="1"/>
        <v>USDAM6L10Y_Quote</v>
      </c>
      <c r="K18" s="22" t="str">
        <f t="shared" si="3"/>
        <v>USD_YC6MRH_AM6L10Y</v>
      </c>
      <c r="L18" s="24" t="str">
        <f>_xll.qlSwapRateHelper2(K18,$J18,$C18,Calendar,$F18,$G18,$H18,$L$4,$I18,B18,DiscountingCurve,Permanent,,ObjectOverwrite)</f>
        <v>USD_YC6MRH_AM6L10Y#0000</v>
      </c>
      <c r="M18" s="47" t="str">
        <f>_xll.ohRangeRetrieveError(L18)</f>
        <v/>
      </c>
      <c r="N18" s="20"/>
    </row>
    <row r="19" spans="1:14">
      <c r="A19" s="3"/>
      <c r="B19" s="7" t="s">
        <v>76</v>
      </c>
      <c r="C19" s="7" t="s">
        <v>24</v>
      </c>
      <c r="D19" s="7" t="str">
        <v>AM</v>
      </c>
      <c r="E19" s="7" t="str">
        <v>6L</v>
      </c>
      <c r="F19" s="8" t="str">
        <f t="shared" si="2"/>
        <v>Annual</v>
      </c>
      <c r="G19" s="8" t="s">
        <v>6</v>
      </c>
      <c r="H19" s="8" t="str">
        <f t="shared" si="0"/>
        <v>Actual/360</v>
      </c>
      <c r="I19" s="23">
        <v>0</v>
      </c>
      <c r="J19" s="25" t="str">
        <f t="shared" si="1"/>
        <v>USDAM6L11Y_Quote</v>
      </c>
      <c r="K19" s="22" t="str">
        <f t="shared" si="3"/>
        <v>USD_YC6MRH_AM6L11Y</v>
      </c>
      <c r="L19" s="24" t="str">
        <f>_xll.qlSwapRateHelper2(K19,$J19,$C19,Calendar,$F19,$G19,$H19,$L$4,$I19,B19,DiscountingCurve,Permanent,,ObjectOverwrite)</f>
        <v>USD_YC6MRH_AM6L11Y#0000</v>
      </c>
      <c r="M19" s="47" t="str">
        <f>_xll.ohRangeRetrieveError(L19)</f>
        <v/>
      </c>
      <c r="N19" s="20"/>
    </row>
    <row r="20" spans="1:14">
      <c r="A20" s="3"/>
      <c r="B20" s="7" t="s">
        <v>76</v>
      </c>
      <c r="C20" s="7" t="s">
        <v>25</v>
      </c>
      <c r="D20" s="7" t="str">
        <v>AM</v>
      </c>
      <c r="E20" s="7" t="str">
        <v>6L</v>
      </c>
      <c r="F20" s="8" t="str">
        <f t="shared" si="2"/>
        <v>Annual</v>
      </c>
      <c r="G20" s="8" t="s">
        <v>6</v>
      </c>
      <c r="H20" s="8" t="str">
        <f t="shared" si="0"/>
        <v>Actual/360</v>
      </c>
      <c r="I20" s="23">
        <v>0</v>
      </c>
      <c r="J20" s="25" t="str">
        <f t="shared" si="1"/>
        <v>USDAM6L12Y_Quote</v>
      </c>
      <c r="K20" s="22" t="str">
        <f t="shared" si="3"/>
        <v>USD_YC6MRH_AM6L12Y</v>
      </c>
      <c r="L20" s="24" t="str">
        <f>_xll.qlSwapRateHelper2(K20,$J20,$C20,Calendar,$F20,$G20,$H20,$L$4,$I20,B20,DiscountingCurve,Permanent,,ObjectOverwrite)</f>
        <v>USD_YC6MRH_AM6L12Y#0000</v>
      </c>
      <c r="M20" s="47" t="str">
        <f>_xll.ohRangeRetrieveError(L20)</f>
        <v/>
      </c>
      <c r="N20" s="20"/>
    </row>
    <row r="21" spans="1:14">
      <c r="A21" s="3"/>
      <c r="B21" s="7" t="s">
        <v>76</v>
      </c>
      <c r="C21" s="7" t="s">
        <v>26</v>
      </c>
      <c r="D21" s="7" t="str">
        <v>AM</v>
      </c>
      <c r="E21" s="7" t="str">
        <v>6L</v>
      </c>
      <c r="F21" s="8" t="str">
        <f t="shared" si="2"/>
        <v>Annual</v>
      </c>
      <c r="G21" s="8" t="s">
        <v>6</v>
      </c>
      <c r="H21" s="8" t="str">
        <f t="shared" si="0"/>
        <v>Actual/360</v>
      </c>
      <c r="I21" s="23">
        <v>0</v>
      </c>
      <c r="J21" s="25" t="str">
        <f t="shared" si="1"/>
        <v>USDAM6L13Y_Quote</v>
      </c>
      <c r="K21" s="22" t="str">
        <f t="shared" si="3"/>
        <v>USD_YC6MRH_AM6L13Y</v>
      </c>
      <c r="L21" s="24" t="str">
        <f>_xll.qlSwapRateHelper2(K21,$J21,$C21,Calendar,$F21,$G21,$H21,$L$4,$I21,B21,DiscountingCurve,Permanent,,ObjectOverwrite)</f>
        <v>USD_YC6MRH_AM6L13Y#0000</v>
      </c>
      <c r="M21" s="47" t="str">
        <f>_xll.ohRangeRetrieveError(L21)</f>
        <v/>
      </c>
      <c r="N21" s="20"/>
    </row>
    <row r="22" spans="1:14">
      <c r="A22" s="3"/>
      <c r="B22" s="7" t="s">
        <v>76</v>
      </c>
      <c r="C22" s="7" t="s">
        <v>27</v>
      </c>
      <c r="D22" s="7" t="str">
        <v>AM</v>
      </c>
      <c r="E22" s="7" t="str">
        <v>6L</v>
      </c>
      <c r="F22" s="8" t="str">
        <f t="shared" si="2"/>
        <v>Annual</v>
      </c>
      <c r="G22" s="8" t="s">
        <v>6</v>
      </c>
      <c r="H22" s="8" t="str">
        <f t="shared" si="0"/>
        <v>Actual/360</v>
      </c>
      <c r="I22" s="23">
        <v>0</v>
      </c>
      <c r="J22" s="25" t="str">
        <f t="shared" si="1"/>
        <v>USDAM6L14Y_Quote</v>
      </c>
      <c r="K22" s="22" t="str">
        <f t="shared" si="3"/>
        <v>USD_YC6MRH_AM6L14Y</v>
      </c>
      <c r="L22" s="24" t="str">
        <f>_xll.qlSwapRateHelper2(K22,$J22,$C22,Calendar,$F22,$G22,$H22,$L$4,$I22,B22,DiscountingCurve,Permanent,,ObjectOverwrite)</f>
        <v>USD_YC6MRH_AM6L14Y#0000</v>
      </c>
      <c r="M22" s="47" t="str">
        <f>_xll.ohRangeRetrieveError(L22)</f>
        <v/>
      </c>
      <c r="N22" s="20"/>
    </row>
    <row r="23" spans="1:14">
      <c r="A23" s="3"/>
      <c r="B23" s="7" t="s">
        <v>76</v>
      </c>
      <c r="C23" s="7" t="s">
        <v>28</v>
      </c>
      <c r="D23" s="7" t="str">
        <v>AM</v>
      </c>
      <c r="E23" s="7" t="str">
        <v>6L</v>
      </c>
      <c r="F23" s="8" t="str">
        <f t="shared" si="2"/>
        <v>Annual</v>
      </c>
      <c r="G23" s="8" t="s">
        <v>6</v>
      </c>
      <c r="H23" s="8" t="str">
        <f t="shared" si="0"/>
        <v>Actual/360</v>
      </c>
      <c r="I23" s="23">
        <v>0</v>
      </c>
      <c r="J23" s="25" t="str">
        <f t="shared" si="1"/>
        <v>USDAM6L15Y_Quote</v>
      </c>
      <c r="K23" s="22" t="str">
        <f t="shared" si="3"/>
        <v>USD_YC6MRH_AM6L15Y</v>
      </c>
      <c r="L23" s="24" t="str">
        <f>_xll.qlSwapRateHelper2(K23,$J23,$C23,Calendar,$F23,$G23,$H23,$L$4,$I23,B23,DiscountingCurve,Permanent,,ObjectOverwrite)</f>
        <v>USD_YC6MRH_AM6L15Y#0000</v>
      </c>
      <c r="M23" s="47" t="str">
        <f>_xll.ohRangeRetrieveError(L23)</f>
        <v/>
      </c>
      <c r="N23" s="20"/>
    </row>
    <row r="24" spans="1:14">
      <c r="A24" s="3"/>
      <c r="B24" s="7" t="s">
        <v>76</v>
      </c>
      <c r="C24" s="7" t="s">
        <v>41</v>
      </c>
      <c r="D24" s="7" t="str">
        <v>AM</v>
      </c>
      <c r="E24" s="7" t="str">
        <v>6L</v>
      </c>
      <c r="F24" s="8" t="str">
        <f t="shared" si="2"/>
        <v>Annual</v>
      </c>
      <c r="G24" s="8" t="s">
        <v>6</v>
      </c>
      <c r="H24" s="8" t="str">
        <f t="shared" si="0"/>
        <v>Actual/360</v>
      </c>
      <c r="I24" s="23">
        <v>0</v>
      </c>
      <c r="J24" s="25" t="str">
        <f t="shared" si="1"/>
        <v>USDAM6L16Y_Quote</v>
      </c>
      <c r="K24" s="22" t="str">
        <f t="shared" si="3"/>
        <v>USD_YC6MRH_AM6L16Y</v>
      </c>
      <c r="L24" s="24" t="str">
        <f>_xll.qlSwapRateHelper2(K24,$J24,$C24,Calendar,$F24,$G24,$H24,$L$4,$I24,B24,DiscountingCurve,Permanent,,ObjectOverwrite)</f>
        <v>USD_YC6MRH_AM6L16Y#0000</v>
      </c>
      <c r="M24" s="47" t="str">
        <f>_xll.ohRangeRetrieveError(L24)</f>
        <v/>
      </c>
      <c r="N24" s="20"/>
    </row>
    <row r="25" spans="1:14">
      <c r="A25" s="3"/>
      <c r="B25" s="7" t="s">
        <v>76</v>
      </c>
      <c r="C25" s="7" t="s">
        <v>42</v>
      </c>
      <c r="D25" s="7" t="str">
        <v>AM</v>
      </c>
      <c r="E25" s="7" t="str">
        <v>6L</v>
      </c>
      <c r="F25" s="8" t="str">
        <f t="shared" si="2"/>
        <v>Annual</v>
      </c>
      <c r="G25" s="8" t="s">
        <v>6</v>
      </c>
      <c r="H25" s="8" t="str">
        <f t="shared" si="0"/>
        <v>Actual/360</v>
      </c>
      <c r="I25" s="23">
        <v>0</v>
      </c>
      <c r="J25" s="25" t="str">
        <f t="shared" si="1"/>
        <v>USDAM6L17Y_Quote</v>
      </c>
      <c r="K25" s="22" t="str">
        <f t="shared" si="3"/>
        <v>USD_YC6MRH_AM6L17Y</v>
      </c>
      <c r="L25" s="24" t="str">
        <f>_xll.qlSwapRateHelper2(K25,$J25,$C25,Calendar,$F25,$G25,$H25,$L$4,$I25,B25,DiscountingCurve,Permanent,,ObjectOverwrite)</f>
        <v>USD_YC6MRH_AM6L17Y#0000</v>
      </c>
      <c r="M25" s="47" t="str">
        <f>_xll.ohRangeRetrieveError(L25)</f>
        <v/>
      </c>
      <c r="N25" s="20"/>
    </row>
    <row r="26" spans="1:14">
      <c r="A26" s="3"/>
      <c r="B26" s="7" t="s">
        <v>76</v>
      </c>
      <c r="C26" s="7" t="s">
        <v>43</v>
      </c>
      <c r="D26" s="7" t="str">
        <v>AM</v>
      </c>
      <c r="E26" s="7" t="str">
        <v>6L</v>
      </c>
      <c r="F26" s="8" t="str">
        <f t="shared" si="2"/>
        <v>Annual</v>
      </c>
      <c r="G26" s="8" t="s">
        <v>6</v>
      </c>
      <c r="H26" s="8" t="str">
        <f t="shared" si="0"/>
        <v>Actual/360</v>
      </c>
      <c r="I26" s="23">
        <v>0</v>
      </c>
      <c r="J26" s="25" t="str">
        <f t="shared" si="1"/>
        <v>USDAM6L18Y_Quote</v>
      </c>
      <c r="K26" s="22" t="str">
        <f t="shared" si="3"/>
        <v>USD_YC6MRH_AM6L18Y</v>
      </c>
      <c r="L26" s="24" t="str">
        <f>_xll.qlSwapRateHelper2(K26,$J26,$C26,Calendar,$F26,$G26,$H26,$L$4,$I26,B26,DiscountingCurve,Permanent,,ObjectOverwrite)</f>
        <v>USD_YC6MRH_AM6L18Y#0000</v>
      </c>
      <c r="M26" s="47" t="str">
        <f>_xll.ohRangeRetrieveError(L26)</f>
        <v/>
      </c>
      <c r="N26" s="20"/>
    </row>
    <row r="27" spans="1:14">
      <c r="A27" s="3"/>
      <c r="B27" s="7" t="s">
        <v>76</v>
      </c>
      <c r="C27" s="7" t="s">
        <v>44</v>
      </c>
      <c r="D27" s="7" t="str">
        <v>AM</v>
      </c>
      <c r="E27" s="7" t="str">
        <v>6L</v>
      </c>
      <c r="F27" s="8" t="str">
        <f t="shared" si="2"/>
        <v>Annual</v>
      </c>
      <c r="G27" s="8" t="s">
        <v>6</v>
      </c>
      <c r="H27" s="8" t="str">
        <f t="shared" si="0"/>
        <v>Actual/360</v>
      </c>
      <c r="I27" s="23">
        <v>0</v>
      </c>
      <c r="J27" s="25" t="str">
        <f t="shared" si="1"/>
        <v>USDAM6L19Y_Quote</v>
      </c>
      <c r="K27" s="22" t="str">
        <f t="shared" si="3"/>
        <v>USD_YC6MRH_AM6L19Y</v>
      </c>
      <c r="L27" s="24" t="str">
        <f>_xll.qlSwapRateHelper2(K27,$J27,$C27,Calendar,$F27,$G27,$H27,$L$4,$I27,B27,DiscountingCurve,Permanent,,ObjectOverwrite)</f>
        <v>USD_YC6MRH_AM6L19Y#0000</v>
      </c>
      <c r="M27" s="47" t="str">
        <f>_xll.ohRangeRetrieveError(L27)</f>
        <v/>
      </c>
      <c r="N27" s="20"/>
    </row>
    <row r="28" spans="1:14">
      <c r="A28" s="3"/>
      <c r="B28" s="7" t="s">
        <v>76</v>
      </c>
      <c r="C28" s="7" t="s">
        <v>29</v>
      </c>
      <c r="D28" s="7" t="str">
        <v>AM</v>
      </c>
      <c r="E28" s="7" t="str">
        <v>6L</v>
      </c>
      <c r="F28" s="8" t="str">
        <f t="shared" si="2"/>
        <v>Annual</v>
      </c>
      <c r="G28" s="8" t="s">
        <v>6</v>
      </c>
      <c r="H28" s="8" t="str">
        <f t="shared" si="0"/>
        <v>Actual/360</v>
      </c>
      <c r="I28" s="23">
        <v>0</v>
      </c>
      <c r="J28" s="25" t="str">
        <f t="shared" si="1"/>
        <v>USDAM6L20Y_Quote</v>
      </c>
      <c r="K28" s="22" t="str">
        <f t="shared" si="3"/>
        <v>USD_YC6MRH_AM6L20Y</v>
      </c>
      <c r="L28" s="24" t="str">
        <f>_xll.qlSwapRateHelper2(K28,$J28,$C28,Calendar,$F28,$G28,$H28,$L$4,$I28,B28,DiscountingCurve,Permanent,,ObjectOverwrite)</f>
        <v>USD_YC6MRH_AM6L20Y#0000</v>
      </c>
      <c r="M28" s="47" t="str">
        <f>_xll.ohRangeRetrieveError(L28)</f>
        <v/>
      </c>
      <c r="N28" s="20"/>
    </row>
    <row r="29" spans="1:14">
      <c r="A29" s="3"/>
      <c r="B29" s="7" t="s">
        <v>76</v>
      </c>
      <c r="C29" s="7" t="s">
        <v>45</v>
      </c>
      <c r="D29" s="7" t="str">
        <v>AM</v>
      </c>
      <c r="E29" s="7" t="str">
        <v>6L</v>
      </c>
      <c r="F29" s="8" t="str">
        <f t="shared" si="2"/>
        <v>Annual</v>
      </c>
      <c r="G29" s="8" t="s">
        <v>6</v>
      </c>
      <c r="H29" s="8" t="str">
        <f t="shared" si="0"/>
        <v>Actual/360</v>
      </c>
      <c r="I29" s="23">
        <v>0</v>
      </c>
      <c r="J29" s="25" t="str">
        <f t="shared" si="1"/>
        <v>USDAM6L21Y_Quote</v>
      </c>
      <c r="K29" s="22" t="str">
        <f t="shared" si="3"/>
        <v>USD_YC6MRH_AM6L21Y</v>
      </c>
      <c r="L29" s="24" t="str">
        <f>_xll.qlSwapRateHelper2(K29,$J29,$C29,Calendar,$F29,$G29,$H29,$L$4,$I29,B29,DiscountingCurve,Permanent,,ObjectOverwrite)</f>
        <v>USD_YC6MRH_AM6L21Y#0000</v>
      </c>
      <c r="M29" s="47" t="str">
        <f>_xll.ohRangeRetrieveError(L29)</f>
        <v/>
      </c>
      <c r="N29" s="20"/>
    </row>
    <row r="30" spans="1:14">
      <c r="A30" s="3"/>
      <c r="B30" s="7" t="s">
        <v>76</v>
      </c>
      <c r="C30" s="7" t="s">
        <v>46</v>
      </c>
      <c r="D30" s="7" t="str">
        <v>AM</v>
      </c>
      <c r="E30" s="7" t="str">
        <v>6L</v>
      </c>
      <c r="F30" s="8" t="str">
        <f t="shared" si="2"/>
        <v>Annual</v>
      </c>
      <c r="G30" s="8" t="s">
        <v>6</v>
      </c>
      <c r="H30" s="8" t="str">
        <f t="shared" si="0"/>
        <v>Actual/360</v>
      </c>
      <c r="I30" s="23">
        <v>0</v>
      </c>
      <c r="J30" s="25" t="str">
        <f t="shared" si="1"/>
        <v>USDAM6L22Y_Quote</v>
      </c>
      <c r="K30" s="22" t="str">
        <f t="shared" si="3"/>
        <v>USD_YC6MRH_AM6L22Y</v>
      </c>
      <c r="L30" s="24" t="str">
        <f>_xll.qlSwapRateHelper2(K30,$J30,$C30,Calendar,$F30,$G30,$H30,$L$4,$I30,B30,DiscountingCurve,Permanent,,ObjectOverwrite)</f>
        <v>USD_YC6MRH_AM6L22Y#0000</v>
      </c>
      <c r="M30" s="47" t="str">
        <f>_xll.ohRangeRetrieveError(L30)</f>
        <v/>
      </c>
      <c r="N30" s="20"/>
    </row>
    <row r="31" spans="1:14">
      <c r="A31" s="3"/>
      <c r="B31" s="7" t="s">
        <v>76</v>
      </c>
      <c r="C31" s="7" t="s">
        <v>47</v>
      </c>
      <c r="D31" s="7" t="str">
        <v>AM</v>
      </c>
      <c r="E31" s="7" t="str">
        <v>6L</v>
      </c>
      <c r="F31" s="8" t="str">
        <f t="shared" si="2"/>
        <v>Annual</v>
      </c>
      <c r="G31" s="8" t="s">
        <v>6</v>
      </c>
      <c r="H31" s="8" t="str">
        <f t="shared" si="0"/>
        <v>Actual/360</v>
      </c>
      <c r="I31" s="23">
        <v>0</v>
      </c>
      <c r="J31" s="25" t="str">
        <f t="shared" si="1"/>
        <v>USDAM6L23Y_Quote</v>
      </c>
      <c r="K31" s="22" t="str">
        <f t="shared" si="3"/>
        <v>USD_YC6MRH_AM6L23Y</v>
      </c>
      <c r="L31" s="24" t="str">
        <f>_xll.qlSwapRateHelper2(K31,$J31,$C31,Calendar,$F31,$G31,$H31,$L$4,$I31,B31,DiscountingCurve,Permanent,,ObjectOverwrite)</f>
        <v>USD_YC6MRH_AM6L23Y#0000</v>
      </c>
      <c r="M31" s="47" t="str">
        <f>_xll.ohRangeRetrieveError(L31)</f>
        <v/>
      </c>
      <c r="N31" s="20"/>
    </row>
    <row r="32" spans="1:14">
      <c r="A32" s="3"/>
      <c r="B32" s="7" t="s">
        <v>76</v>
      </c>
      <c r="C32" s="7" t="s">
        <v>48</v>
      </c>
      <c r="D32" s="7" t="str">
        <v>AM</v>
      </c>
      <c r="E32" s="7" t="str">
        <v>6L</v>
      </c>
      <c r="F32" s="8" t="str">
        <f t="shared" si="2"/>
        <v>Annual</v>
      </c>
      <c r="G32" s="8" t="s">
        <v>6</v>
      </c>
      <c r="H32" s="8" t="str">
        <f t="shared" si="0"/>
        <v>Actual/360</v>
      </c>
      <c r="I32" s="23">
        <v>0</v>
      </c>
      <c r="J32" s="25" t="str">
        <f t="shared" si="1"/>
        <v>USDAM6L24Y_Quote</v>
      </c>
      <c r="K32" s="22" t="str">
        <f t="shared" si="3"/>
        <v>USD_YC6MRH_AM6L24Y</v>
      </c>
      <c r="L32" s="24" t="str">
        <f>_xll.qlSwapRateHelper2(K32,$J32,$C32,Calendar,$F32,$G32,$H32,$L$4,$I32,B32,DiscountingCurve,Permanent,,ObjectOverwrite)</f>
        <v>USD_YC6MRH_AM6L24Y#0000</v>
      </c>
      <c r="M32" s="47" t="str">
        <f>_xll.ohRangeRetrieveError(L32)</f>
        <v/>
      </c>
      <c r="N32" s="20"/>
    </row>
    <row r="33" spans="1:14">
      <c r="A33" s="3"/>
      <c r="B33" s="7" t="s">
        <v>76</v>
      </c>
      <c r="C33" s="7" t="s">
        <v>30</v>
      </c>
      <c r="D33" s="7" t="str">
        <v>AM</v>
      </c>
      <c r="E33" s="7" t="str">
        <v>6L</v>
      </c>
      <c r="F33" s="8" t="str">
        <f t="shared" si="2"/>
        <v>Annual</v>
      </c>
      <c r="G33" s="8" t="s">
        <v>6</v>
      </c>
      <c r="H33" s="8" t="str">
        <f t="shared" si="0"/>
        <v>Actual/360</v>
      </c>
      <c r="I33" s="23">
        <v>0</v>
      </c>
      <c r="J33" s="25" t="str">
        <f t="shared" si="1"/>
        <v>USDAM6L25Y_Quote</v>
      </c>
      <c r="K33" s="22" t="str">
        <f t="shared" si="3"/>
        <v>USD_YC6MRH_AM6L25Y</v>
      </c>
      <c r="L33" s="24" t="str">
        <f>_xll.qlSwapRateHelper2(K33,$J33,$C33,Calendar,$F33,$G33,$H33,$L$4,$I33,B33,DiscountingCurve,Permanent,,ObjectOverwrite)</f>
        <v>USD_YC6MRH_AM6L25Y#0000</v>
      </c>
      <c r="M33" s="47" t="str">
        <f>_xll.ohRangeRetrieveError(L33)</f>
        <v/>
      </c>
      <c r="N33" s="20"/>
    </row>
    <row r="34" spans="1:14">
      <c r="A34" s="3"/>
      <c r="B34" s="7" t="s">
        <v>76</v>
      </c>
      <c r="C34" s="7" t="s">
        <v>49</v>
      </c>
      <c r="D34" s="7" t="str">
        <v>AM</v>
      </c>
      <c r="E34" s="7" t="str">
        <v>6L</v>
      </c>
      <c r="F34" s="8" t="str">
        <f t="shared" si="2"/>
        <v>Annual</v>
      </c>
      <c r="G34" s="8" t="s">
        <v>6</v>
      </c>
      <c r="H34" s="8" t="str">
        <f t="shared" si="0"/>
        <v>Actual/360</v>
      </c>
      <c r="I34" s="23">
        <v>0</v>
      </c>
      <c r="J34" s="25" t="str">
        <f t="shared" si="1"/>
        <v>USDAM6L26Y_Quote</v>
      </c>
      <c r="K34" s="22" t="str">
        <f t="shared" si="3"/>
        <v>USD_YC6MRH_AM6L26Y</v>
      </c>
      <c r="L34" s="24" t="str">
        <f>_xll.qlSwapRateHelper2(K34,$J34,$C34,Calendar,$F34,$G34,$H34,$L$4,$I34,B34,DiscountingCurve,Permanent,,ObjectOverwrite)</f>
        <v>USD_YC6MRH_AM6L26Y#0000</v>
      </c>
      <c r="M34" s="47" t="str">
        <f>_xll.ohRangeRetrieveError(L34)</f>
        <v/>
      </c>
      <c r="N34" s="20"/>
    </row>
    <row r="35" spans="1:14">
      <c r="A35" s="3"/>
      <c r="B35" s="7" t="s">
        <v>76</v>
      </c>
      <c r="C35" s="7" t="s">
        <v>50</v>
      </c>
      <c r="D35" s="7" t="str">
        <v>AM</v>
      </c>
      <c r="E35" s="7" t="str">
        <v>6L</v>
      </c>
      <c r="F35" s="8" t="str">
        <f t="shared" si="2"/>
        <v>Annual</v>
      </c>
      <c r="G35" s="8" t="s">
        <v>6</v>
      </c>
      <c r="H35" s="8" t="str">
        <f t="shared" si="0"/>
        <v>Actual/360</v>
      </c>
      <c r="I35" s="23">
        <v>0</v>
      </c>
      <c r="J35" s="25" t="str">
        <f t="shared" si="1"/>
        <v>USDAM6L27Y_Quote</v>
      </c>
      <c r="K35" s="22" t="str">
        <f t="shared" si="3"/>
        <v>USD_YC6MRH_AM6L27Y</v>
      </c>
      <c r="L35" s="24" t="str">
        <f>_xll.qlSwapRateHelper2(K35,$J35,$C35,Calendar,$F35,$G35,$H35,$L$4,$I35,B35,DiscountingCurve,Permanent,,ObjectOverwrite)</f>
        <v>USD_YC6MRH_AM6L27Y#0000</v>
      </c>
      <c r="M35" s="47" t="str">
        <f>_xll.ohRangeRetrieveError(L35)</f>
        <v/>
      </c>
      <c r="N35" s="20"/>
    </row>
    <row r="36" spans="1:14">
      <c r="A36" s="3"/>
      <c r="B36" s="7" t="s">
        <v>76</v>
      </c>
      <c r="C36" s="7" t="s">
        <v>51</v>
      </c>
      <c r="D36" s="7" t="str">
        <v>AM</v>
      </c>
      <c r="E36" s="7" t="str">
        <v>6L</v>
      </c>
      <c r="F36" s="8" t="str">
        <f t="shared" si="2"/>
        <v>Annual</v>
      </c>
      <c r="G36" s="8" t="s">
        <v>6</v>
      </c>
      <c r="H36" s="8" t="str">
        <f t="shared" si="0"/>
        <v>Actual/360</v>
      </c>
      <c r="I36" s="23">
        <v>0</v>
      </c>
      <c r="J36" s="25" t="str">
        <f t="shared" si="1"/>
        <v>USDAM6L28Y_Quote</v>
      </c>
      <c r="K36" s="22" t="str">
        <f t="shared" si="3"/>
        <v>USD_YC6MRH_AM6L28Y</v>
      </c>
      <c r="L36" s="24" t="str">
        <f>_xll.qlSwapRateHelper2(K36,$J36,$C36,Calendar,$F36,$G36,$H36,$L$4,$I36,B36,DiscountingCurve,Permanent,,ObjectOverwrite)</f>
        <v>USD_YC6MRH_AM6L28Y#0000</v>
      </c>
      <c r="M36" s="47" t="str">
        <f>_xll.ohRangeRetrieveError(L36)</f>
        <v/>
      </c>
      <c r="N36" s="20"/>
    </row>
    <row r="37" spans="1:14">
      <c r="A37" s="3"/>
      <c r="B37" s="7" t="s">
        <v>76</v>
      </c>
      <c r="C37" s="7" t="s">
        <v>52</v>
      </c>
      <c r="D37" s="7" t="str">
        <v>AM</v>
      </c>
      <c r="E37" s="7" t="str">
        <v>6L</v>
      </c>
      <c r="F37" s="8" t="str">
        <f t="shared" si="2"/>
        <v>Annual</v>
      </c>
      <c r="G37" s="8" t="s">
        <v>6</v>
      </c>
      <c r="H37" s="8" t="str">
        <f t="shared" si="0"/>
        <v>Actual/360</v>
      </c>
      <c r="I37" s="23">
        <v>0</v>
      </c>
      <c r="J37" s="25" t="str">
        <f t="shared" si="1"/>
        <v>USDAM6L29Y_Quote</v>
      </c>
      <c r="K37" s="22" t="str">
        <f t="shared" si="3"/>
        <v>USD_YC6MRH_AM6L29Y</v>
      </c>
      <c r="L37" s="24" t="str">
        <f>_xll.qlSwapRateHelper2(K37,$J37,$C37,Calendar,$F37,$G37,$H37,$L$4,$I37,B37,DiscountingCurve,Permanent,,ObjectOverwrite)</f>
        <v>USD_YC6MRH_AM6L29Y#0000</v>
      </c>
      <c r="M37" s="47" t="str">
        <f>_xll.ohRangeRetrieveError(L37)</f>
        <v/>
      </c>
      <c r="N37" s="20"/>
    </row>
    <row r="38" spans="1:14">
      <c r="A38" s="3"/>
      <c r="B38" s="7" t="s">
        <v>76</v>
      </c>
      <c r="C38" s="7" t="s">
        <v>31</v>
      </c>
      <c r="D38" s="7" t="str">
        <v>AM</v>
      </c>
      <c r="E38" s="7" t="str">
        <v>6L</v>
      </c>
      <c r="F38" s="8" t="str">
        <f t="shared" si="2"/>
        <v>Annual</v>
      </c>
      <c r="G38" s="8" t="s">
        <v>6</v>
      </c>
      <c r="H38" s="8" t="str">
        <f t="shared" si="0"/>
        <v>Actual/360</v>
      </c>
      <c r="I38" s="23">
        <v>0</v>
      </c>
      <c r="J38" s="25" t="str">
        <f t="shared" si="1"/>
        <v>USDAM6L30Y_Quote</v>
      </c>
      <c r="K38" s="22" t="str">
        <f t="shared" si="3"/>
        <v>USD_YC6MRH_AM6L30Y</v>
      </c>
      <c r="L38" s="24" t="str">
        <f>_xll.qlSwapRateHelper2(K38,$J38,$C38,Calendar,$F38,$G38,$H38,$L$4,$I38,B38,DiscountingCurve,Permanent,,ObjectOverwrite)</f>
        <v>USD_YC6MRH_AM6L30Y#0000</v>
      </c>
      <c r="M38" s="47" t="str">
        <f>_xll.ohRangeRetrieveError(L38)</f>
        <v/>
      </c>
      <c r="N38" s="20"/>
    </row>
    <row r="39" spans="1:14">
      <c r="A39" s="3"/>
      <c r="B39" s="7" t="s">
        <v>76</v>
      </c>
      <c r="C39" s="7" t="s">
        <v>53</v>
      </c>
      <c r="D39" s="7" t="str">
        <v>AM</v>
      </c>
      <c r="E39" s="7" t="str">
        <v>6L</v>
      </c>
      <c r="F39" s="8" t="str">
        <f t="shared" si="2"/>
        <v>Annual</v>
      </c>
      <c r="G39" s="8" t="s">
        <v>6</v>
      </c>
      <c r="H39" s="8" t="str">
        <f t="shared" si="0"/>
        <v>Actual/360</v>
      </c>
      <c r="I39" s="23">
        <v>0</v>
      </c>
      <c r="J39" s="25" t="str">
        <f t="shared" si="1"/>
        <v>USDAM6L35Y_Quote</v>
      </c>
      <c r="K39" s="22" t="str">
        <f t="shared" si="3"/>
        <v>USD_YC6MRH_AM6L35Y</v>
      </c>
      <c r="L39" s="24" t="str">
        <f>_xll.qlSwapRateHelper2(K39,$J39,$C39,Calendar,$F39,$G39,$H39,$L$4,$I39,B39,DiscountingCurve,Permanent,,ObjectOverwrite)</f>
        <v>USD_YC6MRH_AM6L35Y#0000</v>
      </c>
      <c r="M39" s="47" t="str">
        <f>_xll.ohRangeRetrieveError(L39)</f>
        <v/>
      </c>
      <c r="N39" s="20"/>
    </row>
    <row r="40" spans="1:14">
      <c r="A40" s="3"/>
      <c r="B40" s="7" t="s">
        <v>76</v>
      </c>
      <c r="C40" s="7" t="s">
        <v>32</v>
      </c>
      <c r="D40" s="7" t="str">
        <v>AM</v>
      </c>
      <c r="E40" s="7" t="str">
        <v>6L</v>
      </c>
      <c r="F40" s="8" t="str">
        <f t="shared" si="2"/>
        <v>Annual</v>
      </c>
      <c r="G40" s="8" t="s">
        <v>6</v>
      </c>
      <c r="H40" s="8" t="str">
        <f t="shared" si="0"/>
        <v>Actual/360</v>
      </c>
      <c r="I40" s="23">
        <v>0</v>
      </c>
      <c r="J40" s="25" t="str">
        <f t="shared" si="1"/>
        <v>USDAM6L40Y_Quote</v>
      </c>
      <c r="K40" s="22" t="str">
        <f t="shared" si="3"/>
        <v>USD_YC6MRH_AM6L40Y</v>
      </c>
      <c r="L40" s="24" t="str">
        <f>_xll.qlSwapRateHelper2(K40,$J40,$C40,Calendar,$F40,$G40,$H40,$L$4,$I40,B40,DiscountingCurve,Permanent,,ObjectOverwrite)</f>
        <v>USD_YC6MRH_AM6L40Y#0000</v>
      </c>
      <c r="M40" s="47" t="str">
        <f>_xll.ohRangeRetrieveError(L40)</f>
        <v/>
      </c>
      <c r="N40" s="20"/>
    </row>
    <row r="41" spans="1:14">
      <c r="A41" s="3"/>
      <c r="B41" s="7" t="s">
        <v>76</v>
      </c>
      <c r="C41" s="7" t="s">
        <v>33</v>
      </c>
      <c r="D41" s="7" t="str">
        <v>AM</v>
      </c>
      <c r="E41" s="7" t="str">
        <v>6L</v>
      </c>
      <c r="F41" s="8" t="str">
        <f t="shared" si="2"/>
        <v>Annual</v>
      </c>
      <c r="G41" s="8" t="s">
        <v>6</v>
      </c>
      <c r="H41" s="8" t="str">
        <f t="shared" si="0"/>
        <v>Actual/360</v>
      </c>
      <c r="I41" s="23">
        <v>0</v>
      </c>
      <c r="J41" s="25" t="str">
        <f t="shared" si="1"/>
        <v>USDAM6L50Y_Quote</v>
      </c>
      <c r="K41" s="22" t="str">
        <f t="shared" si="3"/>
        <v>USD_YC6MRH_AM6L50Y</v>
      </c>
      <c r="L41" s="24" t="str">
        <f>_xll.qlSwapRateHelper2(K41,$J41,$C41,Calendar,$F41,$G41,$H41,$L$4,$I41,B41,DiscountingCurve,Permanent,,ObjectOverwrite)</f>
        <v>USD_YC6MRH_AM6L50Y#0000</v>
      </c>
      <c r="M41" s="47" t="str">
        <f>_xll.ohRangeRetrieveError(L41)</f>
        <v/>
      </c>
      <c r="N41" s="20"/>
    </row>
    <row r="42" spans="1:14">
      <c r="A42" s="3"/>
      <c r="B42" s="7" t="s">
        <v>76</v>
      </c>
      <c r="C42" s="7" t="s">
        <v>34</v>
      </c>
      <c r="D42" s="7" t="str">
        <v>AM</v>
      </c>
      <c r="E42" s="7" t="str">
        <v>6L</v>
      </c>
      <c r="F42" s="8" t="str">
        <f t="shared" si="2"/>
        <v>Annual</v>
      </c>
      <c r="G42" s="8" t="s">
        <v>6</v>
      </c>
      <c r="H42" s="8" t="str">
        <f t="shared" si="0"/>
        <v>Actual/360</v>
      </c>
      <c r="I42" s="23">
        <v>0</v>
      </c>
      <c r="J42" s="25" t="str">
        <f t="shared" si="1"/>
        <v>USDAM6L60Y_Quote</v>
      </c>
      <c r="K42" s="22" t="str">
        <f t="shared" si="3"/>
        <v>USD_YC6MRH_AM6L60Y</v>
      </c>
      <c r="L42" s="24" t="str">
        <f>_xll.qlSwapRateHelper2(K42,$J42,$C42,Calendar,$F42,$G42,$H42,$L$4,$I42,B42,DiscountingCurve,Permanent,,ObjectOverwrite)</f>
        <v>USD_YC6MRH_AM6L60Y#0000</v>
      </c>
      <c r="M42" s="47" t="str">
        <f>_xll.ohRangeRetrieveError(L42)</f>
        <v/>
      </c>
      <c r="N42" s="20"/>
    </row>
    <row r="43" spans="1:14" ht="13.5" thickBo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11"/>
      <c r="M43" s="11"/>
      <c r="N43" s="21"/>
    </row>
  </sheetData>
  <phoneticPr fontId="5" type="noConversion"/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N18"/>
  <sheetViews>
    <sheetView topLeftCell="B1" workbookViewId="0">
      <selection activeCell="L3" sqref="L3"/>
    </sheetView>
  </sheetViews>
  <sheetFormatPr defaultRowHeight="11.25"/>
  <cols>
    <col min="1" max="1" width="1.7109375" style="57" customWidth="1"/>
    <col min="2" max="2" width="4.7109375" style="57" bestFit="1" customWidth="1"/>
    <col min="3" max="3" width="6.5703125" style="57" bestFit="1" customWidth="1"/>
    <col min="4" max="4" width="2.7109375" style="57" bestFit="1" customWidth="1"/>
    <col min="5" max="5" width="3.85546875" style="57" bestFit="1" customWidth="1"/>
    <col min="6" max="6" width="5.85546875" style="57" bestFit="1" customWidth="1"/>
    <col min="7" max="7" width="13.85546875" style="57" bestFit="1" customWidth="1"/>
    <col min="8" max="8" width="10" style="57" bestFit="1" customWidth="1"/>
    <col min="9" max="9" width="7.140625" style="57" bestFit="1" customWidth="1"/>
    <col min="10" max="10" width="13.5703125" style="57" bestFit="1" customWidth="1"/>
    <col min="11" max="11" width="24.28515625" style="57" bestFit="1" customWidth="1"/>
    <col min="12" max="12" width="28.7109375" style="59" bestFit="1" customWidth="1"/>
    <col min="13" max="13" width="21" style="57" customWidth="1"/>
    <col min="14" max="14" width="3.7109375" style="57" customWidth="1"/>
    <col min="15" max="16384" width="9.140625" style="57"/>
  </cols>
  <sheetData>
    <row r="1" spans="1:14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4">
      <c r="A2" s="3"/>
      <c r="B2" s="2"/>
      <c r="C2" s="2"/>
      <c r="D2" s="2"/>
      <c r="E2" s="2"/>
      <c r="F2" s="2"/>
      <c r="G2" s="2"/>
      <c r="H2" s="2"/>
      <c r="I2" s="108" t="s">
        <v>104</v>
      </c>
      <c r="J2" s="61" t="s">
        <v>7</v>
      </c>
      <c r="K2" s="61" t="str">
        <f>Currency&amp;"_YC"&amp;$J$2&amp;I2&amp;"RH"</f>
        <v>USD_YC1M-MxRH</v>
      </c>
      <c r="L2" s="61" t="str">
        <f>Discounting2</f>
        <v>UsdYCSTD</v>
      </c>
      <c r="M2" s="2"/>
      <c r="N2" s="58"/>
    </row>
    <row r="3" spans="1:14" ht="36" customHeight="1">
      <c r="A3" s="3"/>
      <c r="B3" s="42" t="s">
        <v>75</v>
      </c>
      <c r="C3" s="42" t="s">
        <v>72</v>
      </c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USD_YC1M-MxRH_Swaps.xml</v>
      </c>
      <c r="L3" s="45">
        <f>IF(Serialize,_xll.ohObjectSave(L4:L16,SerializationPath&amp;K3,FileOverwrite,Serialize),"---")</f>
        <v>12</v>
      </c>
      <c r="M3" s="43" t="str">
        <f>_xll.ohRangeRetrieveError(L3)</f>
        <v/>
      </c>
      <c r="N3" s="58"/>
    </row>
    <row r="4" spans="1:14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$K$2&amp;"_x"&amp;$E6&amp;"_"&amp;FamilyName&amp;$J$2</f>
        <v>USD_YC1M-MxRH_xX1S_Libor1M</v>
      </c>
      <c r="L4" s="66" t="str">
        <f>IF(UPPER(FamilyName)="IBOR",_xll.qlEuribor($K4,$J$2,,Permanent,Trigger,ObjectOverwrite),IF(UPPER(FamilyName)="LIBOR",_xll.qlLibor($K4,Currency,$J$2,,Permanent,Trigger,ObjectOverwrite),"--"))</f>
        <v>USD_YC1M-MxRH_xX1S_Libor1M#0000</v>
      </c>
      <c r="M4" s="41" t="str">
        <f>_xll.ohRangeRetrieveError(L4)</f>
        <v/>
      </c>
      <c r="N4" s="58"/>
    </row>
    <row r="5" spans="1:1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4">
      <c r="A6" s="3"/>
      <c r="B6" s="7" t="s">
        <v>76</v>
      </c>
      <c r="C6" s="7" t="s">
        <v>8</v>
      </c>
      <c r="D6" s="7">
        <v>2</v>
      </c>
      <c r="E6" s="7" t="s">
        <v>66</v>
      </c>
      <c r="F6" s="4" t="s">
        <v>2</v>
      </c>
      <c r="G6" s="4" t="s">
        <v>6</v>
      </c>
      <c r="H6" s="4" t="str">
        <f t="shared" ref="H6:H16" si="0">MoneyMarketDayCounter</f>
        <v>Actual/360</v>
      </c>
      <c r="I6" s="23">
        <v>0</v>
      </c>
      <c r="J6" s="22" t="str">
        <f t="shared" ref="J6:J16" si="1">Currency&amp;$D6&amp;$E6&amp;QuoteSuffix</f>
        <v>USD2X1S_Quote</v>
      </c>
      <c r="K6" s="22" t="str">
        <f t="shared" ref="K6:K16" si="2">$K$2&amp;"_"&amp;$D6&amp;$E6</f>
        <v>USD_YC1M-MxRH_2X1S</v>
      </c>
      <c r="L6" s="24" t="str">
        <f>_xll.qlSwapRateHelper2(K6,$J6,$C6,Calendar,$F6,$G6,$H6,$L$4,$I6,B6,DiscountingCurve,Permanent,,ObjectOverwrite)</f>
        <v>USD_YC1M-MxRH_2X1S#0000</v>
      </c>
      <c r="M6" s="43" t="str">
        <f>_xll.ohRangeRetrieveError(L6)</f>
        <v/>
      </c>
      <c r="N6" s="58"/>
    </row>
    <row r="7" spans="1:14">
      <c r="A7" s="3"/>
      <c r="B7" s="7" t="s">
        <v>76</v>
      </c>
      <c r="C7" s="7" t="s">
        <v>9</v>
      </c>
      <c r="D7" s="7">
        <v>3</v>
      </c>
      <c r="E7" s="7" t="s">
        <v>66</v>
      </c>
      <c r="F7" s="4" t="s">
        <v>2</v>
      </c>
      <c r="G7" s="4" t="s">
        <v>6</v>
      </c>
      <c r="H7" s="8" t="str">
        <f t="shared" si="0"/>
        <v>Actual/360</v>
      </c>
      <c r="I7" s="23">
        <v>0</v>
      </c>
      <c r="J7" s="22" t="str">
        <f t="shared" si="1"/>
        <v>USD3X1S_Quote</v>
      </c>
      <c r="K7" s="25" t="str">
        <f t="shared" si="2"/>
        <v>USD_YC1M-MxRH_3X1S</v>
      </c>
      <c r="L7" s="24" t="str">
        <f>_xll.qlSwapRateHelper2(K7,$J7,$C7,Calendar,$F7,$G7,$H7,$L$4,$I7,B7,DiscountingCurve,Permanent,,ObjectOverwrite)</f>
        <v>USD_YC1M-MxRH_3X1S#0000</v>
      </c>
      <c r="M7" s="43" t="str">
        <f>_xll.ohRangeRetrieveError(L7)</f>
        <v/>
      </c>
      <c r="N7" s="58"/>
    </row>
    <row r="8" spans="1:14">
      <c r="A8" s="3"/>
      <c r="B8" s="7" t="s">
        <v>76</v>
      </c>
      <c r="C8" s="7" t="s">
        <v>10</v>
      </c>
      <c r="D8" s="7">
        <v>4</v>
      </c>
      <c r="E8" s="7" t="s">
        <v>66</v>
      </c>
      <c r="F8" s="4" t="s">
        <v>2</v>
      </c>
      <c r="G8" s="4" t="s">
        <v>6</v>
      </c>
      <c r="H8" s="8" t="str">
        <f t="shared" si="0"/>
        <v>Actual/360</v>
      </c>
      <c r="I8" s="23">
        <v>0</v>
      </c>
      <c r="J8" s="22" t="str">
        <f t="shared" si="1"/>
        <v>USD4X1S_Quote</v>
      </c>
      <c r="K8" s="25" t="str">
        <f t="shared" si="2"/>
        <v>USD_YC1M-MxRH_4X1S</v>
      </c>
      <c r="L8" s="24" t="str">
        <f>_xll.qlSwapRateHelper2(K8,$J8,$C8,Calendar,$F8,$G8,$H8,$L$4,$I8,B8,DiscountingCurve,Permanent,,ObjectOverwrite)</f>
        <v>USD_YC1M-MxRH_4X1S#0000</v>
      </c>
      <c r="M8" s="43" t="str">
        <f>_xll.ohRangeRetrieveError(L8)</f>
        <v/>
      </c>
      <c r="N8" s="58"/>
    </row>
    <row r="9" spans="1:14">
      <c r="A9" s="3"/>
      <c r="B9" s="7" t="s">
        <v>76</v>
      </c>
      <c r="C9" s="7" t="s">
        <v>11</v>
      </c>
      <c r="D9" s="7">
        <v>5</v>
      </c>
      <c r="E9" s="7" t="s">
        <v>66</v>
      </c>
      <c r="F9" s="4" t="s">
        <v>2</v>
      </c>
      <c r="G9" s="4" t="s">
        <v>6</v>
      </c>
      <c r="H9" s="8" t="str">
        <f t="shared" si="0"/>
        <v>Actual/360</v>
      </c>
      <c r="I9" s="23">
        <v>0</v>
      </c>
      <c r="J9" s="22" t="str">
        <f t="shared" si="1"/>
        <v>USD5X1S_Quote</v>
      </c>
      <c r="K9" s="25" t="str">
        <f t="shared" si="2"/>
        <v>USD_YC1M-MxRH_5X1S</v>
      </c>
      <c r="L9" s="24" t="str">
        <f>_xll.qlSwapRateHelper2(K9,$J9,$C9,Calendar,$F9,$G9,$H9,$L$4,$I9,B9,DiscountingCurve,Permanent,,ObjectOverwrite)</f>
        <v>USD_YC1M-MxRH_5X1S#0000</v>
      </c>
      <c r="M9" s="43" t="str">
        <f>_xll.ohRangeRetrieveError(L9)</f>
        <v/>
      </c>
      <c r="N9" s="58"/>
    </row>
    <row r="10" spans="1:14">
      <c r="A10" s="3"/>
      <c r="B10" s="7" t="s">
        <v>76</v>
      </c>
      <c r="C10" s="7" t="s">
        <v>12</v>
      </c>
      <c r="D10" s="7">
        <v>6</v>
      </c>
      <c r="E10" s="7" t="s">
        <v>66</v>
      </c>
      <c r="F10" s="4" t="s">
        <v>2</v>
      </c>
      <c r="G10" s="4" t="s">
        <v>6</v>
      </c>
      <c r="H10" s="8" t="str">
        <f t="shared" si="0"/>
        <v>Actual/360</v>
      </c>
      <c r="I10" s="23">
        <v>0</v>
      </c>
      <c r="J10" s="22" t="str">
        <f t="shared" si="1"/>
        <v>USD6X1S_Quote</v>
      </c>
      <c r="K10" s="25" t="str">
        <f t="shared" si="2"/>
        <v>USD_YC1M-MxRH_6X1S</v>
      </c>
      <c r="L10" s="24" t="str">
        <f>_xll.qlSwapRateHelper2(K10,$J10,$C10,Calendar,$F10,$G10,$H10,$L$4,$I10,B10,DiscountingCurve,Permanent,,ObjectOverwrite)</f>
        <v>USD_YC1M-MxRH_6X1S#0000</v>
      </c>
      <c r="M10" s="43" t="str">
        <f>_xll.ohRangeRetrieveError(L10)</f>
        <v/>
      </c>
      <c r="N10" s="58"/>
    </row>
    <row r="11" spans="1:14">
      <c r="A11" s="3"/>
      <c r="B11" s="7" t="s">
        <v>76</v>
      </c>
      <c r="C11" s="7" t="s">
        <v>67</v>
      </c>
      <c r="D11" s="7">
        <v>7</v>
      </c>
      <c r="E11" s="7" t="s">
        <v>66</v>
      </c>
      <c r="F11" s="4" t="s">
        <v>2</v>
      </c>
      <c r="G11" s="4" t="s">
        <v>6</v>
      </c>
      <c r="H11" s="8" t="str">
        <f t="shared" si="0"/>
        <v>Actual/360</v>
      </c>
      <c r="I11" s="23">
        <v>0</v>
      </c>
      <c r="J11" s="22" t="str">
        <f t="shared" si="1"/>
        <v>USD7X1S_Quote</v>
      </c>
      <c r="K11" s="25" t="str">
        <f t="shared" si="2"/>
        <v>USD_YC1M-MxRH_7X1S</v>
      </c>
      <c r="L11" s="24" t="str">
        <f>_xll.qlSwapRateHelper2(K11,$J11,$C11,Calendar,$F11,$G11,$H11,$L$4,$I11,B11,DiscountingCurve,Permanent,,ObjectOverwrite)</f>
        <v>USD_YC1M-MxRH_7X1S#0000</v>
      </c>
      <c r="M11" s="43" t="str">
        <f>_xll.ohRangeRetrieveError(L11)</f>
        <v/>
      </c>
      <c r="N11" s="58"/>
    </row>
    <row r="12" spans="1:14">
      <c r="A12" s="3"/>
      <c r="B12" s="7" t="s">
        <v>76</v>
      </c>
      <c r="C12" s="7" t="s">
        <v>68</v>
      </c>
      <c r="D12" s="7">
        <v>8</v>
      </c>
      <c r="E12" s="7" t="s">
        <v>66</v>
      </c>
      <c r="F12" s="4" t="s">
        <v>2</v>
      </c>
      <c r="G12" s="4" t="s">
        <v>6</v>
      </c>
      <c r="H12" s="8" t="str">
        <f t="shared" si="0"/>
        <v>Actual/360</v>
      </c>
      <c r="I12" s="23">
        <v>0</v>
      </c>
      <c r="J12" s="22" t="str">
        <f t="shared" si="1"/>
        <v>USD8X1S_Quote</v>
      </c>
      <c r="K12" s="25" t="str">
        <f t="shared" si="2"/>
        <v>USD_YC1M-MxRH_8X1S</v>
      </c>
      <c r="L12" s="24" t="str">
        <f>_xll.qlSwapRateHelper2(K12,$J12,$C12,Calendar,$F12,$G12,$H12,$L$4,$I12,B12,DiscountingCurve,Permanent,,ObjectOverwrite)</f>
        <v>USD_YC1M-MxRH_8X1S#0000</v>
      </c>
      <c r="M12" s="43" t="str">
        <f>_xll.ohRangeRetrieveError(L12)</f>
        <v/>
      </c>
      <c r="N12" s="58"/>
    </row>
    <row r="13" spans="1:14">
      <c r="A13" s="3"/>
      <c r="B13" s="7" t="s">
        <v>76</v>
      </c>
      <c r="C13" s="7" t="s">
        <v>13</v>
      </c>
      <c r="D13" s="7">
        <v>9</v>
      </c>
      <c r="E13" s="7" t="s">
        <v>66</v>
      </c>
      <c r="F13" s="4" t="s">
        <v>2</v>
      </c>
      <c r="G13" s="4" t="s">
        <v>6</v>
      </c>
      <c r="H13" s="8" t="str">
        <f t="shared" si="0"/>
        <v>Actual/360</v>
      </c>
      <c r="I13" s="23">
        <v>0</v>
      </c>
      <c r="J13" s="22" t="str">
        <f t="shared" si="1"/>
        <v>USD9X1S_Quote</v>
      </c>
      <c r="K13" s="25" t="str">
        <f t="shared" si="2"/>
        <v>USD_YC1M-MxRH_9X1S</v>
      </c>
      <c r="L13" s="24" t="str">
        <f>_xll.qlSwapRateHelper2(K13,$J13,$C13,Calendar,$F13,$G13,$H13,$L$4,$I13,B13,DiscountingCurve,Permanent,,ObjectOverwrite)</f>
        <v>USD_YC1M-MxRH_9X1S#0000</v>
      </c>
      <c r="M13" s="43" t="str">
        <f>_xll.ohRangeRetrieveError(L13)</f>
        <v/>
      </c>
      <c r="N13" s="58"/>
    </row>
    <row r="14" spans="1:14">
      <c r="A14" s="3"/>
      <c r="B14" s="7" t="s">
        <v>76</v>
      </c>
      <c r="C14" s="7" t="s">
        <v>69</v>
      </c>
      <c r="D14" s="7">
        <v>10</v>
      </c>
      <c r="E14" s="7" t="s">
        <v>66</v>
      </c>
      <c r="F14" s="4" t="s">
        <v>2</v>
      </c>
      <c r="G14" s="4" t="s">
        <v>6</v>
      </c>
      <c r="H14" s="8" t="str">
        <f t="shared" si="0"/>
        <v>Actual/360</v>
      </c>
      <c r="I14" s="23">
        <v>0</v>
      </c>
      <c r="J14" s="22" t="str">
        <f t="shared" si="1"/>
        <v>USD10X1S_Quote</v>
      </c>
      <c r="K14" s="25" t="str">
        <f t="shared" si="2"/>
        <v>USD_YC1M-MxRH_10X1S</v>
      </c>
      <c r="L14" s="24" t="str">
        <f>_xll.qlSwapRateHelper2(K14,$J14,$C14,Calendar,$F14,$G14,$H14,$L$4,$I14,B14,DiscountingCurve,Permanent,,ObjectOverwrite)</f>
        <v>USD_YC1M-MxRH_10X1S#0000</v>
      </c>
      <c r="M14" s="43" t="str">
        <f>_xll.ohRangeRetrieveError(L14)</f>
        <v/>
      </c>
      <c r="N14" s="58"/>
    </row>
    <row r="15" spans="1:14">
      <c r="A15" s="3"/>
      <c r="B15" s="7" t="s">
        <v>76</v>
      </c>
      <c r="C15" s="7" t="s">
        <v>70</v>
      </c>
      <c r="D15" s="7">
        <v>11</v>
      </c>
      <c r="E15" s="7" t="s">
        <v>66</v>
      </c>
      <c r="F15" s="4" t="s">
        <v>2</v>
      </c>
      <c r="G15" s="4" t="s">
        <v>6</v>
      </c>
      <c r="H15" s="8" t="str">
        <f t="shared" si="0"/>
        <v>Actual/360</v>
      </c>
      <c r="I15" s="23">
        <v>0</v>
      </c>
      <c r="J15" s="22" t="str">
        <f t="shared" si="1"/>
        <v>USD11X1S_Quote</v>
      </c>
      <c r="K15" s="25" t="str">
        <f t="shared" si="2"/>
        <v>USD_YC1M-MxRH_11X1S</v>
      </c>
      <c r="L15" s="24" t="str">
        <f>_xll.qlSwapRateHelper2(K15,$J15,$C15,Calendar,$F15,$G15,$H15,$L$4,$I15,B15,DiscountingCurve,Permanent,,ObjectOverwrite)</f>
        <v>USD_YC1M-MxRH_11X1S#0000</v>
      </c>
      <c r="M15" s="43" t="str">
        <f>_xll.ohRangeRetrieveError(L15)</f>
        <v/>
      </c>
      <c r="N15" s="58"/>
    </row>
    <row r="16" spans="1:14">
      <c r="A16" s="3"/>
      <c r="B16" s="7" t="s">
        <v>76</v>
      </c>
      <c r="C16" s="7" t="s">
        <v>71</v>
      </c>
      <c r="D16" s="7">
        <v>12</v>
      </c>
      <c r="E16" s="7" t="s">
        <v>66</v>
      </c>
      <c r="F16" s="4" t="s">
        <v>2</v>
      </c>
      <c r="G16" s="4" t="s">
        <v>6</v>
      </c>
      <c r="H16" s="8" t="str">
        <f t="shared" si="0"/>
        <v>Actual/360</v>
      </c>
      <c r="I16" s="23">
        <v>0</v>
      </c>
      <c r="J16" s="22" t="str">
        <f t="shared" si="1"/>
        <v>USD12X1S_Quote</v>
      </c>
      <c r="K16" s="25" t="str">
        <f t="shared" si="2"/>
        <v>USD_YC1M-MxRH_12X1S</v>
      </c>
      <c r="L16" s="24" t="str">
        <f>_xll.qlSwapRateHelper2(K16,$J16,$C16,Calendar,$F16,$G16,$H16,$L$4,$I16,B16,DiscountingCurve,Permanent,,ObjectOverwrite)</f>
        <v>USD_YC1M-MxRH_12X1S#0000</v>
      </c>
      <c r="M16" s="43" t="str">
        <f>_xll.ohRangeRetrieveError(L16)</f>
        <v/>
      </c>
      <c r="N16" s="58"/>
    </row>
    <row r="17" spans="1:14">
      <c r="A17" s="3"/>
      <c r="B17" s="62"/>
      <c r="C17" s="62"/>
      <c r="D17" s="62"/>
      <c r="E17" s="62"/>
      <c r="F17" s="61"/>
      <c r="G17" s="61"/>
      <c r="H17" s="61"/>
      <c r="I17" s="64"/>
      <c r="J17" s="63"/>
      <c r="K17" s="63"/>
      <c r="L17" s="63"/>
      <c r="M17" s="63"/>
      <c r="N17" s="58"/>
    </row>
    <row r="18" spans="1:14" ht="12" thickBo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11"/>
      <c r="M18" s="11"/>
      <c r="N18" s="21"/>
    </row>
  </sheetData>
  <phoneticPr fontId="5" type="noConversion"/>
  <dataValidations disablePrompts="1" count="2">
    <dataValidation type="list" allowBlank="1" showInputMessage="1" showErrorMessage="1" sqref="F6:F17">
      <formula1>"Once,Annual,Semiannual,EveryFourthMonth,Quarterly,Bimonthly,Monthly"</formula1>
    </dataValidation>
    <dataValidation type="list" allowBlank="1" showInputMessage="1" showErrorMessage="1" sqref="G6:G17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R51"/>
  <sheetViews>
    <sheetView workbookViewId="0">
      <selection activeCell="L3" sqref="L3"/>
    </sheetView>
  </sheetViews>
  <sheetFormatPr defaultRowHeight="11.25"/>
  <cols>
    <col min="1" max="1" width="4.140625" style="57" customWidth="1"/>
    <col min="2" max="2" width="4.7109375" style="57" bestFit="1" customWidth="1"/>
    <col min="3" max="3" width="3.85546875" style="57" bestFit="1" customWidth="1"/>
    <col min="4" max="4" width="3.140625" style="57" bestFit="1" customWidth="1"/>
    <col min="5" max="5" width="2.7109375" style="57" bestFit="1" customWidth="1"/>
    <col min="6" max="6" width="5.85546875" style="57" bestFit="1" customWidth="1"/>
    <col min="7" max="7" width="13.85546875" style="57" bestFit="1" customWidth="1"/>
    <col min="8" max="8" width="15.28515625" style="57" bestFit="1" customWidth="1"/>
    <col min="9" max="9" width="7.140625" style="57" bestFit="1" customWidth="1"/>
    <col min="10" max="10" width="15.7109375" style="57" bestFit="1" customWidth="1"/>
    <col min="11" max="11" width="24.42578125" style="57" bestFit="1" customWidth="1"/>
    <col min="12" max="12" width="28.85546875" style="59" bestFit="1" customWidth="1"/>
    <col min="13" max="13" width="16" style="57" customWidth="1"/>
    <col min="14" max="14" width="3.5703125" style="57" customWidth="1"/>
    <col min="15" max="15" width="2.5703125" style="57" customWidth="1"/>
    <col min="16" max="16" width="4" style="57" customWidth="1"/>
    <col min="17" max="17" width="3.140625" style="57" customWidth="1"/>
    <col min="18" max="18" width="2.7109375" style="57" customWidth="1"/>
    <col min="19" max="16384" width="9.140625" style="57"/>
  </cols>
  <sheetData>
    <row r="1" spans="1:18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>
      <c r="A2" s="3"/>
      <c r="B2" s="2"/>
      <c r="C2" s="2"/>
      <c r="D2" s="2"/>
      <c r="E2" s="2"/>
      <c r="F2" s="2"/>
      <c r="G2" s="2"/>
      <c r="H2" s="2"/>
      <c r="I2" s="108" t="s">
        <v>104</v>
      </c>
      <c r="J2" s="61" t="s">
        <v>9</v>
      </c>
      <c r="K2" s="61" t="str">
        <f>Currency&amp;"_YC"&amp;$J$2&amp;I2&amp;"RH"</f>
        <v>USD_YC3M-MxRH</v>
      </c>
      <c r="L2" s="61" t="str">
        <f>Discounting2</f>
        <v>UsdYCSTD</v>
      </c>
      <c r="M2" s="2"/>
      <c r="N2" s="58"/>
    </row>
    <row r="3" spans="1:18" ht="36" customHeight="1">
      <c r="A3" s="3"/>
      <c r="B3" s="42" t="s">
        <v>75</v>
      </c>
      <c r="C3" s="42"/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USD_YC3M-MxRH_Swaps.xml</v>
      </c>
      <c r="L3" s="45">
        <f>IF(Serialize,_xll.ohObjectSave(L4:L50,SerializationPath&amp;K3,FileOverwrite,Serialize),"---")</f>
        <v>45</v>
      </c>
      <c r="M3" s="47" t="str">
        <f>_xll.ohRangeRetrieveError(L3)</f>
        <v/>
      </c>
      <c r="N3" s="58"/>
    </row>
    <row r="4" spans="1:18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USD_YC3M-MxRH_AM3L_Libor3M</v>
      </c>
      <c r="L4" s="66" t="str">
        <f>IF(UPPER(FamilyName)="IBOR",_xll.qlEuribor($K4,$J$2,,Permanent,Trigger,ObjectOverwrite),IF(UPPER(FamilyName)="LIBOR",_xll.qlLibor($K4,Currency,$J$2,,Permanent,Trigger,ObjectOverwrite),"--"))</f>
        <v>USD_YC3M-MxRH_AM3L_Libor3M#0000</v>
      </c>
      <c r="M4" s="41" t="str">
        <f>_xll.ohRangeRetrieveError(L4)</f>
        <v/>
      </c>
      <c r="N4" s="58"/>
    </row>
    <row r="5" spans="1:18" ht="12" thickBo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>
      <c r="A6" s="3"/>
      <c r="B6" s="7" t="s">
        <v>76</v>
      </c>
      <c r="C6" s="55" t="s">
        <v>14</v>
      </c>
      <c r="D6" s="7" t="str">
        <f t="array" ref="D6:D42">VLOOKUP(Currency,Conventions,2)</f>
        <v>AM</v>
      </c>
      <c r="E6" s="7" t="str">
        <f t="array" ref="E6:E42">VLOOKUP(Currency,Conventions,3)</f>
        <v>3L</v>
      </c>
      <c r="F6" s="7" t="str">
        <f t="shared" ref="F6:F42" si="0">IF(UPPER(LEFT($D6))="A","Annual",IF(UPPER(LEFT($D6))="S","Semiannual","--"))</f>
        <v>Annual</v>
      </c>
      <c r="G6" s="4" t="s">
        <v>6</v>
      </c>
      <c r="H6" s="4" t="str">
        <f t="shared" ref="H6:H42" si="1">IF(UPPER(RIGHT($D6))="B",BondBasisDayCounter,IF(UPPER(RIGHT($D6))="M",MoneyMarketDayCounter,"--"))</f>
        <v>Actual/360</v>
      </c>
      <c r="I6" s="23">
        <v>0</v>
      </c>
      <c r="J6" s="69" t="str">
        <f t="shared" ref="J6:J42" si="2">Currency&amp;$D6&amp;$E6&amp;$C6&amp;"_Quote"</f>
        <v>USDAM3L1Y_Quote</v>
      </c>
      <c r="K6" s="22" t="str">
        <f t="shared" ref="K6:K42" si="3">$K$2&amp;"_"&amp;$D6&amp;$E6&amp;$C6</f>
        <v>USD_YC3M-MxRH_AM3L1Y</v>
      </c>
      <c r="L6" s="24" t="str">
        <f>_xll.qlSwapRateHelper2(K6,$J6,$C6,Calendar,$F6,$G6,$H6,$L$4,$I6,B6,DiscountingCurve,Permanent,,ObjectOverwrite)</f>
        <v>USD_YC3M-MxRH_AM3L1Y#0000</v>
      </c>
      <c r="M6" s="47" t="str">
        <f>_xll.ohRangeRetrieveError(L6)</f>
        <v/>
      </c>
      <c r="N6" s="58"/>
      <c r="P6" s="70" t="s">
        <v>85</v>
      </c>
      <c r="Q6" s="71" t="s">
        <v>54</v>
      </c>
      <c r="R6" s="72" t="s">
        <v>91</v>
      </c>
    </row>
    <row r="7" spans="1:18">
      <c r="A7" s="3"/>
      <c r="B7" s="7" t="s">
        <v>76</v>
      </c>
      <c r="C7" s="55" t="s">
        <v>38</v>
      </c>
      <c r="D7" s="7" t="str">
        <v>AM</v>
      </c>
      <c r="E7" s="7" t="str">
        <v>3L</v>
      </c>
      <c r="F7" s="7" t="str">
        <f t="shared" si="0"/>
        <v>Annual</v>
      </c>
      <c r="G7" s="8" t="s">
        <v>6</v>
      </c>
      <c r="H7" s="8" t="str">
        <f t="shared" si="1"/>
        <v>Actual/360</v>
      </c>
      <c r="I7" s="23">
        <v>0</v>
      </c>
      <c r="J7" s="46" t="str">
        <f t="shared" si="2"/>
        <v>USDAM3L15M_Quote</v>
      </c>
      <c r="K7" s="22" t="str">
        <f t="shared" si="3"/>
        <v>USD_YC3M-MxRH_AM3L15M</v>
      </c>
      <c r="L7" s="24" t="str">
        <f>_xll.qlSwapRateHelper2(K7,$J7,$C7,Calendar,$F7,$G7,$H7,$L$4,$I7,B7,DiscountingCurve,Permanent,,ObjectOverwrite)</f>
        <v>USD_YC3M-MxRH_AM3L15M#0000</v>
      </c>
      <c r="M7" s="47" t="str">
        <f>_xll.ohRangeRetrieveError(L7)</f>
        <v/>
      </c>
      <c r="N7" s="58"/>
      <c r="P7" s="48" t="s">
        <v>87</v>
      </c>
      <c r="Q7" s="49" t="s">
        <v>54</v>
      </c>
      <c r="R7" s="50" t="s">
        <v>94</v>
      </c>
    </row>
    <row r="8" spans="1:18">
      <c r="A8" s="3"/>
      <c r="B8" s="7" t="s">
        <v>76</v>
      </c>
      <c r="C8" s="55" t="s">
        <v>39</v>
      </c>
      <c r="D8" s="7" t="str">
        <v>AM</v>
      </c>
      <c r="E8" s="7" t="str">
        <v>3L</v>
      </c>
      <c r="F8" s="7" t="str">
        <f t="shared" si="0"/>
        <v>Annual</v>
      </c>
      <c r="G8" s="8" t="s">
        <v>6</v>
      </c>
      <c r="H8" s="8" t="str">
        <f t="shared" si="1"/>
        <v>Actual/360</v>
      </c>
      <c r="I8" s="23">
        <v>0</v>
      </c>
      <c r="J8" s="46" t="str">
        <f t="shared" si="2"/>
        <v>USDAM3L18M_Quote</v>
      </c>
      <c r="K8" s="22" t="str">
        <f t="shared" si="3"/>
        <v>USD_YC3M-MxRH_AM3L18M</v>
      </c>
      <c r="L8" s="24" t="str">
        <f>_xll.qlSwapRateHelper2(K8,$J8,$C8,Calendar,$F8,$G8,$H8,$L$4,$I8,B8,DiscountingCurve,Permanent,,ObjectOverwrite)</f>
        <v>USD_YC3M-MxRH_AM3L18M#0000</v>
      </c>
      <c r="M8" s="47" t="str">
        <f>_xll.ohRangeRetrieveError(L8)</f>
        <v/>
      </c>
      <c r="N8" s="58"/>
      <c r="P8" s="48" t="s">
        <v>89</v>
      </c>
      <c r="Q8" s="49" t="s">
        <v>90</v>
      </c>
      <c r="R8" s="50" t="s">
        <v>91</v>
      </c>
    </row>
    <row r="9" spans="1:18">
      <c r="A9" s="3"/>
      <c r="B9" s="7" t="s">
        <v>76</v>
      </c>
      <c r="C9" s="55" t="s">
        <v>40</v>
      </c>
      <c r="D9" s="7" t="str">
        <v>AM</v>
      </c>
      <c r="E9" s="7" t="str">
        <v>3L</v>
      </c>
      <c r="F9" s="7" t="str">
        <f t="shared" si="0"/>
        <v>Annual</v>
      </c>
      <c r="G9" s="8" t="s">
        <v>6</v>
      </c>
      <c r="H9" s="8" t="str">
        <f t="shared" si="1"/>
        <v>Actual/360</v>
      </c>
      <c r="I9" s="23">
        <v>0</v>
      </c>
      <c r="J9" s="46" t="str">
        <f t="shared" si="2"/>
        <v>USDAM3L21M_Quote</v>
      </c>
      <c r="K9" s="22" t="str">
        <f t="shared" si="3"/>
        <v>USD_YC3M-MxRH_AM3L21M</v>
      </c>
      <c r="L9" s="24" t="str">
        <f>_xll.qlSwapRateHelper2(K9,$J9,$C9,Calendar,$F9,$G9,$H9,$L$4,$I9,B9,DiscountingCurve,Permanent,,ObjectOverwrite)</f>
        <v>USD_YC3M-MxRH_AM3L21M#0000</v>
      </c>
      <c r="M9" s="47" t="str">
        <f>_xll.ohRangeRetrieveError(L9)</f>
        <v/>
      </c>
      <c r="N9" s="58"/>
      <c r="P9" s="48" t="s">
        <v>92</v>
      </c>
      <c r="Q9" s="49" t="s">
        <v>93</v>
      </c>
      <c r="R9" s="50" t="s">
        <v>91</v>
      </c>
    </row>
    <row r="10" spans="1:18" ht="12" thickBot="1">
      <c r="A10" s="3"/>
      <c r="B10" s="7" t="s">
        <v>76</v>
      </c>
      <c r="C10" s="54" t="s">
        <v>15</v>
      </c>
      <c r="D10" s="7" t="str">
        <v>AM</v>
      </c>
      <c r="E10" s="7" t="str">
        <v>3L</v>
      </c>
      <c r="F10" s="7" t="str">
        <f t="shared" si="0"/>
        <v>Annual</v>
      </c>
      <c r="G10" s="8" t="s">
        <v>6</v>
      </c>
      <c r="H10" s="8" t="str">
        <f t="shared" si="1"/>
        <v>Actual/360</v>
      </c>
      <c r="I10" s="23">
        <v>0</v>
      </c>
      <c r="J10" s="46" t="str">
        <f t="shared" si="2"/>
        <v>USDAM3L2Y_Quote</v>
      </c>
      <c r="K10" s="22" t="str">
        <f t="shared" si="3"/>
        <v>USD_YC3M-MxRH_AM3L2Y</v>
      </c>
      <c r="L10" s="24" t="str">
        <f>_xll.qlSwapRateHelper2(K10,$J10,$C10,Calendar,$F10,$G10,$H10,$L$4,$I10,B10,DiscountingCurve,Permanent,,ObjectOverwrite)</f>
        <v>USD_YC3M-MxRH_AM3L2Y#0000</v>
      </c>
      <c r="M10" s="47" t="str">
        <f>_xll.ohRangeRetrieveError(L10)</f>
        <v/>
      </c>
      <c r="N10" s="58"/>
      <c r="P10" s="51" t="s">
        <v>81</v>
      </c>
      <c r="Q10" s="52" t="s">
        <v>90</v>
      </c>
      <c r="R10" s="53" t="s">
        <v>91</v>
      </c>
    </row>
    <row r="11" spans="1:18">
      <c r="A11" s="3"/>
      <c r="B11" s="7" t="s">
        <v>76</v>
      </c>
      <c r="C11" s="54" t="s">
        <v>16</v>
      </c>
      <c r="D11" s="7" t="str">
        <v>AM</v>
      </c>
      <c r="E11" s="7" t="str">
        <v>3L</v>
      </c>
      <c r="F11" s="7" t="str">
        <f t="shared" si="0"/>
        <v>Annual</v>
      </c>
      <c r="G11" s="8" t="s">
        <v>6</v>
      </c>
      <c r="H11" s="8" t="str">
        <f t="shared" si="1"/>
        <v>Actual/360</v>
      </c>
      <c r="I11" s="23">
        <v>0</v>
      </c>
      <c r="J11" s="46" t="str">
        <f t="shared" si="2"/>
        <v>USDAM3L3Y_Quote</v>
      </c>
      <c r="K11" s="22" t="str">
        <f t="shared" si="3"/>
        <v>USD_YC3M-MxRH_AM3L3Y</v>
      </c>
      <c r="L11" s="24" t="str">
        <f>_xll.qlSwapRateHelper2(K11,$J11,$C11,Calendar,$F11,$G11,$H11,$L$4,$I11,B11,DiscountingCurve,Permanent,,ObjectOverwrite)</f>
        <v>USD_YC3M-MxRH_AM3L3Y#0000</v>
      </c>
      <c r="M11" s="47" t="str">
        <f>_xll.ohRangeRetrieveError(L11)</f>
        <v/>
      </c>
      <c r="N11" s="58"/>
    </row>
    <row r="12" spans="1:18">
      <c r="A12" s="3"/>
      <c r="B12" s="7" t="s">
        <v>76</v>
      </c>
      <c r="C12" s="54" t="s">
        <v>17</v>
      </c>
      <c r="D12" s="7" t="str">
        <v>AM</v>
      </c>
      <c r="E12" s="7" t="str">
        <v>3L</v>
      </c>
      <c r="F12" s="7" t="str">
        <f t="shared" si="0"/>
        <v>Annual</v>
      </c>
      <c r="G12" s="8" t="s">
        <v>6</v>
      </c>
      <c r="H12" s="8" t="str">
        <f t="shared" si="1"/>
        <v>Actual/360</v>
      </c>
      <c r="I12" s="23">
        <v>0</v>
      </c>
      <c r="J12" s="46" t="str">
        <f t="shared" si="2"/>
        <v>USDAM3L4Y_Quote</v>
      </c>
      <c r="K12" s="22" t="str">
        <f t="shared" si="3"/>
        <v>USD_YC3M-MxRH_AM3L4Y</v>
      </c>
      <c r="L12" s="24" t="str">
        <f>_xll.qlSwapRateHelper2(K12,$J12,$C12,Calendar,$F12,$G12,$H12,$L$4,$I12,B12,DiscountingCurve,Permanent,,ObjectOverwrite)</f>
        <v>USD_YC3M-MxRH_AM3L4Y#0000</v>
      </c>
      <c r="M12" s="47" t="str">
        <f>_xll.ohRangeRetrieveError(L12)</f>
        <v/>
      </c>
      <c r="N12" s="58"/>
    </row>
    <row r="13" spans="1:18">
      <c r="A13" s="3"/>
      <c r="B13" s="7" t="s">
        <v>76</v>
      </c>
      <c r="C13" s="54" t="s">
        <v>18</v>
      </c>
      <c r="D13" s="7" t="str">
        <v>AM</v>
      </c>
      <c r="E13" s="7" t="str">
        <v>3L</v>
      </c>
      <c r="F13" s="7" t="str">
        <f t="shared" si="0"/>
        <v>Annual</v>
      </c>
      <c r="G13" s="8" t="s">
        <v>6</v>
      </c>
      <c r="H13" s="8" t="str">
        <f t="shared" si="1"/>
        <v>Actual/360</v>
      </c>
      <c r="I13" s="23">
        <v>0</v>
      </c>
      <c r="J13" s="46" t="str">
        <f t="shared" si="2"/>
        <v>USDAM3L5Y_Quote</v>
      </c>
      <c r="K13" s="22" t="str">
        <f t="shared" si="3"/>
        <v>USD_YC3M-MxRH_AM3L5Y</v>
      </c>
      <c r="L13" s="24" t="str">
        <f>_xll.qlSwapRateHelper2(K13,$J13,$C13,Calendar,$F13,$G13,$H13,$L$4,$I13,B13,DiscountingCurve,Permanent,,ObjectOverwrite)</f>
        <v>USD_YC3M-MxRH_AM3L5Y#0000</v>
      </c>
      <c r="M13" s="47" t="str">
        <f>_xll.ohRangeRetrieveError(L13)</f>
        <v/>
      </c>
      <c r="N13" s="58"/>
    </row>
    <row r="14" spans="1:18">
      <c r="A14" s="3"/>
      <c r="B14" s="7" t="s">
        <v>76</v>
      </c>
      <c r="C14" s="54" t="s">
        <v>19</v>
      </c>
      <c r="D14" s="7" t="str">
        <v>AM</v>
      </c>
      <c r="E14" s="7" t="str">
        <v>3L</v>
      </c>
      <c r="F14" s="7" t="str">
        <f t="shared" si="0"/>
        <v>Annual</v>
      </c>
      <c r="G14" s="8" t="s">
        <v>6</v>
      </c>
      <c r="H14" s="8" t="str">
        <f t="shared" si="1"/>
        <v>Actual/360</v>
      </c>
      <c r="I14" s="23">
        <v>0</v>
      </c>
      <c r="J14" s="46" t="str">
        <f t="shared" si="2"/>
        <v>USDAM3L6Y_Quote</v>
      </c>
      <c r="K14" s="22" t="str">
        <f t="shared" si="3"/>
        <v>USD_YC3M-MxRH_AM3L6Y</v>
      </c>
      <c r="L14" s="24" t="str">
        <f>_xll.qlSwapRateHelper2(K14,$J14,$C14,Calendar,$F14,$G14,$H14,$L$4,$I14,B14,DiscountingCurve,Permanent,,ObjectOverwrite)</f>
        <v>USD_YC3M-MxRH_AM3L6Y#0000</v>
      </c>
      <c r="M14" s="47" t="str">
        <f>_xll.ohRangeRetrieveError(L14)</f>
        <v/>
      </c>
      <c r="N14" s="58"/>
    </row>
    <row r="15" spans="1:18">
      <c r="A15" s="3"/>
      <c r="B15" s="7" t="s">
        <v>76</v>
      </c>
      <c r="C15" s="54" t="s">
        <v>20</v>
      </c>
      <c r="D15" s="7" t="str">
        <v>AM</v>
      </c>
      <c r="E15" s="7" t="str">
        <v>3L</v>
      </c>
      <c r="F15" s="7" t="str">
        <f t="shared" si="0"/>
        <v>Annual</v>
      </c>
      <c r="G15" s="8" t="s">
        <v>6</v>
      </c>
      <c r="H15" s="8" t="str">
        <f t="shared" si="1"/>
        <v>Actual/360</v>
      </c>
      <c r="I15" s="23">
        <v>0</v>
      </c>
      <c r="J15" s="46" t="str">
        <f t="shared" si="2"/>
        <v>USDAM3L7Y_Quote</v>
      </c>
      <c r="K15" s="22" t="str">
        <f t="shared" si="3"/>
        <v>USD_YC3M-MxRH_AM3L7Y</v>
      </c>
      <c r="L15" s="24" t="str">
        <f>_xll.qlSwapRateHelper2(K15,$J15,$C15,Calendar,$F15,$G15,$H15,$L$4,$I15,B15,DiscountingCurve,Permanent,,ObjectOverwrite)</f>
        <v>USD_YC3M-MxRH_AM3L7Y#0000</v>
      </c>
      <c r="M15" s="47" t="str">
        <f>_xll.ohRangeRetrieveError(L15)</f>
        <v/>
      </c>
      <c r="N15" s="58"/>
    </row>
    <row r="16" spans="1:18">
      <c r="A16" s="3"/>
      <c r="B16" s="7" t="s">
        <v>76</v>
      </c>
      <c r="C16" s="54" t="s">
        <v>21</v>
      </c>
      <c r="D16" s="7" t="str">
        <v>AM</v>
      </c>
      <c r="E16" s="7" t="str">
        <v>3L</v>
      </c>
      <c r="F16" s="7" t="str">
        <f t="shared" si="0"/>
        <v>Annual</v>
      </c>
      <c r="G16" s="8" t="s">
        <v>6</v>
      </c>
      <c r="H16" s="8" t="str">
        <f t="shared" si="1"/>
        <v>Actual/360</v>
      </c>
      <c r="I16" s="23">
        <v>0</v>
      </c>
      <c r="J16" s="46" t="str">
        <f t="shared" si="2"/>
        <v>USDAM3L8Y_Quote</v>
      </c>
      <c r="K16" s="22" t="str">
        <f t="shared" si="3"/>
        <v>USD_YC3M-MxRH_AM3L8Y</v>
      </c>
      <c r="L16" s="24" t="str">
        <f>_xll.qlSwapRateHelper2(K16,$J16,$C16,Calendar,$F16,$G16,$H16,$L$4,$I16,B16,DiscountingCurve,Permanent,,ObjectOverwrite)</f>
        <v>USD_YC3M-MxRH_AM3L8Y#0000</v>
      </c>
      <c r="M16" s="47" t="str">
        <f>_xll.ohRangeRetrieveError(L16)</f>
        <v/>
      </c>
      <c r="N16" s="58"/>
    </row>
    <row r="17" spans="1:14">
      <c r="A17" s="3"/>
      <c r="B17" s="7" t="s">
        <v>76</v>
      </c>
      <c r="C17" s="54" t="s">
        <v>22</v>
      </c>
      <c r="D17" s="7" t="str">
        <v>AM</v>
      </c>
      <c r="E17" s="7" t="str">
        <v>3L</v>
      </c>
      <c r="F17" s="7" t="str">
        <f t="shared" si="0"/>
        <v>Annual</v>
      </c>
      <c r="G17" s="8" t="s">
        <v>6</v>
      </c>
      <c r="H17" s="8" t="str">
        <f t="shared" si="1"/>
        <v>Actual/360</v>
      </c>
      <c r="I17" s="23">
        <v>0</v>
      </c>
      <c r="J17" s="46" t="str">
        <f t="shared" si="2"/>
        <v>USDAM3L9Y_Quote</v>
      </c>
      <c r="K17" s="22" t="str">
        <f t="shared" si="3"/>
        <v>USD_YC3M-MxRH_AM3L9Y</v>
      </c>
      <c r="L17" s="24" t="str">
        <f>_xll.qlSwapRateHelper2(K17,$J17,$C17,Calendar,$F17,$G17,$H17,$L$4,$I17,B17,DiscountingCurve,Permanent,,ObjectOverwrite)</f>
        <v>USD_YC3M-MxRH_AM3L9Y#0000</v>
      </c>
      <c r="M17" s="47" t="str">
        <f>_xll.ohRangeRetrieveError(L17)</f>
        <v/>
      </c>
      <c r="N17" s="58"/>
    </row>
    <row r="18" spans="1:14">
      <c r="A18" s="3"/>
      <c r="B18" s="7" t="s">
        <v>76</v>
      </c>
      <c r="C18" s="54" t="s">
        <v>23</v>
      </c>
      <c r="D18" s="7" t="str">
        <v>AM</v>
      </c>
      <c r="E18" s="7" t="str">
        <v>3L</v>
      </c>
      <c r="F18" s="7" t="str">
        <f t="shared" si="0"/>
        <v>Annual</v>
      </c>
      <c r="G18" s="8" t="s">
        <v>6</v>
      </c>
      <c r="H18" s="8" t="str">
        <f t="shared" si="1"/>
        <v>Actual/360</v>
      </c>
      <c r="I18" s="23">
        <v>0</v>
      </c>
      <c r="J18" s="46" t="str">
        <f t="shared" si="2"/>
        <v>USDAM3L10Y_Quote</v>
      </c>
      <c r="K18" s="22" t="str">
        <f t="shared" si="3"/>
        <v>USD_YC3M-MxRH_AM3L10Y</v>
      </c>
      <c r="L18" s="24" t="str">
        <f>_xll.qlSwapRateHelper2(K18,$J18,$C18,Calendar,$F18,$G18,$H18,$L$4,$I18,B18,DiscountingCurve,Permanent,,ObjectOverwrite)</f>
        <v>USD_YC3M-MxRH_AM3L10Y#0000</v>
      </c>
      <c r="M18" s="47" t="str">
        <f>_xll.ohRangeRetrieveError(L18)</f>
        <v/>
      </c>
      <c r="N18" s="58"/>
    </row>
    <row r="19" spans="1:14">
      <c r="A19" s="3"/>
      <c r="B19" s="7" t="s">
        <v>76</v>
      </c>
      <c r="C19" s="54" t="s">
        <v>24</v>
      </c>
      <c r="D19" s="7" t="str">
        <v>AM</v>
      </c>
      <c r="E19" s="7" t="str">
        <v>3L</v>
      </c>
      <c r="F19" s="7" t="str">
        <f t="shared" si="0"/>
        <v>Annual</v>
      </c>
      <c r="G19" s="8" t="s">
        <v>6</v>
      </c>
      <c r="H19" s="8" t="str">
        <f t="shared" si="1"/>
        <v>Actual/360</v>
      </c>
      <c r="I19" s="23">
        <v>0</v>
      </c>
      <c r="J19" s="46" t="str">
        <f t="shared" si="2"/>
        <v>USDAM3L11Y_Quote</v>
      </c>
      <c r="K19" s="22" t="str">
        <f t="shared" si="3"/>
        <v>USD_YC3M-MxRH_AM3L11Y</v>
      </c>
      <c r="L19" s="24" t="str">
        <f>_xll.qlSwapRateHelper2(K19,$J19,$C19,Calendar,$F19,$G19,$H19,$L$4,$I19,B19,DiscountingCurve,Permanent,,ObjectOverwrite)</f>
        <v>USD_YC3M-MxRH_AM3L11Y#0000</v>
      </c>
      <c r="M19" s="47" t="str">
        <f>_xll.ohRangeRetrieveError(L19)</f>
        <v/>
      </c>
      <c r="N19" s="58"/>
    </row>
    <row r="20" spans="1:14">
      <c r="A20" s="3"/>
      <c r="B20" s="7" t="s">
        <v>76</v>
      </c>
      <c r="C20" s="54" t="s">
        <v>25</v>
      </c>
      <c r="D20" s="7" t="str">
        <v>AM</v>
      </c>
      <c r="E20" s="7" t="str">
        <v>3L</v>
      </c>
      <c r="F20" s="7" t="str">
        <f t="shared" si="0"/>
        <v>Annual</v>
      </c>
      <c r="G20" s="8" t="s">
        <v>6</v>
      </c>
      <c r="H20" s="8" t="str">
        <f t="shared" si="1"/>
        <v>Actual/360</v>
      </c>
      <c r="I20" s="23">
        <v>0</v>
      </c>
      <c r="J20" s="46" t="str">
        <f t="shared" si="2"/>
        <v>USDAM3L12Y_Quote</v>
      </c>
      <c r="K20" s="22" t="str">
        <f t="shared" si="3"/>
        <v>USD_YC3M-MxRH_AM3L12Y</v>
      </c>
      <c r="L20" s="24" t="str">
        <f>_xll.qlSwapRateHelper2(K20,$J20,$C20,Calendar,$F20,$G20,$H20,$L$4,$I20,B20,DiscountingCurve,Permanent,,ObjectOverwrite)</f>
        <v>USD_YC3M-MxRH_AM3L12Y#0000</v>
      </c>
      <c r="M20" s="47" t="str">
        <f>_xll.ohRangeRetrieveError(L20)</f>
        <v/>
      </c>
      <c r="N20" s="58"/>
    </row>
    <row r="21" spans="1:14">
      <c r="A21" s="3"/>
      <c r="B21" s="7" t="s">
        <v>76</v>
      </c>
      <c r="C21" s="54" t="s">
        <v>26</v>
      </c>
      <c r="D21" s="7" t="str">
        <v>AM</v>
      </c>
      <c r="E21" s="7" t="str">
        <v>3L</v>
      </c>
      <c r="F21" s="7" t="str">
        <f t="shared" si="0"/>
        <v>Annual</v>
      </c>
      <c r="G21" s="8" t="s">
        <v>6</v>
      </c>
      <c r="H21" s="8" t="str">
        <f t="shared" si="1"/>
        <v>Actual/360</v>
      </c>
      <c r="I21" s="23">
        <v>0</v>
      </c>
      <c r="J21" s="46" t="str">
        <f t="shared" si="2"/>
        <v>USDAM3L13Y_Quote</v>
      </c>
      <c r="K21" s="22" t="str">
        <f t="shared" si="3"/>
        <v>USD_YC3M-MxRH_AM3L13Y</v>
      </c>
      <c r="L21" s="24" t="str">
        <f>_xll.qlSwapRateHelper2(K21,$J21,$C21,Calendar,$F21,$G21,$H21,$L$4,$I21,B21,DiscountingCurve,Permanent,,ObjectOverwrite)</f>
        <v>USD_YC3M-MxRH_AM3L13Y#0000</v>
      </c>
      <c r="M21" s="47" t="str">
        <f>_xll.ohRangeRetrieveError(L21)</f>
        <v/>
      </c>
      <c r="N21" s="58"/>
    </row>
    <row r="22" spans="1:14">
      <c r="A22" s="3"/>
      <c r="B22" s="7" t="s">
        <v>76</v>
      </c>
      <c r="C22" s="54" t="s">
        <v>27</v>
      </c>
      <c r="D22" s="7" t="str">
        <v>AM</v>
      </c>
      <c r="E22" s="7" t="str">
        <v>3L</v>
      </c>
      <c r="F22" s="7" t="str">
        <f t="shared" si="0"/>
        <v>Annual</v>
      </c>
      <c r="G22" s="8" t="s">
        <v>6</v>
      </c>
      <c r="H22" s="8" t="str">
        <f t="shared" si="1"/>
        <v>Actual/360</v>
      </c>
      <c r="I22" s="23">
        <v>0</v>
      </c>
      <c r="J22" s="46" t="str">
        <f t="shared" si="2"/>
        <v>USDAM3L14Y_Quote</v>
      </c>
      <c r="K22" s="22" t="str">
        <f t="shared" si="3"/>
        <v>USD_YC3M-MxRH_AM3L14Y</v>
      </c>
      <c r="L22" s="24" t="str">
        <f>_xll.qlSwapRateHelper2(K22,$J22,$C22,Calendar,$F22,$G22,$H22,$L$4,$I22,B22,DiscountingCurve,Permanent,,ObjectOverwrite)</f>
        <v>USD_YC3M-MxRH_AM3L14Y#0000</v>
      </c>
      <c r="M22" s="47" t="str">
        <f>_xll.ohRangeRetrieveError(L22)</f>
        <v/>
      </c>
      <c r="N22" s="58"/>
    </row>
    <row r="23" spans="1:14">
      <c r="A23" s="3"/>
      <c r="B23" s="7" t="s">
        <v>76</v>
      </c>
      <c r="C23" s="54" t="s">
        <v>28</v>
      </c>
      <c r="D23" s="7" t="str">
        <v>AM</v>
      </c>
      <c r="E23" s="7" t="str">
        <v>3L</v>
      </c>
      <c r="F23" s="7" t="str">
        <f t="shared" si="0"/>
        <v>Annual</v>
      </c>
      <c r="G23" s="8" t="s">
        <v>6</v>
      </c>
      <c r="H23" s="8" t="str">
        <f t="shared" si="1"/>
        <v>Actual/360</v>
      </c>
      <c r="I23" s="23">
        <v>0</v>
      </c>
      <c r="J23" s="46" t="str">
        <f t="shared" si="2"/>
        <v>USDAM3L15Y_Quote</v>
      </c>
      <c r="K23" s="22" t="str">
        <f t="shared" si="3"/>
        <v>USD_YC3M-MxRH_AM3L15Y</v>
      </c>
      <c r="L23" s="24" t="str">
        <f>_xll.qlSwapRateHelper2(K23,$J23,$C23,Calendar,$F23,$G23,$H23,$L$4,$I23,B23,DiscountingCurve,Permanent,,ObjectOverwrite)</f>
        <v>USD_YC3M-MxRH_AM3L15Y#0000</v>
      </c>
      <c r="M23" s="47" t="str">
        <f>_xll.ohRangeRetrieveError(L23)</f>
        <v/>
      </c>
      <c r="N23" s="58"/>
    </row>
    <row r="24" spans="1:14">
      <c r="A24" s="3"/>
      <c r="B24" s="7" t="s">
        <v>76</v>
      </c>
      <c r="C24" s="54" t="s">
        <v>41</v>
      </c>
      <c r="D24" s="7" t="str">
        <v>AM</v>
      </c>
      <c r="E24" s="7" t="str">
        <v>3L</v>
      </c>
      <c r="F24" s="7" t="str">
        <f t="shared" si="0"/>
        <v>Annual</v>
      </c>
      <c r="G24" s="8" t="s">
        <v>6</v>
      </c>
      <c r="H24" s="8" t="str">
        <f t="shared" si="1"/>
        <v>Actual/360</v>
      </c>
      <c r="I24" s="23">
        <v>0</v>
      </c>
      <c r="J24" s="46" t="str">
        <f t="shared" si="2"/>
        <v>USDAM3L16Y_Quote</v>
      </c>
      <c r="K24" s="22" t="str">
        <f t="shared" si="3"/>
        <v>USD_YC3M-MxRH_AM3L16Y</v>
      </c>
      <c r="L24" s="24" t="str">
        <f>_xll.qlSwapRateHelper2(K24,$J24,$C24,Calendar,$F24,$G24,$H24,$L$4,$I24,B24,DiscountingCurve,Permanent,,ObjectOverwrite)</f>
        <v>USD_YC3M-MxRH_AM3L16Y#0000</v>
      </c>
      <c r="M24" s="47" t="str">
        <f>_xll.ohRangeRetrieveError(L24)</f>
        <v/>
      </c>
      <c r="N24" s="58"/>
    </row>
    <row r="25" spans="1:14">
      <c r="A25" s="3"/>
      <c r="B25" s="7" t="s">
        <v>76</v>
      </c>
      <c r="C25" s="54" t="s">
        <v>42</v>
      </c>
      <c r="D25" s="7" t="str">
        <v>AM</v>
      </c>
      <c r="E25" s="7" t="str">
        <v>3L</v>
      </c>
      <c r="F25" s="7" t="str">
        <f t="shared" si="0"/>
        <v>Annual</v>
      </c>
      <c r="G25" s="8" t="s">
        <v>6</v>
      </c>
      <c r="H25" s="8" t="str">
        <f t="shared" si="1"/>
        <v>Actual/360</v>
      </c>
      <c r="I25" s="23">
        <v>0</v>
      </c>
      <c r="J25" s="46" t="str">
        <f t="shared" si="2"/>
        <v>USDAM3L17Y_Quote</v>
      </c>
      <c r="K25" s="22" t="str">
        <f t="shared" si="3"/>
        <v>USD_YC3M-MxRH_AM3L17Y</v>
      </c>
      <c r="L25" s="24" t="str">
        <f>_xll.qlSwapRateHelper2(K25,$J25,$C25,Calendar,$F25,$G25,$H25,$L$4,$I25,B25,DiscountingCurve,Permanent,,ObjectOverwrite)</f>
        <v>USD_YC3M-MxRH_AM3L17Y#0000</v>
      </c>
      <c r="M25" s="47" t="str">
        <f>_xll.ohRangeRetrieveError(L25)</f>
        <v/>
      </c>
      <c r="N25" s="58"/>
    </row>
    <row r="26" spans="1:14">
      <c r="A26" s="3"/>
      <c r="B26" s="7" t="s">
        <v>76</v>
      </c>
      <c r="C26" s="54" t="s">
        <v>43</v>
      </c>
      <c r="D26" s="7" t="str">
        <v>AM</v>
      </c>
      <c r="E26" s="7" t="str">
        <v>3L</v>
      </c>
      <c r="F26" s="7" t="str">
        <f t="shared" si="0"/>
        <v>Annual</v>
      </c>
      <c r="G26" s="8" t="s">
        <v>6</v>
      </c>
      <c r="H26" s="8" t="str">
        <f t="shared" si="1"/>
        <v>Actual/360</v>
      </c>
      <c r="I26" s="23">
        <v>0</v>
      </c>
      <c r="J26" s="46" t="str">
        <f t="shared" si="2"/>
        <v>USDAM3L18Y_Quote</v>
      </c>
      <c r="K26" s="22" t="str">
        <f t="shared" si="3"/>
        <v>USD_YC3M-MxRH_AM3L18Y</v>
      </c>
      <c r="L26" s="24" t="str">
        <f>_xll.qlSwapRateHelper2(K26,$J26,$C26,Calendar,$F26,$G26,$H26,$L$4,$I26,B26,DiscountingCurve,Permanent,,ObjectOverwrite)</f>
        <v>USD_YC3M-MxRH_AM3L18Y#0000</v>
      </c>
      <c r="M26" s="47" t="str">
        <f>_xll.ohRangeRetrieveError(L26)</f>
        <v/>
      </c>
      <c r="N26" s="58"/>
    </row>
    <row r="27" spans="1:14">
      <c r="A27" s="3"/>
      <c r="B27" s="7" t="s">
        <v>76</v>
      </c>
      <c r="C27" s="54" t="s">
        <v>44</v>
      </c>
      <c r="D27" s="7" t="str">
        <v>AM</v>
      </c>
      <c r="E27" s="7" t="str">
        <v>3L</v>
      </c>
      <c r="F27" s="7" t="str">
        <f t="shared" si="0"/>
        <v>Annual</v>
      </c>
      <c r="G27" s="8" t="s">
        <v>6</v>
      </c>
      <c r="H27" s="8" t="str">
        <f t="shared" si="1"/>
        <v>Actual/360</v>
      </c>
      <c r="I27" s="23">
        <v>0</v>
      </c>
      <c r="J27" s="46" t="str">
        <f t="shared" si="2"/>
        <v>USDAM3L19Y_Quote</v>
      </c>
      <c r="K27" s="22" t="str">
        <f t="shared" si="3"/>
        <v>USD_YC3M-MxRH_AM3L19Y</v>
      </c>
      <c r="L27" s="24" t="str">
        <f>_xll.qlSwapRateHelper2(K27,$J27,$C27,Calendar,$F27,$G27,$H27,$L$4,$I27,B27,DiscountingCurve,Permanent,,ObjectOverwrite)</f>
        <v>USD_YC3M-MxRH_AM3L19Y#0000</v>
      </c>
      <c r="M27" s="47" t="str">
        <f>_xll.ohRangeRetrieveError(L27)</f>
        <v/>
      </c>
      <c r="N27" s="58"/>
    </row>
    <row r="28" spans="1:14">
      <c r="A28" s="3"/>
      <c r="B28" s="7" t="s">
        <v>76</v>
      </c>
      <c r="C28" s="54" t="s">
        <v>29</v>
      </c>
      <c r="D28" s="7" t="str">
        <v>AM</v>
      </c>
      <c r="E28" s="7" t="str">
        <v>3L</v>
      </c>
      <c r="F28" s="7" t="str">
        <f t="shared" si="0"/>
        <v>Annual</v>
      </c>
      <c r="G28" s="8" t="s">
        <v>6</v>
      </c>
      <c r="H28" s="8" t="str">
        <f t="shared" si="1"/>
        <v>Actual/360</v>
      </c>
      <c r="I28" s="23">
        <v>0</v>
      </c>
      <c r="J28" s="46" t="str">
        <f t="shared" si="2"/>
        <v>USDAM3L20Y_Quote</v>
      </c>
      <c r="K28" s="22" t="str">
        <f t="shared" si="3"/>
        <v>USD_YC3M-MxRH_AM3L20Y</v>
      </c>
      <c r="L28" s="24" t="str">
        <f>_xll.qlSwapRateHelper2(K28,$J28,$C28,Calendar,$F28,$G28,$H28,$L$4,$I28,B28,DiscountingCurve,Permanent,,ObjectOverwrite)</f>
        <v>USD_YC3M-MxRH_AM3L20Y#0000</v>
      </c>
      <c r="M28" s="47" t="str">
        <f>_xll.ohRangeRetrieveError(L28)</f>
        <v/>
      </c>
      <c r="N28" s="58"/>
    </row>
    <row r="29" spans="1:14">
      <c r="A29" s="3"/>
      <c r="B29" s="7" t="s">
        <v>76</v>
      </c>
      <c r="C29" s="54" t="s">
        <v>45</v>
      </c>
      <c r="D29" s="7" t="str">
        <v>AM</v>
      </c>
      <c r="E29" s="7" t="str">
        <v>3L</v>
      </c>
      <c r="F29" s="7" t="str">
        <f t="shared" si="0"/>
        <v>Annual</v>
      </c>
      <c r="G29" s="8" t="s">
        <v>6</v>
      </c>
      <c r="H29" s="8" t="str">
        <f t="shared" si="1"/>
        <v>Actual/360</v>
      </c>
      <c r="I29" s="23">
        <v>0</v>
      </c>
      <c r="J29" s="46" t="str">
        <f t="shared" si="2"/>
        <v>USDAM3L21Y_Quote</v>
      </c>
      <c r="K29" s="22" t="str">
        <f t="shared" si="3"/>
        <v>USD_YC3M-MxRH_AM3L21Y</v>
      </c>
      <c r="L29" s="24" t="str">
        <f>_xll.qlSwapRateHelper2(K29,$J29,$C29,Calendar,$F29,$G29,$H29,$L$4,$I29,B29,DiscountingCurve,Permanent,,ObjectOverwrite)</f>
        <v>USD_YC3M-MxRH_AM3L21Y#0000</v>
      </c>
      <c r="M29" s="47" t="str">
        <f>_xll.ohRangeRetrieveError(L29)</f>
        <v/>
      </c>
      <c r="N29" s="58"/>
    </row>
    <row r="30" spans="1:14">
      <c r="A30" s="3"/>
      <c r="B30" s="7" t="s">
        <v>76</v>
      </c>
      <c r="C30" s="54" t="s">
        <v>46</v>
      </c>
      <c r="D30" s="7" t="str">
        <v>AM</v>
      </c>
      <c r="E30" s="7" t="str">
        <v>3L</v>
      </c>
      <c r="F30" s="7" t="str">
        <f t="shared" si="0"/>
        <v>Annual</v>
      </c>
      <c r="G30" s="8" t="s">
        <v>6</v>
      </c>
      <c r="H30" s="8" t="str">
        <f t="shared" si="1"/>
        <v>Actual/360</v>
      </c>
      <c r="I30" s="23">
        <v>0</v>
      </c>
      <c r="J30" s="46" t="str">
        <f t="shared" si="2"/>
        <v>USDAM3L22Y_Quote</v>
      </c>
      <c r="K30" s="22" t="str">
        <f t="shared" si="3"/>
        <v>USD_YC3M-MxRH_AM3L22Y</v>
      </c>
      <c r="L30" s="24" t="str">
        <f>_xll.qlSwapRateHelper2(K30,$J30,$C30,Calendar,$F30,$G30,$H30,$L$4,$I30,B30,DiscountingCurve,Permanent,,ObjectOverwrite)</f>
        <v>USD_YC3M-MxRH_AM3L22Y#0000</v>
      </c>
      <c r="M30" s="47" t="str">
        <f>_xll.ohRangeRetrieveError(L30)</f>
        <v/>
      </c>
      <c r="N30" s="58"/>
    </row>
    <row r="31" spans="1:14">
      <c r="A31" s="3"/>
      <c r="B31" s="7" t="s">
        <v>76</v>
      </c>
      <c r="C31" s="54" t="s">
        <v>47</v>
      </c>
      <c r="D31" s="7" t="str">
        <v>AM</v>
      </c>
      <c r="E31" s="7" t="str">
        <v>3L</v>
      </c>
      <c r="F31" s="7" t="str">
        <f t="shared" si="0"/>
        <v>Annual</v>
      </c>
      <c r="G31" s="8" t="s">
        <v>6</v>
      </c>
      <c r="H31" s="8" t="str">
        <f t="shared" si="1"/>
        <v>Actual/360</v>
      </c>
      <c r="I31" s="23">
        <v>0</v>
      </c>
      <c r="J31" s="46" t="str">
        <f t="shared" si="2"/>
        <v>USDAM3L23Y_Quote</v>
      </c>
      <c r="K31" s="22" t="str">
        <f t="shared" si="3"/>
        <v>USD_YC3M-MxRH_AM3L23Y</v>
      </c>
      <c r="L31" s="24" t="str">
        <f>_xll.qlSwapRateHelper2(K31,$J31,$C31,Calendar,$F31,$G31,$H31,$L$4,$I31,B31,DiscountingCurve,Permanent,,ObjectOverwrite)</f>
        <v>USD_YC3M-MxRH_AM3L23Y#0000</v>
      </c>
      <c r="M31" s="47" t="str">
        <f>_xll.ohRangeRetrieveError(L31)</f>
        <v/>
      </c>
      <c r="N31" s="58"/>
    </row>
    <row r="32" spans="1:14">
      <c r="A32" s="3"/>
      <c r="B32" s="7" t="s">
        <v>76</v>
      </c>
      <c r="C32" s="54" t="s">
        <v>48</v>
      </c>
      <c r="D32" s="7" t="str">
        <v>AM</v>
      </c>
      <c r="E32" s="7" t="str">
        <v>3L</v>
      </c>
      <c r="F32" s="7" t="str">
        <f t="shared" si="0"/>
        <v>Annual</v>
      </c>
      <c r="G32" s="8" t="s">
        <v>6</v>
      </c>
      <c r="H32" s="8" t="str">
        <f t="shared" si="1"/>
        <v>Actual/360</v>
      </c>
      <c r="I32" s="23">
        <v>0</v>
      </c>
      <c r="J32" s="46" t="str">
        <f t="shared" si="2"/>
        <v>USDAM3L24Y_Quote</v>
      </c>
      <c r="K32" s="22" t="str">
        <f t="shared" si="3"/>
        <v>USD_YC3M-MxRH_AM3L24Y</v>
      </c>
      <c r="L32" s="24" t="str">
        <f>_xll.qlSwapRateHelper2(K32,$J32,$C32,Calendar,$F32,$G32,$H32,$L$4,$I32,B32,DiscountingCurve,Permanent,,ObjectOverwrite)</f>
        <v>USD_YC3M-MxRH_AM3L24Y#0000</v>
      </c>
      <c r="M32" s="47" t="str">
        <f>_xll.ohRangeRetrieveError(L32)</f>
        <v/>
      </c>
      <c r="N32" s="58"/>
    </row>
    <row r="33" spans="1:17">
      <c r="A33" s="3"/>
      <c r="B33" s="7" t="s">
        <v>76</v>
      </c>
      <c r="C33" s="54" t="s">
        <v>30</v>
      </c>
      <c r="D33" s="7" t="str">
        <v>AM</v>
      </c>
      <c r="E33" s="7" t="str">
        <v>3L</v>
      </c>
      <c r="F33" s="7" t="str">
        <f t="shared" si="0"/>
        <v>Annual</v>
      </c>
      <c r="G33" s="8" t="s">
        <v>6</v>
      </c>
      <c r="H33" s="8" t="str">
        <f t="shared" si="1"/>
        <v>Actual/360</v>
      </c>
      <c r="I33" s="23">
        <v>0</v>
      </c>
      <c r="J33" s="46" t="str">
        <f t="shared" si="2"/>
        <v>USDAM3L25Y_Quote</v>
      </c>
      <c r="K33" s="22" t="str">
        <f t="shared" si="3"/>
        <v>USD_YC3M-MxRH_AM3L25Y</v>
      </c>
      <c r="L33" s="24" t="str">
        <f>_xll.qlSwapRateHelper2(K33,$J33,$C33,Calendar,$F33,$G33,$H33,$L$4,$I33,B33,DiscountingCurve,Permanent,,ObjectOverwrite)</f>
        <v>USD_YC3M-MxRH_AM3L25Y#0000</v>
      </c>
      <c r="M33" s="47" t="str">
        <f>_xll.ohRangeRetrieveError(L33)</f>
        <v/>
      </c>
      <c r="N33" s="58"/>
    </row>
    <row r="34" spans="1:17">
      <c r="A34" s="3"/>
      <c r="B34" s="7" t="s">
        <v>76</v>
      </c>
      <c r="C34" s="54" t="s">
        <v>49</v>
      </c>
      <c r="D34" s="7" t="str">
        <v>AM</v>
      </c>
      <c r="E34" s="7" t="str">
        <v>3L</v>
      </c>
      <c r="F34" s="7" t="str">
        <f t="shared" si="0"/>
        <v>Annual</v>
      </c>
      <c r="G34" s="8" t="s">
        <v>6</v>
      </c>
      <c r="H34" s="8" t="str">
        <f t="shared" si="1"/>
        <v>Actual/360</v>
      </c>
      <c r="I34" s="23">
        <v>0</v>
      </c>
      <c r="J34" s="46" t="str">
        <f t="shared" si="2"/>
        <v>USDAM3L26Y_Quote</v>
      </c>
      <c r="K34" s="22" t="str">
        <f t="shared" si="3"/>
        <v>USD_YC3M-MxRH_AM3L26Y</v>
      </c>
      <c r="L34" s="24" t="str">
        <f>_xll.qlSwapRateHelper2(K34,$J34,$C34,Calendar,$F34,$G34,$H34,$L$4,$I34,B34,DiscountingCurve,Permanent,,ObjectOverwrite)</f>
        <v>USD_YC3M-MxRH_AM3L26Y#0000</v>
      </c>
      <c r="M34" s="47" t="str">
        <f>_xll.ohRangeRetrieveError(L34)</f>
        <v/>
      </c>
      <c r="N34" s="58"/>
    </row>
    <row r="35" spans="1:17">
      <c r="A35" s="3"/>
      <c r="B35" s="7" t="s">
        <v>76</v>
      </c>
      <c r="C35" s="54" t="s">
        <v>50</v>
      </c>
      <c r="D35" s="7" t="str">
        <v>AM</v>
      </c>
      <c r="E35" s="7" t="str">
        <v>3L</v>
      </c>
      <c r="F35" s="7" t="str">
        <f t="shared" si="0"/>
        <v>Annual</v>
      </c>
      <c r="G35" s="8" t="s">
        <v>6</v>
      </c>
      <c r="H35" s="8" t="str">
        <f t="shared" si="1"/>
        <v>Actual/360</v>
      </c>
      <c r="I35" s="23">
        <v>0</v>
      </c>
      <c r="J35" s="46" t="str">
        <f t="shared" si="2"/>
        <v>USDAM3L27Y_Quote</v>
      </c>
      <c r="K35" s="22" t="str">
        <f t="shared" si="3"/>
        <v>USD_YC3M-MxRH_AM3L27Y</v>
      </c>
      <c r="L35" s="24" t="str">
        <f>_xll.qlSwapRateHelper2(K35,$J35,$C35,Calendar,$F35,$G35,$H35,$L$4,$I35,B35,DiscountingCurve,Permanent,,ObjectOverwrite)</f>
        <v>USD_YC3M-MxRH_AM3L27Y#0000</v>
      </c>
      <c r="M35" s="47" t="str">
        <f>_xll.ohRangeRetrieveError(L35)</f>
        <v/>
      </c>
      <c r="N35" s="58"/>
    </row>
    <row r="36" spans="1:17">
      <c r="A36" s="3"/>
      <c r="B36" s="7" t="s">
        <v>76</v>
      </c>
      <c r="C36" s="54" t="s">
        <v>51</v>
      </c>
      <c r="D36" s="7" t="str">
        <v>AM</v>
      </c>
      <c r="E36" s="7" t="str">
        <v>3L</v>
      </c>
      <c r="F36" s="7" t="str">
        <f t="shared" si="0"/>
        <v>Annual</v>
      </c>
      <c r="G36" s="8" t="s">
        <v>6</v>
      </c>
      <c r="H36" s="8" t="str">
        <f t="shared" si="1"/>
        <v>Actual/360</v>
      </c>
      <c r="I36" s="23">
        <v>0</v>
      </c>
      <c r="J36" s="46" t="str">
        <f t="shared" si="2"/>
        <v>USDAM3L28Y_Quote</v>
      </c>
      <c r="K36" s="22" t="str">
        <f t="shared" si="3"/>
        <v>USD_YC3M-MxRH_AM3L28Y</v>
      </c>
      <c r="L36" s="24" t="str">
        <f>_xll.qlSwapRateHelper2(K36,$J36,$C36,Calendar,$F36,$G36,$H36,$L$4,$I36,B36,DiscountingCurve,Permanent,,ObjectOverwrite)</f>
        <v>USD_YC3M-MxRH_AM3L28Y#0000</v>
      </c>
      <c r="M36" s="47" t="str">
        <f>_xll.ohRangeRetrieveError(L36)</f>
        <v/>
      </c>
      <c r="N36" s="58"/>
    </row>
    <row r="37" spans="1:17">
      <c r="A37" s="3"/>
      <c r="B37" s="7" t="s">
        <v>76</v>
      </c>
      <c r="C37" s="54" t="s">
        <v>52</v>
      </c>
      <c r="D37" s="7" t="str">
        <v>AM</v>
      </c>
      <c r="E37" s="7" t="str">
        <v>3L</v>
      </c>
      <c r="F37" s="7" t="str">
        <f t="shared" si="0"/>
        <v>Annual</v>
      </c>
      <c r="G37" s="8" t="s">
        <v>6</v>
      </c>
      <c r="H37" s="8" t="str">
        <f t="shared" si="1"/>
        <v>Actual/360</v>
      </c>
      <c r="I37" s="23">
        <v>0</v>
      </c>
      <c r="J37" s="46" t="str">
        <f t="shared" si="2"/>
        <v>USDAM3L29Y_Quote</v>
      </c>
      <c r="K37" s="22" t="str">
        <f t="shared" si="3"/>
        <v>USD_YC3M-MxRH_AM3L29Y</v>
      </c>
      <c r="L37" s="24" t="str">
        <f>_xll.qlSwapRateHelper2(K37,$J37,$C37,Calendar,$F37,$G37,$H37,$L$4,$I37,B37,DiscountingCurve,Permanent,,ObjectOverwrite)</f>
        <v>USD_YC3M-MxRH_AM3L29Y#0000</v>
      </c>
      <c r="M37" s="47" t="str">
        <f>_xll.ohRangeRetrieveError(L37)</f>
        <v/>
      </c>
      <c r="N37" s="58"/>
    </row>
    <row r="38" spans="1:17">
      <c r="A38" s="3"/>
      <c r="B38" s="7" t="s">
        <v>76</v>
      </c>
      <c r="C38" s="54" t="s">
        <v>31</v>
      </c>
      <c r="D38" s="7" t="str">
        <v>AM</v>
      </c>
      <c r="E38" s="7" t="str">
        <v>3L</v>
      </c>
      <c r="F38" s="7" t="str">
        <f t="shared" si="0"/>
        <v>Annual</v>
      </c>
      <c r="G38" s="8" t="s">
        <v>6</v>
      </c>
      <c r="H38" s="8" t="str">
        <f t="shared" si="1"/>
        <v>Actual/360</v>
      </c>
      <c r="I38" s="23">
        <v>0</v>
      </c>
      <c r="J38" s="46" t="str">
        <f t="shared" si="2"/>
        <v>USDAM3L30Y_Quote</v>
      </c>
      <c r="K38" s="22" t="str">
        <f t="shared" si="3"/>
        <v>USD_YC3M-MxRH_AM3L30Y</v>
      </c>
      <c r="L38" s="24" t="str">
        <f>_xll.qlSwapRateHelper2(K38,$J38,$C38,Calendar,$F38,$G38,$H38,$L$4,$I38,B38,DiscountingCurve,Permanent,,ObjectOverwrite)</f>
        <v>USD_YC3M-MxRH_AM3L30Y#0000</v>
      </c>
      <c r="M38" s="47" t="str">
        <f>_xll.ohRangeRetrieveError(L38)</f>
        <v/>
      </c>
      <c r="N38" s="58"/>
    </row>
    <row r="39" spans="1:17">
      <c r="A39" s="3"/>
      <c r="B39" s="7" t="s">
        <v>76</v>
      </c>
      <c r="C39" s="54" t="s">
        <v>53</v>
      </c>
      <c r="D39" s="7" t="str">
        <v>AM</v>
      </c>
      <c r="E39" s="7" t="str">
        <v>3L</v>
      </c>
      <c r="F39" s="7" t="str">
        <f t="shared" si="0"/>
        <v>Annual</v>
      </c>
      <c r="G39" s="8" t="s">
        <v>6</v>
      </c>
      <c r="H39" s="8" t="str">
        <f t="shared" si="1"/>
        <v>Actual/360</v>
      </c>
      <c r="I39" s="23">
        <v>0</v>
      </c>
      <c r="J39" s="46" t="str">
        <f t="shared" si="2"/>
        <v>USDAM3L35Y_Quote</v>
      </c>
      <c r="K39" s="22" t="str">
        <f t="shared" si="3"/>
        <v>USD_YC3M-MxRH_AM3L35Y</v>
      </c>
      <c r="L39" s="24" t="str">
        <f>_xll.qlSwapRateHelper2(K39,$J39,$C39,Calendar,$F39,$G39,$H39,$L$4,$I39,B39,DiscountingCurve,Permanent,,ObjectOverwrite)</f>
        <v>USD_YC3M-MxRH_AM3L35Y#0000</v>
      </c>
      <c r="M39" s="47" t="str">
        <f>_xll.ohRangeRetrieveError(L39)</f>
        <v/>
      </c>
      <c r="N39" s="58"/>
    </row>
    <row r="40" spans="1:17">
      <c r="A40" s="3"/>
      <c r="B40" s="7" t="s">
        <v>76</v>
      </c>
      <c r="C40" s="54" t="s">
        <v>32</v>
      </c>
      <c r="D40" s="7" t="str">
        <v>AM</v>
      </c>
      <c r="E40" s="7" t="str">
        <v>3L</v>
      </c>
      <c r="F40" s="7" t="str">
        <f t="shared" si="0"/>
        <v>Annual</v>
      </c>
      <c r="G40" s="8" t="s">
        <v>6</v>
      </c>
      <c r="H40" s="8" t="str">
        <f t="shared" si="1"/>
        <v>Actual/360</v>
      </c>
      <c r="I40" s="23">
        <v>0</v>
      </c>
      <c r="J40" s="46" t="str">
        <f t="shared" si="2"/>
        <v>USDAM3L40Y_Quote</v>
      </c>
      <c r="K40" s="22" t="str">
        <f t="shared" si="3"/>
        <v>USD_YC3M-MxRH_AM3L40Y</v>
      </c>
      <c r="L40" s="24" t="str">
        <f>_xll.qlSwapRateHelper2(K40,$J40,$C40,Calendar,$F40,$G40,$H40,$L$4,$I40,B40,DiscountingCurve,Permanent,,ObjectOverwrite)</f>
        <v>USD_YC3M-MxRH_AM3L40Y#0000</v>
      </c>
      <c r="M40" s="47" t="str">
        <f>_xll.ohRangeRetrieveError(L40)</f>
        <v/>
      </c>
      <c r="N40" s="58"/>
    </row>
    <row r="41" spans="1:17">
      <c r="A41" s="3"/>
      <c r="B41" s="7" t="s">
        <v>76</v>
      </c>
      <c r="C41" s="54" t="s">
        <v>33</v>
      </c>
      <c r="D41" s="7" t="str">
        <v>AM</v>
      </c>
      <c r="E41" s="7" t="str">
        <v>3L</v>
      </c>
      <c r="F41" s="7" t="str">
        <f t="shared" si="0"/>
        <v>Annual</v>
      </c>
      <c r="G41" s="8" t="s">
        <v>6</v>
      </c>
      <c r="H41" s="8" t="str">
        <f t="shared" si="1"/>
        <v>Actual/360</v>
      </c>
      <c r="I41" s="23">
        <v>0</v>
      </c>
      <c r="J41" s="46" t="str">
        <f t="shared" si="2"/>
        <v>USDAM3L50Y_Quote</v>
      </c>
      <c r="K41" s="22" t="str">
        <f t="shared" si="3"/>
        <v>USD_YC3M-MxRH_AM3L50Y</v>
      </c>
      <c r="L41" s="24" t="str">
        <f>_xll.qlSwapRateHelper2(K41,$J41,$C41,Calendar,$F41,$G41,$H41,$L$4,$I41,B41,DiscountingCurve,Permanent,,ObjectOverwrite)</f>
        <v>USD_YC3M-MxRH_AM3L50Y#0000</v>
      </c>
      <c r="M41" s="47" t="str">
        <f>_xll.ohRangeRetrieveError(L41)</f>
        <v/>
      </c>
      <c r="N41" s="58"/>
    </row>
    <row r="42" spans="1:17">
      <c r="A42" s="3"/>
      <c r="B42" s="7" t="s">
        <v>76</v>
      </c>
      <c r="C42" s="54" t="s">
        <v>34</v>
      </c>
      <c r="D42" s="7" t="str">
        <v>AM</v>
      </c>
      <c r="E42" s="7" t="str">
        <v>3L</v>
      </c>
      <c r="F42" s="7" t="str">
        <f t="shared" si="0"/>
        <v>Annual</v>
      </c>
      <c r="G42" s="8" t="s">
        <v>6</v>
      </c>
      <c r="H42" s="8" t="str">
        <f t="shared" si="1"/>
        <v>Actual/360</v>
      </c>
      <c r="I42" s="23">
        <v>0</v>
      </c>
      <c r="J42" s="46" t="str">
        <f t="shared" si="2"/>
        <v>USDAM3L60Y_Quote</v>
      </c>
      <c r="K42" s="22" t="str">
        <f t="shared" si="3"/>
        <v>USD_YC3M-MxRH_AM3L60Y</v>
      </c>
      <c r="L42" s="24" t="str">
        <f>_xll.qlSwapRateHelper2(K42,$J42,$C42,Calendar,$F42,$G42,$H42,$L$4,$I42,B42,DiscountingCurve,Permanent,,ObjectOverwrite)</f>
        <v>USD_YC3M-MxRH_AM3L60Y#0000</v>
      </c>
      <c r="M42" s="47" t="str">
        <f>_xll.ohRangeRetrieveError(L42)</f>
        <v/>
      </c>
      <c r="N42" s="58"/>
    </row>
    <row r="43" spans="1:17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58"/>
    </row>
    <row r="44" spans="1:17">
      <c r="A44" s="3"/>
      <c r="B44" s="7" t="s">
        <v>76</v>
      </c>
      <c r="C44" s="55"/>
      <c r="D44" s="7" t="s">
        <v>77</v>
      </c>
      <c r="E44" s="7">
        <v>12</v>
      </c>
      <c r="F44" s="7" t="s">
        <v>2</v>
      </c>
      <c r="G44" s="4" t="s">
        <v>6</v>
      </c>
      <c r="H44" s="4" t="s">
        <v>4</v>
      </c>
      <c r="I44" s="23">
        <v>0</v>
      </c>
      <c r="J44" s="69" t="str">
        <f t="shared" ref="J44:J50" si="4">Currency&amp;$D44&amp;$E44&amp;QuoteSuffix</f>
        <v>USD1S12_Quote</v>
      </c>
      <c r="K44" s="22" t="str">
        <f t="shared" ref="K44:K50" si="5">$K$2&amp;"_"&amp;$D44&amp;$E44&amp;$C44</f>
        <v>USD_YC3M-MxRH_1S12</v>
      </c>
      <c r="L44" s="24" t="str">
        <f>_xll.qlSwapRateHelper2(K44,$J44,$E44&amp;"M",Calendar,$F44,$G44,$H44,$L$4,$I44,B44,DiscountingCurve,Permanent,,ObjectOverwrite)</f>
        <v>USD_YC3M-MxRH_1S12#0000</v>
      </c>
      <c r="M44" s="47" t="str">
        <f>_xll.ohRangeRetrieveError(L44)</f>
        <v/>
      </c>
      <c r="N44" s="58"/>
      <c r="O44" s="67"/>
      <c r="P44" s="67"/>
      <c r="Q44" s="67"/>
    </row>
    <row r="45" spans="1:17">
      <c r="A45" s="3"/>
      <c r="B45" s="7" t="s">
        <v>76</v>
      </c>
      <c r="C45" s="54"/>
      <c r="D45" s="7" t="s">
        <v>78</v>
      </c>
      <c r="E45" s="7">
        <v>12</v>
      </c>
      <c r="F45" s="7" t="s">
        <v>2</v>
      </c>
      <c r="G45" s="8" t="s">
        <v>6</v>
      </c>
      <c r="H45" s="8" t="s">
        <v>4</v>
      </c>
      <c r="I45" s="23">
        <v>0</v>
      </c>
      <c r="J45" s="46" t="str">
        <f t="shared" si="4"/>
        <v>USD2S12_Quote</v>
      </c>
      <c r="K45" s="22" t="str">
        <f t="shared" si="5"/>
        <v>USD_YC3M-MxRH_2S12</v>
      </c>
      <c r="L45" s="24" t="str">
        <f>_xll.qlSwapRateHelper2(K45,$J45,$E45&amp;"M",Calendar,$F45,$G45,$H45,$L$4,$I45,B45,DiscountingCurve,Permanent,,ObjectOverwrite)</f>
        <v>USD_YC3M-MxRH_2S12#0000</v>
      </c>
      <c r="M45" s="47" t="str">
        <f>_xll.ohRangeRetrieveError(L45)</f>
        <v/>
      </c>
      <c r="N45" s="58"/>
      <c r="O45" s="67"/>
      <c r="P45" s="67"/>
      <c r="Q45" s="67"/>
    </row>
    <row r="46" spans="1:17">
      <c r="A46" s="3"/>
      <c r="B46" s="7" t="s">
        <v>76</v>
      </c>
      <c r="C46" s="54"/>
      <c r="D46" s="7" t="s">
        <v>79</v>
      </c>
      <c r="E46" s="7">
        <v>12</v>
      </c>
      <c r="F46" s="7" t="s">
        <v>2</v>
      </c>
      <c r="G46" s="8" t="s">
        <v>6</v>
      </c>
      <c r="H46" s="8" t="s">
        <v>4</v>
      </c>
      <c r="I46" s="23">
        <v>0</v>
      </c>
      <c r="J46" s="46" t="str">
        <f t="shared" si="4"/>
        <v>USD3S12_Quote</v>
      </c>
      <c r="K46" s="22" t="str">
        <f t="shared" si="5"/>
        <v>USD_YC3M-MxRH_3S12</v>
      </c>
      <c r="L46" s="24" t="str">
        <f>_xll.qlSwapRateHelper2(K46,$J46,$E46&amp;"M",Calendar,$F46,$G46,$H46,$L$4,$I46,B46,DiscountingCurve,Permanent,,ObjectOverwrite)</f>
        <v>USD_YC3M-MxRH_3S12#0000</v>
      </c>
      <c r="M46" s="47" t="str">
        <f>_xll.ohRangeRetrieveError(L46)</f>
        <v/>
      </c>
      <c r="N46" s="58"/>
      <c r="O46" s="67"/>
      <c r="P46" s="67"/>
      <c r="Q46" s="67"/>
    </row>
    <row r="47" spans="1:17">
      <c r="A47" s="3"/>
      <c r="B47" s="7" t="s">
        <v>76</v>
      </c>
      <c r="C47" s="54"/>
      <c r="D47" s="7" t="s">
        <v>80</v>
      </c>
      <c r="E47" s="7">
        <v>12</v>
      </c>
      <c r="F47" s="7" t="s">
        <v>2</v>
      </c>
      <c r="G47" s="8" t="s">
        <v>6</v>
      </c>
      <c r="H47" s="8" t="s">
        <v>4</v>
      </c>
      <c r="I47" s="23">
        <v>0</v>
      </c>
      <c r="J47" s="46" t="str">
        <f t="shared" si="4"/>
        <v>USD4S12_Quote</v>
      </c>
      <c r="K47" s="22" t="str">
        <f t="shared" si="5"/>
        <v>USD_YC3M-MxRH_4S12</v>
      </c>
      <c r="L47" s="24" t="str">
        <f>_xll.qlSwapRateHelper2(K47,$J47,$E47&amp;"M",Calendar,$F47,$G47,$H47,$L$4,$I47,B47,DiscountingCurve,Permanent,,ObjectOverwrite)</f>
        <v>USD_YC3M-MxRH_4S12#0000</v>
      </c>
      <c r="M47" s="47" t="str">
        <f>_xll.ohRangeRetrieveError(L47)</f>
        <v/>
      </c>
      <c r="N47" s="58"/>
      <c r="O47" s="67"/>
      <c r="P47" s="67"/>
      <c r="Q47" s="67"/>
    </row>
    <row r="48" spans="1:17">
      <c r="A48" s="3"/>
      <c r="B48" s="7" t="s">
        <v>76</v>
      </c>
      <c r="C48" s="54"/>
      <c r="D48" s="7" t="s">
        <v>77</v>
      </c>
      <c r="E48" s="7">
        <v>24</v>
      </c>
      <c r="F48" s="7" t="s">
        <v>2</v>
      </c>
      <c r="G48" s="8" t="s">
        <v>6</v>
      </c>
      <c r="H48" s="8" t="s">
        <v>4</v>
      </c>
      <c r="I48" s="23">
        <v>0</v>
      </c>
      <c r="J48" s="46" t="str">
        <f t="shared" si="4"/>
        <v>USD1S24_Quote</v>
      </c>
      <c r="K48" s="22" t="str">
        <f t="shared" si="5"/>
        <v>USD_YC3M-MxRH_1S24</v>
      </c>
      <c r="L48" s="24" t="str">
        <f>_xll.qlSwapRateHelper2(K48,$J48,$E48&amp;"M",Calendar,$F48,$G48,$H48,$L$4,$I48,B48,DiscountingCurve,Permanent,,ObjectOverwrite)</f>
        <v>USD_YC3M-MxRH_1S24#0000</v>
      </c>
      <c r="M48" s="47" t="str">
        <f>_xll.ohRangeRetrieveError(L48)</f>
        <v/>
      </c>
      <c r="N48" s="58"/>
      <c r="O48" s="67"/>
      <c r="P48" s="67"/>
      <c r="Q48" s="67"/>
    </row>
    <row r="49" spans="1:17">
      <c r="A49" s="3"/>
      <c r="B49" s="7" t="s">
        <v>76</v>
      </c>
      <c r="C49" s="54"/>
      <c r="D49" s="7" t="s">
        <v>78</v>
      </c>
      <c r="E49" s="7">
        <v>24</v>
      </c>
      <c r="F49" s="7" t="s">
        <v>2</v>
      </c>
      <c r="G49" s="8" t="s">
        <v>6</v>
      </c>
      <c r="H49" s="8" t="s">
        <v>4</v>
      </c>
      <c r="I49" s="23">
        <v>0</v>
      </c>
      <c r="J49" s="46" t="str">
        <f t="shared" si="4"/>
        <v>USD2S24_Quote</v>
      </c>
      <c r="K49" s="22" t="str">
        <f t="shared" si="5"/>
        <v>USD_YC3M-MxRH_2S24</v>
      </c>
      <c r="L49" s="24" t="str">
        <f>_xll.qlSwapRateHelper2(K49,$J49,$E49&amp;"M",Calendar,$F49,$G49,$H49,$L$4,$I49,B49,DiscountingCurve,Permanent,,ObjectOverwrite)</f>
        <v>USD_YC3M-MxRH_2S24#0000</v>
      </c>
      <c r="M49" s="47" t="str">
        <f>_xll.ohRangeRetrieveError(L49)</f>
        <v/>
      </c>
      <c r="N49" s="58"/>
      <c r="O49" s="67"/>
      <c r="P49" s="67"/>
      <c r="Q49" s="67"/>
    </row>
    <row r="50" spans="1:17">
      <c r="A50" s="3"/>
      <c r="B50" s="7" t="s">
        <v>76</v>
      </c>
      <c r="C50" s="54"/>
      <c r="D50" s="7" t="s">
        <v>77</v>
      </c>
      <c r="E50" s="7">
        <v>36</v>
      </c>
      <c r="F50" s="7" t="s">
        <v>2</v>
      </c>
      <c r="G50" s="8" t="s">
        <v>6</v>
      </c>
      <c r="H50" s="8" t="s">
        <v>4</v>
      </c>
      <c r="I50" s="23">
        <v>0</v>
      </c>
      <c r="J50" s="46" t="str">
        <f t="shared" si="4"/>
        <v>USD1S36_Quote</v>
      </c>
      <c r="K50" s="22" t="str">
        <f t="shared" si="5"/>
        <v>USD_YC3M-MxRH_1S36</v>
      </c>
      <c r="L50" s="24" t="str">
        <f>_xll.qlSwapRateHelper2(K50,$J50,$E50&amp;"M",Calendar,$F50,$G50,$H50,$L$4,$I50,B50,DiscountingCurve,Permanent,,ObjectOverwrite)</f>
        <v>USD_YC3M-MxRH_1S36#0000</v>
      </c>
      <c r="M50" s="47" t="str">
        <f>_xll.ohRangeRetrieveError(L50)</f>
        <v/>
      </c>
      <c r="N50" s="58"/>
      <c r="O50" s="67"/>
      <c r="P50" s="67"/>
      <c r="Q50" s="67"/>
    </row>
    <row r="51" spans="1:17" ht="12" thickBot="1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8"/>
      <c r="O51" s="2"/>
      <c r="P51" s="2"/>
      <c r="Q51" s="2"/>
    </row>
  </sheetData>
  <phoneticPr fontId="5" type="noConversion"/>
  <dataValidations count="3">
    <dataValidation type="list" allowBlank="1" showInputMessage="1" showErrorMessage="1" sqref="G6:G42 G44:G50">
      <formula1>"Following,Modified Following,Preceding,Modified Preceding,Month End Reference,Unadjusted Month End,Unadjusted"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43"/>
  <sheetViews>
    <sheetView workbookViewId="0">
      <selection activeCell="L3" sqref="L3"/>
    </sheetView>
  </sheetViews>
  <sheetFormatPr defaultRowHeight="12.75"/>
  <cols>
    <col min="1" max="1" width="1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5.8554687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4.42578125" bestFit="1" customWidth="1"/>
    <col min="12" max="12" width="28.85546875" style="12" bestFit="1" customWidth="1"/>
    <col min="13" max="13" width="16.5703125" customWidth="1"/>
    <col min="14" max="14" width="3.85546875" customWidth="1"/>
    <col min="15" max="15" width="2.5703125" customWidth="1"/>
    <col min="16" max="16" width="4" bestFit="1" customWidth="1"/>
    <col min="17" max="17" width="3.28515625" bestFit="1" customWidth="1"/>
    <col min="18" max="18" width="2.7109375" bestFit="1" customWidth="1"/>
  </cols>
  <sheetData>
    <row r="1" spans="1:18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>
      <c r="A2" s="3"/>
      <c r="B2" s="2"/>
      <c r="C2" s="2"/>
      <c r="D2" s="2"/>
      <c r="E2" s="2"/>
      <c r="F2" s="2"/>
      <c r="G2" s="2"/>
      <c r="H2" s="2"/>
      <c r="I2" s="108" t="s">
        <v>104</v>
      </c>
      <c r="J2" s="61" t="s">
        <v>12</v>
      </c>
      <c r="K2" s="61" t="str">
        <f>Currency&amp;"_YC"&amp;$J$2&amp;I2&amp;"RH"</f>
        <v>USD_YC6M-MxRH</v>
      </c>
      <c r="L2" s="61" t="str">
        <f>Discounting2</f>
        <v>UsdYCSTD</v>
      </c>
      <c r="M2" s="2"/>
      <c r="N2" s="58"/>
    </row>
    <row r="3" spans="1:18" ht="22.5">
      <c r="A3" s="3"/>
      <c r="B3" s="42" t="s">
        <v>75</v>
      </c>
      <c r="C3" s="42"/>
      <c r="D3" s="42"/>
      <c r="E3" s="42"/>
      <c r="F3" s="42" t="s">
        <v>64</v>
      </c>
      <c r="G3" s="42" t="s">
        <v>5</v>
      </c>
      <c r="H3" s="42" t="s">
        <v>3</v>
      </c>
      <c r="I3" s="42" t="s">
        <v>65</v>
      </c>
      <c r="J3" s="42" t="s">
        <v>57</v>
      </c>
      <c r="K3" s="44" t="str">
        <f>K2&amp;"_Swaps.xml"</f>
        <v>USD_YC6M-MxRH_Swaps.xml</v>
      </c>
      <c r="L3" s="45">
        <f>IF(Serialize,_xll.ohObjectSave(L4:L42,SerializationPath&amp;K3,FileOverwrite,Serialize),"---")</f>
        <v>38</v>
      </c>
      <c r="M3" s="47" t="str">
        <f>_xll.ohRangeRetrieveError(L3)</f>
        <v/>
      </c>
      <c r="N3" s="20"/>
    </row>
    <row r="4" spans="1:18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USD_YC6M-MxRH_AM6L_Libor6M</v>
      </c>
      <c r="L4" s="66" t="str">
        <f>IF(UPPER(FamilyName)="IBOR",_xll.qlEuribor($K4,$J$2,,Permanent,Trigger,ObjectOverwrite),IF(UPPER(FamilyName)="LIBOR",_xll.qlLibor($K4,Currency,$J$2,,Permanent,Trigger,ObjectOverwrite),"--"))</f>
        <v>USD_YC6M-MxRH_AM6L_Libor6M#0000</v>
      </c>
      <c r="M4" s="41" t="str">
        <f>_xll.ohRangeRetrieveError(L4)</f>
        <v/>
      </c>
      <c r="N4" s="58"/>
    </row>
    <row r="5" spans="1:18" s="57" customFormat="1" ht="12" thickBo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>
      <c r="A6" s="3"/>
      <c r="B6" s="7" t="s">
        <v>76</v>
      </c>
      <c r="C6" s="7" t="s">
        <v>14</v>
      </c>
      <c r="D6" s="7" t="str">
        <f t="array" ref="D6:D42">VLOOKUP(Currency,Conventions,2)</f>
        <v>AM</v>
      </c>
      <c r="E6" s="7" t="str">
        <f t="array" ref="E6:E42">VLOOKUP(Currency,Conventions,3)</f>
        <v>6L</v>
      </c>
      <c r="F6" s="4" t="str">
        <f t="shared" ref="F6:F42" si="0">IF(UPPER(LEFT($D6))="A","Annual",IF(UPPER(LEFT($D6))="S","Semiannual","--"))</f>
        <v>Annual</v>
      </c>
      <c r="G6" s="4" t="s">
        <v>6</v>
      </c>
      <c r="H6" s="4" t="str">
        <f t="shared" ref="H6:H42" si="1">IF(UPPER(RIGHT($D6))="B",BondBasisDayCounter,IF(UPPER(RIGHT($D6))="M",MoneyMarketDayCounter,"--"))</f>
        <v>Actual/360</v>
      </c>
      <c r="I6" s="23">
        <v>0</v>
      </c>
      <c r="J6" s="22" t="str">
        <f t="shared" ref="J6:J42" si="2">Currency&amp;$D6&amp;$E6&amp;$C6&amp;QuoteSuffix</f>
        <v>USDAM6L1Y_Quote</v>
      </c>
      <c r="K6" s="22" t="str">
        <f t="shared" ref="K6:K42" si="3">$K$2&amp;"_"&amp;$D6&amp;$E6&amp;$C6</f>
        <v>USD_YC6M-MxRH_AM6L1Y</v>
      </c>
      <c r="L6" s="24" t="str">
        <f>_xll.qlSwapRateHelper2(K6,$J6,$C6,Calendar,$F6,$G6,$H6,$L$4,$I6,B6,DiscountingCurve,Permanent,,ObjectOverwrite)</f>
        <v>USD_YC6M-MxRH_AM6L1Y#0000</v>
      </c>
      <c r="M6" s="47" t="str">
        <f>_xll.ohRangeRetrieveError(L6)</f>
        <v/>
      </c>
      <c r="N6" s="20"/>
      <c r="P6" s="70" t="s">
        <v>85</v>
      </c>
      <c r="Q6" s="71" t="s">
        <v>54</v>
      </c>
      <c r="R6" s="72" t="s">
        <v>86</v>
      </c>
    </row>
    <row r="7" spans="1:18">
      <c r="A7" s="3"/>
      <c r="B7" s="7" t="s">
        <v>76</v>
      </c>
      <c r="C7" s="7" t="s">
        <v>38</v>
      </c>
      <c r="D7" s="7" t="str">
        <v>AM</v>
      </c>
      <c r="E7" s="7" t="str">
        <v>6L</v>
      </c>
      <c r="F7" s="8" t="str">
        <f t="shared" si="0"/>
        <v>Annual</v>
      </c>
      <c r="G7" s="8" t="s">
        <v>6</v>
      </c>
      <c r="H7" s="8" t="str">
        <f t="shared" si="1"/>
        <v>Actual/360</v>
      </c>
      <c r="I7" s="23">
        <v>0</v>
      </c>
      <c r="J7" s="25" t="str">
        <f t="shared" si="2"/>
        <v>USDAM6L15M_Quote</v>
      </c>
      <c r="K7" s="22" t="str">
        <f t="shared" si="3"/>
        <v>USD_YC6M-MxRH_AM6L15M</v>
      </c>
      <c r="L7" s="24" t="str">
        <f>_xll.qlSwapRateHelper2(K7,$J7,$C7,Calendar,$F7,$G7,$H7,$L$4,$I7,B7,DiscountingCurve,Permanent,,ObjectOverwrite)</f>
        <v>USD_YC6M-MxRH_AM6L15M#0000</v>
      </c>
      <c r="M7" s="47" t="str">
        <f>_xll.ohRangeRetrieveError(L7)</f>
        <v/>
      </c>
      <c r="N7" s="20"/>
      <c r="P7" s="48" t="s">
        <v>87</v>
      </c>
      <c r="Q7" s="49" t="s">
        <v>54</v>
      </c>
      <c r="R7" s="50" t="s">
        <v>88</v>
      </c>
    </row>
    <row r="8" spans="1:18">
      <c r="A8" s="3"/>
      <c r="B8" s="7" t="s">
        <v>76</v>
      </c>
      <c r="C8" s="7" t="s">
        <v>39</v>
      </c>
      <c r="D8" s="7" t="str">
        <v>AM</v>
      </c>
      <c r="E8" s="7" t="str">
        <v>6L</v>
      </c>
      <c r="F8" s="8" t="str">
        <f t="shared" si="0"/>
        <v>Annual</v>
      </c>
      <c r="G8" s="8" t="s">
        <v>6</v>
      </c>
      <c r="H8" s="8" t="str">
        <f t="shared" si="1"/>
        <v>Actual/360</v>
      </c>
      <c r="I8" s="23">
        <v>0</v>
      </c>
      <c r="J8" s="25" t="str">
        <f t="shared" si="2"/>
        <v>USDAM6L18M_Quote</v>
      </c>
      <c r="K8" s="22" t="str">
        <f t="shared" si="3"/>
        <v>USD_YC6M-MxRH_AM6L18M</v>
      </c>
      <c r="L8" s="24" t="str">
        <f>_xll.qlSwapRateHelper2(K8,$J8,$C8,Calendar,$F8,$G8,$H8,$L$4,$I8,B8,DiscountingCurve,Permanent,,ObjectOverwrite)</f>
        <v>USD_YC6M-MxRH_AM6L18M#0000</v>
      </c>
      <c r="M8" s="47" t="str">
        <f>_xll.ohRangeRetrieveError(L8)</f>
        <v/>
      </c>
      <c r="N8" s="20"/>
      <c r="P8" s="48" t="s">
        <v>89</v>
      </c>
      <c r="Q8" s="49" t="s">
        <v>93</v>
      </c>
      <c r="R8" s="50" t="s">
        <v>86</v>
      </c>
    </row>
    <row r="9" spans="1:18">
      <c r="A9" s="3"/>
      <c r="B9" s="7" t="s">
        <v>76</v>
      </c>
      <c r="C9" s="7" t="s">
        <v>40</v>
      </c>
      <c r="D9" s="7" t="str">
        <v>AM</v>
      </c>
      <c r="E9" s="7" t="str">
        <v>6L</v>
      </c>
      <c r="F9" s="8" t="str">
        <f t="shared" si="0"/>
        <v>Annual</v>
      </c>
      <c r="G9" s="8" t="s">
        <v>6</v>
      </c>
      <c r="H9" s="8" t="str">
        <f t="shared" si="1"/>
        <v>Actual/360</v>
      </c>
      <c r="I9" s="23">
        <v>0</v>
      </c>
      <c r="J9" s="25" t="str">
        <f t="shared" si="2"/>
        <v>USDAM6L21M_Quote</v>
      </c>
      <c r="K9" s="22" t="str">
        <f t="shared" si="3"/>
        <v>USD_YC6M-MxRH_AM6L21M</v>
      </c>
      <c r="L9" s="24" t="str">
        <f>_xll.qlSwapRateHelper2(K9,$J9,$C9,Calendar,$F9,$G9,$H9,$L$4,$I9,B9,DiscountingCurve,Permanent,,ObjectOverwrite)</f>
        <v>USD_YC6M-MxRH_AM6L21M#0000</v>
      </c>
      <c r="M9" s="47" t="str">
        <f>_xll.ohRangeRetrieveError(L9)</f>
        <v/>
      </c>
      <c r="N9" s="20"/>
      <c r="P9" s="48" t="s">
        <v>92</v>
      </c>
      <c r="Q9" s="49" t="s">
        <v>93</v>
      </c>
      <c r="R9" s="50" t="s">
        <v>86</v>
      </c>
    </row>
    <row r="10" spans="1:18" ht="13.5" thickBot="1">
      <c r="A10" s="3"/>
      <c r="B10" s="7" t="s">
        <v>76</v>
      </c>
      <c r="C10" s="7" t="s">
        <v>15</v>
      </c>
      <c r="D10" s="7" t="str">
        <v>AM</v>
      </c>
      <c r="E10" s="7" t="str">
        <v>6L</v>
      </c>
      <c r="F10" s="8" t="str">
        <f t="shared" si="0"/>
        <v>Annual</v>
      </c>
      <c r="G10" s="8" t="s">
        <v>6</v>
      </c>
      <c r="H10" s="8" t="str">
        <f t="shared" si="1"/>
        <v>Actual/360</v>
      </c>
      <c r="I10" s="23">
        <v>0</v>
      </c>
      <c r="J10" s="25" t="str">
        <f t="shared" si="2"/>
        <v>USDAM6L2Y_Quote</v>
      </c>
      <c r="K10" s="22" t="str">
        <f t="shared" si="3"/>
        <v>USD_YC6M-MxRH_AM6L2Y</v>
      </c>
      <c r="L10" s="24" t="str">
        <f>_xll.qlSwapRateHelper2(K10,$J10,$C10,Calendar,$F10,$G10,$H10,$L$4,$I10,B10,DiscountingCurve,Permanent,,ObjectOverwrite)</f>
        <v>USD_YC6M-MxRH_AM6L2Y#0000</v>
      </c>
      <c r="M10" s="47" t="str">
        <f>_xll.ohRangeRetrieveError(L10)</f>
        <v/>
      </c>
      <c r="N10" s="20"/>
      <c r="P10" s="51" t="s">
        <v>81</v>
      </c>
      <c r="Q10" s="52" t="s">
        <v>90</v>
      </c>
      <c r="R10" s="53" t="s">
        <v>86</v>
      </c>
    </row>
    <row r="11" spans="1:18">
      <c r="A11" s="3"/>
      <c r="B11" s="7" t="s">
        <v>76</v>
      </c>
      <c r="C11" s="7" t="s">
        <v>16</v>
      </c>
      <c r="D11" s="7" t="str">
        <v>AM</v>
      </c>
      <c r="E11" s="7" t="str">
        <v>6L</v>
      </c>
      <c r="F11" s="8" t="str">
        <f t="shared" si="0"/>
        <v>Annual</v>
      </c>
      <c r="G11" s="8" t="s">
        <v>6</v>
      </c>
      <c r="H11" s="8" t="str">
        <f t="shared" si="1"/>
        <v>Actual/360</v>
      </c>
      <c r="I11" s="23">
        <v>0</v>
      </c>
      <c r="J11" s="25" t="str">
        <f t="shared" si="2"/>
        <v>USDAM6L3Y_Quote</v>
      </c>
      <c r="K11" s="22" t="str">
        <f t="shared" si="3"/>
        <v>USD_YC6M-MxRH_AM6L3Y</v>
      </c>
      <c r="L11" s="24" t="str">
        <f>_xll.qlSwapRateHelper2(K11,$J11,$C11,Calendar,$F11,$G11,$H11,$L$4,$I11,B11,DiscountingCurve,Permanent,,ObjectOverwrite)</f>
        <v>USD_YC6M-MxRH_AM6L3Y#0000</v>
      </c>
      <c r="M11" s="47" t="str">
        <f>_xll.ohRangeRetrieveError(L11)</f>
        <v/>
      </c>
      <c r="N11" s="20"/>
    </row>
    <row r="12" spans="1:18">
      <c r="A12" s="3"/>
      <c r="B12" s="7" t="s">
        <v>76</v>
      </c>
      <c r="C12" s="7" t="s">
        <v>17</v>
      </c>
      <c r="D12" s="7" t="str">
        <v>AM</v>
      </c>
      <c r="E12" s="7" t="str">
        <v>6L</v>
      </c>
      <c r="F12" s="8" t="str">
        <f t="shared" si="0"/>
        <v>Annual</v>
      </c>
      <c r="G12" s="8" t="s">
        <v>6</v>
      </c>
      <c r="H12" s="8" t="str">
        <f t="shared" si="1"/>
        <v>Actual/360</v>
      </c>
      <c r="I12" s="23">
        <v>0</v>
      </c>
      <c r="J12" s="25" t="str">
        <f t="shared" si="2"/>
        <v>USDAM6L4Y_Quote</v>
      </c>
      <c r="K12" s="22" t="str">
        <f t="shared" si="3"/>
        <v>USD_YC6M-MxRH_AM6L4Y</v>
      </c>
      <c r="L12" s="24" t="str">
        <f>_xll.qlSwapRateHelper2(K12,$J12,$C12,Calendar,$F12,$G12,$H12,$L$4,$I12,B12,DiscountingCurve,Permanent,,ObjectOverwrite)</f>
        <v>USD_YC6M-MxRH_AM6L4Y#0000</v>
      </c>
      <c r="M12" s="47" t="str">
        <f>_xll.ohRangeRetrieveError(L12)</f>
        <v/>
      </c>
      <c r="N12" s="20"/>
    </row>
    <row r="13" spans="1:18">
      <c r="A13" s="3"/>
      <c r="B13" s="7" t="s">
        <v>76</v>
      </c>
      <c r="C13" s="7" t="s">
        <v>18</v>
      </c>
      <c r="D13" s="7" t="str">
        <v>AM</v>
      </c>
      <c r="E13" s="7" t="str">
        <v>6L</v>
      </c>
      <c r="F13" s="8" t="str">
        <f t="shared" si="0"/>
        <v>Annual</v>
      </c>
      <c r="G13" s="8" t="s">
        <v>6</v>
      </c>
      <c r="H13" s="8" t="str">
        <f t="shared" si="1"/>
        <v>Actual/360</v>
      </c>
      <c r="I13" s="23">
        <v>0</v>
      </c>
      <c r="J13" s="25" t="str">
        <f t="shared" si="2"/>
        <v>USDAM6L5Y_Quote</v>
      </c>
      <c r="K13" s="22" t="str">
        <f t="shared" si="3"/>
        <v>USD_YC6M-MxRH_AM6L5Y</v>
      </c>
      <c r="L13" s="24" t="str">
        <f>_xll.qlSwapRateHelper2(K13,$J13,$C13,Calendar,$F13,$G13,$H13,$L$4,$I13,B13,DiscountingCurve,Permanent,,ObjectOverwrite)</f>
        <v>USD_YC6M-MxRH_AM6L5Y#0000</v>
      </c>
      <c r="M13" s="47" t="str">
        <f>_xll.ohRangeRetrieveError(L13)</f>
        <v/>
      </c>
      <c r="N13" s="20"/>
    </row>
    <row r="14" spans="1:18">
      <c r="A14" s="3"/>
      <c r="B14" s="7" t="s">
        <v>76</v>
      </c>
      <c r="C14" s="7" t="s">
        <v>19</v>
      </c>
      <c r="D14" s="7" t="str">
        <v>AM</v>
      </c>
      <c r="E14" s="7" t="str">
        <v>6L</v>
      </c>
      <c r="F14" s="8" t="str">
        <f t="shared" si="0"/>
        <v>Annual</v>
      </c>
      <c r="G14" s="8" t="s">
        <v>6</v>
      </c>
      <c r="H14" s="8" t="str">
        <f t="shared" si="1"/>
        <v>Actual/360</v>
      </c>
      <c r="I14" s="23">
        <v>0</v>
      </c>
      <c r="J14" s="25" t="str">
        <f t="shared" si="2"/>
        <v>USDAM6L6Y_Quote</v>
      </c>
      <c r="K14" s="22" t="str">
        <f t="shared" si="3"/>
        <v>USD_YC6M-MxRH_AM6L6Y</v>
      </c>
      <c r="L14" s="24" t="str">
        <f>_xll.qlSwapRateHelper2(K14,$J14,$C14,Calendar,$F14,$G14,$H14,$L$4,$I14,B14,DiscountingCurve,Permanent,,ObjectOverwrite)</f>
        <v>USD_YC6M-MxRH_AM6L6Y#0000</v>
      </c>
      <c r="M14" s="47" t="str">
        <f>_xll.ohRangeRetrieveError(L14)</f>
        <v/>
      </c>
      <c r="N14" s="20"/>
    </row>
    <row r="15" spans="1:18">
      <c r="A15" s="3"/>
      <c r="B15" s="7" t="s">
        <v>76</v>
      </c>
      <c r="C15" s="7" t="s">
        <v>20</v>
      </c>
      <c r="D15" s="7" t="str">
        <v>AM</v>
      </c>
      <c r="E15" s="7" t="str">
        <v>6L</v>
      </c>
      <c r="F15" s="8" t="str">
        <f t="shared" si="0"/>
        <v>Annual</v>
      </c>
      <c r="G15" s="8" t="s">
        <v>6</v>
      </c>
      <c r="H15" s="8" t="str">
        <f t="shared" si="1"/>
        <v>Actual/360</v>
      </c>
      <c r="I15" s="23">
        <v>0</v>
      </c>
      <c r="J15" s="25" t="str">
        <f t="shared" si="2"/>
        <v>USDAM6L7Y_Quote</v>
      </c>
      <c r="K15" s="22" t="str">
        <f t="shared" si="3"/>
        <v>USD_YC6M-MxRH_AM6L7Y</v>
      </c>
      <c r="L15" s="24" t="str">
        <f>_xll.qlSwapRateHelper2(K15,$J15,$C15,Calendar,$F15,$G15,$H15,$L$4,$I15,B15,DiscountingCurve,Permanent,,ObjectOverwrite)</f>
        <v>USD_YC6M-MxRH_AM6L7Y#0000</v>
      </c>
      <c r="M15" s="47" t="str">
        <f>_xll.ohRangeRetrieveError(L15)</f>
        <v/>
      </c>
      <c r="N15" s="20"/>
    </row>
    <row r="16" spans="1:18">
      <c r="A16" s="3"/>
      <c r="B16" s="7" t="s">
        <v>76</v>
      </c>
      <c r="C16" s="7" t="s">
        <v>21</v>
      </c>
      <c r="D16" s="7" t="str">
        <v>AM</v>
      </c>
      <c r="E16" s="7" t="str">
        <v>6L</v>
      </c>
      <c r="F16" s="8" t="str">
        <f t="shared" si="0"/>
        <v>Annual</v>
      </c>
      <c r="G16" s="8" t="s">
        <v>6</v>
      </c>
      <c r="H16" s="8" t="str">
        <f t="shared" si="1"/>
        <v>Actual/360</v>
      </c>
      <c r="I16" s="23">
        <v>0</v>
      </c>
      <c r="J16" s="25" t="str">
        <f t="shared" si="2"/>
        <v>USDAM6L8Y_Quote</v>
      </c>
      <c r="K16" s="22" t="str">
        <f t="shared" si="3"/>
        <v>USD_YC6M-MxRH_AM6L8Y</v>
      </c>
      <c r="L16" s="24" t="str">
        <f>_xll.qlSwapRateHelper2(K16,$J16,$C16,Calendar,$F16,$G16,$H16,$L$4,$I16,B16,DiscountingCurve,Permanent,,ObjectOverwrite)</f>
        <v>USD_YC6M-MxRH_AM6L8Y#0000</v>
      </c>
      <c r="M16" s="47" t="str">
        <f>_xll.ohRangeRetrieveError(L16)</f>
        <v/>
      </c>
      <c r="N16" s="20"/>
    </row>
    <row r="17" spans="1:14">
      <c r="A17" s="3"/>
      <c r="B17" s="7" t="s">
        <v>76</v>
      </c>
      <c r="C17" s="7" t="s">
        <v>22</v>
      </c>
      <c r="D17" s="7" t="str">
        <v>AM</v>
      </c>
      <c r="E17" s="7" t="str">
        <v>6L</v>
      </c>
      <c r="F17" s="8" t="str">
        <f t="shared" si="0"/>
        <v>Annual</v>
      </c>
      <c r="G17" s="8" t="s">
        <v>6</v>
      </c>
      <c r="H17" s="8" t="str">
        <f t="shared" si="1"/>
        <v>Actual/360</v>
      </c>
      <c r="I17" s="23">
        <v>0</v>
      </c>
      <c r="J17" s="25" t="str">
        <f t="shared" si="2"/>
        <v>USDAM6L9Y_Quote</v>
      </c>
      <c r="K17" s="22" t="str">
        <f t="shared" si="3"/>
        <v>USD_YC6M-MxRH_AM6L9Y</v>
      </c>
      <c r="L17" s="24" t="str">
        <f>_xll.qlSwapRateHelper2(K17,$J17,$C17,Calendar,$F17,$G17,$H17,$L$4,$I17,B17,DiscountingCurve,Permanent,,ObjectOverwrite)</f>
        <v>USD_YC6M-MxRH_AM6L9Y#0000</v>
      </c>
      <c r="M17" s="47" t="str">
        <f>_xll.ohRangeRetrieveError(L17)</f>
        <v/>
      </c>
      <c r="N17" s="20"/>
    </row>
    <row r="18" spans="1:14">
      <c r="A18" s="3"/>
      <c r="B18" s="7" t="s">
        <v>76</v>
      </c>
      <c r="C18" s="7" t="s">
        <v>23</v>
      </c>
      <c r="D18" s="7" t="str">
        <v>AM</v>
      </c>
      <c r="E18" s="7" t="str">
        <v>6L</v>
      </c>
      <c r="F18" s="8" t="str">
        <f t="shared" si="0"/>
        <v>Annual</v>
      </c>
      <c r="G18" s="8" t="s">
        <v>6</v>
      </c>
      <c r="H18" s="8" t="str">
        <f t="shared" si="1"/>
        <v>Actual/360</v>
      </c>
      <c r="I18" s="23">
        <v>0</v>
      </c>
      <c r="J18" s="25" t="str">
        <f t="shared" si="2"/>
        <v>USDAM6L10Y_Quote</v>
      </c>
      <c r="K18" s="22" t="str">
        <f t="shared" si="3"/>
        <v>USD_YC6M-MxRH_AM6L10Y</v>
      </c>
      <c r="L18" s="24" t="str">
        <f>_xll.qlSwapRateHelper2(K18,$J18,$C18,Calendar,$F18,$G18,$H18,$L$4,$I18,B18,DiscountingCurve,Permanent,,ObjectOverwrite)</f>
        <v>USD_YC6M-MxRH_AM6L10Y#0000</v>
      </c>
      <c r="M18" s="47" t="str">
        <f>_xll.ohRangeRetrieveError(L18)</f>
        <v/>
      </c>
      <c r="N18" s="20"/>
    </row>
    <row r="19" spans="1:14">
      <c r="A19" s="3"/>
      <c r="B19" s="7" t="s">
        <v>76</v>
      </c>
      <c r="C19" s="7" t="s">
        <v>24</v>
      </c>
      <c r="D19" s="7" t="str">
        <v>AM</v>
      </c>
      <c r="E19" s="7" t="str">
        <v>6L</v>
      </c>
      <c r="F19" s="8" t="str">
        <f t="shared" si="0"/>
        <v>Annual</v>
      </c>
      <c r="G19" s="8" t="s">
        <v>6</v>
      </c>
      <c r="H19" s="8" t="str">
        <f t="shared" si="1"/>
        <v>Actual/360</v>
      </c>
      <c r="I19" s="23">
        <v>0</v>
      </c>
      <c r="J19" s="25" t="str">
        <f t="shared" si="2"/>
        <v>USDAM6L11Y_Quote</v>
      </c>
      <c r="K19" s="22" t="str">
        <f t="shared" si="3"/>
        <v>USD_YC6M-MxRH_AM6L11Y</v>
      </c>
      <c r="L19" s="24" t="str">
        <f>_xll.qlSwapRateHelper2(K19,$J19,$C19,Calendar,$F19,$G19,$H19,$L$4,$I19,B19,DiscountingCurve,Permanent,,ObjectOverwrite)</f>
        <v>USD_YC6M-MxRH_AM6L11Y#0000</v>
      </c>
      <c r="M19" s="47" t="str">
        <f>_xll.ohRangeRetrieveError(L19)</f>
        <v/>
      </c>
      <c r="N19" s="20"/>
    </row>
    <row r="20" spans="1:14">
      <c r="A20" s="3"/>
      <c r="B20" s="7" t="s">
        <v>76</v>
      </c>
      <c r="C20" s="7" t="s">
        <v>25</v>
      </c>
      <c r="D20" s="7" t="str">
        <v>AM</v>
      </c>
      <c r="E20" s="7" t="str">
        <v>6L</v>
      </c>
      <c r="F20" s="8" t="str">
        <f t="shared" si="0"/>
        <v>Annual</v>
      </c>
      <c r="G20" s="8" t="s">
        <v>6</v>
      </c>
      <c r="H20" s="8" t="str">
        <f t="shared" si="1"/>
        <v>Actual/360</v>
      </c>
      <c r="I20" s="23">
        <v>0</v>
      </c>
      <c r="J20" s="25" t="str">
        <f t="shared" si="2"/>
        <v>USDAM6L12Y_Quote</v>
      </c>
      <c r="K20" s="22" t="str">
        <f t="shared" si="3"/>
        <v>USD_YC6M-MxRH_AM6L12Y</v>
      </c>
      <c r="L20" s="24" t="str">
        <f>_xll.qlSwapRateHelper2(K20,$J20,$C20,Calendar,$F20,$G20,$H20,$L$4,$I20,B20,DiscountingCurve,Permanent,,ObjectOverwrite)</f>
        <v>USD_YC6M-MxRH_AM6L12Y#0000</v>
      </c>
      <c r="M20" s="47" t="str">
        <f>_xll.ohRangeRetrieveError(L20)</f>
        <v/>
      </c>
      <c r="N20" s="20"/>
    </row>
    <row r="21" spans="1:14">
      <c r="A21" s="3"/>
      <c r="B21" s="7" t="s">
        <v>76</v>
      </c>
      <c r="C21" s="7" t="s">
        <v>26</v>
      </c>
      <c r="D21" s="7" t="str">
        <v>AM</v>
      </c>
      <c r="E21" s="7" t="str">
        <v>6L</v>
      </c>
      <c r="F21" s="8" t="str">
        <f t="shared" si="0"/>
        <v>Annual</v>
      </c>
      <c r="G21" s="8" t="s">
        <v>6</v>
      </c>
      <c r="H21" s="8" t="str">
        <f t="shared" si="1"/>
        <v>Actual/360</v>
      </c>
      <c r="I21" s="23">
        <v>0</v>
      </c>
      <c r="J21" s="25" t="str">
        <f t="shared" si="2"/>
        <v>USDAM6L13Y_Quote</v>
      </c>
      <c r="K21" s="22" t="str">
        <f t="shared" si="3"/>
        <v>USD_YC6M-MxRH_AM6L13Y</v>
      </c>
      <c r="L21" s="24" t="str">
        <f>_xll.qlSwapRateHelper2(K21,$J21,$C21,Calendar,$F21,$G21,$H21,$L$4,$I21,B21,DiscountingCurve,Permanent,,ObjectOverwrite)</f>
        <v>USD_YC6M-MxRH_AM6L13Y#0000</v>
      </c>
      <c r="M21" s="47" t="str">
        <f>_xll.ohRangeRetrieveError(L21)</f>
        <v/>
      </c>
      <c r="N21" s="20"/>
    </row>
    <row r="22" spans="1:14">
      <c r="A22" s="3"/>
      <c r="B22" s="7" t="s">
        <v>76</v>
      </c>
      <c r="C22" s="7" t="s">
        <v>27</v>
      </c>
      <c r="D22" s="7" t="str">
        <v>AM</v>
      </c>
      <c r="E22" s="7" t="str">
        <v>6L</v>
      </c>
      <c r="F22" s="8" t="str">
        <f t="shared" si="0"/>
        <v>Annual</v>
      </c>
      <c r="G22" s="8" t="s">
        <v>6</v>
      </c>
      <c r="H22" s="8" t="str">
        <f t="shared" si="1"/>
        <v>Actual/360</v>
      </c>
      <c r="I22" s="23">
        <v>0</v>
      </c>
      <c r="J22" s="25" t="str">
        <f t="shared" si="2"/>
        <v>USDAM6L14Y_Quote</v>
      </c>
      <c r="K22" s="22" t="str">
        <f t="shared" si="3"/>
        <v>USD_YC6M-MxRH_AM6L14Y</v>
      </c>
      <c r="L22" s="24" t="str">
        <f>_xll.qlSwapRateHelper2(K22,$J22,$C22,Calendar,$F22,$G22,$H22,$L$4,$I22,B22,DiscountingCurve,Permanent,,ObjectOverwrite)</f>
        <v>USD_YC6M-MxRH_AM6L14Y#0000</v>
      </c>
      <c r="M22" s="47" t="str">
        <f>_xll.ohRangeRetrieveError(L22)</f>
        <v/>
      </c>
      <c r="N22" s="20"/>
    </row>
    <row r="23" spans="1:14">
      <c r="A23" s="3"/>
      <c r="B23" s="7" t="s">
        <v>76</v>
      </c>
      <c r="C23" s="7" t="s">
        <v>28</v>
      </c>
      <c r="D23" s="7" t="str">
        <v>AM</v>
      </c>
      <c r="E23" s="7" t="str">
        <v>6L</v>
      </c>
      <c r="F23" s="8" t="str">
        <f t="shared" si="0"/>
        <v>Annual</v>
      </c>
      <c r="G23" s="8" t="s">
        <v>6</v>
      </c>
      <c r="H23" s="8" t="str">
        <f t="shared" si="1"/>
        <v>Actual/360</v>
      </c>
      <c r="I23" s="23">
        <v>0</v>
      </c>
      <c r="J23" s="25" t="str">
        <f t="shared" si="2"/>
        <v>USDAM6L15Y_Quote</v>
      </c>
      <c r="K23" s="22" t="str">
        <f t="shared" si="3"/>
        <v>USD_YC6M-MxRH_AM6L15Y</v>
      </c>
      <c r="L23" s="24" t="str">
        <f>_xll.qlSwapRateHelper2(K23,$J23,$C23,Calendar,$F23,$G23,$H23,$L$4,$I23,B23,DiscountingCurve,Permanent,,ObjectOverwrite)</f>
        <v>USD_YC6M-MxRH_AM6L15Y#0000</v>
      </c>
      <c r="M23" s="47" t="str">
        <f>_xll.ohRangeRetrieveError(L23)</f>
        <v/>
      </c>
      <c r="N23" s="20"/>
    </row>
    <row r="24" spans="1:14">
      <c r="A24" s="3"/>
      <c r="B24" s="7" t="s">
        <v>76</v>
      </c>
      <c r="C24" s="7" t="s">
        <v>41</v>
      </c>
      <c r="D24" s="7" t="str">
        <v>AM</v>
      </c>
      <c r="E24" s="7" t="str">
        <v>6L</v>
      </c>
      <c r="F24" s="8" t="str">
        <f t="shared" si="0"/>
        <v>Annual</v>
      </c>
      <c r="G24" s="8" t="s">
        <v>6</v>
      </c>
      <c r="H24" s="8" t="str">
        <f t="shared" si="1"/>
        <v>Actual/360</v>
      </c>
      <c r="I24" s="23">
        <v>0</v>
      </c>
      <c r="J24" s="25" t="str">
        <f t="shared" si="2"/>
        <v>USDAM6L16Y_Quote</v>
      </c>
      <c r="K24" s="22" t="str">
        <f t="shared" si="3"/>
        <v>USD_YC6M-MxRH_AM6L16Y</v>
      </c>
      <c r="L24" s="24" t="str">
        <f>_xll.qlSwapRateHelper2(K24,$J24,$C24,Calendar,$F24,$G24,$H24,$L$4,$I24,B24,DiscountingCurve,Permanent,,ObjectOverwrite)</f>
        <v>USD_YC6M-MxRH_AM6L16Y#0000</v>
      </c>
      <c r="M24" s="47" t="str">
        <f>_xll.ohRangeRetrieveError(L24)</f>
        <v/>
      </c>
      <c r="N24" s="20"/>
    </row>
    <row r="25" spans="1:14">
      <c r="A25" s="3"/>
      <c r="B25" s="7" t="s">
        <v>76</v>
      </c>
      <c r="C25" s="7" t="s">
        <v>42</v>
      </c>
      <c r="D25" s="7" t="str">
        <v>AM</v>
      </c>
      <c r="E25" s="7" t="str">
        <v>6L</v>
      </c>
      <c r="F25" s="8" t="str">
        <f t="shared" si="0"/>
        <v>Annual</v>
      </c>
      <c r="G25" s="8" t="s">
        <v>6</v>
      </c>
      <c r="H25" s="8" t="str">
        <f t="shared" si="1"/>
        <v>Actual/360</v>
      </c>
      <c r="I25" s="23">
        <v>0</v>
      </c>
      <c r="J25" s="25" t="str">
        <f t="shared" si="2"/>
        <v>USDAM6L17Y_Quote</v>
      </c>
      <c r="K25" s="22" t="str">
        <f t="shared" si="3"/>
        <v>USD_YC6M-MxRH_AM6L17Y</v>
      </c>
      <c r="L25" s="24" t="str">
        <f>_xll.qlSwapRateHelper2(K25,$J25,$C25,Calendar,$F25,$G25,$H25,$L$4,$I25,B25,DiscountingCurve,Permanent,,ObjectOverwrite)</f>
        <v>USD_YC6M-MxRH_AM6L17Y#0000</v>
      </c>
      <c r="M25" s="47" t="str">
        <f>_xll.ohRangeRetrieveError(L25)</f>
        <v/>
      </c>
      <c r="N25" s="20"/>
    </row>
    <row r="26" spans="1:14">
      <c r="A26" s="3"/>
      <c r="B26" s="7" t="s">
        <v>76</v>
      </c>
      <c r="C26" s="7" t="s">
        <v>43</v>
      </c>
      <c r="D26" s="7" t="str">
        <v>AM</v>
      </c>
      <c r="E26" s="7" t="str">
        <v>6L</v>
      </c>
      <c r="F26" s="8" t="str">
        <f t="shared" si="0"/>
        <v>Annual</v>
      </c>
      <c r="G26" s="8" t="s">
        <v>6</v>
      </c>
      <c r="H26" s="8" t="str">
        <f t="shared" si="1"/>
        <v>Actual/360</v>
      </c>
      <c r="I26" s="23">
        <v>0</v>
      </c>
      <c r="J26" s="25" t="str">
        <f t="shared" si="2"/>
        <v>USDAM6L18Y_Quote</v>
      </c>
      <c r="K26" s="22" t="str">
        <f t="shared" si="3"/>
        <v>USD_YC6M-MxRH_AM6L18Y</v>
      </c>
      <c r="L26" s="24" t="str">
        <f>_xll.qlSwapRateHelper2(K26,$J26,$C26,Calendar,$F26,$G26,$H26,$L$4,$I26,B26,DiscountingCurve,Permanent,,ObjectOverwrite)</f>
        <v>USD_YC6M-MxRH_AM6L18Y#0000</v>
      </c>
      <c r="M26" s="47" t="str">
        <f>_xll.ohRangeRetrieveError(L26)</f>
        <v/>
      </c>
      <c r="N26" s="20"/>
    </row>
    <row r="27" spans="1:14">
      <c r="A27" s="3"/>
      <c r="B27" s="7" t="s">
        <v>76</v>
      </c>
      <c r="C27" s="7" t="s">
        <v>44</v>
      </c>
      <c r="D27" s="7" t="str">
        <v>AM</v>
      </c>
      <c r="E27" s="7" t="str">
        <v>6L</v>
      </c>
      <c r="F27" s="8" t="str">
        <f t="shared" si="0"/>
        <v>Annual</v>
      </c>
      <c r="G27" s="8" t="s">
        <v>6</v>
      </c>
      <c r="H27" s="8" t="str">
        <f t="shared" si="1"/>
        <v>Actual/360</v>
      </c>
      <c r="I27" s="23">
        <v>0</v>
      </c>
      <c r="J27" s="25" t="str">
        <f t="shared" si="2"/>
        <v>USDAM6L19Y_Quote</v>
      </c>
      <c r="K27" s="22" t="str">
        <f t="shared" si="3"/>
        <v>USD_YC6M-MxRH_AM6L19Y</v>
      </c>
      <c r="L27" s="24" t="str">
        <f>_xll.qlSwapRateHelper2(K27,$J27,$C27,Calendar,$F27,$G27,$H27,$L$4,$I27,B27,DiscountingCurve,Permanent,,ObjectOverwrite)</f>
        <v>USD_YC6M-MxRH_AM6L19Y#0000</v>
      </c>
      <c r="M27" s="47" t="str">
        <f>_xll.ohRangeRetrieveError(L27)</f>
        <v/>
      </c>
      <c r="N27" s="20"/>
    </row>
    <row r="28" spans="1:14">
      <c r="A28" s="3"/>
      <c r="B28" s="7" t="s">
        <v>76</v>
      </c>
      <c r="C28" s="7" t="s">
        <v>29</v>
      </c>
      <c r="D28" s="7" t="str">
        <v>AM</v>
      </c>
      <c r="E28" s="7" t="str">
        <v>6L</v>
      </c>
      <c r="F28" s="8" t="str">
        <f t="shared" si="0"/>
        <v>Annual</v>
      </c>
      <c r="G28" s="8" t="s">
        <v>6</v>
      </c>
      <c r="H28" s="8" t="str">
        <f t="shared" si="1"/>
        <v>Actual/360</v>
      </c>
      <c r="I28" s="23">
        <v>0</v>
      </c>
      <c r="J28" s="25" t="str">
        <f t="shared" si="2"/>
        <v>USDAM6L20Y_Quote</v>
      </c>
      <c r="K28" s="22" t="str">
        <f t="shared" si="3"/>
        <v>USD_YC6M-MxRH_AM6L20Y</v>
      </c>
      <c r="L28" s="24" t="str">
        <f>_xll.qlSwapRateHelper2(K28,$J28,$C28,Calendar,$F28,$G28,$H28,$L$4,$I28,B28,DiscountingCurve,Permanent,,ObjectOverwrite)</f>
        <v>USD_YC6M-MxRH_AM6L20Y#0000</v>
      </c>
      <c r="M28" s="47" t="str">
        <f>_xll.ohRangeRetrieveError(L28)</f>
        <v/>
      </c>
      <c r="N28" s="20"/>
    </row>
    <row r="29" spans="1:14">
      <c r="A29" s="3"/>
      <c r="B29" s="7" t="s">
        <v>76</v>
      </c>
      <c r="C29" s="7" t="s">
        <v>45</v>
      </c>
      <c r="D29" s="7" t="str">
        <v>AM</v>
      </c>
      <c r="E29" s="7" t="str">
        <v>6L</v>
      </c>
      <c r="F29" s="8" t="str">
        <f t="shared" si="0"/>
        <v>Annual</v>
      </c>
      <c r="G29" s="8" t="s">
        <v>6</v>
      </c>
      <c r="H29" s="8" t="str">
        <f t="shared" si="1"/>
        <v>Actual/360</v>
      </c>
      <c r="I29" s="23">
        <v>0</v>
      </c>
      <c r="J29" s="25" t="str">
        <f t="shared" si="2"/>
        <v>USDAM6L21Y_Quote</v>
      </c>
      <c r="K29" s="22" t="str">
        <f t="shared" si="3"/>
        <v>USD_YC6M-MxRH_AM6L21Y</v>
      </c>
      <c r="L29" s="24" t="str">
        <f>_xll.qlSwapRateHelper2(K29,$J29,$C29,Calendar,$F29,$G29,$H29,$L$4,$I29,B29,DiscountingCurve,Permanent,,ObjectOverwrite)</f>
        <v>USD_YC6M-MxRH_AM6L21Y#0000</v>
      </c>
      <c r="M29" s="47" t="str">
        <f>_xll.ohRangeRetrieveError(L29)</f>
        <v/>
      </c>
      <c r="N29" s="20"/>
    </row>
    <row r="30" spans="1:14">
      <c r="A30" s="3"/>
      <c r="B30" s="7" t="s">
        <v>76</v>
      </c>
      <c r="C30" s="7" t="s">
        <v>46</v>
      </c>
      <c r="D30" s="7" t="str">
        <v>AM</v>
      </c>
      <c r="E30" s="7" t="str">
        <v>6L</v>
      </c>
      <c r="F30" s="8" t="str">
        <f t="shared" si="0"/>
        <v>Annual</v>
      </c>
      <c r="G30" s="8" t="s">
        <v>6</v>
      </c>
      <c r="H30" s="8" t="str">
        <f t="shared" si="1"/>
        <v>Actual/360</v>
      </c>
      <c r="I30" s="23">
        <v>0</v>
      </c>
      <c r="J30" s="25" t="str">
        <f t="shared" si="2"/>
        <v>USDAM6L22Y_Quote</v>
      </c>
      <c r="K30" s="22" t="str">
        <f t="shared" si="3"/>
        <v>USD_YC6M-MxRH_AM6L22Y</v>
      </c>
      <c r="L30" s="24" t="str">
        <f>_xll.qlSwapRateHelper2(K30,$J30,$C30,Calendar,$F30,$G30,$H30,$L$4,$I30,B30,DiscountingCurve,Permanent,,ObjectOverwrite)</f>
        <v>USD_YC6M-MxRH_AM6L22Y#0000</v>
      </c>
      <c r="M30" s="47" t="str">
        <f>_xll.ohRangeRetrieveError(L30)</f>
        <v/>
      </c>
      <c r="N30" s="20"/>
    </row>
    <row r="31" spans="1:14">
      <c r="A31" s="3"/>
      <c r="B31" s="7" t="s">
        <v>76</v>
      </c>
      <c r="C31" s="7" t="s">
        <v>47</v>
      </c>
      <c r="D31" s="7" t="str">
        <v>AM</v>
      </c>
      <c r="E31" s="7" t="str">
        <v>6L</v>
      </c>
      <c r="F31" s="8" t="str">
        <f t="shared" si="0"/>
        <v>Annual</v>
      </c>
      <c r="G31" s="8" t="s">
        <v>6</v>
      </c>
      <c r="H31" s="8" t="str">
        <f t="shared" si="1"/>
        <v>Actual/360</v>
      </c>
      <c r="I31" s="23">
        <v>0</v>
      </c>
      <c r="J31" s="25" t="str">
        <f t="shared" si="2"/>
        <v>USDAM6L23Y_Quote</v>
      </c>
      <c r="K31" s="22" t="str">
        <f t="shared" si="3"/>
        <v>USD_YC6M-MxRH_AM6L23Y</v>
      </c>
      <c r="L31" s="24" t="str">
        <f>_xll.qlSwapRateHelper2(K31,$J31,$C31,Calendar,$F31,$G31,$H31,$L$4,$I31,B31,DiscountingCurve,Permanent,,ObjectOverwrite)</f>
        <v>USD_YC6M-MxRH_AM6L23Y#0000</v>
      </c>
      <c r="M31" s="47" t="str">
        <f>_xll.ohRangeRetrieveError(L31)</f>
        <v/>
      </c>
      <c r="N31" s="20"/>
    </row>
    <row r="32" spans="1:14">
      <c r="A32" s="3"/>
      <c r="B32" s="7" t="s">
        <v>76</v>
      </c>
      <c r="C32" s="7" t="s">
        <v>48</v>
      </c>
      <c r="D32" s="7" t="str">
        <v>AM</v>
      </c>
      <c r="E32" s="7" t="str">
        <v>6L</v>
      </c>
      <c r="F32" s="8" t="str">
        <f t="shared" si="0"/>
        <v>Annual</v>
      </c>
      <c r="G32" s="8" t="s">
        <v>6</v>
      </c>
      <c r="H32" s="8" t="str">
        <f t="shared" si="1"/>
        <v>Actual/360</v>
      </c>
      <c r="I32" s="23">
        <v>0</v>
      </c>
      <c r="J32" s="25" t="str">
        <f t="shared" si="2"/>
        <v>USDAM6L24Y_Quote</v>
      </c>
      <c r="K32" s="22" t="str">
        <f t="shared" si="3"/>
        <v>USD_YC6M-MxRH_AM6L24Y</v>
      </c>
      <c r="L32" s="24" t="str">
        <f>_xll.qlSwapRateHelper2(K32,$J32,$C32,Calendar,$F32,$G32,$H32,$L$4,$I32,B32,DiscountingCurve,Permanent,,ObjectOverwrite)</f>
        <v>USD_YC6M-MxRH_AM6L24Y#0000</v>
      </c>
      <c r="M32" s="47" t="str">
        <f>_xll.ohRangeRetrieveError(L32)</f>
        <v/>
      </c>
      <c r="N32" s="20"/>
    </row>
    <row r="33" spans="1:14">
      <c r="A33" s="3"/>
      <c r="B33" s="7" t="s">
        <v>76</v>
      </c>
      <c r="C33" s="7" t="s">
        <v>30</v>
      </c>
      <c r="D33" s="7" t="str">
        <v>AM</v>
      </c>
      <c r="E33" s="7" t="str">
        <v>6L</v>
      </c>
      <c r="F33" s="8" t="str">
        <f t="shared" si="0"/>
        <v>Annual</v>
      </c>
      <c r="G33" s="8" t="s">
        <v>6</v>
      </c>
      <c r="H33" s="8" t="str">
        <f t="shared" si="1"/>
        <v>Actual/360</v>
      </c>
      <c r="I33" s="23">
        <v>0</v>
      </c>
      <c r="J33" s="25" t="str">
        <f t="shared" si="2"/>
        <v>USDAM6L25Y_Quote</v>
      </c>
      <c r="K33" s="22" t="str">
        <f t="shared" si="3"/>
        <v>USD_YC6M-MxRH_AM6L25Y</v>
      </c>
      <c r="L33" s="24" t="str">
        <f>_xll.qlSwapRateHelper2(K33,$J33,$C33,Calendar,$F33,$G33,$H33,$L$4,$I33,B33,DiscountingCurve,Permanent,,ObjectOverwrite)</f>
        <v>USD_YC6M-MxRH_AM6L25Y#0000</v>
      </c>
      <c r="M33" s="47" t="str">
        <f>_xll.ohRangeRetrieveError(L33)</f>
        <v/>
      </c>
      <c r="N33" s="20"/>
    </row>
    <row r="34" spans="1:14">
      <c r="A34" s="3"/>
      <c r="B34" s="7" t="s">
        <v>76</v>
      </c>
      <c r="C34" s="7" t="s">
        <v>49</v>
      </c>
      <c r="D34" s="7" t="str">
        <v>AM</v>
      </c>
      <c r="E34" s="7" t="str">
        <v>6L</v>
      </c>
      <c r="F34" s="8" t="str">
        <f t="shared" si="0"/>
        <v>Annual</v>
      </c>
      <c r="G34" s="8" t="s">
        <v>6</v>
      </c>
      <c r="H34" s="8" t="str">
        <f t="shared" si="1"/>
        <v>Actual/360</v>
      </c>
      <c r="I34" s="23">
        <v>0</v>
      </c>
      <c r="J34" s="25" t="str">
        <f t="shared" si="2"/>
        <v>USDAM6L26Y_Quote</v>
      </c>
      <c r="K34" s="22" t="str">
        <f t="shared" si="3"/>
        <v>USD_YC6M-MxRH_AM6L26Y</v>
      </c>
      <c r="L34" s="24" t="str">
        <f>_xll.qlSwapRateHelper2(K34,$J34,$C34,Calendar,$F34,$G34,$H34,$L$4,$I34,B34,DiscountingCurve,Permanent,,ObjectOverwrite)</f>
        <v>USD_YC6M-MxRH_AM6L26Y#0000</v>
      </c>
      <c r="M34" s="47" t="str">
        <f>_xll.ohRangeRetrieveError(L34)</f>
        <v/>
      </c>
      <c r="N34" s="20"/>
    </row>
    <row r="35" spans="1:14">
      <c r="A35" s="3"/>
      <c r="B35" s="7" t="s">
        <v>76</v>
      </c>
      <c r="C35" s="7" t="s">
        <v>50</v>
      </c>
      <c r="D35" s="7" t="str">
        <v>AM</v>
      </c>
      <c r="E35" s="7" t="str">
        <v>6L</v>
      </c>
      <c r="F35" s="8" t="str">
        <f t="shared" si="0"/>
        <v>Annual</v>
      </c>
      <c r="G35" s="8" t="s">
        <v>6</v>
      </c>
      <c r="H35" s="8" t="str">
        <f t="shared" si="1"/>
        <v>Actual/360</v>
      </c>
      <c r="I35" s="23">
        <v>0</v>
      </c>
      <c r="J35" s="25" t="str">
        <f t="shared" si="2"/>
        <v>USDAM6L27Y_Quote</v>
      </c>
      <c r="K35" s="22" t="str">
        <f t="shared" si="3"/>
        <v>USD_YC6M-MxRH_AM6L27Y</v>
      </c>
      <c r="L35" s="24" t="str">
        <f>_xll.qlSwapRateHelper2(K35,$J35,$C35,Calendar,$F35,$G35,$H35,$L$4,$I35,B35,DiscountingCurve,Permanent,,ObjectOverwrite)</f>
        <v>USD_YC6M-MxRH_AM6L27Y#0000</v>
      </c>
      <c r="M35" s="47" t="str">
        <f>_xll.ohRangeRetrieveError(L35)</f>
        <v/>
      </c>
      <c r="N35" s="20"/>
    </row>
    <row r="36" spans="1:14">
      <c r="A36" s="3"/>
      <c r="B36" s="7" t="s">
        <v>76</v>
      </c>
      <c r="C36" s="7" t="s">
        <v>51</v>
      </c>
      <c r="D36" s="7" t="str">
        <v>AM</v>
      </c>
      <c r="E36" s="7" t="str">
        <v>6L</v>
      </c>
      <c r="F36" s="8" t="str">
        <f t="shared" si="0"/>
        <v>Annual</v>
      </c>
      <c r="G36" s="8" t="s">
        <v>6</v>
      </c>
      <c r="H36" s="8" t="str">
        <f t="shared" si="1"/>
        <v>Actual/360</v>
      </c>
      <c r="I36" s="23">
        <v>0</v>
      </c>
      <c r="J36" s="25" t="str">
        <f t="shared" si="2"/>
        <v>USDAM6L28Y_Quote</v>
      </c>
      <c r="K36" s="22" t="str">
        <f t="shared" si="3"/>
        <v>USD_YC6M-MxRH_AM6L28Y</v>
      </c>
      <c r="L36" s="24" t="str">
        <f>_xll.qlSwapRateHelper2(K36,$J36,$C36,Calendar,$F36,$G36,$H36,$L$4,$I36,B36,DiscountingCurve,Permanent,,ObjectOverwrite)</f>
        <v>USD_YC6M-MxRH_AM6L28Y#0000</v>
      </c>
      <c r="M36" s="47" t="str">
        <f>_xll.ohRangeRetrieveError(L36)</f>
        <v/>
      </c>
      <c r="N36" s="20"/>
    </row>
    <row r="37" spans="1:14">
      <c r="A37" s="3"/>
      <c r="B37" s="7" t="s">
        <v>76</v>
      </c>
      <c r="C37" s="7" t="s">
        <v>52</v>
      </c>
      <c r="D37" s="7" t="str">
        <v>AM</v>
      </c>
      <c r="E37" s="7" t="str">
        <v>6L</v>
      </c>
      <c r="F37" s="8" t="str">
        <f t="shared" si="0"/>
        <v>Annual</v>
      </c>
      <c r="G37" s="8" t="s">
        <v>6</v>
      </c>
      <c r="H37" s="8" t="str">
        <f t="shared" si="1"/>
        <v>Actual/360</v>
      </c>
      <c r="I37" s="23">
        <v>0</v>
      </c>
      <c r="J37" s="25" t="str">
        <f t="shared" si="2"/>
        <v>USDAM6L29Y_Quote</v>
      </c>
      <c r="K37" s="22" t="str">
        <f t="shared" si="3"/>
        <v>USD_YC6M-MxRH_AM6L29Y</v>
      </c>
      <c r="L37" s="24" t="str">
        <f>_xll.qlSwapRateHelper2(K37,$J37,$C37,Calendar,$F37,$G37,$H37,$L$4,$I37,B37,DiscountingCurve,Permanent,,ObjectOverwrite)</f>
        <v>USD_YC6M-MxRH_AM6L29Y#0000</v>
      </c>
      <c r="M37" s="47" t="str">
        <f>_xll.ohRangeRetrieveError(L37)</f>
        <v/>
      </c>
      <c r="N37" s="20"/>
    </row>
    <row r="38" spans="1:14">
      <c r="A38" s="3"/>
      <c r="B38" s="7" t="s">
        <v>76</v>
      </c>
      <c r="C38" s="7" t="s">
        <v>31</v>
      </c>
      <c r="D38" s="7" t="str">
        <v>AM</v>
      </c>
      <c r="E38" s="7" t="str">
        <v>6L</v>
      </c>
      <c r="F38" s="8" t="str">
        <f t="shared" si="0"/>
        <v>Annual</v>
      </c>
      <c r="G38" s="8" t="s">
        <v>6</v>
      </c>
      <c r="H38" s="8" t="str">
        <f t="shared" si="1"/>
        <v>Actual/360</v>
      </c>
      <c r="I38" s="23">
        <v>0</v>
      </c>
      <c r="J38" s="25" t="str">
        <f t="shared" si="2"/>
        <v>USDAM6L30Y_Quote</v>
      </c>
      <c r="K38" s="22" t="str">
        <f t="shared" si="3"/>
        <v>USD_YC6M-MxRH_AM6L30Y</v>
      </c>
      <c r="L38" s="24" t="str">
        <f>_xll.qlSwapRateHelper2(K38,$J38,$C38,Calendar,$F38,$G38,$H38,$L$4,$I38,B38,DiscountingCurve,Permanent,,ObjectOverwrite)</f>
        <v>USD_YC6M-MxRH_AM6L30Y#0000</v>
      </c>
      <c r="M38" s="47" t="str">
        <f>_xll.ohRangeRetrieveError(L38)</f>
        <v/>
      </c>
      <c r="N38" s="20"/>
    </row>
    <row r="39" spans="1:14">
      <c r="A39" s="3"/>
      <c r="B39" s="7" t="s">
        <v>76</v>
      </c>
      <c r="C39" s="7" t="s">
        <v>53</v>
      </c>
      <c r="D39" s="7" t="str">
        <v>AM</v>
      </c>
      <c r="E39" s="7" t="str">
        <v>6L</v>
      </c>
      <c r="F39" s="8" t="str">
        <f t="shared" si="0"/>
        <v>Annual</v>
      </c>
      <c r="G39" s="8" t="s">
        <v>6</v>
      </c>
      <c r="H39" s="8" t="str">
        <f t="shared" si="1"/>
        <v>Actual/360</v>
      </c>
      <c r="I39" s="23">
        <v>0</v>
      </c>
      <c r="J39" s="25" t="str">
        <f t="shared" si="2"/>
        <v>USDAM6L35Y_Quote</v>
      </c>
      <c r="K39" s="22" t="str">
        <f t="shared" si="3"/>
        <v>USD_YC6M-MxRH_AM6L35Y</v>
      </c>
      <c r="L39" s="24" t="str">
        <f>_xll.qlSwapRateHelper2(K39,$J39,$C39,Calendar,$F39,$G39,$H39,$L$4,$I39,B39,DiscountingCurve,Permanent,,ObjectOverwrite)</f>
        <v>USD_YC6M-MxRH_AM6L35Y#0000</v>
      </c>
      <c r="M39" s="47" t="str">
        <f>_xll.ohRangeRetrieveError(L39)</f>
        <v/>
      </c>
      <c r="N39" s="20"/>
    </row>
    <row r="40" spans="1:14">
      <c r="A40" s="3"/>
      <c r="B40" s="7" t="s">
        <v>76</v>
      </c>
      <c r="C40" s="7" t="s">
        <v>32</v>
      </c>
      <c r="D40" s="7" t="str">
        <v>AM</v>
      </c>
      <c r="E40" s="7" t="str">
        <v>6L</v>
      </c>
      <c r="F40" s="8" t="str">
        <f t="shared" si="0"/>
        <v>Annual</v>
      </c>
      <c r="G40" s="8" t="s">
        <v>6</v>
      </c>
      <c r="H40" s="8" t="str">
        <f t="shared" si="1"/>
        <v>Actual/360</v>
      </c>
      <c r="I40" s="23">
        <v>0</v>
      </c>
      <c r="J40" s="25" t="str">
        <f t="shared" si="2"/>
        <v>USDAM6L40Y_Quote</v>
      </c>
      <c r="K40" s="22" t="str">
        <f t="shared" si="3"/>
        <v>USD_YC6M-MxRH_AM6L40Y</v>
      </c>
      <c r="L40" s="24" t="str">
        <f>_xll.qlSwapRateHelper2(K40,$J40,$C40,Calendar,$F40,$G40,$H40,$L$4,$I40,B40,DiscountingCurve,Permanent,,ObjectOverwrite)</f>
        <v>USD_YC6M-MxRH_AM6L40Y#0000</v>
      </c>
      <c r="M40" s="47" t="str">
        <f>_xll.ohRangeRetrieveError(L40)</f>
        <v/>
      </c>
      <c r="N40" s="20"/>
    </row>
    <row r="41" spans="1:14">
      <c r="A41" s="3"/>
      <c r="B41" s="7" t="s">
        <v>76</v>
      </c>
      <c r="C41" s="7" t="s">
        <v>33</v>
      </c>
      <c r="D41" s="7" t="str">
        <v>AM</v>
      </c>
      <c r="E41" s="7" t="str">
        <v>6L</v>
      </c>
      <c r="F41" s="8" t="str">
        <f t="shared" si="0"/>
        <v>Annual</v>
      </c>
      <c r="G41" s="8" t="s">
        <v>6</v>
      </c>
      <c r="H41" s="8" t="str">
        <f t="shared" si="1"/>
        <v>Actual/360</v>
      </c>
      <c r="I41" s="23">
        <v>0</v>
      </c>
      <c r="J41" s="25" t="str">
        <f t="shared" si="2"/>
        <v>USDAM6L50Y_Quote</v>
      </c>
      <c r="K41" s="22" t="str">
        <f t="shared" si="3"/>
        <v>USD_YC6M-MxRH_AM6L50Y</v>
      </c>
      <c r="L41" s="24" t="str">
        <f>_xll.qlSwapRateHelper2(K41,$J41,$C41,Calendar,$F41,$G41,$H41,$L$4,$I41,B41,DiscountingCurve,Permanent,,ObjectOverwrite)</f>
        <v>USD_YC6M-MxRH_AM6L50Y#0000</v>
      </c>
      <c r="M41" s="47" t="str">
        <f>_xll.ohRangeRetrieveError(L41)</f>
        <v/>
      </c>
      <c r="N41" s="20"/>
    </row>
    <row r="42" spans="1:14">
      <c r="A42" s="3"/>
      <c r="B42" s="7" t="s">
        <v>76</v>
      </c>
      <c r="C42" s="7" t="s">
        <v>34</v>
      </c>
      <c r="D42" s="7" t="str">
        <v>AM</v>
      </c>
      <c r="E42" s="7" t="str">
        <v>6L</v>
      </c>
      <c r="F42" s="8" t="str">
        <f t="shared" si="0"/>
        <v>Annual</v>
      </c>
      <c r="G42" s="8" t="s">
        <v>6</v>
      </c>
      <c r="H42" s="8" t="str">
        <f t="shared" si="1"/>
        <v>Actual/360</v>
      </c>
      <c r="I42" s="23">
        <v>0</v>
      </c>
      <c r="J42" s="25" t="str">
        <f t="shared" si="2"/>
        <v>USDAM6L60Y_Quote</v>
      </c>
      <c r="K42" s="22" t="str">
        <f t="shared" si="3"/>
        <v>USD_YC6M-MxRH_AM6L60Y</v>
      </c>
      <c r="L42" s="24" t="str">
        <f>_xll.qlSwapRateHelper2(K42,$J42,$C42,Calendar,$F42,$G42,$H42,$L$4,$I42,B42,DiscountingCurve,Permanent,,ObjectOverwrite)</f>
        <v>USD_YC6M-MxRH_AM6L60Y#0000</v>
      </c>
      <c r="M42" s="47" t="str">
        <f>_xll.ohRangeRetrieveError(L42)</f>
        <v/>
      </c>
      <c r="N42" s="20"/>
    </row>
    <row r="43" spans="1:14" ht="13.5" thickBo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11"/>
      <c r="M43" s="11"/>
      <c r="N43" s="21"/>
    </row>
  </sheetData>
  <phoneticPr fontId="5" type="noConversion"/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29</vt:i4>
      </vt:variant>
    </vt:vector>
  </HeadingPairs>
  <TitlesOfParts>
    <vt:vector size="39" baseType="lpstr">
      <vt:lpstr>General Settings</vt:lpstr>
      <vt:lpstr>STD</vt:lpstr>
      <vt:lpstr>Discount</vt:lpstr>
      <vt:lpstr>ON</vt:lpstr>
      <vt:lpstr>1M</vt:lpstr>
      <vt:lpstr>3M</vt:lpstr>
      <vt:lpstr>6M</vt:lpstr>
      <vt:lpstr>1M (2)</vt:lpstr>
      <vt:lpstr>3M (2)</vt:lpstr>
      <vt:lpstr>6M (2)</vt:lpstr>
      <vt:lpstr>BondBasisDayCounter</vt:lpstr>
      <vt:lpstr>Calendar</vt:lpstr>
      <vt:lpstr>'3M'!Conventions</vt:lpstr>
      <vt:lpstr>'3M (2)'!Conventions</vt:lpstr>
      <vt:lpstr>'6M'!Conventions</vt:lpstr>
      <vt:lpstr>'6M (2)'!Conventions</vt:lpstr>
      <vt:lpstr>STD!Conventions</vt:lpstr>
      <vt:lpstr>Currency</vt:lpstr>
      <vt:lpstr>Discounting</vt:lpstr>
      <vt:lpstr>Discounting2</vt:lpstr>
      <vt:lpstr>'1M'!DiscountingCurve</vt:lpstr>
      <vt:lpstr>'1M (2)'!DiscountingCurve</vt:lpstr>
      <vt:lpstr>'3M'!DiscountingCurve</vt:lpstr>
      <vt:lpstr>'3M (2)'!DiscountingCurve</vt:lpstr>
      <vt:lpstr>'6M'!DiscountingCurve</vt:lpstr>
      <vt:lpstr>'6M (2)'!DiscountingCurve</vt:lpstr>
      <vt:lpstr>Discount!DiscountingCurve</vt:lpstr>
      <vt:lpstr>ON!DiscountingCurve</vt:lpstr>
      <vt:lpstr>STD!DiscountingCurve</vt:lpstr>
      <vt:lpstr>FamilyName</vt:lpstr>
      <vt:lpstr>FileOverwrite</vt:lpstr>
      <vt:lpstr>GENERAL_SETTINGS</vt:lpstr>
      <vt:lpstr>MoneyMarketDayCounter</vt:lpstr>
      <vt:lpstr>ObjectOverwrite</vt:lpstr>
      <vt:lpstr>Permanent</vt:lpstr>
      <vt:lpstr>QuoteSuffix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Federico Targetti</cp:lastModifiedBy>
  <cp:lastPrinted>2006-05-22T07:17:15Z</cp:lastPrinted>
  <dcterms:created xsi:type="dcterms:W3CDTF">2006-04-19T07:39:08Z</dcterms:created>
  <dcterms:modified xsi:type="dcterms:W3CDTF">2013-07-30T15:36:45Z</dcterms:modified>
</cp:coreProperties>
</file>