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05" windowWidth="9630" windowHeight="11595" activeTab="1"/>
  </bookViews>
  <sheets>
    <sheet name="General Settings" sheetId="2" r:id="rId1"/>
    <sheet name="Contribution" sheetId="7" r:id="rId2"/>
    <sheet name="1M Pricing" sheetId="14" r:id="rId3"/>
    <sheet name="3M Pricing" sheetId="10" r:id="rId4"/>
    <sheet name="6M Pricing" sheetId="11" r:id="rId5"/>
    <sheet name="ON Pricing" sheetId="12" r:id="rId6"/>
  </sheets>
  <externalReferences>
    <externalReference r:id="rId7"/>
  </externalReferences>
  <definedNames>
    <definedName name="_xlnm._FilterDatabase" localSheetId="1" hidden="1">Contribution!$E$5:$AM$5</definedName>
    <definedName name="ASK">Contribution!$H$2</definedName>
    <definedName name="BDayConvention" localSheetId="2">'1M Pricing'!$O$8</definedName>
    <definedName name="BDayConvention" localSheetId="3">'3M Pricing'!$O$8</definedName>
    <definedName name="BDayConvention" localSheetId="4">'6M Pricing'!$O$8</definedName>
    <definedName name="BID">Contribution!$G$2</definedName>
    <definedName name="Calendar">'General Settings'!$D$19</definedName>
    <definedName name="Contribute">Contribution!$D$2</definedName>
    <definedName name="Currency">'General Settings'!$D$11</definedName>
    <definedName name="CurveTenor" localSheetId="2">'1M Pricing'!$E$2</definedName>
    <definedName name="CurveTenor" localSheetId="3">'3M Pricing'!$E$2</definedName>
    <definedName name="CurveTenor" localSheetId="4">'6M Pricing'!$E$2</definedName>
    <definedName name="CurveTenor" localSheetId="5">'ON Pricing'!$E$2</definedName>
    <definedName name="DayCounter" localSheetId="2">'1M Pricing'!$P$8</definedName>
    <definedName name="DayCounter" localSheetId="3">'3M Pricing'!$P$8</definedName>
    <definedName name="DayCounter" localSheetId="4">'6M Pricing'!$P$8</definedName>
    <definedName name="DiscountingCurve">'General Settings'!$D$12</definedName>
    <definedName name="EndOfMonth" localSheetId="2">'1M Pricing'!$N$8</definedName>
    <definedName name="EndOfMonth" localSheetId="3">'3M Pricing'!$N$8</definedName>
    <definedName name="EndOfMonth" localSheetId="4">'6M Pricing'!$N$8</definedName>
    <definedName name="EvaluationDate">'General Settings'!$D$5</definedName>
    <definedName name="Fields">Contribution!$G$2:$H$2</definedName>
    <definedName name="FixedLegBDC" localSheetId="2">'1M Pricing'!$O$25</definedName>
    <definedName name="FixedLegBDC" localSheetId="4">'6M Pricing'!$O$25</definedName>
    <definedName name="FixedLegBDC" localSheetId="5">'ON Pricing'!$O$9</definedName>
    <definedName name="FixedLegBDC">'3M Pricing'!$O$25</definedName>
    <definedName name="FixedLegDayCounter" localSheetId="2">'1M Pricing'!$P$25</definedName>
    <definedName name="FixedLegDayCounter" localSheetId="3">'3M Pricing'!$P$25</definedName>
    <definedName name="FixedLegDayCounter" localSheetId="4">'6M Pricing'!$P$25</definedName>
    <definedName name="FixedLegDayCounter" localSheetId="5">'ON Pricing'!$P$9</definedName>
    <definedName name="FixedLegTenor" localSheetId="2">'1M Pricing'!$N$25</definedName>
    <definedName name="FixedLegTenor" localSheetId="3">'3M Pricing'!$N$25</definedName>
    <definedName name="FixedLegTenor" localSheetId="4">'6M Pricing'!$N$25</definedName>
    <definedName name="FixedLegTenor" localSheetId="5">'ON Pricing'!$N$9</definedName>
    <definedName name="IborIndex" localSheetId="2">'1M Pricing'!$L$3</definedName>
    <definedName name="IborIndex" localSheetId="3">'3M Pricing'!$L$3</definedName>
    <definedName name="IborIndex" localSheetId="4">'6M Pricing'!$L$3</definedName>
    <definedName name="IborIndexFamily">'General Settings'!$D$13</definedName>
    <definedName name="InterestRatesTrigger">'General Settings'!$D$6</definedName>
    <definedName name="Interpolation" localSheetId="2">'1M Pricing'!$L$6</definedName>
    <definedName name="Interpolation" localSheetId="3">'3M Pricing'!$L$6</definedName>
    <definedName name="Interpolation" localSheetId="4">'6M Pricing'!$L$6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vernightIndex" localSheetId="5">'ON Pricing'!$L$6</definedName>
    <definedName name="SettlementDate">'General Settings'!$D$20</definedName>
    <definedName name="SettlementDays">'General Settings'!$D$15</definedName>
    <definedName name="SourceAlias">Contribution!$E$2</definedName>
    <definedName name="Trigger">'General Settings'!$D$4</definedName>
    <definedName name="YieldCurve" localSheetId="2">'1M Pricing'!$E$3</definedName>
    <definedName name="YieldCurve" localSheetId="3">'3M Pricing'!$E$3</definedName>
    <definedName name="YieldCurve" localSheetId="4">'6M Pricing'!$E$3</definedName>
    <definedName name="YieldCurve" localSheetId="5">'ON Pricing'!$E$3</definedName>
  </definedNames>
  <calcPr calcId="145621"/>
</workbook>
</file>

<file path=xl/calcChain.xml><?xml version="1.0" encoding="utf-8"?>
<calcChain xmlns="http://schemas.openxmlformats.org/spreadsheetml/2006/main">
  <c r="F28" i="7" l="1"/>
  <c r="L3" i="11" l="1"/>
  <c r="L3" i="10" l="1"/>
  <c r="L3" i="14"/>
  <c r="AE8" i="7"/>
  <c r="I8" i="12" s="1"/>
  <c r="AE7" i="7"/>
  <c r="I7" i="12" s="1"/>
  <c r="AA8" i="7"/>
  <c r="I8" i="11" s="1"/>
  <c r="AA7" i="7"/>
  <c r="I7" i="11" s="1"/>
  <c r="W8" i="7"/>
  <c r="I8" i="10" s="1"/>
  <c r="W7" i="7"/>
  <c r="I7" i="10" s="1"/>
  <c r="S8" i="7"/>
  <c r="I8" i="14" s="1"/>
  <c r="S7" i="7"/>
  <c r="I7" i="14" s="1"/>
  <c r="E7" i="7"/>
  <c r="H8" i="7"/>
  <c r="G8" i="7"/>
  <c r="F8" i="7"/>
  <c r="E8" i="7"/>
  <c r="H7" i="7"/>
  <c r="G7" i="7"/>
  <c r="F7" i="7"/>
  <c r="AA43" i="7" l="1"/>
  <c r="AA42" i="7"/>
  <c r="AA41" i="7"/>
  <c r="AA40" i="7"/>
  <c r="AA39" i="7"/>
  <c r="AA38" i="7"/>
  <c r="AA35" i="7"/>
  <c r="AA33" i="7"/>
  <c r="AA32" i="7"/>
  <c r="AA31" i="7"/>
  <c r="AA30" i="7"/>
  <c r="AA28" i="7"/>
  <c r="AA17" i="7"/>
  <c r="AA16" i="7"/>
  <c r="AA15" i="7"/>
  <c r="AA14" i="7"/>
  <c r="AA13" i="7"/>
  <c r="AA12" i="7"/>
  <c r="AA11" i="7"/>
  <c r="AA10" i="7"/>
  <c r="AA9" i="7"/>
  <c r="AA6" i="7"/>
  <c r="I6" i="11" s="1"/>
  <c r="W40" i="7"/>
  <c r="W43" i="7"/>
  <c r="W42" i="7"/>
  <c r="W41" i="7"/>
  <c r="W39" i="7"/>
  <c r="W38" i="7"/>
  <c r="W35" i="7"/>
  <c r="W33" i="7"/>
  <c r="W32" i="7"/>
  <c r="W31" i="7"/>
  <c r="W30" i="7"/>
  <c r="W28" i="7"/>
  <c r="W14" i="7"/>
  <c r="I14" i="10" s="1"/>
  <c r="W13" i="7"/>
  <c r="I13" i="10" s="1"/>
  <c r="W12" i="7"/>
  <c r="I12" i="10" s="1"/>
  <c r="W11" i="7"/>
  <c r="I11" i="10" s="1"/>
  <c r="W10" i="7"/>
  <c r="I10" i="10" s="1"/>
  <c r="W9" i="7"/>
  <c r="I9" i="10" s="1"/>
  <c r="W6" i="7"/>
  <c r="I6" i="10" s="1"/>
  <c r="S43" i="7"/>
  <c r="I43" i="14" s="1"/>
  <c r="S42" i="7"/>
  <c r="I42" i="14" s="1"/>
  <c r="S41" i="7"/>
  <c r="I41" i="14" s="1"/>
  <c r="S40" i="7"/>
  <c r="I40" i="14" s="1"/>
  <c r="S39" i="7"/>
  <c r="I39" i="14" s="1"/>
  <c r="S38" i="7"/>
  <c r="I38" i="14" s="1"/>
  <c r="S35" i="7"/>
  <c r="I35" i="14" s="1"/>
  <c r="S33" i="7"/>
  <c r="I33" i="14" s="1"/>
  <c r="S32" i="7"/>
  <c r="I32" i="14" s="1"/>
  <c r="S31" i="7"/>
  <c r="I31" i="14" s="1"/>
  <c r="S30" i="7"/>
  <c r="I30" i="14" s="1"/>
  <c r="S28" i="7"/>
  <c r="I28" i="14" s="1"/>
  <c r="S27" i="7"/>
  <c r="I27" i="14" s="1"/>
  <c r="S26" i="7"/>
  <c r="I26" i="14" s="1"/>
  <c r="S25" i="7"/>
  <c r="I25" i="14" s="1"/>
  <c r="S12" i="7"/>
  <c r="I12" i="14" s="1"/>
  <c r="S11" i="7"/>
  <c r="I11" i="14" s="1"/>
  <c r="S10" i="7"/>
  <c r="I10" i="14" s="1"/>
  <c r="S9" i="7"/>
  <c r="I9" i="14" s="1"/>
  <c r="S6" i="7"/>
  <c r="I6" i="14" s="1"/>
  <c r="AE42" i="7"/>
  <c r="AE43" i="7"/>
  <c r="AE41" i="7"/>
  <c r="AE40" i="7"/>
  <c r="AE39" i="7"/>
  <c r="AE38" i="7"/>
  <c r="AE37" i="7"/>
  <c r="AE36" i="7"/>
  <c r="AE35" i="7"/>
  <c r="AE34" i="7"/>
  <c r="AE33" i="7"/>
  <c r="AE32" i="7"/>
  <c r="AE31" i="7"/>
  <c r="AE30" i="7"/>
  <c r="AE29" i="7"/>
  <c r="AE28" i="7"/>
  <c r="AE18" i="7"/>
  <c r="AE17" i="7"/>
  <c r="AE16" i="7"/>
  <c r="AE15" i="7"/>
  <c r="AE14" i="7"/>
  <c r="AE13" i="7"/>
  <c r="AE12" i="7"/>
  <c r="AE9" i="7"/>
  <c r="AE6" i="7"/>
  <c r="E25" i="7"/>
  <c r="F19" i="7"/>
  <c r="E27" i="7"/>
  <c r="E26" i="7"/>
  <c r="B19" i="7" a="1"/>
  <c r="B19" i="7" l="1"/>
  <c r="B20" i="7"/>
  <c r="B21" i="7"/>
  <c r="B22" i="7"/>
  <c r="B23" i="7"/>
  <c r="B24" i="7"/>
  <c r="E3" i="14"/>
  <c r="E10" i="7"/>
  <c r="E35" i="7"/>
  <c r="E11" i="7"/>
  <c r="E38" i="7"/>
  <c r="E12" i="7"/>
  <c r="E39" i="7"/>
  <c r="E28" i="7"/>
  <c r="E40" i="7"/>
  <c r="E30" i="7"/>
  <c r="E41" i="7"/>
  <c r="E31" i="7"/>
  <c r="E42" i="7"/>
  <c r="E32" i="7"/>
  <c r="E43" i="7"/>
  <c r="E9" i="7"/>
  <c r="E33" i="7"/>
  <c r="E6" i="7"/>
  <c r="D19" i="7"/>
  <c r="D20" i="7"/>
  <c r="D21" i="7"/>
  <c r="D22" i="7"/>
  <c r="D23" i="7"/>
  <c r="D24" i="7"/>
  <c r="W24" i="7" l="1"/>
  <c r="W23" i="7"/>
  <c r="W22" i="7"/>
  <c r="W21" i="7"/>
  <c r="W20" i="7"/>
  <c r="W19" i="7"/>
  <c r="C24" i="10"/>
  <c r="C23" i="10"/>
  <c r="C22" i="10"/>
  <c r="C21" i="10"/>
  <c r="C20" i="10"/>
  <c r="C19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2" i="2"/>
  <c r="D13" i="2" l="1"/>
  <c r="H18" i="7"/>
  <c r="J43" i="12" l="1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F22" i="10"/>
  <c r="F19" i="10"/>
  <c r="F21" i="10"/>
  <c r="F23" i="10"/>
  <c r="F20" i="10"/>
  <c r="F24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5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I3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43" i="12"/>
  <c r="E35" i="12"/>
  <c r="E18" i="12"/>
  <c r="E12" i="12"/>
  <c r="E42" i="12"/>
  <c r="E34" i="12"/>
  <c r="E11" i="12"/>
  <c r="E41" i="12"/>
  <c r="E33" i="12"/>
  <c r="E10" i="12"/>
  <c r="E40" i="12"/>
  <c r="E32" i="12"/>
  <c r="E17" i="12"/>
  <c r="E9" i="12"/>
  <c r="E39" i="12"/>
  <c r="E31" i="12"/>
  <c r="E16" i="12"/>
  <c r="E38" i="12"/>
  <c r="E30" i="12"/>
  <c r="E15" i="12"/>
  <c r="E37" i="12"/>
  <c r="E29" i="12"/>
  <c r="E14" i="12"/>
  <c r="E36" i="12"/>
  <c r="E28" i="12"/>
  <c r="E13" i="12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G6" i="12" s="1"/>
  <c r="H6" i="12"/>
  <c r="D18" i="2"/>
  <c r="E7" i="12" l="1"/>
  <c r="E8" i="12"/>
  <c r="D19" i="2"/>
  <c r="G6" i="14"/>
  <c r="G6" i="10"/>
  <c r="G6" i="11"/>
  <c r="H7" i="12"/>
  <c r="F7" i="12"/>
  <c r="G7" i="12" s="1"/>
  <c r="H8" i="12"/>
  <c r="F8" i="12"/>
  <c r="G8" i="12" s="1"/>
  <c r="L30" i="11"/>
  <c r="L26" i="14"/>
  <c r="G21" i="10"/>
  <c r="L40" i="10"/>
  <c r="L17" i="12"/>
  <c r="D20" i="2"/>
  <c r="E21" i="10"/>
  <c r="L30" i="14"/>
  <c r="L15" i="12"/>
  <c r="L36" i="11"/>
  <c r="L11" i="12"/>
  <c r="L28" i="12"/>
  <c r="L12" i="14"/>
  <c r="F12" i="14" s="1"/>
  <c r="L8" i="14"/>
  <c r="F8" i="14" s="1"/>
  <c r="L11" i="14"/>
  <c r="L10" i="14"/>
  <c r="L9" i="14"/>
  <c r="L10" i="10"/>
  <c r="L11" i="10"/>
  <c r="L12" i="10"/>
  <c r="L13" i="10"/>
  <c r="L14" i="10"/>
  <c r="F14" i="10" s="1"/>
  <c r="L25" i="10"/>
  <c r="L8" i="10"/>
  <c r="F8" i="10" s="1"/>
  <c r="L9" i="10"/>
  <c r="L13" i="11"/>
  <c r="L14" i="11"/>
  <c r="L15" i="11"/>
  <c r="L8" i="11"/>
  <c r="F8" i="11" s="1"/>
  <c r="L10" i="11"/>
  <c r="F10" i="11" s="1"/>
  <c r="L16" i="11"/>
  <c r="F16" i="11" s="1"/>
  <c r="L11" i="11"/>
  <c r="L9" i="11"/>
  <c r="L12" i="11"/>
  <c r="L17" i="11"/>
  <c r="F17" i="11" s="1"/>
  <c r="L42" i="10"/>
  <c r="F42" i="10" s="1"/>
  <c r="E23" i="10"/>
  <c r="L39" i="11"/>
  <c r="F26" i="14"/>
  <c r="L32" i="11"/>
  <c r="L29" i="14"/>
  <c r="L36" i="14"/>
  <c r="L32" i="12"/>
  <c r="L28" i="10"/>
  <c r="L29" i="10"/>
  <c r="L38" i="12"/>
  <c r="F28" i="10"/>
  <c r="G12" i="14"/>
  <c r="L38" i="10"/>
  <c r="F38" i="10" s="1"/>
  <c r="E19" i="10"/>
  <c r="L33" i="14"/>
  <c r="L42" i="14"/>
  <c r="F33" i="14"/>
  <c r="F25" i="10"/>
  <c r="F13" i="11"/>
  <c r="G13" i="11" s="1"/>
  <c r="L18" i="12"/>
  <c r="F12" i="10"/>
  <c r="L27" i="14"/>
  <c r="L42" i="12"/>
  <c r="L33" i="11"/>
  <c r="L40" i="12"/>
  <c r="L26" i="10"/>
  <c r="L40" i="11"/>
  <c r="F13" i="10"/>
  <c r="F9" i="10"/>
  <c r="L14" i="12"/>
  <c r="F14" i="12" s="1"/>
  <c r="L31" i="11"/>
  <c r="F31" i="11" s="1"/>
  <c r="L34" i="10"/>
  <c r="L29" i="11"/>
  <c r="F9" i="11"/>
  <c r="L35" i="11"/>
  <c r="L16" i="12"/>
  <c r="F32" i="11"/>
  <c r="F36" i="11"/>
  <c r="G17" i="11"/>
  <c r="L41" i="14"/>
  <c r="L26" i="11"/>
  <c r="F10" i="14"/>
  <c r="G22" i="10"/>
  <c r="L43" i="12"/>
  <c r="F43" i="12" s="1"/>
  <c r="L31" i="10"/>
  <c r="F31" i="10" s="1"/>
  <c r="F42" i="14"/>
  <c r="L30" i="10"/>
  <c r="L39" i="10"/>
  <c r="F39" i="10" s="1"/>
  <c r="F11" i="11"/>
  <c r="L9" i="12"/>
  <c r="F9" i="14"/>
  <c r="G20" i="10"/>
  <c r="L32" i="10"/>
  <c r="L35" i="10"/>
  <c r="F35" i="10" s="1"/>
  <c r="F33" i="11"/>
  <c r="F11" i="10"/>
  <c r="L27" i="11"/>
  <c r="L33" i="12"/>
  <c r="L43" i="10"/>
  <c r="G14" i="10"/>
  <c r="L28" i="11"/>
  <c r="F40" i="12"/>
  <c r="F12" i="11"/>
  <c r="L32" i="14"/>
  <c r="L13" i="12"/>
  <c r="G28" i="10"/>
  <c r="L36" i="12"/>
  <c r="F36" i="12" s="1"/>
  <c r="L37" i="11"/>
  <c r="F37" i="11" s="1"/>
  <c r="L31" i="14"/>
  <c r="L34" i="14"/>
  <c r="F34" i="14" s="1"/>
  <c r="G24" i="10"/>
  <c r="L35" i="12"/>
  <c r="L38" i="14"/>
  <c r="L39" i="14"/>
  <c r="F39" i="14" s="1"/>
  <c r="L10" i="12"/>
  <c r="F10" i="12" s="1"/>
  <c r="L35" i="14"/>
  <c r="F35" i="14" s="1"/>
  <c r="L41" i="11"/>
  <c r="F41" i="11" s="1"/>
  <c r="F11" i="14"/>
  <c r="L41" i="12"/>
  <c r="F41" i="12" s="1"/>
  <c r="L38" i="11"/>
  <c r="F43" i="10"/>
  <c r="L25" i="14"/>
  <c r="F25" i="14" s="1"/>
  <c r="L39" i="12"/>
  <c r="F39" i="12" s="1"/>
  <c r="L34" i="11"/>
  <c r="F34" i="11" s="1"/>
  <c r="L12" i="12"/>
  <c r="E22" i="10"/>
  <c r="G12" i="11"/>
  <c r="F27" i="14"/>
  <c r="L33" i="10"/>
  <c r="F33" i="10" s="1"/>
  <c r="F42" i="12"/>
  <c r="L31" i="12"/>
  <c r="F15" i="11"/>
  <c r="L43" i="11"/>
  <c r="F38" i="14"/>
  <c r="L36" i="10"/>
  <c r="F36" i="10" s="1"/>
  <c r="L34" i="12"/>
  <c r="L42" i="11"/>
  <c r="F42" i="11" s="1"/>
  <c r="L25" i="11"/>
  <c r="F25" i="11" s="1"/>
  <c r="L28" i="14"/>
  <c r="L41" i="10"/>
  <c r="F41" i="10" s="1"/>
  <c r="L37" i="12"/>
  <c r="L30" i="12"/>
  <c r="F10" i="10"/>
  <c r="F30" i="10"/>
  <c r="G19" i="10"/>
  <c r="E20" i="10"/>
  <c r="L29" i="12"/>
  <c r="F29" i="12" s="1"/>
  <c r="E24" i="10"/>
  <c r="L37" i="14"/>
  <c r="L43" i="14"/>
  <c r="G23" i="10"/>
  <c r="L40" i="14"/>
  <c r="G42" i="12"/>
  <c r="L37" i="10"/>
  <c r="F30" i="11"/>
  <c r="F40" i="14"/>
  <c r="L27" i="10"/>
  <c r="F14" i="11"/>
  <c r="B12" i="11" l="1"/>
  <c r="B17" i="11"/>
  <c r="B13" i="11"/>
  <c r="B6" i="11"/>
  <c r="F7" i="11"/>
  <c r="B6" i="10"/>
  <c r="F7" i="10"/>
  <c r="B6" i="14"/>
  <c r="B14" i="10"/>
  <c r="B12" i="14"/>
  <c r="G7" i="11"/>
  <c r="G7" i="10"/>
  <c r="G14" i="7"/>
  <c r="G9" i="7"/>
  <c r="H36" i="7"/>
  <c r="G35" i="7"/>
  <c r="G28" i="7"/>
  <c r="H29" i="7"/>
  <c r="F9" i="7"/>
  <c r="G33" i="7"/>
  <c r="F14" i="7"/>
  <c r="H14" i="7"/>
  <c r="H39" i="7"/>
  <c r="H33" i="7"/>
  <c r="F41" i="7"/>
  <c r="H15" i="7"/>
  <c r="G31" i="7"/>
  <c r="G43" i="7"/>
  <c r="H42" i="7"/>
  <c r="H6" i="7"/>
  <c r="H13" i="7"/>
  <c r="H30" i="7"/>
  <c r="F31" i="7"/>
  <c r="G10" i="7"/>
  <c r="G30" i="7"/>
  <c r="G15" i="7"/>
  <c r="F40" i="7"/>
  <c r="F6" i="7"/>
  <c r="H34" i="7"/>
  <c r="G13" i="7"/>
  <c r="G40" i="7"/>
  <c r="F32" i="7"/>
  <c r="G39" i="7"/>
  <c r="H9" i="7"/>
  <c r="F42" i="7"/>
  <c r="H35" i="7"/>
  <c r="G38" i="7"/>
  <c r="H28" i="7"/>
  <c r="F30" i="7"/>
  <c r="F10" i="7"/>
  <c r="F21" i="7"/>
  <c r="H43" i="7"/>
  <c r="H38" i="7"/>
  <c r="H31" i="7"/>
  <c r="F13" i="7"/>
  <c r="F23" i="7"/>
  <c r="G12" i="7"/>
  <c r="F43" i="7"/>
  <c r="H12" i="7"/>
  <c r="F38" i="7"/>
  <c r="G6" i="7"/>
  <c r="H40" i="7"/>
  <c r="F33" i="7"/>
  <c r="F39" i="7"/>
  <c r="F22" i="7"/>
  <c r="F35" i="7"/>
  <c r="G17" i="7"/>
  <c r="H41" i="7"/>
  <c r="F24" i="7"/>
  <c r="G32" i="7"/>
  <c r="F12" i="7"/>
  <c r="G16" i="7"/>
  <c r="H16" i="7"/>
  <c r="G42" i="7"/>
  <c r="G41" i="7"/>
  <c r="H17" i="7"/>
  <c r="H32" i="7"/>
  <c r="G11" i="7"/>
  <c r="F11" i="7"/>
  <c r="H37" i="7"/>
  <c r="F20" i="7"/>
  <c r="F27" i="10"/>
  <c r="F34" i="12"/>
  <c r="F32" i="14"/>
  <c r="F35" i="11"/>
  <c r="F29" i="10"/>
  <c r="G8" i="10"/>
  <c r="G40" i="12"/>
  <c r="G29" i="10"/>
  <c r="G25" i="10"/>
  <c r="G36" i="10"/>
  <c r="G42" i="14"/>
  <c r="G38" i="10"/>
  <c r="G13" i="10"/>
  <c r="F37" i="10"/>
  <c r="F43" i="11"/>
  <c r="F28" i="11"/>
  <c r="F29" i="11"/>
  <c r="F32" i="12"/>
  <c r="G33" i="14"/>
  <c r="G11" i="10"/>
  <c r="G10" i="12"/>
  <c r="G26" i="14"/>
  <c r="G38" i="14"/>
  <c r="G32" i="11"/>
  <c r="G16" i="11"/>
  <c r="G10" i="10"/>
  <c r="G33" i="11"/>
  <c r="G31" i="10"/>
  <c r="F43" i="14"/>
  <c r="F31" i="12"/>
  <c r="F27" i="11"/>
  <c r="G27" i="11" s="1"/>
  <c r="F34" i="10"/>
  <c r="F36" i="14"/>
  <c r="G36" i="14" s="1"/>
  <c r="G8" i="14"/>
  <c r="G9" i="14"/>
  <c r="G36" i="12"/>
  <c r="G43" i="14"/>
  <c r="G41" i="11"/>
  <c r="G39" i="12"/>
  <c r="G42" i="10"/>
  <c r="F12" i="12"/>
  <c r="F40" i="11"/>
  <c r="F28" i="12"/>
  <c r="G28" i="11"/>
  <c r="G11" i="14"/>
  <c r="G43" i="10"/>
  <c r="G27" i="10"/>
  <c r="F30" i="12"/>
  <c r="F9" i="12"/>
  <c r="G9" i="12" s="1"/>
  <c r="F26" i="10"/>
  <c r="G26" i="10" s="1"/>
  <c r="F11" i="12"/>
  <c r="G34" i="11"/>
  <c r="G11" i="11"/>
  <c r="G9" i="11"/>
  <c r="G30" i="10"/>
  <c r="F37" i="12"/>
  <c r="G37" i="12" s="1"/>
  <c r="F26" i="11"/>
  <c r="G10" i="11"/>
  <c r="G31" i="12"/>
  <c r="G14" i="12"/>
  <c r="G15" i="11"/>
  <c r="G35" i="11"/>
  <c r="G41" i="10"/>
  <c r="F41" i="14"/>
  <c r="F30" i="14"/>
  <c r="G14" i="11"/>
  <c r="G11" i="12"/>
  <c r="G35" i="10"/>
  <c r="G27" i="14"/>
  <c r="G26" i="11"/>
  <c r="G43" i="12"/>
  <c r="F13" i="12"/>
  <c r="G13" i="12" s="1"/>
  <c r="F16" i="12"/>
  <c r="F33" i="12"/>
  <c r="G43" i="11"/>
  <c r="G33" i="10"/>
  <c r="G37" i="10"/>
  <c r="G29" i="11"/>
  <c r="G35" i="14"/>
  <c r="G32" i="14"/>
  <c r="G30" i="12"/>
  <c r="G41" i="14"/>
  <c r="F37" i="14"/>
  <c r="F32" i="10"/>
  <c r="G32" i="10" s="1"/>
  <c r="F29" i="14"/>
  <c r="G29" i="14" s="1"/>
  <c r="G30" i="14"/>
  <c r="F40" i="10"/>
  <c r="G34" i="14"/>
  <c r="G37" i="14"/>
  <c r="F38" i="11"/>
  <c r="F39" i="11"/>
  <c r="G39" i="11" s="1"/>
  <c r="G25" i="14"/>
  <c r="G16" i="12"/>
  <c r="G40" i="11"/>
  <c r="G39" i="14"/>
  <c r="G10" i="14"/>
  <c r="F35" i="12"/>
  <c r="G35" i="12" s="1"/>
  <c r="G12" i="10"/>
  <c r="F15" i="12"/>
  <c r="G15" i="12" s="1"/>
  <c r="G42" i="11"/>
  <c r="G39" i="10"/>
  <c r="G12" i="12"/>
  <c r="G41" i="12"/>
  <c r="G31" i="11"/>
  <c r="G29" i="12"/>
  <c r="F31" i="14"/>
  <c r="G31" i="14" s="1"/>
  <c r="F18" i="12"/>
  <c r="G18" i="12" s="1"/>
  <c r="G8" i="11"/>
  <c r="G37" i="11"/>
  <c r="G34" i="10"/>
  <c r="G36" i="11"/>
  <c r="G9" i="10"/>
  <c r="F28" i="14"/>
  <c r="G28" i="14" s="1"/>
  <c r="F38" i="12"/>
  <c r="G38" i="12" s="1"/>
  <c r="F17" i="12"/>
  <c r="G17" i="12" s="1"/>
  <c r="G38" i="11"/>
  <c r="G40" i="14"/>
  <c r="G34" i="12"/>
  <c r="G32" i="12"/>
  <c r="G30" i="11"/>
  <c r="G25" i="11"/>
  <c r="G28" i="12"/>
  <c r="B8" i="11" l="1"/>
  <c r="B14" i="11"/>
  <c r="B15" i="11"/>
  <c r="B10" i="11"/>
  <c r="B9" i="11"/>
  <c r="B11" i="11"/>
  <c r="B16" i="11"/>
  <c r="B7" i="10"/>
  <c r="B7" i="11"/>
  <c r="B9" i="10"/>
  <c r="B12" i="10"/>
  <c r="B10" i="10"/>
  <c r="B11" i="10"/>
  <c r="B13" i="10"/>
  <c r="B8" i="10"/>
  <c r="B10" i="14"/>
  <c r="B11" i="14"/>
  <c r="B9" i="14"/>
  <c r="B8" i="14"/>
  <c r="F7" i="14"/>
  <c r="G7" i="14"/>
  <c r="G40" i="10"/>
  <c r="G33" i="12"/>
  <c r="B7" i="14" l="1"/>
  <c r="D6" i="2" l="1"/>
  <c r="H26" i="14"/>
  <c r="H15" i="12"/>
  <c r="H35" i="14"/>
  <c r="H19" i="10"/>
  <c r="H28" i="11"/>
  <c r="H33" i="11"/>
  <c r="H38" i="14"/>
  <c r="H27" i="11"/>
  <c r="H37" i="12"/>
  <c r="H30" i="10"/>
  <c r="H22" i="10"/>
  <c r="H9" i="12"/>
  <c r="H43" i="14"/>
  <c r="H14" i="11"/>
  <c r="H34" i="11"/>
  <c r="H11" i="14"/>
  <c r="H36" i="12"/>
  <c r="H43" i="11"/>
  <c r="H23" i="10"/>
  <c r="H41" i="14"/>
  <c r="H32" i="10"/>
  <c r="H24" i="10"/>
  <c r="H42" i="12"/>
  <c r="H36" i="10"/>
  <c r="H9" i="11"/>
  <c r="H32" i="11"/>
  <c r="H41" i="10"/>
  <c r="H33" i="10"/>
  <c r="H27" i="14"/>
  <c r="H25" i="10"/>
  <c r="H12" i="14"/>
  <c r="H13" i="12"/>
  <c r="H29" i="12"/>
  <c r="H12" i="10"/>
  <c r="H35" i="11"/>
  <c r="H13" i="10"/>
  <c r="H11" i="12"/>
  <c r="H34" i="12"/>
  <c r="H10" i="10"/>
  <c r="H10" i="11"/>
  <c r="H39" i="11"/>
  <c r="H36" i="14"/>
  <c r="H43" i="10"/>
  <c r="H29" i="11"/>
  <c r="H37" i="10"/>
  <c r="H36" i="11"/>
  <c r="H14" i="10"/>
  <c r="H38" i="11"/>
  <c r="H11" i="11"/>
  <c r="H40" i="14"/>
  <c r="H43" i="12"/>
  <c r="H35" i="10"/>
  <c r="H31" i="11"/>
  <c r="H33" i="14"/>
  <c r="H34" i="14"/>
  <c r="H38" i="10"/>
  <c r="H15" i="11"/>
  <c r="H14" i="12"/>
  <c r="H29" i="14"/>
  <c r="H42" i="10"/>
  <c r="H39" i="10"/>
  <c r="H10" i="12"/>
  <c r="H31" i="14"/>
  <c r="H39" i="14"/>
  <c r="H17" i="11"/>
  <c r="H28" i="12"/>
  <c r="H20" i="10"/>
  <c r="H9" i="10"/>
  <c r="H31" i="12"/>
  <c r="H41" i="12"/>
  <c r="H40" i="10"/>
  <c r="H16" i="12"/>
  <c r="H30" i="11"/>
  <c r="H42" i="11"/>
  <c r="H26" i="10"/>
  <c r="H9" i="14"/>
  <c r="H27" i="10"/>
  <c r="H10" i="14"/>
  <c r="H30" i="12"/>
  <c r="H12" i="12"/>
  <c r="H26" i="11"/>
  <c r="H16" i="11"/>
  <c r="H25" i="11"/>
  <c r="H34" i="10"/>
  <c r="H29" i="10"/>
  <c r="H31" i="10"/>
  <c r="H42" i="14"/>
  <c r="H39" i="12"/>
  <c r="H17" i="12"/>
  <c r="H40" i="12"/>
  <c r="H25" i="14"/>
  <c r="H21" i="10"/>
  <c r="H33" i="12"/>
  <c r="H38" i="12"/>
  <c r="H28" i="14"/>
  <c r="H37" i="14"/>
  <c r="H32" i="14"/>
  <c r="H30" i="14"/>
  <c r="H18" i="12"/>
  <c r="H12" i="11"/>
  <c r="H35" i="12"/>
  <c r="H32" i="12"/>
  <c r="H40" i="11"/>
  <c r="H11" i="10"/>
  <c r="H37" i="11"/>
  <c r="H28" i="10"/>
  <c r="H13" i="11"/>
  <c r="H41" i="11"/>
  <c r="H8" i="11"/>
  <c r="H8" i="10"/>
  <c r="H8" i="14"/>
  <c r="T8" i="7" l="1"/>
  <c r="AF7" i="7"/>
  <c r="X8" i="7"/>
  <c r="AF8" i="7"/>
  <c r="AB8" i="7"/>
  <c r="AB41" i="7"/>
  <c r="AB13" i="7"/>
  <c r="X28" i="7"/>
  <c r="X11" i="7"/>
  <c r="AB40" i="7"/>
  <c r="AF32" i="7"/>
  <c r="AF35" i="7"/>
  <c r="AB12" i="7"/>
  <c r="AF18" i="7"/>
  <c r="T30" i="7"/>
  <c r="T32" i="7"/>
  <c r="T28" i="7"/>
  <c r="AF38" i="7"/>
  <c r="AF33" i="7"/>
  <c r="X21" i="7"/>
  <c r="T25" i="7"/>
  <c r="AF40" i="7"/>
  <c r="AF17" i="7"/>
  <c r="AF39" i="7"/>
  <c r="T42" i="7"/>
  <c r="X31" i="7"/>
  <c r="AB16" i="7"/>
  <c r="AF12" i="7"/>
  <c r="AF30" i="7"/>
  <c r="T10" i="7"/>
  <c r="AF6" i="7"/>
  <c r="T9" i="7"/>
  <c r="AB42" i="7"/>
  <c r="AB30" i="7"/>
  <c r="AF16" i="7"/>
  <c r="X40" i="7"/>
  <c r="AF41" i="7"/>
  <c r="AF31" i="7"/>
  <c r="X9" i="7"/>
  <c r="X20" i="7"/>
  <c r="AF28" i="7"/>
  <c r="AB17" i="7"/>
  <c r="T39" i="7"/>
  <c r="T31" i="7"/>
  <c r="X39" i="7"/>
  <c r="X42" i="7"/>
  <c r="AF14" i="7"/>
  <c r="AB15" i="7"/>
  <c r="X38" i="7"/>
  <c r="T33" i="7"/>
  <c r="AB31" i="7"/>
  <c r="X35" i="7"/>
  <c r="AF43" i="7"/>
  <c r="T40" i="7"/>
  <c r="AB11" i="7"/>
  <c r="AB38" i="7"/>
  <c r="X14" i="7"/>
  <c r="X43" i="7"/>
  <c r="AB39" i="7"/>
  <c r="AB10" i="7"/>
  <c r="X10" i="7"/>
  <c r="AF34" i="7"/>
  <c r="X13" i="7"/>
  <c r="AB35" i="7"/>
  <c r="X12" i="7"/>
  <c r="AF29" i="7"/>
  <c r="AF13" i="7"/>
  <c r="T12" i="7"/>
  <c r="T27" i="7"/>
  <c r="X33" i="7"/>
  <c r="X41" i="7"/>
  <c r="AB32" i="7"/>
  <c r="AB9" i="7"/>
  <c r="AF42" i="7"/>
  <c r="X24" i="7"/>
  <c r="X32" i="7"/>
  <c r="T41" i="7"/>
  <c r="X23" i="7"/>
  <c r="AB43" i="7"/>
  <c r="AF36" i="7"/>
  <c r="T11" i="7"/>
  <c r="AB14" i="7"/>
  <c r="T43" i="7"/>
  <c r="AF9" i="7"/>
  <c r="X22" i="7"/>
  <c r="X30" i="7"/>
  <c r="AF37" i="7"/>
  <c r="T38" i="7"/>
  <c r="AB33" i="7"/>
  <c r="AB28" i="7"/>
  <c r="X19" i="7"/>
  <c r="T35" i="7"/>
  <c r="AF15" i="7"/>
  <c r="T26" i="7"/>
  <c r="J8" i="7"/>
  <c r="N8" i="7"/>
  <c r="P35" i="7"/>
  <c r="P33" i="7"/>
  <c r="N16" i="7"/>
  <c r="P16" i="7"/>
  <c r="J39" i="7"/>
  <c r="N31" i="7"/>
  <c r="N39" i="7"/>
  <c r="P13" i="7"/>
  <c r="L24" i="7"/>
  <c r="J43" i="7"/>
  <c r="L19" i="7"/>
  <c r="N12" i="7"/>
  <c r="L21" i="7"/>
  <c r="P12" i="7"/>
  <c r="L40" i="7"/>
  <c r="J31" i="7"/>
  <c r="L35" i="7"/>
  <c r="N10" i="7"/>
  <c r="J12" i="7"/>
  <c r="L32" i="7"/>
  <c r="P9" i="7"/>
  <c r="J35" i="7"/>
  <c r="N41" i="7"/>
  <c r="P18" i="7"/>
  <c r="J25" i="7"/>
  <c r="P30" i="7"/>
  <c r="P41" i="7"/>
  <c r="L39" i="7"/>
  <c r="P43" i="7"/>
  <c r="L10" i="7"/>
  <c r="J27" i="7"/>
  <c r="J41" i="7"/>
  <c r="L22" i="7"/>
  <c r="P15" i="7"/>
  <c r="P7" i="7"/>
  <c r="N13" i="7"/>
  <c r="J30" i="7"/>
  <c r="P40" i="7"/>
  <c r="J10" i="7"/>
  <c r="P31" i="7"/>
  <c r="L42" i="7"/>
  <c r="J40" i="7"/>
  <c r="P34" i="7"/>
  <c r="L33" i="7"/>
  <c r="L23" i="7"/>
  <c r="L30" i="7"/>
  <c r="J26" i="7"/>
  <c r="L28" i="7"/>
  <c r="J32" i="7"/>
  <c r="P17" i="7"/>
  <c r="P6" i="7"/>
  <c r="L9" i="7"/>
  <c r="P14" i="7"/>
  <c r="N11" i="7"/>
  <c r="L13" i="7"/>
  <c r="L41" i="7"/>
  <c r="N43" i="7"/>
  <c r="P37" i="7"/>
  <c r="L8" i="7"/>
  <c r="L11" i="7"/>
  <c r="J28" i="7"/>
  <c r="P39" i="7"/>
  <c r="J9" i="7"/>
  <c r="L20" i="7"/>
  <c r="N15" i="7"/>
  <c r="N38" i="7"/>
  <c r="N35" i="7"/>
  <c r="N32" i="7"/>
  <c r="P36" i="7"/>
  <c r="J38" i="7"/>
  <c r="P8" i="7"/>
  <c r="N40" i="7"/>
  <c r="J42" i="7"/>
  <c r="N42" i="7"/>
  <c r="P28" i="7"/>
  <c r="L38" i="7"/>
  <c r="L14" i="7"/>
  <c r="L12" i="7"/>
  <c r="N9" i="7"/>
  <c r="J11" i="7"/>
  <c r="N33" i="7"/>
  <c r="P32" i="7"/>
  <c r="P38" i="7"/>
  <c r="L31" i="7"/>
  <c r="N30" i="7"/>
  <c r="N17" i="7"/>
  <c r="J33" i="7"/>
  <c r="L43" i="7"/>
  <c r="P29" i="7"/>
  <c r="P42" i="7"/>
  <c r="N14" i="7"/>
  <c r="N28" i="7"/>
  <c r="AC28" i="7" l="1"/>
  <c r="AC14" i="7"/>
  <c r="AG42" i="7"/>
  <c r="AG29" i="7"/>
  <c r="Y43" i="7"/>
  <c r="U33" i="7"/>
  <c r="AC17" i="7"/>
  <c r="AC30" i="7"/>
  <c r="Y31" i="7"/>
  <c r="AG38" i="7"/>
  <c r="AG32" i="7"/>
  <c r="AC33" i="7"/>
  <c r="U11" i="7"/>
  <c r="AC9" i="7"/>
  <c r="Y12" i="7"/>
  <c r="Y14" i="7"/>
  <c r="Y38" i="7"/>
  <c r="AG28" i="7"/>
  <c r="AC42" i="7"/>
  <c r="U42" i="7"/>
  <c r="AC40" i="7"/>
  <c r="AG8" i="7"/>
  <c r="U38" i="7"/>
  <c r="AG36" i="7"/>
  <c r="AC32" i="7"/>
  <c r="AC35" i="7"/>
  <c r="AC38" i="7"/>
  <c r="AC15" i="7"/>
  <c r="Y20" i="7"/>
  <c r="U9" i="7"/>
  <c r="AG39" i="7"/>
  <c r="U28" i="7"/>
  <c r="Y11" i="7"/>
  <c r="Y8" i="7"/>
  <c r="AG37" i="7"/>
  <c r="AC43" i="7"/>
  <c r="Y41" i="7"/>
  <c r="Y13" i="7"/>
  <c r="AC11" i="7"/>
  <c r="AG14" i="7"/>
  <c r="Y9" i="7"/>
  <c r="AG6" i="7"/>
  <c r="AG17" i="7"/>
  <c r="U32" i="7"/>
  <c r="Y28" i="7"/>
  <c r="U26" i="7"/>
  <c r="Y30" i="7"/>
  <c r="Y23" i="7"/>
  <c r="Y33" i="7"/>
  <c r="AG34" i="7"/>
  <c r="U40" i="7"/>
  <c r="Y42" i="7"/>
  <c r="AG31" i="7"/>
  <c r="U10" i="7"/>
  <c r="AG40" i="7"/>
  <c r="U30" i="7"/>
  <c r="AC13" i="7"/>
  <c r="AG7" i="7"/>
  <c r="AG15" i="7"/>
  <c r="Y22" i="7"/>
  <c r="U41" i="7"/>
  <c r="U27" i="7"/>
  <c r="Y10" i="7"/>
  <c r="AG43" i="7"/>
  <c r="Y39" i="7"/>
  <c r="AG41" i="7"/>
  <c r="AG30" i="7"/>
  <c r="U25" i="7"/>
  <c r="AG18" i="7"/>
  <c r="AC41" i="7"/>
  <c r="U35" i="7"/>
  <c r="AG9" i="7"/>
  <c r="Y32" i="7"/>
  <c r="U12" i="7"/>
  <c r="AC10" i="7"/>
  <c r="Y35" i="7"/>
  <c r="U31" i="7"/>
  <c r="Y40" i="7"/>
  <c r="AG12" i="7"/>
  <c r="Y21" i="7"/>
  <c r="AC12" i="7"/>
  <c r="Y19" i="7"/>
  <c r="U43" i="7"/>
  <c r="Y24" i="7"/>
  <c r="AG13" i="7"/>
  <c r="AC39" i="7"/>
  <c r="AC31" i="7"/>
  <c r="U39" i="7"/>
  <c r="AG16" i="7"/>
  <c r="AC16" i="7"/>
  <c r="AG33" i="7"/>
  <c r="AG35" i="7"/>
  <c r="AC8" i="7"/>
  <c r="U8" i="7"/>
  <c r="O28" i="7"/>
  <c r="M31" i="7"/>
  <c r="M14" i="7"/>
  <c r="K38" i="7"/>
  <c r="Q39" i="7"/>
  <c r="O11" i="7"/>
  <c r="K26" i="7"/>
  <c r="K10" i="7"/>
  <c r="K27" i="7"/>
  <c r="O41" i="7"/>
  <c r="K31" i="7"/>
  <c r="K43" i="7"/>
  <c r="Q33" i="7"/>
  <c r="O40" i="7"/>
  <c r="O14" i="7"/>
  <c r="Q38" i="7"/>
  <c r="M38" i="7"/>
  <c r="Q36" i="7"/>
  <c r="K28" i="7"/>
  <c r="Q14" i="7"/>
  <c r="M30" i="7"/>
  <c r="Q40" i="7"/>
  <c r="M10" i="7"/>
  <c r="M40" i="7"/>
  <c r="M24" i="7"/>
  <c r="Q35" i="7"/>
  <c r="K33" i="7"/>
  <c r="O17" i="7"/>
  <c r="M20" i="7"/>
  <c r="M41" i="7"/>
  <c r="M28" i="7"/>
  <c r="M42" i="7"/>
  <c r="M22" i="7"/>
  <c r="K25" i="7"/>
  <c r="O10" i="7"/>
  <c r="Q16" i="7"/>
  <c r="Q42" i="7"/>
  <c r="Q32" i="7"/>
  <c r="Q28" i="7"/>
  <c r="O32" i="7"/>
  <c r="M11" i="7"/>
  <c r="M9" i="7"/>
  <c r="M23" i="7"/>
  <c r="K30" i="7"/>
  <c r="Q43" i="7"/>
  <c r="K35" i="7"/>
  <c r="Q12" i="7"/>
  <c r="Q13" i="7"/>
  <c r="O8" i="7"/>
  <c r="O9" i="7"/>
  <c r="Q29" i="7"/>
  <c r="O42" i="7"/>
  <c r="O35" i="7"/>
  <c r="M8" i="7"/>
  <c r="Q6" i="7"/>
  <c r="M33" i="7"/>
  <c r="O13" i="7"/>
  <c r="M39" i="7"/>
  <c r="Q9" i="7"/>
  <c r="M21" i="7"/>
  <c r="O39" i="7"/>
  <c r="K8" i="7"/>
  <c r="M43" i="7"/>
  <c r="O33" i="7"/>
  <c r="K42" i="7"/>
  <c r="O38" i="7"/>
  <c r="Q37" i="7"/>
  <c r="Q17" i="7"/>
  <c r="Q34" i="7"/>
  <c r="Q7" i="7"/>
  <c r="Q41" i="7"/>
  <c r="M32" i="7"/>
  <c r="O12" i="7"/>
  <c r="O31" i="7"/>
  <c r="K11" i="7"/>
  <c r="O15" i="7"/>
  <c r="O43" i="7"/>
  <c r="K32" i="7"/>
  <c r="K40" i="7"/>
  <c r="Q15" i="7"/>
  <c r="Q30" i="7"/>
  <c r="K12" i="7"/>
  <c r="K39" i="7"/>
  <c r="O30" i="7"/>
  <c r="M12" i="7"/>
  <c r="Q8" i="7"/>
  <c r="K9" i="7"/>
  <c r="M13" i="7"/>
  <c r="Q31" i="7"/>
  <c r="K41" i="7"/>
  <c r="Q18" i="7"/>
  <c r="M35" i="7"/>
  <c r="M19" i="7"/>
  <c r="O16" i="7"/>
  <c r="L6" i="14"/>
  <c r="H6" i="14"/>
  <c r="H7" i="14"/>
  <c r="T7" i="7"/>
  <c r="T6" i="7"/>
  <c r="J7" i="7"/>
  <c r="J6" i="7"/>
  <c r="U6" i="7"/>
  <c r="U7" i="7"/>
  <c r="K7" i="7"/>
  <c r="K6" i="7"/>
  <c r="L6" i="10"/>
  <c r="H6" i="10"/>
  <c r="H7" i="10"/>
  <c r="X6" i="7"/>
  <c r="X7" i="7"/>
  <c r="L6" i="7"/>
  <c r="L7" i="7"/>
  <c r="Y6" i="7"/>
  <c r="Y7" i="7"/>
  <c r="M6" i="7"/>
  <c r="M7" i="7"/>
  <c r="L6" i="11"/>
  <c r="H7" i="11"/>
  <c r="H6" i="11"/>
  <c r="AB6" i="7"/>
  <c r="AB7" i="7"/>
  <c r="N7" i="7"/>
  <c r="N6" i="7"/>
  <c r="AC7" i="7"/>
  <c r="AC6" i="7"/>
  <c r="O6" i="7"/>
  <c r="O7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<sst xmlns="http://schemas.openxmlformats.org/spreadsheetml/2006/main" count="621" uniqueCount="106">
  <si>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</si>
  <si>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</si>
  <si>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</si>
  <si>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</si>
  <si>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</si>
  <si>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</si>
  <si>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</si>
  <si>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</si>
  <si>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</si>
  <si>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</si>
  <si>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</si>
  <si>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</si>
  <si>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</si>
  <si>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</si>
  <si>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</si>
  <si>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</si>
  <si>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</si>
  <si>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</si>
  <si>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</si>
  <si>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</si>
  <si>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</si>
  <si>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</si>
  <si>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</si>
  <si>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</si>
  <si>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</si>
  <si>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</si>
  <si>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</si>
  <si>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</si>
  <si>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</si>
  <si>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</si>
  <si>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</si>
  <si>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</si>
  <si>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</si>
  <si>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</si>
  <si>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</si>
  <si>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</si>
  <si>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</si>
  <si>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</si>
  <si>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</si>
  <si>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</si>
  <si>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</si>
  <si>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</si>
  <si>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</si>
  <si>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</si>
  <si>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</si>
  <si>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</si>
  <si>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</si>
  <si>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</si>
  <si>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</si>
  <si>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</si>
  <si>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</si>
  <si>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</si>
  <si>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</si>
  <si>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</si>
  <si>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</si>
  <si>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</si>
  <si>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</si>
  <si>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</si>
  <si>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</si>
  <si>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</si>
  <si>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</si>
  <si>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</si>
  <si>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</si>
  <si>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</si>
  <si>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</si>
  <si>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</si>
  <si>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</si>
  <si>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</si>
  <si>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</si>
  <si>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</si>
  <si>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</si>
  <si>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</si>
  <si>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</si>
  <si>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</si>
  <si>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</si>
  <si>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</si>
  <si>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</si>
  <si>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</si>
  <si>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</si>
  <si>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</si>
  <si>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</si>
  <si>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</si>
  <si>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</si>
  <si>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</si>
  <si>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</si>
  <si>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</si>
  <si>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</si>
  <si>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</si>
  <si>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</si>
  <si>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</si>
  <si>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1Y6M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</si>
  <si>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</si>
  <si>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</si>
  <si>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</si>
  <si>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</si>
  <si>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</si>
  <si>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</si>
  <si>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</si>
  <si>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</si>
  <si>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</si>
  <si>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AUD1MD=TTKL</t>
  </si>
  <si>
    <t>AUD3MD=TTKL</t>
  </si>
  <si>
    <t>DepoIndex</t>
  </si>
  <si>
    <t>AUD6MD=TTKL</t>
  </si>
  <si>
    <t>Interpolation</t>
  </si>
  <si>
    <t>Extrapolated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</si>
</sst>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2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7" borderId="14" xfId="0" applyFont="1" applyFill="1" applyBorder="1"/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Invalid source.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7" s="7"/>
      </tp>
      <tp t="s">
        <v>#N/A Invalid source.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9" s="7"/>
      </tp>
      <tp t="s">
        <v>#N/A Invalid source.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8" s="7"/>
      </tp>
      <tp t="s">
        <v>#N/A Invalid source.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6" s="7"/>
      </tp>
      <tp t="s">
        <v>#N/A Invalid source.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4" s="7"/>
      </tp>
      <tp t="s">
        <v>#N/A Invalid source.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7" s="7"/>
      </tp>
      <tp t="s">
        <v>#N/A Invalid source.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5" s="7"/>
      </tp>
      <tp t="s">
        <v>#N/A Invalid source.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2" s="7"/>
      </tp>
      <tp t="s">
        <v>#N/A Invalid source.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5" s="7"/>
      </tp>
      <tp t="s">
        <v>#N/A Invalid source.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3" s="7"/>
      </tp>
      <tp t="s">
        <v>#N/A Invalid source.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6" s="7"/>
      </tp>
      <tp t="s">
        <v>#N/A Invalid source.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0" s="7"/>
      </tp>
      <tp t="s">
        <v>#N/A Invalid source.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3" s="7"/>
      </tp>
      <tp t="s">
        <v>#N/A Invalid source.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1" s="7"/>
      </tp>
      <tp t="s">
        <v>#N/A Invalid source.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4" s="7"/>
      </tp>
      <tp t="s">
        <v>#N/A Invalid source.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8" s="7"/>
      </tp>
      <tp t="s">
        <v>#N/A Invalid source.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2" s="7"/>
      </tp>
      <tp t="s">
        <v>#N/A Invalid source.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6" s="7"/>
      </tp>
      <tp t="s">
        <v>#N/A Invalid source.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7" s="7"/>
      </tp>
      <tp t="s">
        <v>#N/A Invalid source.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18" s="7"/>
      </tp>
    </main>
    <main first="pldatasource.rtgetrtdserver">
      <tp t="s">
        <v>#N/A Invalid source.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3" s="7"/>
      </tp>
      <tp t="s">
        <v>#N/A Invalid source.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1" s="7"/>
      </tp>
      <tp t="s">
        <v>#N/A Invalid source.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2" s="7"/>
      </tp>
      <tp t="s">
        <v>#N/A Invalid source.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8" s="7"/>
      </tp>
      <tp t="s">
        <v>#N/A Invalid source.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9" s="7"/>
      </tp>
      <tp t="s">
        <v>#N/A Invalid source.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40" s="7"/>
      </tp>
    </main>
    <main first="pldatasource.rtgetrtdserver">
      <tp t="s">
        <v>#N/A Invalid source.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7" s="7"/>
      </tp>
      <tp t="s">
        <v>#N/A Invalid source.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9" s="7"/>
      </tp>
      <tp t="s">
        <v>#N/A Invalid source.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8" s="7"/>
      </tp>
      <tp t="s">
        <v>#N/A Invalid source.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6" s="7"/>
      </tp>
      <tp t="s">
        <v>#N/A Invalid source.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4" s="7"/>
      </tp>
      <tp t="s">
        <v>#N/A Invalid source.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7" s="7"/>
      </tp>
      <tp t="s">
        <v>#N/A Invalid source.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5" s="7"/>
      </tp>
      <tp t="s">
        <v>#N/A Invalid source.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2" s="7"/>
      </tp>
      <tp t="s">
        <v>#N/A Invalid source.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5" s="7"/>
      </tp>
      <tp t="s">
        <v>#N/A Invalid source.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3" s="7"/>
      </tp>
      <tp t="s">
        <v>#N/A Invalid source.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6" s="7"/>
      </tp>
      <tp t="s">
        <v>#N/A Invalid source.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0" s="7"/>
      </tp>
      <tp t="s">
        <v>#N/A Invalid source.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3" s="7"/>
      </tp>
      <tp t="s">
        <v>#N/A Invalid source.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1" s="7"/>
      </tp>
      <tp t="s">
        <v>#N/A Invalid source.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4" s="7"/>
      </tp>
      <tp t="s">
        <v>#N/A Invalid source.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8" s="7"/>
      </tp>
      <tp t="s">
        <v>#N/A Invalid source.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2" s="7"/>
      </tp>
      <tp t="s">
        <v>#N/A Invalid source.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6" s="7"/>
      </tp>
      <tp t="s">
        <v>#N/A Invalid source.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37" s="7"/>
      </tp>
      <tp t="s">
        <v>#N/A Invalid source.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18" s="7"/>
      </tp>
    </main>
    <main first="pldatasource.rtgetrtdserver">
      <tp t="s">
        <v>#N/A Invalid source.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8" s="7"/>
      </tp>
      <tp t="s">
        <v>#N/A Invalid source.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39" s="7"/>
      </tp>
      <tp t="s">
        <v>#N/A Invalid source.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0" s="7"/>
      </tp>
      <tp t="s">
        <v>#N/A Invalid source.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1" s="7"/>
      </tp>
      <tp t="s">
        <v>#N/A Invalid source.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2" s="7"/>
      </tp>
      <tp t="s">
        <v>#N/A Invalid source.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43" s="7"/>
      </tp>
    </main>
    <main first="pldatasource.rtgetrtdserver">
      <tp t="s">
        <v>#N/A Invalid source.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7" s="7"/>
      </tp>
      <tp t="s">
        <v>#N/A Invalid source.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9" s="7"/>
      </tp>
      <tp t="s">
        <v>#N/A Invalid source.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8" s="7"/>
      </tp>
      <tp t="s">
        <v>#N/A Invalid source.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6" s="7"/>
      </tp>
      <tp t="s">
        <v>#N/A Invalid source.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7" s="7"/>
      </tp>
      <tp t="s">
        <v>#N/A Invalid source.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5" s="7"/>
      </tp>
      <tp t="s">
        <v>#N/A Invalid source.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6" s="7"/>
      </tp>
      <tp t="s">
        <v>#N/A Invalid source.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0" s="7"/>
      </tp>
      <tp t="s">
        <v>#N/A Invalid source.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3" s="7"/>
      </tp>
      <tp t="s">
        <v>#N/A Invalid source.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1" s="7"/>
      </tp>
      <tp t="s">
        <v>#N/A Invalid source.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4" s="7"/>
      </tp>
      <tp t="s">
        <v>#N/A Invalid source.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12" s="7"/>
      </tp>
      <tp t="s">
        <v>#N/A Invalid source.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1" s="7"/>
      </tp>
      <tp t="s">
        <v>#N/A Invalid source.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2" s="7"/>
      </tp>
      <tp t="s">
        <v>#N/A Invalid source.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3" s="7"/>
      </tp>
      <tp t="s">
        <v>#N/A Invalid source.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9" s="7"/>
      </tp>
      <tp t="s">
        <v>#N/A Invalid source.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8" s="7"/>
      </tp>
      <tp t="s">
        <v>#N/A Invalid source.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40" s="7"/>
      </tp>
      <tp t="s">
        <v>#N/A Invalid source.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2" s="7"/>
      </tp>
      <tp t="s">
        <v>#N/A Invalid source.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3" s="7"/>
      </tp>
      <tp t="s">
        <v>#N/A Invalid source.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5" s="7"/>
      </tp>
      <tp t="s">
        <v>#N/A Invalid source.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8" s="7"/>
      </tp>
      <tp t="s">
        <v>#N/A Invalid source.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0" s="7"/>
      </tp>
      <tp t="s">
        <v>#N/A Invalid source.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1" s="7"/>
      </tp>
      <tp t="s">
        <v>#N/A Invalid source.</v>
        <stp/>
        <stp>_x0008_AUD3MM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2" s="7"/>
      </tp>
      <tp t="s">
        <v>#N/A Invalid source.</v>
        <stp/>
        <stp>_x0008_AUD3MH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1" s="7"/>
      </tp>
      <tp t="s">
        <v>#N/A Invalid source.</v>
        <stp/>
        <stp>_x0008_AUD3MZ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4" s="7"/>
      </tp>
      <tp t="s">
        <v>#N/A Invalid source.</v>
        <stp/>
        <stp>_x0008_AUD3MZ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0" s="7"/>
      </tp>
      <tp t="s">
        <v>#N/A Invalid source.</v>
        <stp/>
        <stp>_x0008_AUD3MU5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23" s="7"/>
      </tp>
      <tp t="s">
        <v>#N/A Invalid source.</v>
        <stp/>
        <stp>_x0008_AUD3MU4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9" s="7"/>
      </tp>
    </main>
    <main first="pldatasource.rtgetrtdserver">
      <tp t="s">
        <v>#N/A Invalid source.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1" s="7"/>
      </tp>
      <tp t="s">
        <v>#N/A Invalid source.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2" s="7"/>
      </tp>
      <tp t="s">
        <v>#N/A Invalid source.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3" s="7"/>
      </tp>
      <tp t="s">
        <v>#N/A Invalid source.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9" s="7"/>
      </tp>
      <tp t="s">
        <v>#N/A Invalid source.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38" s="7"/>
      </tp>
      <tp t="s">
        <v>#N/A Invalid source.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40" s="7"/>
      </tp>
      <tp t="s">
        <v>#N/A Invalid source.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7" s="7"/>
      </tp>
      <tp t="s">
        <v>#N/A Invalid source.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2" s="7"/>
      </tp>
      <tp t="s">
        <v>#N/A Invalid source.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3" s="7"/>
      </tp>
      <tp t="s">
        <v>#N/A Invalid source.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6" s="7"/>
      </tp>
      <tp t="s">
        <v>#N/A Invalid source.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5" s="7"/>
      </tp>
      <tp t="s">
        <v>#N/A Invalid source.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8" s="7"/>
      </tp>
      <tp t="s">
        <v>#N/A Invalid source.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0" s="7"/>
      </tp>
      <tp t="s">
        <v>#N/A Invalid source.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31" s="7"/>
      </tp>
      <tp t="s">
        <v>#N/A Invalid source.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25" s="7"/>
      </tp>
    </main>
    <main first="pldatasource.rtgetrtdserver">
      <tp t="s">
        <v>#N/A Invalid source.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7" s="7"/>
      </tp>
      <tp t="s">
        <v>#N/A Invalid source.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9" s="7"/>
      </tp>
      <tp t="s">
        <v>#N/A Invalid source.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8" s="7"/>
      </tp>
      <tp t="s">
        <v>#N/A Invalid source.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6" s="7"/>
      </tp>
      <tp t="s">
        <v>#N/A Invalid source.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0" s="7"/>
      </tp>
      <tp t="s">
        <v>#N/A Invalid source.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3" s="7"/>
      </tp>
      <tp t="s">
        <v>#N/A Invalid source.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1" s="7"/>
      </tp>
      <tp t="s">
        <v>#N/A Invalid source.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4" s="7"/>
      </tp>
      <tp t="s">
        <v>#N/A Invalid source.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2" s="7"/>
      </tp>
      <tp t="s">
        <v>#N/A Invalid source.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2" s="7"/>
      </tp>
      <tp t="s">
        <v>#N/A Invalid source.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3" s="7"/>
      </tp>
      <tp t="s">
        <v>#N/A Invalid source.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5" s="7"/>
      </tp>
      <tp t="s">
        <v>#N/A Invalid source.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28" s="7"/>
      </tp>
      <tp t="s">
        <v>#N/A Invalid source.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0" s="7"/>
      </tp>
      <tp t="s">
        <v>#N/A Invalid source.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1" s="7"/>
      </tp>
    </main>
    <main first="pldatasource.rtgetrtdserver">
      <tp t="s">
        <v>#N/A Invalid source.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7" s="7"/>
      </tp>
      <tp t="s">
        <v>#N/A Invalid source.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9" s="7"/>
      </tp>
      <tp t="s">
        <v>#N/A Invalid source.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8" s="7"/>
      </tp>
      <tp t="s">
        <v>#N/A Invalid source.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6" s="7"/>
      </tp>
      <tp t="s">
        <v>#N/A Invalid source.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0" s="7"/>
      </tp>
      <tp t="s">
        <v>#N/A Invalid source.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1" s="7"/>
      </tp>
      <tp t="s">
        <v>#N/A Invalid source.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12" s="7"/>
      </tp>
      <tp t="s">
        <v>#N/A Invalid source.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1" s="7"/>
      </tp>
      <tp t="s">
        <v>#N/A Invalid source.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2" s="7"/>
      </tp>
      <tp t="s">
        <v>#N/A Invalid source.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3" s="7"/>
      </tp>
      <tp t="s">
        <v>#N/A Invalid source.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9" s="7"/>
      </tp>
      <tp t="s">
        <v>#N/A Invalid source.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38" s="7"/>
      </tp>
      <tp t="s">
        <v>#N/A Invalid source.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40" s="7"/>
      </tp>
    </main>
    <main first="pldatasource.rtgetrtdserver">
      <tp t="s">
        <v>#N/A Invalid source.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5" s="7"/>
      </tp>
      <tp t="s">
        <v>#N/A Invalid source.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3" s="7"/>
      </tp>
      <tp t="s">
        <v>#N/A Invalid source.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2" s="7"/>
      </tp>
      <tp t="s">
        <v>#N/A Invalid source.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1" s="7"/>
      </tp>
      <tp t="s">
        <v>#N/A Invalid source.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0" s="7"/>
      </tp>
      <tp t="s">
        <v>#N/A Invalid source.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28" s="7"/>
      </tp>
    </main>
    <main first="pldatasource.rtgetrtdserver">
      <tp t="s">
        <v>#N/A Invalid source.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7" s="7"/>
      </tp>
      <tp t="s">
        <v>#N/A Invalid source.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5" s="7"/>
      </tp>
      <tp t="s">
        <v>#N/A Invalid source.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6" s="7"/>
      </tp>
      <tp t="s">
        <v>#N/A Invalid source.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3" s="7"/>
      </tp>
      <tp t="s">
        <v>#N/A Invalid source.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2" s="7"/>
      </tp>
      <tp t="s">
        <v>#N/A Invalid source.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5" s="7"/>
      </tp>
      <tp t="s">
        <v>#N/A Invalid source.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1" s="7"/>
      </tp>
      <tp t="s">
        <v>#N/A Invalid source.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0" s="7"/>
      </tp>
      <tp t="s">
        <v>#N/A Invalid source.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28" s="7"/>
      </tp>
    </main>
    <main first="pldatasource.rtgetrtdserver">
      <tp t="s">
        <v>#N/A Invalid source.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5" s="7"/>
      </tp>
      <tp t="s">
        <v>#N/A Invalid source.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3" s="7"/>
      </tp>
      <tp t="s">
        <v>#N/A Invalid source.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2" s="7"/>
      </tp>
      <tp t="s">
        <v>#N/A Invalid source.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1" s="7"/>
      </tp>
      <tp t="s">
        <v>#N/A Invalid source.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0" s="7"/>
      </tp>
      <tp t="s">
        <v>#N/A Invalid source.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8" s="7"/>
      </tp>
      <tp t="s">
        <v>#N/A Invalid source.</v>
        <stp/>
        <stp>_x0008_AUD3MM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2" s="7"/>
      </tp>
      <tp t="s">
        <v>#N/A Invalid source.</v>
        <stp/>
        <stp>_x0008_AUD3MH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1" s="7"/>
      </tp>
      <tp t="s">
        <v>#N/A Invalid source.</v>
        <stp/>
        <stp>_x0008_AUD3MZ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4" s="7"/>
      </tp>
      <tp t="s">
        <v>#N/A Invalid source.</v>
        <stp/>
        <stp>_x0008_AUD3MZ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0" s="7"/>
      </tp>
      <tp t="s">
        <v>#N/A Invalid source.</v>
        <stp/>
        <stp>_x0008_AUD3MU5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23" s="7"/>
      </tp>
      <tp t="s">
        <v>#N/A Invalid source.</v>
        <stp/>
        <stp>_x0008_AUD3MU4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19" s="7"/>
      </tp>
    </main>
    <main first="pldatasource.rtgetrtdserver">
      <tp t="s">
        <v>#N/A Invalid source.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1" s="7"/>
      </tp>
      <tp t="s">
        <v>#N/A Invalid source.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2" s="7"/>
      </tp>
      <tp t="s">
        <v>#N/A Invalid source.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3" s="7"/>
      </tp>
      <tp t="s">
        <v>#N/A Invalid source.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8" s="7"/>
      </tp>
      <tp t="s">
        <v>#N/A Invalid source.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39" s="7"/>
      </tp>
      <tp t="s">
        <v>#N/A Invalid source.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L40" s="7"/>
      </tp>
    </main>
    <main first="pldatasource.rtgetrtdserver">
      <tp t="s">
        <v>#N/A Invalid source.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1" s="7"/>
      </tp>
      <tp t="s">
        <v>#N/A Invalid source.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2" s="7"/>
      </tp>
      <tp t="s">
        <v>#N/A Invalid source.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3" s="7"/>
      </tp>
      <tp t="s">
        <v>#N/A Invalid source.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8" s="7"/>
      </tp>
      <tp t="s">
        <v>#N/A Invalid source.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39" s="7"/>
      </tp>
      <tp t="s">
        <v>#N/A Invalid source.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J40" s="7"/>
      </tp>
      <tp t="s">
        <v>#N/A Invalid source.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7" s="7"/>
      </tp>
      <tp t="s">
        <v>#N/A Invalid source.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9" s="7"/>
      </tp>
      <tp t="s">
        <v>#N/A Invalid source.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8" s="7"/>
      </tp>
      <tp t="s">
        <v>#N/A Invalid source.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6" s="7"/>
      </tp>
      <tp t="s">
        <v>#N/A Invalid source.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7" s="7"/>
      </tp>
      <tp t="s">
        <v>#N/A Invalid source.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5" s="7"/>
      </tp>
      <tp t="s">
        <v>#N/A Invalid source.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6" s="7"/>
      </tp>
      <tp t="s">
        <v>#N/A Invalid source.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0" s="7"/>
      </tp>
      <tp t="s">
        <v>#N/A Invalid source.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3" s="7"/>
      </tp>
      <tp t="s">
        <v>#N/A Invalid source.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1" s="7"/>
      </tp>
      <tp t="s">
        <v>#N/A Invalid source.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4" s="7"/>
      </tp>
      <tp t="s">
        <v>#N/A Invalid source.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O12" s="7"/>
      </tp>
      <tp t="s">
        <v>#N/A Invalid source.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1" s="7"/>
      </tp>
      <tp t="s">
        <v>#N/A Invalid source.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2" s="7"/>
      </tp>
      <tp t="s">
        <v>#N/A Invalid source.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3" s="7"/>
      </tp>
      <tp t="s">
        <v>#N/A Invalid source.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8" s="7"/>
      </tp>
      <tp t="s">
        <v>#N/A Invalid source.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39" s="7"/>
      </tp>
      <tp t="s">
        <v>#N/A Invalid source.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N40" s="7"/>
      </tp>
      <tp t="s">
        <v>#N/A Invalid source.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7" s="7"/>
      </tp>
      <tp t="s">
        <v>#N/A Invalid source.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9" s="7"/>
      </tp>
      <tp t="s">
        <v>#N/A Invalid source.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8" s="7"/>
      </tp>
      <tp t="s">
        <v>#N/A Invalid source.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6" s="7"/>
      </tp>
      <tp t="s">
        <v>#N/A Invalid source.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0" s="7"/>
      </tp>
      <tp t="s">
        <v>#N/A Invalid source.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1" s="7"/>
      </tp>
      <tp t="s">
        <v>#N/A Invalid source.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K12" s="7"/>
      </tp>
      <tp t="s">
        <v>#N/A Invalid source.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7" s="7"/>
      </tp>
      <tp t="s">
        <v>#N/A Invalid source.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9" s="7"/>
      </tp>
      <tp t="s">
        <v>#N/A Invalid source.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8" s="7"/>
      </tp>
      <tp t="s">
        <v>#N/A Invalid source.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6" s="7"/>
      </tp>
      <tp t="s">
        <v>#N/A Invalid source.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0" s="7"/>
      </tp>
      <tp t="s">
        <v>#N/A Invalid source.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3" s="7"/>
      </tp>
      <tp t="s">
        <v>#N/A Invalid source.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1" s="7"/>
      </tp>
      <tp t="s">
        <v>#N/A Invalid source.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4" s="7"/>
      </tp>
      <tp t="s">
        <v>#N/A Invalid source.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M12" s="7"/>
      </tp>
    </main>
    <main first="pldatasource.rtgetrtdserver">
      <tp t="s">
        <v>#N/A Invalid source.</v>
        <stp/>
        <stp>_x000B_AUDON1Y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P29" s="7"/>
      </tp>
      <tp t="s">
        <v>#N/A Invalid source.</v>
        <stp/>
        <stp>_x000B_AUDON1Y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Q29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19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F5</v>
          </cell>
        </row>
      </sheetData>
      <sheetData sheetId="8">
        <row r="7">
          <cell r="D7" t="str">
            <v>X4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1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/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41879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19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2" thickBot="1" x14ac:dyDescent="0.25">
      <c r="A7" s="2"/>
      <c r="B7" s="70"/>
      <c r="C7" s="71"/>
      <c r="D7" s="71"/>
      <c r="E7" s="7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thickBot="1" x14ac:dyDescent="0.3">
      <c r="A8" s="62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</row>
    <row r="9" spans="1:26" ht="16.5" x14ac:dyDescent="0.3">
      <c r="A9" s="62"/>
      <c r="B9" s="77" t="s">
        <v>3</v>
      </c>
      <c r="C9" s="78"/>
      <c r="D9" s="78"/>
      <c r="E9" s="79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s="11" customFormat="1" ht="11.25" x14ac:dyDescent="0.2">
      <c r="A10" s="2"/>
      <c r="B10" s="65"/>
      <c r="C10" s="66"/>
      <c r="D10" s="66"/>
      <c r="E10" s="6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11" customFormat="1" ht="11.25" x14ac:dyDescent="0.2">
      <c r="A11" s="2"/>
      <c r="B11" s="65"/>
      <c r="C11" s="80" t="s">
        <v>6</v>
      </c>
      <c r="D11" s="73" t="s">
        <v>82</v>
      </c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86</v>
      </c>
      <c r="D12" s="73" t="str">
        <f>Currency&amp;"ON"</f>
        <v>AUDON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11</v>
      </c>
      <c r="D13" s="74" t="str">
        <f>PROPER(Currency)&amp;"BBSW"</f>
        <v>AudBBSW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13</v>
      </c>
      <c r="D14" s="74" t="s">
        <v>14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9</v>
      </c>
      <c r="D15" s="75">
        <v>1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80</v>
      </c>
      <c r="D16" s="74" t="s">
        <v>83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81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79</v>
      </c>
      <c r="D18" s="74" t="b">
        <f>_xll.qlCalendarIsHoliday(LocalCalendar,_xll.qlCalendarAdvance(LiborCalendar,EvaluationDate,SettlementDays&amp;"D","f",FALSE,Trigger))</f>
        <v>0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</v>
      </c>
      <c r="D19" s="74" t="str">
        <f>IF(D18,LocalCalendar,LiborCalendar)</f>
        <v>Australia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1" t="s">
        <v>10</v>
      </c>
      <c r="D20" s="76">
        <f>_xll.qlCalendarAdvance(Calendar,EvaluationDate,SettlementDays&amp;"d","following",FALSE)</f>
        <v>41880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61</v>
      </c>
      <c r="D21" s="76" t="s">
        <v>62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2" thickBot="1" x14ac:dyDescent="0.25">
      <c r="A22" s="2"/>
      <c r="B22" s="70"/>
      <c r="C22" s="71"/>
      <c r="D22" s="71"/>
      <c r="E22" s="7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</sheetData>
  <dataValidations count="3">
    <dataValidation type="list" allowBlank="1" showInputMessage="1" showErrorMessage="1" sqref="D16 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1">
      <formula1>"EUR,USD,GBP,JPY,CHF,AUD,CNY,CNH"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19:D20 D18 D6 D12:D13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1" customWidth="1"/>
    <col min="10" max="10" width="10.28515625" style="1" customWidth="1"/>
    <col min="11" max="11" width="10.28515625" style="5" customWidth="1"/>
    <col min="12" max="12" width="10.28515625" style="1" customWidth="1"/>
    <col min="13" max="13" width="10.28515625" style="5" customWidth="1"/>
    <col min="14" max="14" width="10.28515625" style="1" customWidth="1"/>
    <col min="15" max="15" width="10.28515625" style="5" customWidth="1"/>
    <col min="16" max="16" width="10.28515625" style="1" customWidth="1"/>
    <col min="17" max="17" width="10.28515625" style="5" customWidth="1"/>
    <col min="18" max="18" width="2.7109375" style="1" customWidth="1"/>
    <col min="19" max="19" width="10" style="1" hidden="1" customWidth="1" outlineLevel="1"/>
    <col min="20" max="21" width="8" style="1" hidden="1" customWidth="1" outlineLevel="1"/>
    <col min="22" max="22" width="2.7109375" style="5" hidden="1" customWidth="1" outlineLevel="1"/>
    <col min="23" max="23" width="10" style="1" hidden="1" customWidth="1" outlineLevel="1"/>
    <col min="24" max="25" width="8" style="1" hidden="1" customWidth="1" outlineLevel="1"/>
    <col min="26" max="26" width="2.7109375" style="5" hidden="1" customWidth="1" outlineLevel="1"/>
    <col min="27" max="27" width="10" style="1" hidden="1" customWidth="1" outlineLevel="1"/>
    <col min="28" max="29" width="7" style="1" hidden="1" customWidth="1" outlineLevel="1"/>
    <col min="30" max="30" width="2.7109375" style="5" hidden="1" customWidth="1" outlineLevel="1"/>
    <col min="31" max="31" width="12" style="1" hidden="1" customWidth="1" outlineLevel="1"/>
    <col min="32" max="33" width="7" style="1" hidden="1" customWidth="1" outlineLevel="1"/>
    <col min="34" max="34" width="2.7109375" style="11" customWidth="1" collapsed="1"/>
    <col min="35" max="40" width="14.42578125" style="1" customWidth="1"/>
    <col min="41" max="16384" width="3" style="1"/>
  </cols>
  <sheetData>
    <row r="1" spans="1:60" x14ac:dyDescent="0.2">
      <c r="A1" s="2"/>
      <c r="B1" s="2"/>
      <c r="C1" s="2"/>
      <c r="D1" s="141" t="s">
        <v>8</v>
      </c>
      <c r="E1" s="2"/>
      <c r="F1" s="2"/>
      <c r="G1" s="2"/>
      <c r="H1" s="2"/>
      <c r="I1" s="2"/>
      <c r="J1" s="2"/>
      <c r="K1" s="3"/>
      <c r="L1" s="2"/>
      <c r="M1" s="3"/>
      <c r="N1" s="2"/>
      <c r="O1" s="3"/>
      <c r="P1" s="2"/>
      <c r="Q1" s="3"/>
      <c r="R1" s="2"/>
      <c r="S1" s="2"/>
      <c r="T1" s="2"/>
      <c r="U1" s="2"/>
      <c r="V1" s="3"/>
      <c r="W1" s="2"/>
      <c r="X1" s="2"/>
      <c r="Y1" s="2"/>
      <c r="Z1" s="3"/>
      <c r="AA1" s="2"/>
      <c r="AB1" s="2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2"/>
      <c r="B4" s="2"/>
      <c r="C4" s="2"/>
      <c r="D4" s="120" t="s">
        <v>91</v>
      </c>
      <c r="E4" s="113"/>
      <c r="F4" s="33"/>
      <c r="G4" s="33"/>
      <c r="H4" s="114"/>
      <c r="I4" s="98" t="s">
        <v>70</v>
      </c>
      <c r="J4" s="33" t="s">
        <v>19</v>
      </c>
      <c r="K4" s="114"/>
      <c r="L4" s="33" t="s">
        <v>21</v>
      </c>
      <c r="M4" s="114"/>
      <c r="N4" s="33" t="s">
        <v>14</v>
      </c>
      <c r="O4" s="114"/>
      <c r="P4" s="33" t="s">
        <v>15</v>
      </c>
      <c r="Q4" s="114"/>
      <c r="R4" s="171"/>
      <c r="S4" s="12" t="s">
        <v>19</v>
      </c>
      <c r="T4" s="12"/>
      <c r="U4" s="12"/>
      <c r="V4" s="2" t="s">
        <v>70</v>
      </c>
      <c r="W4" s="12" t="s">
        <v>21</v>
      </c>
      <c r="X4" s="12"/>
      <c r="Y4" s="12"/>
      <c r="Z4" s="41" t="s">
        <v>70</v>
      </c>
      <c r="AA4" s="12" t="s">
        <v>14</v>
      </c>
      <c r="AB4" s="12"/>
      <c r="AC4" s="12"/>
      <c r="AD4" s="2"/>
      <c r="AE4" s="12" t="s">
        <v>15</v>
      </c>
      <c r="AF4" s="12"/>
      <c r="AG4" s="12"/>
      <c r="AH4" s="41" t="s">
        <v>70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36" customFormat="1" ht="11.25" customHeight="1" x14ac:dyDescent="0.2">
      <c r="A5" s="34"/>
      <c r="B5" s="34"/>
      <c r="C5" s="34"/>
      <c r="D5" s="23" t="s">
        <v>85</v>
      </c>
      <c r="E5" s="23" t="s">
        <v>19</v>
      </c>
      <c r="F5" s="23" t="s">
        <v>21</v>
      </c>
      <c r="G5" s="23" t="s">
        <v>14</v>
      </c>
      <c r="H5" s="23" t="s">
        <v>15</v>
      </c>
      <c r="I5" s="98" t="s">
        <v>70</v>
      </c>
      <c r="J5" s="23" t="s">
        <v>71</v>
      </c>
      <c r="K5" s="23" t="s">
        <v>72</v>
      </c>
      <c r="L5" s="23" t="s">
        <v>71</v>
      </c>
      <c r="M5" s="23" t="s">
        <v>72</v>
      </c>
      <c r="N5" s="23" t="s">
        <v>71</v>
      </c>
      <c r="O5" s="23" t="s">
        <v>72</v>
      </c>
      <c r="P5" s="23" t="s">
        <v>71</v>
      </c>
      <c r="Q5" s="23" t="s">
        <v>72</v>
      </c>
      <c r="R5" s="171"/>
      <c r="S5" s="35" t="s">
        <v>66</v>
      </c>
      <c r="T5" s="27" t="s">
        <v>0</v>
      </c>
      <c r="U5" s="27" t="s">
        <v>1</v>
      </c>
      <c r="V5" s="2" t="s">
        <v>70</v>
      </c>
      <c r="W5" s="35" t="s">
        <v>66</v>
      </c>
      <c r="X5" s="27" t="s">
        <v>0</v>
      </c>
      <c r="Y5" s="27" t="s">
        <v>1</v>
      </c>
      <c r="Z5" s="42" t="s">
        <v>70</v>
      </c>
      <c r="AA5" s="35" t="s">
        <v>66</v>
      </c>
      <c r="AB5" s="27" t="s">
        <v>0</v>
      </c>
      <c r="AC5" s="27" t="s">
        <v>1</v>
      </c>
      <c r="AD5" s="34"/>
      <c r="AE5" s="35" t="s">
        <v>66</v>
      </c>
      <c r="AF5" s="27" t="s">
        <v>0</v>
      </c>
      <c r="AG5" s="27" t="s">
        <v>1</v>
      </c>
      <c r="AH5" s="42" t="s">
        <v>70</v>
      </c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</row>
    <row r="6" spans="1:60" ht="11.25" customHeight="1" x14ac:dyDescent="0.2">
      <c r="A6" s="2"/>
      <c r="B6" s="2"/>
      <c r="C6" s="154" t="s">
        <v>92</v>
      </c>
      <c r="D6" s="20" t="s">
        <v>48</v>
      </c>
      <c r="E6" s="142" t="str">
        <f>IF(Contribute="abcd",IF($F$2&lt;&gt;-1,_xll.RtContribute(SourceAlias,S6,Fields,T6:U6,"SCOPE:SERVER"),_xll.RtContribute(SourceAlias,"DDS_INSERT_S",$F$2:$H$2,S6:U6,"SCOPE:SERVER FTC:ALL")),"stopped")</f>
        <v>stopped</v>
      </c>
      <c r="F6" s="20" t="str">
        <f>IF(Contribute="abcd",IF($F$2&lt;&gt;-1,_xll.RtContribute(SourceAlias,W6,Fields,X6:Y6,"SCOPE:SERVER"),_xll.RtContribute(SourceAlias,"DDS_INSERT_S",$F$2:$H$2,W6:Y6,"SCOPE:SERVER FTC:ALL")),"stopped")</f>
        <v>stopped</v>
      </c>
      <c r="G6" s="20" t="str">
        <f>IF(Contribute="abcd",IF($F$2&lt;&gt;-1,_xll.RtContribute(SourceAlias,AA6,Fields,AB6:AC6,"SCOPE:SERVER"),_xll.RtContribute(SourceAlias,"DDS_INSERT_S",$F$2:$H$2,AA6:AC6,"SCOPE:SERVER FTC:ALL")),"stopped")</f>
        <v>stopped</v>
      </c>
      <c r="H6" s="20" t="str">
        <f>IF(Contribute="abcd",IF($F$2&lt;&gt;-1,_xll.RtContribute(SourceAlias,AE6,Fields,AF6:AG6,"SCOPE:SERVER"),_xll.RtContribute(SourceAlias,"DDS_INSERT_S",$F$2:$H$2,AF6:AG6,"SCOPE:SERVER FTC:ALL")),"stopped")</f>
        <v>stopped</v>
      </c>
      <c r="I6" s="98" t="s">
        <v>70</v>
      </c>
      <c r="J6" s="124" t="e">
        <f>ABS(_xll.RtGet(SourceAlias,$S6,BID)-T6)</f>
        <v>#VALUE!</v>
      </c>
      <c r="K6" s="124" t="e">
        <f>ABS(_xll.RtGet(SourceAlias,$S6,ASK)-U6)</f>
        <v>#VALUE!</v>
      </c>
      <c r="L6" s="14" t="e">
        <f>ABS(_xll.RtGet(SourceAlias,$W6,BID)-X6)</f>
        <v>#VALUE!</v>
      </c>
      <c r="M6" s="14" t="e">
        <f>ABS(_xll.RtGet(SourceAlias,$W6,ASK)-Y6)</f>
        <v>#VALUE!</v>
      </c>
      <c r="N6" s="14" t="e">
        <f>ABS(_xll.RtGet(SourceAlias,$AA6,BID)-AB6)</f>
        <v>#VALUE!</v>
      </c>
      <c r="O6" s="14" t="e">
        <f>ABS(_xll.RtGet(SourceAlias,$AA6,ASK)-AC6)</f>
        <v>#VALUE!</v>
      </c>
      <c r="P6" s="14" t="e">
        <f>ABS(_xll.RtGet(SourceAlias,$AE6,BID)-AF6)</f>
        <v>#VALUE!</v>
      </c>
      <c r="Q6" s="14" t="e">
        <f>ABS(_xll.RtGet(SourceAlias,$AE6,ASK)-AG6)</f>
        <v>#VALUE!</v>
      </c>
      <c r="R6" s="171"/>
      <c r="S6" s="122" t="str">
        <f>Currency&amp;$S$4&amp;D6&amp;"="</f>
        <v>AUD1MOND=</v>
      </c>
      <c r="T6" s="123">
        <f>'1M Pricing'!H6*100</f>
        <v>2.6168008801073102</v>
      </c>
      <c r="U6" s="123">
        <f>T6</f>
        <v>2.6168008801073102</v>
      </c>
      <c r="V6" s="2" t="s">
        <v>70</v>
      </c>
      <c r="W6" s="13" t="str">
        <f>Currency&amp;$W$4&amp;D6&amp;"="</f>
        <v>AUD3MOND=</v>
      </c>
      <c r="X6" s="14">
        <f>'3M Pricing'!H6*100</f>
        <v>2.6845061765975493</v>
      </c>
      <c r="Y6" s="14">
        <f>X6</f>
        <v>2.6845061765975493</v>
      </c>
      <c r="Z6" s="41" t="s">
        <v>70</v>
      </c>
      <c r="AA6" s="13" t="str">
        <f>Currency&amp;$AA$4&amp;D6&amp;"="</f>
        <v>AUD6MOND=</v>
      </c>
      <c r="AB6" s="14">
        <f>'6M Pricing'!H6*100</f>
        <v>2.7499930423861652</v>
      </c>
      <c r="AC6" s="14">
        <f>AB6</f>
        <v>2.7499930423861652</v>
      </c>
      <c r="AD6" s="2"/>
      <c r="AE6" s="13" t="str">
        <f>Currency&amp;$AE$4&amp;D6&amp;"="</f>
        <v>AUDONOND=</v>
      </c>
      <c r="AF6" s="14">
        <f>'ON Pricing'!H6*100</f>
        <v>2.499845606575013</v>
      </c>
      <c r="AG6" s="14">
        <f>AF6</f>
        <v>2.499845606575013</v>
      </c>
      <c r="AH6" s="41" t="s">
        <v>70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2"/>
      <c r="B7" s="2"/>
      <c r="C7" s="155"/>
      <c r="D7" s="21" t="s">
        <v>96</v>
      </c>
      <c r="E7" s="143" t="str">
        <f>IF(Contribute="abcd",IF($F$2&lt;&gt;-1,_xll.RtContribute(SourceAlias,S7,Fields,T7:U7,"SCOPE:SERVER"),_xll.RtContribute(SourceAlias,"DDS_INSERT_S",$F$2:$H$2,S7:U7,"SCOPE:SERVER FTC:ALL")),"stopped")</f>
        <v>stopped</v>
      </c>
      <c r="F7" s="21" t="str">
        <f>IF(Contribute="abcd",IF($F$2&lt;&gt;-1,_xll.RtContribute(SourceAlias,W7,Fields,X7:Y7,"SCOPE:SERVER"),_xll.RtContribute(SourceAlias,"DDS_INSERT_S",$F$2:$H$2,W7:Y7,"SCOPE:SERVER FTC:ALL")),"stopped")</f>
        <v>stopped</v>
      </c>
      <c r="G7" s="21" t="str">
        <f>IF(Contribute="abcd",IF($F$2&lt;&gt;-1,_xll.RtContribute(SourceAlias,AA7,Fields,AB7:AC7,"SCOPE:SERVER"),_xll.RtContribute(SourceAlias,"DDS_INSERT_S",$F$2:$H$2,AA7:AC7,"SCOPE:SERVER FTC:ALL")),"stopped")</f>
        <v>stopped</v>
      </c>
      <c r="H7" s="21" t="str">
        <f>IF(Contribute="abcd",IF($F$2&lt;&gt;-1,_xll.RtContribute(SourceAlias,AE7,Fields,AF7:AG7,"SCOPE:SERVER"),_xll.RtContribute(SourceAlias,"DDS_INSERT_S",$F$2:$H$2,AF7:AG7,"SCOPE:SERVER FTC:ALL")),"stopped")</f>
        <v>stopped</v>
      </c>
      <c r="I7" s="98" t="s">
        <v>70</v>
      </c>
      <c r="J7" s="127" t="e">
        <f>ABS(_xll.RtGet(SourceAlias,$S7,BID)-T7)</f>
        <v>#VALUE!</v>
      </c>
      <c r="K7" s="127" t="e">
        <f>ABS(_xll.RtGet(SourceAlias,$S7,ASK)-U7)</f>
        <v>#VALUE!</v>
      </c>
      <c r="L7" s="16" t="e">
        <f>ABS(_xll.RtGet(SourceAlias,$W7,BID)-X7)</f>
        <v>#VALUE!</v>
      </c>
      <c r="M7" s="16" t="e">
        <f>ABS(_xll.RtGet(SourceAlias,$W7,ASK)-Y7)</f>
        <v>#VALUE!</v>
      </c>
      <c r="N7" s="16" t="e">
        <f>ABS(_xll.RtGet(SourceAlias,$AA7,BID)-AB7)</f>
        <v>#VALUE!</v>
      </c>
      <c r="O7" s="16" t="e">
        <f>ABS(_xll.RtGet(SourceAlias,$AA7,ASK)-AC7)</f>
        <v>#VALUE!</v>
      </c>
      <c r="P7" s="16" t="e">
        <f>ABS(_xll.RtGet(SourceAlias,$AE7,BID)-AF7)</f>
        <v>#VALUE!</v>
      </c>
      <c r="Q7" s="16" t="e">
        <f>ABS(_xll.RtGet(SourceAlias,$AE7,ASK)-AG7)</f>
        <v>#VALUE!</v>
      </c>
      <c r="R7" s="171"/>
      <c r="S7" s="125" t="str">
        <f>Currency&amp;$S$4&amp;D7&amp;"="</f>
        <v>AUD1MTND=</v>
      </c>
      <c r="T7" s="126">
        <f>'1M Pricing'!H7*100</f>
        <v>2.6173510841533973</v>
      </c>
      <c r="U7" s="126">
        <f t="shared" ref="U7:U8" si="0">T7</f>
        <v>2.6173510841533973</v>
      </c>
      <c r="V7" s="2"/>
      <c r="W7" s="15" t="str">
        <f>Currency&amp;$W$4&amp;D7&amp;"="</f>
        <v>AUD3MTND=</v>
      </c>
      <c r="X7" s="16">
        <f>'3M Pricing'!H7*100</f>
        <v>2.6846763723593066</v>
      </c>
      <c r="Y7" s="16">
        <f t="shared" ref="Y7:Y8" si="1">X7</f>
        <v>2.6846763723593066</v>
      </c>
      <c r="Z7" s="41"/>
      <c r="AA7" s="15" t="str">
        <f>Currency&amp;$AA$4&amp;D7&amp;"="</f>
        <v>AUD6MTND=</v>
      </c>
      <c r="AB7" s="16">
        <f>'6M Pricing'!H7*100</f>
        <v>2.7502296204608307</v>
      </c>
      <c r="AC7" s="16">
        <f t="shared" ref="AC7:AC8" si="2">AB7</f>
        <v>2.7502296204608307</v>
      </c>
      <c r="AD7" s="2"/>
      <c r="AE7" s="15" t="str">
        <f>Currency&amp;$AE$4&amp;D7&amp;"="</f>
        <v>AUDONTND=</v>
      </c>
      <c r="AF7" s="16">
        <f>'ON Pricing'!H7*100</f>
        <v>2.4999170434495404</v>
      </c>
      <c r="AG7" s="16">
        <f t="shared" ref="AG7:AG8" si="3">AF7</f>
        <v>2.4999170434495404</v>
      </c>
      <c r="AH7" s="41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2"/>
      <c r="B8" s="2"/>
      <c r="C8" s="155"/>
      <c r="D8" s="21" t="s">
        <v>97</v>
      </c>
      <c r="E8" s="143" t="str">
        <f>IF(Contribute="abcd",IF($F$2&lt;&gt;-1,_xll.RtContribute(SourceAlias,S8,Fields,T8:U8,"SCOPE:SERVER"),_xll.RtContribute(SourceAlias,"DDS_INSERT_S",$F$2:$H$2,S8:U8,"SCOPE:SERVER FTC:ALL")),"stopped")</f>
        <v>stopped</v>
      </c>
      <c r="F8" s="21" t="str">
        <f>IF(Contribute="abcd",IF($F$2&lt;&gt;-1,_xll.RtContribute(SourceAlias,W8,Fields,X8:Y8,"SCOPE:SERVER"),_xll.RtContribute(SourceAlias,"DDS_INSERT_S",$F$2:$H$2,W8:Y8,"SCOPE:SERVER FTC:ALL")),"stopped")</f>
        <v>stopped</v>
      </c>
      <c r="G8" s="21" t="str">
        <f>IF(Contribute="abcd",IF($F$2&lt;&gt;-1,_xll.RtContribute(SourceAlias,AA8,Fields,AB8:AC8,"SCOPE:SERVER"),_xll.RtContribute(SourceAlias,"DDS_INSERT_S",$F$2:$H$2,AA8:AC8,"SCOPE:SERVER FTC:ALL")),"stopped")</f>
        <v>stopped</v>
      </c>
      <c r="H8" s="21" t="str">
        <f>IF(Contribute="abcd",IF($F$2&lt;&gt;-1,_xll.RtContribute(SourceAlias,AE8,Fields,AF8:AG8,"SCOPE:SERVER"),_xll.RtContribute(SourceAlias,"DDS_INSERT_S",$F$2:$H$2,AF8:AG8,"SCOPE:SERVER FTC:ALL")),"stopped")</f>
        <v>stopped</v>
      </c>
      <c r="I8" s="98" t="s">
        <v>70</v>
      </c>
      <c r="J8" s="127" t="e">
        <f>ABS(_xll.RtGet(SourceAlias,$S8,BID)-T8)</f>
        <v>#VALUE!</v>
      </c>
      <c r="K8" s="127" t="e">
        <f>ABS(_xll.RtGet(SourceAlias,$S8,ASK)-U8)</f>
        <v>#VALUE!</v>
      </c>
      <c r="L8" s="16" t="e">
        <f>ABS(_xll.RtGet(SourceAlias,$W8,BID)-X8)</f>
        <v>#VALUE!</v>
      </c>
      <c r="M8" s="16" t="e">
        <f>ABS(_xll.RtGet(SourceAlias,$W8,ASK)-Y8)</f>
        <v>#VALUE!</v>
      </c>
      <c r="N8" s="16" t="e">
        <f>ABS(_xll.RtGet(SourceAlias,$AA8,BID)-AB8)</f>
        <v>#VALUE!</v>
      </c>
      <c r="O8" s="16" t="e">
        <f>ABS(_xll.RtGet(SourceAlias,$AA8,ASK)-AC8)</f>
        <v>#VALUE!</v>
      </c>
      <c r="P8" s="16" t="e">
        <f>ABS(_xll.RtGet(SourceAlias,$AE8,BID)-AF8)</f>
        <v>#VALUE!</v>
      </c>
      <c r="Q8" s="16" t="e">
        <f>ABS(_xll.RtGet(SourceAlias,$AE8,ASK)-AG8)</f>
        <v>#VALUE!</v>
      </c>
      <c r="R8" s="171"/>
      <c r="S8" s="125" t="str">
        <f>Currency&amp;$S$4&amp;D8&amp;"="</f>
        <v>AUD1MSND=</v>
      </c>
      <c r="T8" s="126">
        <f>'1M Pricing'!H8*100</f>
        <v>2.6175278030766691</v>
      </c>
      <c r="U8" s="126">
        <f t="shared" si="0"/>
        <v>2.6175278030766691</v>
      </c>
      <c r="V8" s="2"/>
      <c r="W8" s="15" t="str">
        <f>Currency&amp;$W$4&amp;D8&amp;"="</f>
        <v>AUD3MSND=</v>
      </c>
      <c r="X8" s="16">
        <f>'3M Pricing'!H8*100</f>
        <v>2.6847361863336916</v>
      </c>
      <c r="Y8" s="16">
        <f t="shared" si="1"/>
        <v>2.6847361863336916</v>
      </c>
      <c r="Z8" s="41"/>
      <c r="AA8" s="15" t="str">
        <f>Currency&amp;$AA$4&amp;D8&amp;"="</f>
        <v>AUD6MSND=</v>
      </c>
      <c r="AB8" s="16">
        <f>'6M Pricing'!H8*100</f>
        <v>2.7503102917377786</v>
      </c>
      <c r="AC8" s="16">
        <f t="shared" si="2"/>
        <v>2.7503102917377786</v>
      </c>
      <c r="AD8" s="2"/>
      <c r="AE8" s="15" t="str">
        <f>Currency&amp;$AE$4&amp;D8&amp;"="</f>
        <v>AUDONSND=</v>
      </c>
      <c r="AF8" s="16">
        <f>'ON Pricing'!H8*100</f>
        <v>2.4999170434495404</v>
      </c>
      <c r="AG8" s="16">
        <f t="shared" si="3"/>
        <v>2.4999170434495404</v>
      </c>
      <c r="AH8" s="41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2"/>
      <c r="B9" s="2"/>
      <c r="C9" s="155"/>
      <c r="D9" s="21" t="s">
        <v>49</v>
      </c>
      <c r="E9" s="143" t="str">
        <f>IF(Contribute="abcd",IF($F$2&lt;&gt;-1,_xll.RtContribute(SourceAlias,S9,Fields,T9:U9,"SCOPE:SERVER"),_xll.RtContribute(SourceAlias,"DDS_INSERT_S",$F$2:$H$2,S9:U9,"SCOPE:SERVER FTC:ALL")),"stopped")</f>
        <v>stopped</v>
      </c>
      <c r="F9" s="21" t="str">
        <f>IF(Contribute="abcd",IF($F$2&lt;&gt;-1,_xll.RtContribute(SourceAlias,W9,Fields,X9:Y9,"SCOPE:SERVER"),_xll.RtContribute(SourceAlias,"DDS_INSERT_S",$F$2:$H$2,W9:Y9,"SCOPE:SERVER FTC:ALL")),"stopped")</f>
        <v>stopped</v>
      </c>
      <c r="G9" s="21" t="str">
        <f>IF(Contribute="abcd",IF($F$2&lt;&gt;-1,_xll.RtContribute(SourceAlias,AA9,Fields,AB9:AC9,"SCOPE:SERVER"),_xll.RtContribute(SourceAlias,"DDS_INSERT_S",$F$2:$H$2,AA9:AC9,"SCOPE:SERVER FTC:ALL")),"stopped")</f>
        <v>stopped</v>
      </c>
      <c r="H9" s="21" t="str">
        <f>IF(Contribute="abcd",IF($F$2&lt;&gt;-1,_xll.RtContribute(SourceAlias,AE9,Fields,AF9:AG9,"SCOPE:SERVER"),_xll.RtContribute(SourceAlias,"DDS_INSERT_S",$F$2:$H$2,AF9:AG9,"SCOPE:SERVER FTC:ALL")),"stopped")</f>
        <v>stopped</v>
      </c>
      <c r="I9" s="98" t="s">
        <v>70</v>
      </c>
      <c r="J9" s="127" t="e">
        <f>ABS(_xll.RtGet(SourceAlias,$S9,BID)-T9)</f>
        <v>#VALUE!</v>
      </c>
      <c r="K9" s="127" t="e">
        <f>ABS(_xll.RtGet(SourceAlias,$S9,ASK)-U9)</f>
        <v>#VALUE!</v>
      </c>
      <c r="L9" s="16" t="e">
        <f>ABS(_xll.RtGet(SourceAlias,$W9,BID)-X9)</f>
        <v>#VALUE!</v>
      </c>
      <c r="M9" s="16" t="e">
        <f>ABS(_xll.RtGet(SourceAlias,$W9,ASK)-Y9)</f>
        <v>#VALUE!</v>
      </c>
      <c r="N9" s="16" t="e">
        <f>ABS(_xll.RtGet(SourceAlias,$AA9,BID)-AB9)</f>
        <v>#VALUE!</v>
      </c>
      <c r="O9" s="16" t="e">
        <f>ABS(_xll.RtGet(SourceAlias,$AA9,ASK)-AC9)</f>
        <v>#VALUE!</v>
      </c>
      <c r="P9" s="16" t="e">
        <f>ABS(_xll.RtGet(SourceAlias,$AE9,BID)-AF9)</f>
        <v>#VALUE!</v>
      </c>
      <c r="Q9" s="16" t="e">
        <f>ABS(_xll.RtGet(SourceAlias,$AE9,ASK)-AG9)</f>
        <v>#VALUE!</v>
      </c>
      <c r="R9" s="171"/>
      <c r="S9" s="125" t="str">
        <f>Currency&amp;$S$4&amp;D9&amp;"="</f>
        <v>AUD1MSWD=</v>
      </c>
      <c r="T9" s="126">
        <f>'1M Pricing'!H9*100</f>
        <v>2.6186582820832491</v>
      </c>
      <c r="U9" s="126">
        <f t="shared" ref="U9:U12" si="4">T9</f>
        <v>2.6186582820832491</v>
      </c>
      <c r="V9" s="41" t="s">
        <v>70</v>
      </c>
      <c r="W9" s="15" t="str">
        <f>Currency&amp;$W$4&amp;D9&amp;"="</f>
        <v>AUD3MSWD=</v>
      </c>
      <c r="X9" s="16">
        <f>'3M Pricing'!H9*100</f>
        <v>2.6850627086151109</v>
      </c>
      <c r="Y9" s="16">
        <f t="shared" ref="Y9:Y14" si="5">X9</f>
        <v>2.6850627086151109</v>
      </c>
      <c r="Z9" s="41" t="s">
        <v>70</v>
      </c>
      <c r="AA9" s="15" t="str">
        <f>Currency&amp;$AA$4&amp;D9&amp;"="</f>
        <v>AUD6MSWD=</v>
      </c>
      <c r="AB9" s="16">
        <f>'6M Pricing'!H9*100</f>
        <v>2.750775294252843</v>
      </c>
      <c r="AC9" s="16">
        <f t="shared" ref="AC9:AC17" si="6">AB9</f>
        <v>2.750775294252843</v>
      </c>
      <c r="AD9" s="2"/>
      <c r="AE9" s="15" t="str">
        <f>Currency&amp;$AE$4&amp;D9&amp;"="</f>
        <v>AUDONSWD=</v>
      </c>
      <c r="AF9" s="16">
        <f>'ON Pricing'!H9*100</f>
        <v>2.4999999984576111</v>
      </c>
      <c r="AG9" s="16">
        <f t="shared" ref="AG9:AG17" si="7">AF9</f>
        <v>2.4999999984576111</v>
      </c>
      <c r="AH9" s="41" t="s">
        <v>70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2"/>
      <c r="B10" s="2"/>
      <c r="C10" s="155"/>
      <c r="D10" s="21" t="s">
        <v>50</v>
      </c>
      <c r="E10" s="143" t="str">
        <f>IF(Contribute="abcd",IF($F$2&lt;&gt;-1,_xll.RtContribute(SourceAlias,S10,Fields,T10:U10,"SCOPE:SERVER"),_xll.RtContribute(SourceAlias,"DDS_INSERT_S",$F$2:$H$2,S10:U10,"SCOPE:SERVER FTC:ALL")),"stopped")</f>
        <v>stopped</v>
      </c>
      <c r="F10" s="21" t="str">
        <f>IF(Contribute="abcd",IF($F$2&lt;&gt;-1,_xll.RtContribute(SourceAlias,W10,Fields,X10:Y10,"SCOPE:SERVER"),_xll.RtContribute(SourceAlias,"DDS_INSERT_S",$F$2:$H$2,W10:Y10,"SCOPE:SERVER FTC:ALL")),"stopped")</f>
        <v>stopped</v>
      </c>
      <c r="G10" s="21" t="str">
        <f>IF(Contribute="abcd",IF($F$2&lt;&gt;-1,_xll.RtContribute(SourceAlias,AA10,Fields,AB10:AC10,"SCOPE:SERVER"),_xll.RtContribute(SourceAlias,"DDS_INSERT_S",$F$2:$H$2,AA10:AC10,"SCOPE:SERVER FTC:ALL")),"stopped")</f>
        <v>stopped</v>
      </c>
      <c r="H10" s="21" t="s">
        <v>70</v>
      </c>
      <c r="I10" s="98" t="s">
        <v>70</v>
      </c>
      <c r="J10" s="127" t="e">
        <f>ABS(_xll.RtGet(SourceAlias,$S10,BID)-T10)</f>
        <v>#VALUE!</v>
      </c>
      <c r="K10" s="127" t="e">
        <f>ABS(_xll.RtGet(SourceAlias,$S10,ASK)-U10)</f>
        <v>#VALUE!</v>
      </c>
      <c r="L10" s="16" t="e">
        <f>ABS(_xll.RtGet(SourceAlias,$W10,BID)-X10)</f>
        <v>#VALUE!</v>
      </c>
      <c r="M10" s="16" t="e">
        <f>ABS(_xll.RtGet(SourceAlias,$W10,ASK)-Y10)</f>
        <v>#VALUE!</v>
      </c>
      <c r="N10" s="16" t="e">
        <f>ABS(_xll.RtGet(SourceAlias,$AA10,BID)-AB10)</f>
        <v>#VALUE!</v>
      </c>
      <c r="O10" s="16" t="e">
        <f>ABS(_xll.RtGet(SourceAlias,$AA10,ASK)-AC10)</f>
        <v>#VALUE!</v>
      </c>
      <c r="P10" s="16"/>
      <c r="Q10" s="16"/>
      <c r="R10" s="171"/>
      <c r="S10" s="125" t="str">
        <f>Currency&amp;$S$4&amp;D10&amp;"="</f>
        <v>AUD1M2WD=</v>
      </c>
      <c r="T10" s="126">
        <f>'1M Pricing'!H10*100</f>
        <v>2.6204083983705138</v>
      </c>
      <c r="U10" s="126">
        <f t="shared" si="4"/>
        <v>2.6204083983705138</v>
      </c>
      <c r="V10" s="2" t="s">
        <v>70</v>
      </c>
      <c r="W10" s="15" t="str">
        <f>Currency&amp;$W$4&amp;D10&amp;"="</f>
        <v>AUD3M2WD=</v>
      </c>
      <c r="X10" s="16">
        <f>'3M Pricing'!H10*100</f>
        <v>2.68524177492796</v>
      </c>
      <c r="Y10" s="16">
        <f t="shared" si="5"/>
        <v>2.68524177492796</v>
      </c>
      <c r="Z10" s="41" t="s">
        <v>70</v>
      </c>
      <c r="AA10" s="15" t="str">
        <f>Currency&amp;$AA$4&amp;D10&amp;"="</f>
        <v>AUD6M2WD=</v>
      </c>
      <c r="AB10" s="16">
        <f>'6M Pricing'!H10*100</f>
        <v>2.751198892178579</v>
      </c>
      <c r="AC10" s="16">
        <f t="shared" si="6"/>
        <v>2.751198892178579</v>
      </c>
      <c r="AD10" s="2"/>
      <c r="AE10" s="15"/>
      <c r="AF10" s="16"/>
      <c r="AG10" s="16"/>
      <c r="AH10" s="41" t="s">
        <v>70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2"/>
      <c r="B11" s="2"/>
      <c r="C11" s="155"/>
      <c r="D11" s="21" t="s">
        <v>51</v>
      </c>
      <c r="E11" s="143" t="str">
        <f>IF(Contribute="abcd",IF($F$2&lt;&gt;-1,_xll.RtContribute(SourceAlias,S11,Fields,T11:U11,"SCOPE:SERVER"),_xll.RtContribute(SourceAlias,"DDS_INSERT_S",$F$2:$H$2,S11:U11,"SCOPE:SERVER FTC:ALL")),"stopped")</f>
        <v>stopped</v>
      </c>
      <c r="F11" s="21" t="str">
        <f>IF(Contribute="abcd",IF($F$2&lt;&gt;-1,_xll.RtContribute(SourceAlias,W11,Fields,X11:Y11,"SCOPE:SERVER"),_xll.RtContribute(SourceAlias,"DDS_INSERT_S",$F$2:$H$2,W11:Y11,"SCOPE:SERVER FTC:ALL")),"stopped")</f>
        <v>stopped</v>
      </c>
      <c r="G11" s="21" t="str">
        <f>IF(Contribute="abcd",IF($F$2&lt;&gt;-1,_xll.RtContribute(SourceAlias,AA11,Fields,AB11:AC11,"SCOPE:SERVER"),_xll.RtContribute(SourceAlias,"DDS_INSERT_S",$F$2:$H$2,AA11:AC11,"SCOPE:SERVER FTC:ALL")),"stopped")</f>
        <v>stopped</v>
      </c>
      <c r="H11" s="21" t="s">
        <v>70</v>
      </c>
      <c r="I11" s="98" t="s">
        <v>70</v>
      </c>
      <c r="J11" s="127" t="e">
        <f>ABS(_xll.RtGet(SourceAlias,$S11,BID)-T11)</f>
        <v>#VALUE!</v>
      </c>
      <c r="K11" s="127" t="e">
        <f>ABS(_xll.RtGet(SourceAlias,$S11,ASK)-U11)</f>
        <v>#VALUE!</v>
      </c>
      <c r="L11" s="16" t="e">
        <f>ABS(_xll.RtGet(SourceAlias,$W11,BID)-X11)</f>
        <v>#VALUE!</v>
      </c>
      <c r="M11" s="16" t="e">
        <f>ABS(_xll.RtGet(SourceAlias,$W11,ASK)-Y11)</f>
        <v>#VALUE!</v>
      </c>
      <c r="N11" s="16" t="e">
        <f>ABS(_xll.RtGet(SourceAlias,$AA11,BID)-AB11)</f>
        <v>#VALUE!</v>
      </c>
      <c r="O11" s="16" t="e">
        <f>ABS(_xll.RtGet(SourceAlias,$AA11,ASK)-AC11)</f>
        <v>#VALUE!</v>
      </c>
      <c r="P11" s="16"/>
      <c r="Q11" s="16"/>
      <c r="R11" s="171"/>
      <c r="S11" s="125" t="str">
        <f>Currency&amp;$S$4&amp;D11&amp;"="</f>
        <v>AUD1M3WD=</v>
      </c>
      <c r="T11" s="126">
        <f>'1M Pricing'!H11*100</f>
        <v>2.6226235768036088</v>
      </c>
      <c r="U11" s="126">
        <f t="shared" si="4"/>
        <v>2.6226235768036088</v>
      </c>
      <c r="V11" s="2" t="s">
        <v>70</v>
      </c>
      <c r="W11" s="15" t="str">
        <f>Currency&amp;$W$4&amp;D11&amp;"="</f>
        <v>AUD3M3WD=</v>
      </c>
      <c r="X11" s="16">
        <f>'3M Pricing'!H11*100</f>
        <v>2.6852031163396477</v>
      </c>
      <c r="Y11" s="16">
        <f t="shared" si="5"/>
        <v>2.6852031163396477</v>
      </c>
      <c r="Z11" s="41" t="s">
        <v>70</v>
      </c>
      <c r="AA11" s="15" t="str">
        <f>Currency&amp;$AA$4&amp;D11&amp;"="</f>
        <v>AUD6M3WD=</v>
      </c>
      <c r="AB11" s="16">
        <f>'6M Pricing'!H11*100</f>
        <v>2.751494245513062</v>
      </c>
      <c r="AC11" s="16">
        <f t="shared" si="6"/>
        <v>2.751494245513062</v>
      </c>
      <c r="AD11" s="2"/>
      <c r="AE11" s="15"/>
      <c r="AF11" s="16"/>
      <c r="AG11" s="16"/>
      <c r="AH11" s="41" t="s">
        <v>70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2"/>
      <c r="B12" s="2"/>
      <c r="C12" s="155"/>
      <c r="D12" s="21" t="s">
        <v>52</v>
      </c>
      <c r="E12" s="143" t="str">
        <f>IF(Contribute="abcd",IF($F$2&lt;&gt;-1,_xll.RtContribute(SourceAlias,S12,Fields,T12:U12,"SCOPE:SERVER"),_xll.RtContribute(SourceAlias,"DDS_INSERT_S",$F$2:$H$2,S12:U12,"SCOPE:SERVER FTC:ALL")),"stopped")</f>
        <v>stopped</v>
      </c>
      <c r="F12" s="21" t="str">
        <f>IF(Contribute="abcd",IF($F$2&lt;&gt;-1,_xll.RtContribute(SourceAlias,W12,Fields,X12:Y12,"SCOPE:SERVER"),_xll.RtContribute(SourceAlias,"DDS_INSERT_S",$F$2:$H$2,W12:Y12,"SCOPE:SERVER FTC:ALL")),"stopped")</f>
        <v>stopped</v>
      </c>
      <c r="G12" s="21" t="str">
        <f>IF(Contribute="abcd",IF($F$2&lt;&gt;-1,_xll.RtContribute(SourceAlias,AA12,Fields,AB12:AC12,"SCOPE:SERVER"),_xll.RtContribute(SourceAlias,"DDS_INSERT_S",$F$2:$H$2,AA12:AC12,"SCOPE:SERVER FTC:ALL")),"stopped")</f>
        <v>stopped</v>
      </c>
      <c r="H12" s="21" t="str">
        <f>IF(Contribute="abcd",IF($F$2&lt;&gt;-1,_xll.RtContribute(SourceAlias,AE12,Fields,AF12:AG12,"SCOPE:SERVER"),_xll.RtContribute(SourceAlias,"DDS_INSERT_S",$F$2:$H$2,AF12:AG12,"SCOPE:SERVER FTC:ALL")),"stopped")</f>
        <v>stopped</v>
      </c>
      <c r="I12" s="98" t="s">
        <v>70</v>
      </c>
      <c r="J12" s="127" t="e">
        <f>ABS(_xll.RtGet(SourceAlias,$S12,BID)-T12)</f>
        <v>#VALUE!</v>
      </c>
      <c r="K12" s="127" t="e">
        <f>ABS(_xll.RtGet(SourceAlias,$S12,ASK)-U12)</f>
        <v>#VALUE!</v>
      </c>
      <c r="L12" s="16" t="e">
        <f>ABS(_xll.RtGet(SourceAlias,$W12,BID)-X12)</f>
        <v>#VALUE!</v>
      </c>
      <c r="M12" s="16" t="e">
        <f>ABS(_xll.RtGet(SourceAlias,$W12,ASK)-Y12)</f>
        <v>#VALUE!</v>
      </c>
      <c r="N12" s="16" t="e">
        <f>ABS(_xll.RtGet(SourceAlias,$AA12,BID)-AB12)</f>
        <v>#VALUE!</v>
      </c>
      <c r="O12" s="16" t="e">
        <f>ABS(_xll.RtGet(SourceAlias,$AA12,ASK)-AC12)</f>
        <v>#VALUE!</v>
      </c>
      <c r="P12" s="16" t="e">
        <f>ABS(_xll.RtGet(SourceAlias,$AE12,BID)-AF12)</f>
        <v>#VALUE!</v>
      </c>
      <c r="Q12" s="16" t="e">
        <f>ABS(_xll.RtGet(SourceAlias,$AE12,ASK)-AG12)</f>
        <v>#VALUE!</v>
      </c>
      <c r="R12" s="171"/>
      <c r="S12" s="125" t="str">
        <f>Currency&amp;$S$4&amp;D12&amp;"="</f>
        <v>AUD1M1MD=</v>
      </c>
      <c r="T12" s="126">
        <f>'1M Pricing'!H12*100</f>
        <v>2.626152829258166</v>
      </c>
      <c r="U12" s="126">
        <f t="shared" si="4"/>
        <v>2.626152829258166</v>
      </c>
      <c r="V12" s="2" t="s">
        <v>70</v>
      </c>
      <c r="W12" s="15" t="str">
        <f>Currency&amp;$W$4&amp;D12&amp;"="</f>
        <v>AUD3M1MD=</v>
      </c>
      <c r="X12" s="16">
        <f>'3M Pricing'!H12*100</f>
        <v>2.6848329501290942</v>
      </c>
      <c r="Y12" s="16">
        <f t="shared" si="5"/>
        <v>2.6848329501290942</v>
      </c>
      <c r="Z12" s="41" t="s">
        <v>70</v>
      </c>
      <c r="AA12" s="15" t="str">
        <f>Currency&amp;$AA$4&amp;D12&amp;"="</f>
        <v>AUD6M1MD=</v>
      </c>
      <c r="AB12" s="16">
        <f>'6M Pricing'!H12*100</f>
        <v>2.7516852181249591</v>
      </c>
      <c r="AC12" s="16">
        <f t="shared" si="6"/>
        <v>2.7516852181249591</v>
      </c>
      <c r="AD12" s="2"/>
      <c r="AE12" s="15" t="str">
        <f>Currency&amp;$AE$4&amp;D12&amp;"="</f>
        <v>AUDON1MD=</v>
      </c>
      <c r="AF12" s="16">
        <f>'ON Pricing'!H12*100</f>
        <v>2.4990616587206969</v>
      </c>
      <c r="AG12" s="16">
        <f t="shared" si="7"/>
        <v>2.4990616587206969</v>
      </c>
      <c r="AH12" s="41" t="s">
        <v>70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2"/>
      <c r="B13" s="2"/>
      <c r="C13" s="155"/>
      <c r="D13" s="21" t="s">
        <v>53</v>
      </c>
      <c r="E13" s="143" t="s">
        <v>70</v>
      </c>
      <c r="F13" s="21" t="str">
        <f>IF(Contribute="abcd",IF($F$2&lt;&gt;-1,_xll.RtContribute(SourceAlias,W13,Fields,X13:Y13,"SCOPE:SERVER"),_xll.RtContribute(SourceAlias,"DDS_INSERT_S",$F$2:$H$2,W13:Y13,"SCOPE:SERVER FTC:ALL")),"stopped")</f>
        <v>stopped</v>
      </c>
      <c r="G13" s="21" t="str">
        <f>IF(Contribute="abcd",IF($F$2&lt;&gt;-1,_xll.RtContribute(SourceAlias,AA13,Fields,AB13:AC13,"SCOPE:SERVER"),_xll.RtContribute(SourceAlias,"DDS_INSERT_S",$F$2:$H$2,AA13:AC13,"SCOPE:SERVER FTC:ALL")),"stopped")</f>
        <v>stopped</v>
      </c>
      <c r="H13" s="21" t="str">
        <f>IF(Contribute="abcd",IF($F$2&lt;&gt;-1,_xll.RtContribute(SourceAlias,AE13,Fields,AF13:AG13,"SCOPE:SERVER"),_xll.RtContribute(SourceAlias,"DDS_INSERT_S",$F$2:$H$2,AF13:AG13,"SCOPE:SERVER FTC:ALL")),"stopped")</f>
        <v>stopped</v>
      </c>
      <c r="I13" s="98" t="s">
        <v>70</v>
      </c>
      <c r="J13" s="127"/>
      <c r="K13" s="127"/>
      <c r="L13" s="16" t="e">
        <f>ABS(_xll.RtGet(SourceAlias,$W13,BID)-X13)</f>
        <v>#VALUE!</v>
      </c>
      <c r="M13" s="16" t="e">
        <f>ABS(_xll.RtGet(SourceAlias,$W13,ASK)-Y13)</f>
        <v>#VALUE!</v>
      </c>
      <c r="N13" s="16" t="e">
        <f>ABS(_xll.RtGet(SourceAlias,$AA13,BID)-AB13)</f>
        <v>#VALUE!</v>
      </c>
      <c r="O13" s="16" t="e">
        <f>ABS(_xll.RtGet(SourceAlias,$AA13,ASK)-AC13)</f>
        <v>#VALUE!</v>
      </c>
      <c r="P13" s="16" t="e">
        <f>ABS(_xll.RtGet(SourceAlias,$AE13,BID)-AF13)</f>
        <v>#VALUE!</v>
      </c>
      <c r="Q13" s="16" t="e">
        <f>ABS(_xll.RtGet(SourceAlias,$AE13,ASK)-AG13)</f>
        <v>#VALUE!</v>
      </c>
      <c r="R13" s="171"/>
      <c r="S13" s="125"/>
      <c r="T13" s="126"/>
      <c r="U13" s="126"/>
      <c r="V13" s="2" t="s">
        <v>70</v>
      </c>
      <c r="W13" s="15" t="str">
        <f>Currency&amp;$W$4&amp;D13&amp;"="</f>
        <v>AUD3M2MD=</v>
      </c>
      <c r="X13" s="16">
        <f>'3M Pricing'!H13*100</f>
        <v>2.6803801692552698</v>
      </c>
      <c r="Y13" s="16">
        <f t="shared" si="5"/>
        <v>2.6803801692552698</v>
      </c>
      <c r="Z13" s="41" t="s">
        <v>70</v>
      </c>
      <c r="AA13" s="15" t="str">
        <f>Currency&amp;$AA$4&amp;D13&amp;"="</f>
        <v>AUD6M2MD=</v>
      </c>
      <c r="AB13" s="16">
        <f>'6M Pricing'!H13*100</f>
        <v>2.7505618729183263</v>
      </c>
      <c r="AC13" s="16">
        <f t="shared" si="6"/>
        <v>2.7505618729183263</v>
      </c>
      <c r="AD13" s="2"/>
      <c r="AE13" s="15" t="str">
        <f>Currency&amp;$AE$4&amp;D13&amp;"="</f>
        <v>AUDON2MD=</v>
      </c>
      <c r="AF13" s="16">
        <f>'ON Pricing'!H13*100</f>
        <v>2.4954231669267255</v>
      </c>
      <c r="AG13" s="16">
        <f t="shared" si="7"/>
        <v>2.4954231669267255</v>
      </c>
      <c r="AH13" s="41" t="s">
        <v>70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2"/>
      <c r="B14" s="2"/>
      <c r="C14" s="155"/>
      <c r="D14" s="21" t="s">
        <v>54</v>
      </c>
      <c r="E14" s="143" t="s">
        <v>70</v>
      </c>
      <c r="F14" s="21" t="str">
        <f>IF(Contribute="abcd",IF($F$2&lt;&gt;-1,_xll.RtContribute(SourceAlias,W14,Fields,X14:Y14,"SCOPE:SERVER"),_xll.RtContribute(SourceAlias,"DDS_INSERT_S",$F$2:$H$2,W14:Y14,"SCOPE:SERVER FTC:ALL")),"stopped")</f>
        <v>stopped</v>
      </c>
      <c r="G14" s="21" t="str">
        <f>IF(Contribute="abcd",IF($F$2&lt;&gt;-1,_xll.RtContribute(SourceAlias,AA14,Fields,AB14:AC14,"SCOPE:SERVER"),_xll.RtContribute(SourceAlias,"DDS_INSERT_S",$F$2:$H$2,AA14:AC14,"SCOPE:SERVER FTC:ALL")),"stopped")</f>
        <v>stopped</v>
      </c>
      <c r="H14" s="21" t="str">
        <f>IF(Contribute="abcd",IF($F$2&lt;&gt;-1,_xll.RtContribute(SourceAlias,AE14,Fields,AF14:AG14,"SCOPE:SERVER"),_xll.RtContribute(SourceAlias,"DDS_INSERT_S",$F$2:$H$2,AF14:AG14,"SCOPE:SERVER FTC:ALL")),"stopped")</f>
        <v>stopped</v>
      </c>
      <c r="I14" s="98" t="s">
        <v>70</v>
      </c>
      <c r="J14" s="130"/>
      <c r="K14" s="130"/>
      <c r="L14" s="16" t="e">
        <f>ABS(_xll.RtGet(SourceAlias,$W14,BID)-X14)</f>
        <v>#VALUE!</v>
      </c>
      <c r="M14" s="16" t="e">
        <f>ABS(_xll.RtGet(SourceAlias,$W14,ASK)-Y14)</f>
        <v>#VALUE!</v>
      </c>
      <c r="N14" s="16" t="e">
        <f>ABS(_xll.RtGet(SourceAlias,$AA14,BID)-AB14)</f>
        <v>#VALUE!</v>
      </c>
      <c r="O14" s="16" t="e">
        <f>ABS(_xll.RtGet(SourceAlias,$AA14,ASK)-AC14)</f>
        <v>#VALUE!</v>
      </c>
      <c r="P14" s="16" t="e">
        <f>ABS(_xll.RtGet(SourceAlias,$AE14,BID)-AF14)</f>
        <v>#VALUE!</v>
      </c>
      <c r="Q14" s="16" t="e">
        <f>ABS(_xll.RtGet(SourceAlias,$AE14,ASK)-AG14)</f>
        <v>#VALUE!</v>
      </c>
      <c r="R14" s="171"/>
      <c r="S14" s="128"/>
      <c r="T14" s="129"/>
      <c r="U14" s="129"/>
      <c r="V14" s="2" t="s">
        <v>70</v>
      </c>
      <c r="W14" s="15" t="str">
        <f>Currency&amp;$W$4&amp;D14&amp;"="</f>
        <v>AUD3M3MD=</v>
      </c>
      <c r="X14" s="16">
        <f>'3M Pricing'!H14*100</f>
        <v>2.67276923977029</v>
      </c>
      <c r="Y14" s="16">
        <f t="shared" si="5"/>
        <v>2.67276923977029</v>
      </c>
      <c r="Z14" s="41" t="s">
        <v>70</v>
      </c>
      <c r="AA14" s="15" t="str">
        <f>Currency&amp;$AA$4&amp;D14&amp;"="</f>
        <v>AUD6M3MD=</v>
      </c>
      <c r="AB14" s="16">
        <f>'6M Pricing'!H14*100</f>
        <v>2.7473497313730237</v>
      </c>
      <c r="AC14" s="16">
        <f t="shared" si="6"/>
        <v>2.7473497313730237</v>
      </c>
      <c r="AD14" s="2"/>
      <c r="AE14" s="15" t="str">
        <f>Currency&amp;$AE$4&amp;D14&amp;"="</f>
        <v>AUDON3MD=</v>
      </c>
      <c r="AF14" s="16">
        <f>'ON Pricing'!H14*100</f>
        <v>2.5674183433725997</v>
      </c>
      <c r="AG14" s="16">
        <f t="shared" si="7"/>
        <v>2.5674183433725997</v>
      </c>
      <c r="AH14" s="41" t="s">
        <v>70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2"/>
      <c r="B15" s="2"/>
      <c r="C15" s="155"/>
      <c r="D15" s="21" t="s">
        <v>55</v>
      </c>
      <c r="E15" s="143" t="s">
        <v>70</v>
      </c>
      <c r="F15" s="99" t="s">
        <v>70</v>
      </c>
      <c r="G15" s="21" t="str">
        <f>IF(Contribute="abcd",IF($F$2&lt;&gt;-1,_xll.RtContribute(SourceAlias,AA15,Fields,AB15:AC15,"SCOPE:SERVER"),_xll.RtContribute(SourceAlias,"DDS_INSERT_S",$F$2:$H$2,AA15:AC15,"SCOPE:SERVER FTC:ALL")),"stopped")</f>
        <v>stopped</v>
      </c>
      <c r="H15" s="21" t="str">
        <f>IF(Contribute="abcd",IF($F$2&lt;&gt;-1,_xll.RtContribute(SourceAlias,AE15,Fields,AF15:AG15,"SCOPE:SERVER"),_xll.RtContribute(SourceAlias,"DDS_INSERT_S",$F$2:$H$2,AF15:AG15,"SCOPE:SERVER FTC:ALL")),"stopped")</f>
        <v>stopped</v>
      </c>
      <c r="I15" s="98" t="s">
        <v>70</v>
      </c>
      <c r="J15" s="127"/>
      <c r="K15" s="127"/>
      <c r="L15" s="104"/>
      <c r="M15" s="104"/>
      <c r="N15" s="16" t="e">
        <f>ABS(_xll.RtGet(SourceAlias,$AA15,BID)-AB15)</f>
        <v>#VALUE!</v>
      </c>
      <c r="O15" s="16" t="e">
        <f>ABS(_xll.RtGet(SourceAlias,$AA15,ASK)-AC15)</f>
        <v>#VALUE!</v>
      </c>
      <c r="P15" s="16" t="e">
        <f>ABS(_xll.RtGet(SourceAlias,$AE15,BID)-AF15)</f>
        <v>#VALUE!</v>
      </c>
      <c r="Q15" s="16" t="e">
        <f>ABS(_xll.RtGet(SourceAlias,$AE15,ASK)-AG15)</f>
        <v>#VALUE!</v>
      </c>
      <c r="R15" s="171"/>
      <c r="S15" s="125"/>
      <c r="T15" s="126"/>
      <c r="U15" s="126"/>
      <c r="V15" s="2" t="s">
        <v>70</v>
      </c>
      <c r="W15" s="103"/>
      <c r="X15" s="103"/>
      <c r="Y15" s="103"/>
      <c r="Z15" s="41" t="s">
        <v>70</v>
      </c>
      <c r="AA15" s="15" t="str">
        <f>Currency&amp;$AA$4&amp;D15&amp;"="</f>
        <v>AUD6M4MD=</v>
      </c>
      <c r="AB15" s="16">
        <f>'6M Pricing'!H15*100</f>
        <v>2.7411218383428002</v>
      </c>
      <c r="AC15" s="16">
        <f t="shared" si="6"/>
        <v>2.7411218383428002</v>
      </c>
      <c r="AD15" s="2"/>
      <c r="AE15" s="15" t="str">
        <f>Currency&amp;$AE$4&amp;D15&amp;"="</f>
        <v>AUDON4MD=</v>
      </c>
      <c r="AF15" s="16">
        <f>'ON Pricing'!H15*100</f>
        <v>2.4778541184175351</v>
      </c>
      <c r="AG15" s="16">
        <f t="shared" si="7"/>
        <v>2.4778541184175351</v>
      </c>
      <c r="AH15" s="41" t="s">
        <v>70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2"/>
      <c r="B16" s="2"/>
      <c r="C16" s="155"/>
      <c r="D16" s="21" t="s">
        <v>56</v>
      </c>
      <c r="E16" s="143" t="s">
        <v>70</v>
      </c>
      <c r="F16" s="99" t="s">
        <v>70</v>
      </c>
      <c r="G16" s="21" t="str">
        <f>IF(Contribute="abcd",IF($F$2&lt;&gt;-1,_xll.RtContribute(SourceAlias,AA16,Fields,AB16:AC16,"SCOPE:SERVER"),_xll.RtContribute(SourceAlias,"DDS_INSERT_S",$F$2:$H$2,AA16:AC16,"SCOPE:SERVER FTC:ALL")),"stopped")</f>
        <v>stopped</v>
      </c>
      <c r="H16" s="21" t="str">
        <f>IF(Contribute="abcd",IF($F$2&lt;&gt;-1,_xll.RtContribute(SourceAlias,AE16,Fields,AF16:AG16,"SCOPE:SERVER"),_xll.RtContribute(SourceAlias,"DDS_INSERT_S",$F$2:$H$2,AF16:AG16,"SCOPE:SERVER FTC:ALL")),"stopped")</f>
        <v>stopped</v>
      </c>
      <c r="I16" s="98" t="s">
        <v>70</v>
      </c>
      <c r="J16" s="127"/>
      <c r="K16" s="127"/>
      <c r="L16" s="104"/>
      <c r="M16" s="104"/>
      <c r="N16" s="16" t="e">
        <f>ABS(_xll.RtGet(SourceAlias,$AA16,BID)-AB16)</f>
        <v>#VALUE!</v>
      </c>
      <c r="O16" s="16" t="e">
        <f>ABS(_xll.RtGet(SourceAlias,$AA16,ASK)-AC16)</f>
        <v>#VALUE!</v>
      </c>
      <c r="P16" s="16" t="e">
        <f>ABS(_xll.RtGet(SourceAlias,$AE16,BID)-AF16)</f>
        <v>#VALUE!</v>
      </c>
      <c r="Q16" s="16" t="e">
        <f>ABS(_xll.RtGet(SourceAlias,$AE16,ASK)-AG16)</f>
        <v>#VALUE!</v>
      </c>
      <c r="R16" s="171"/>
      <c r="S16" s="125"/>
      <c r="T16" s="126"/>
      <c r="U16" s="126"/>
      <c r="V16" s="2" t="s">
        <v>70</v>
      </c>
      <c r="W16" s="103"/>
      <c r="X16" s="103"/>
      <c r="Y16" s="103"/>
      <c r="Z16" s="41" t="s">
        <v>70</v>
      </c>
      <c r="AA16" s="15" t="str">
        <f>Currency&amp;$AA$4&amp;D16&amp;"="</f>
        <v>AUD6M5MD=</v>
      </c>
      <c r="AB16" s="16">
        <f>'6M Pricing'!H16*100</f>
        <v>2.7324705182892699</v>
      </c>
      <c r="AC16" s="16">
        <f t="shared" si="6"/>
        <v>2.7324705182892699</v>
      </c>
      <c r="AD16" s="2"/>
      <c r="AE16" s="15" t="str">
        <f>Currency&amp;$AE$4&amp;D16&amp;"="</f>
        <v>AUDON5MD=</v>
      </c>
      <c r="AF16" s="16">
        <f>'ON Pricing'!H16*100</f>
        <v>2.4750595706383014</v>
      </c>
      <c r="AG16" s="16">
        <f t="shared" si="7"/>
        <v>2.4750595706383014</v>
      </c>
      <c r="AH16" s="41" t="s">
        <v>70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2"/>
      <c r="B17" s="2"/>
      <c r="C17" s="155"/>
      <c r="D17" s="21" t="s">
        <v>57</v>
      </c>
      <c r="E17" s="143" t="s">
        <v>70</v>
      </c>
      <c r="F17" s="99" t="s">
        <v>70</v>
      </c>
      <c r="G17" s="21" t="str">
        <f>IF(Contribute="abcd",IF($F$2&lt;&gt;-1,_xll.RtContribute(SourceAlias,AA17,Fields,AB17:AC17,"SCOPE:SERVER"),_xll.RtContribute(SourceAlias,"DDS_INSERT_S",$F$2:$H$2,AA17:AC17,"SCOPE:SERVER FTC:ALL")),"stopped")</f>
        <v>stopped</v>
      </c>
      <c r="H17" s="21" t="str">
        <f>IF(Contribute="abcd",IF($F$2&lt;&gt;-1,_xll.RtContribute(SourceAlias,AE17,Fields,AF17:AG17,"SCOPE:SERVER"),_xll.RtContribute(SourceAlias,"DDS_INSERT_S",$F$2:$H$2,AF17:AG17,"SCOPE:SERVER FTC:ALL")),"stopped")</f>
        <v>stopped</v>
      </c>
      <c r="I17" s="98" t="s">
        <v>70</v>
      </c>
      <c r="J17" s="130"/>
      <c r="K17" s="130"/>
      <c r="L17" s="104"/>
      <c r="M17" s="104"/>
      <c r="N17" s="16" t="e">
        <f>ABS(_xll.RtGet(SourceAlias,$AA17,BID)-AB17)</f>
        <v>#VALUE!</v>
      </c>
      <c r="O17" s="16" t="e">
        <f>ABS(_xll.RtGet(SourceAlias,$AA17,ASK)-AC17)</f>
        <v>#VALUE!</v>
      </c>
      <c r="P17" s="16" t="e">
        <f>ABS(_xll.RtGet(SourceAlias,$AE17,BID)-AF17)</f>
        <v>#VALUE!</v>
      </c>
      <c r="Q17" s="16" t="e">
        <f>ABS(_xll.RtGet(SourceAlias,$AE17,ASK)-AG17)</f>
        <v>#VALUE!</v>
      </c>
      <c r="R17" s="171"/>
      <c r="S17" s="128"/>
      <c r="T17" s="129"/>
      <c r="U17" s="129"/>
      <c r="V17" s="2" t="s">
        <v>70</v>
      </c>
      <c r="W17" s="103"/>
      <c r="X17" s="103"/>
      <c r="Y17" s="103"/>
      <c r="Z17" s="41" t="s">
        <v>70</v>
      </c>
      <c r="AA17" s="15" t="str">
        <f>Currency&amp;$AA$4&amp;D17&amp;"="</f>
        <v>AUD6M6MD=</v>
      </c>
      <c r="AB17" s="16">
        <f>'6M Pricing'!H17*100</f>
        <v>2.7224281152794809</v>
      </c>
      <c r="AC17" s="16">
        <f t="shared" si="6"/>
        <v>2.7224281152794809</v>
      </c>
      <c r="AD17" s="2"/>
      <c r="AE17" s="15" t="str">
        <f>Currency&amp;$AE$4&amp;D17&amp;"="</f>
        <v>AUDON6MD=</v>
      </c>
      <c r="AF17" s="16">
        <f>'ON Pricing'!H17*100</f>
        <v>2.5123716889465069</v>
      </c>
      <c r="AG17" s="16">
        <f t="shared" si="7"/>
        <v>2.5123716889465069</v>
      </c>
      <c r="AH17" s="41" t="s">
        <v>70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2"/>
      <c r="B18" s="2"/>
      <c r="C18" s="156"/>
      <c r="D18" s="22" t="s">
        <v>58</v>
      </c>
      <c r="E18" s="144" t="s">
        <v>70</v>
      </c>
      <c r="F18" s="100" t="s">
        <v>70</v>
      </c>
      <c r="G18" s="22" t="s">
        <v>70</v>
      </c>
      <c r="H18" s="22" t="str">
        <f>IF(Contribute="abcd",IF($F$2&lt;&gt;-1,_xll.RtContribute(SourceAlias,AE18,Fields,AF18:AG18,"SCOPE:SERVER"),_xll.RtContribute(SourceAlias,"DDS_INSERT_S",$F$2:$H$2,AF18:AG18,"SCOPE:SERVER FTC:ALL")),"stopped")</f>
        <v>stopped</v>
      </c>
      <c r="I18" s="98" t="s">
        <v>70</v>
      </c>
      <c r="J18" s="133"/>
      <c r="K18" s="133"/>
      <c r="L18" s="104"/>
      <c r="M18" s="104"/>
      <c r="N18" s="16"/>
      <c r="O18" s="16"/>
      <c r="P18" s="16" t="e">
        <f>ABS(_xll.RtGet(SourceAlias,$AE18,BID)-AF18)</f>
        <v>#VALUE!</v>
      </c>
      <c r="Q18" s="16" t="e">
        <f>ABS(_xll.RtGet(SourceAlias,$AE18,ASK)-AG18)</f>
        <v>#VALUE!</v>
      </c>
      <c r="R18" s="171"/>
      <c r="S18" s="131"/>
      <c r="T18" s="132"/>
      <c r="U18" s="132"/>
      <c r="V18" s="2" t="s">
        <v>70</v>
      </c>
      <c r="W18" s="103"/>
      <c r="X18" s="103"/>
      <c r="Y18" s="103"/>
      <c r="Z18" s="41" t="s">
        <v>70</v>
      </c>
      <c r="AA18" s="15"/>
      <c r="AB18" s="16"/>
      <c r="AC18" s="16"/>
      <c r="AD18" s="2"/>
      <c r="AE18" s="15" t="str">
        <f>Currency&amp;$AE$4&amp;D18&amp;"="</f>
        <v>AUDON9MD=</v>
      </c>
      <c r="AF18" s="16">
        <f>'ON Pricing'!H18*100</f>
        <v>2.4639999999088431</v>
      </c>
      <c r="AG18" s="16">
        <f t="shared" ref="AG18" si="8">AF18</f>
        <v>2.4639999999088431</v>
      </c>
      <c r="AH18" s="41" t="s">
        <v>70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2" t="b">
        <v>1</v>
      </c>
      <c r="B19" s="121">
        <f t="array" ref="B19:B24">_xll.qlIMMNextDates(_xll.qlSettingsEvaluationDate(Trigger),A19:A24)</f>
        <v>41899</v>
      </c>
      <c r="C19" s="157" t="s">
        <v>93</v>
      </c>
      <c r="D19" s="96" t="str">
        <f>_xll.qlIMMcode(B19,Trigger)</f>
        <v>U4</v>
      </c>
      <c r="E19" s="145" t="s">
        <v>70</v>
      </c>
      <c r="F19" s="20" t="str">
        <f>IF(Contribute="abcd",IF($F$2&lt;&gt;-1,_xll.RtContribute(SourceAlias,W19,Fields,X19:Y19,"SCOPE:SERVER"),_xll.RtContribute(SourceAlias,"DDS_INSERT_S",$F$2:$H$2,W19:Y19,"SCOPE:SERVER FTC:ALL")),"stopped")</f>
        <v>stopped</v>
      </c>
      <c r="G19" s="115" t="s">
        <v>70</v>
      </c>
      <c r="H19" s="107" t="s">
        <v>70</v>
      </c>
      <c r="I19" s="98" t="s">
        <v>70</v>
      </c>
      <c r="J19" s="136"/>
      <c r="K19" s="136"/>
      <c r="L19" s="14" t="e">
        <f>ABS(_xll.RtGet(SourceAlias,$W19,BID)-X19)</f>
        <v>#VALUE!</v>
      </c>
      <c r="M19" s="14" t="e">
        <f>ABS(_xll.RtGet(SourceAlias,$W19,ASK)-Y19)</f>
        <v>#VALUE!</v>
      </c>
      <c r="N19" s="102"/>
      <c r="O19" s="102"/>
      <c r="P19" s="102"/>
      <c r="Q19" s="107"/>
      <c r="R19" s="171"/>
      <c r="S19" s="134"/>
      <c r="T19" s="135"/>
      <c r="U19" s="135"/>
      <c r="V19" s="2" t="s">
        <v>70</v>
      </c>
      <c r="W19" s="13" t="str">
        <f>Currency&amp;$W$4&amp;D19&amp;"="</f>
        <v>AUD3MU4=</v>
      </c>
      <c r="X19" s="14">
        <f>'3M Pricing'!H19</f>
        <v>97.339232976551344</v>
      </c>
      <c r="Y19" s="14">
        <f t="shared" ref="Y19:Y24" si="9">X19</f>
        <v>97.339232976551344</v>
      </c>
      <c r="Z19" s="41" t="s">
        <v>70</v>
      </c>
      <c r="AA19" s="101"/>
      <c r="AB19" s="101"/>
      <c r="AC19" s="101"/>
      <c r="AD19" s="2"/>
      <c r="AE19" s="101"/>
      <c r="AF19" s="101"/>
      <c r="AG19" s="101"/>
      <c r="AH19" s="41" t="s">
        <v>70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2" t="b">
        <v>1</v>
      </c>
      <c r="B20" s="121">
        <v>41990</v>
      </c>
      <c r="C20" s="158"/>
      <c r="D20" s="97" t="str">
        <f>_xll.qlIMMcode(B20,Trigger)</f>
        <v>Z4</v>
      </c>
      <c r="E20" s="146" t="s">
        <v>70</v>
      </c>
      <c r="F20" s="21" t="str">
        <f>IF(Contribute="abcd",IF($F$2&lt;&gt;-1,_xll.RtContribute(SourceAlias,W20,Fields,X20:Y20,"SCOPE:SERVER"),_xll.RtContribute(SourceAlias,"DDS_INSERT_S",$F$2:$H$2,W20:Y20,"SCOPE:SERVER FTC:ALL")),"stopped")</f>
        <v>stopped</v>
      </c>
      <c r="G20" s="116" t="s">
        <v>70</v>
      </c>
      <c r="H20" s="108" t="s">
        <v>70</v>
      </c>
      <c r="I20" s="98" t="s">
        <v>70</v>
      </c>
      <c r="J20" s="130"/>
      <c r="K20" s="130"/>
      <c r="L20" s="16" t="e">
        <f>ABS(_xll.RtGet(SourceAlias,$W20,BID)-X20)</f>
        <v>#VALUE!</v>
      </c>
      <c r="M20" s="16" t="e">
        <f>ABS(_xll.RtGet(SourceAlias,$W20,ASK)-Y20)</f>
        <v>#VALUE!</v>
      </c>
      <c r="N20" s="104"/>
      <c r="O20" s="104"/>
      <c r="P20" s="104"/>
      <c r="Q20" s="108"/>
      <c r="R20" s="171"/>
      <c r="S20" s="128"/>
      <c r="T20" s="129"/>
      <c r="U20" s="129"/>
      <c r="V20" s="2" t="s">
        <v>70</v>
      </c>
      <c r="W20" s="15" t="str">
        <f>Currency&amp;$W$4&amp;D20&amp;"="</f>
        <v>AUD3MZ4=</v>
      </c>
      <c r="X20" s="16">
        <f>'3M Pricing'!H20</f>
        <v>97.414999999818392</v>
      </c>
      <c r="Y20" s="16">
        <f t="shared" si="9"/>
        <v>97.414999999818392</v>
      </c>
      <c r="Z20" s="41" t="s">
        <v>70</v>
      </c>
      <c r="AA20" s="103"/>
      <c r="AB20" s="103"/>
      <c r="AC20" s="103"/>
      <c r="AD20" s="2"/>
      <c r="AE20" s="103"/>
      <c r="AF20" s="103"/>
      <c r="AG20" s="103"/>
      <c r="AH20" s="41" t="s">
        <v>70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2" t="b">
        <v>1</v>
      </c>
      <c r="B21" s="121">
        <v>42081</v>
      </c>
      <c r="C21" s="158"/>
      <c r="D21" s="97" t="str">
        <f>_xll.qlIMMcode(B21,Trigger)</f>
        <v>H5</v>
      </c>
      <c r="E21" s="146" t="s">
        <v>70</v>
      </c>
      <c r="F21" s="21" t="str">
        <f>IF(Contribute="abcd",IF($F$2&lt;&gt;-1,_xll.RtContribute(SourceAlias,W21,Fields,X21:Y21,"SCOPE:SERVER"),_xll.RtContribute(SourceAlias,"DDS_INSERT_S",$F$2:$H$2,W21:Y21,"SCOPE:SERVER FTC:ALL")),"stopped")</f>
        <v>stopped</v>
      </c>
      <c r="G21" s="116" t="s">
        <v>70</v>
      </c>
      <c r="H21" s="108" t="s">
        <v>70</v>
      </c>
      <c r="I21" s="98" t="s">
        <v>70</v>
      </c>
      <c r="J21" s="130"/>
      <c r="K21" s="130"/>
      <c r="L21" s="16" t="e">
        <f>ABS(_xll.RtGet(SourceAlias,$W21,BID)-X21)</f>
        <v>#VALUE!</v>
      </c>
      <c r="M21" s="16" t="e">
        <f>ABS(_xll.RtGet(SourceAlias,$W21,ASK)-Y21)</f>
        <v>#VALUE!</v>
      </c>
      <c r="N21" s="104"/>
      <c r="O21" s="104"/>
      <c r="P21" s="104"/>
      <c r="Q21" s="108"/>
      <c r="R21" s="171"/>
      <c r="S21" s="128"/>
      <c r="T21" s="129"/>
      <c r="U21" s="129"/>
      <c r="V21" s="2" t="s">
        <v>70</v>
      </c>
      <c r="W21" s="15" t="str">
        <f>Currency&amp;$W$4&amp;D21&amp;"="</f>
        <v>AUD3MH5=</v>
      </c>
      <c r="X21" s="16">
        <f>'3M Pricing'!H21</f>
        <v>97.424999999737381</v>
      </c>
      <c r="Y21" s="16">
        <f t="shared" si="9"/>
        <v>97.424999999737381</v>
      </c>
      <c r="Z21" s="41" t="s">
        <v>70</v>
      </c>
      <c r="AA21" s="103"/>
      <c r="AB21" s="103"/>
      <c r="AC21" s="103"/>
      <c r="AD21" s="2"/>
      <c r="AE21" s="103"/>
      <c r="AF21" s="103"/>
      <c r="AG21" s="103"/>
      <c r="AH21" s="41" t="s">
        <v>70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2" t="b">
        <v>1</v>
      </c>
      <c r="B22" s="121">
        <v>42172</v>
      </c>
      <c r="C22" s="158"/>
      <c r="D22" s="97" t="str">
        <f>_xll.qlIMMcode(B22,Trigger)</f>
        <v>M5</v>
      </c>
      <c r="E22" s="146" t="s">
        <v>70</v>
      </c>
      <c r="F22" s="21" t="str">
        <f>IF(Contribute="abcd",IF($F$2&lt;&gt;-1,_xll.RtContribute(SourceAlias,W22,Fields,X22:Y22,"SCOPE:SERVER"),_xll.RtContribute(SourceAlias,"DDS_INSERT_S",$F$2:$H$2,W22:Y22,"SCOPE:SERVER FTC:ALL")),"stopped")</f>
        <v>stopped</v>
      </c>
      <c r="G22" s="116" t="s">
        <v>70</v>
      </c>
      <c r="H22" s="108" t="s">
        <v>70</v>
      </c>
      <c r="I22" s="98" t="s">
        <v>70</v>
      </c>
      <c r="J22" s="130"/>
      <c r="K22" s="130"/>
      <c r="L22" s="16" t="e">
        <f>ABS(_xll.RtGet(SourceAlias,$W22,BID)-X22)</f>
        <v>#VALUE!</v>
      </c>
      <c r="M22" s="16" t="e">
        <f>ABS(_xll.RtGet(SourceAlias,$W22,ASK)-Y22)</f>
        <v>#VALUE!</v>
      </c>
      <c r="N22" s="104"/>
      <c r="O22" s="104"/>
      <c r="P22" s="104"/>
      <c r="Q22" s="108"/>
      <c r="R22" s="171"/>
      <c r="S22" s="128"/>
      <c r="T22" s="129"/>
      <c r="U22" s="129"/>
      <c r="V22" s="2" t="s">
        <v>70</v>
      </c>
      <c r="W22" s="15" t="str">
        <f>Currency&amp;$W$4&amp;D22&amp;"="</f>
        <v>AUD3MM5=</v>
      </c>
      <c r="X22" s="16">
        <f>'3M Pricing'!H22</f>
        <v>97.395000000103764</v>
      </c>
      <c r="Y22" s="16">
        <f t="shared" si="9"/>
        <v>97.395000000103764</v>
      </c>
      <c r="Z22" s="41" t="s">
        <v>70</v>
      </c>
      <c r="AA22" s="103"/>
      <c r="AB22" s="103"/>
      <c r="AC22" s="103"/>
      <c r="AD22" s="2"/>
      <c r="AE22" s="103"/>
      <c r="AF22" s="103"/>
      <c r="AG22" s="103"/>
      <c r="AH22" s="41" t="s">
        <v>70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2" t="b">
        <v>1</v>
      </c>
      <c r="B23" s="121">
        <v>42263</v>
      </c>
      <c r="C23" s="158"/>
      <c r="D23" s="97" t="str">
        <f>_xll.qlIMMcode(B23,Trigger)</f>
        <v>U5</v>
      </c>
      <c r="E23" s="146" t="s">
        <v>70</v>
      </c>
      <c r="F23" s="21" t="str">
        <f>IF(Contribute="abcd",IF($F$2&lt;&gt;-1,_xll.RtContribute(SourceAlias,W23,Fields,X23:Y23,"SCOPE:SERVER"),_xll.RtContribute(SourceAlias,"DDS_INSERT_S",$F$2:$H$2,W23:Y23,"SCOPE:SERVER FTC:ALL")),"stopped")</f>
        <v>stopped</v>
      </c>
      <c r="G23" s="116" t="s">
        <v>70</v>
      </c>
      <c r="H23" s="108" t="s">
        <v>70</v>
      </c>
      <c r="I23" s="98" t="s">
        <v>70</v>
      </c>
      <c r="J23" s="130"/>
      <c r="K23" s="130"/>
      <c r="L23" s="16" t="e">
        <f>ABS(_xll.RtGet(SourceAlias,$W23,BID)-X23)</f>
        <v>#VALUE!</v>
      </c>
      <c r="M23" s="16" t="e">
        <f>ABS(_xll.RtGet(SourceAlias,$W23,ASK)-Y23)</f>
        <v>#VALUE!</v>
      </c>
      <c r="N23" s="104"/>
      <c r="O23" s="104"/>
      <c r="P23" s="104"/>
      <c r="Q23" s="108"/>
      <c r="R23" s="171"/>
      <c r="S23" s="128"/>
      <c r="T23" s="129"/>
      <c r="U23" s="129"/>
      <c r="V23" s="2" t="s">
        <v>70</v>
      </c>
      <c r="W23" s="15" t="str">
        <f>Currency&amp;$W$4&amp;D23&amp;"="</f>
        <v>AUD3MU5=</v>
      </c>
      <c r="X23" s="16">
        <f>'3M Pricing'!H23</f>
        <v>97.335000000133689</v>
      </c>
      <c r="Y23" s="16">
        <f t="shared" si="9"/>
        <v>97.335000000133689</v>
      </c>
      <c r="Z23" s="41" t="s">
        <v>70</v>
      </c>
      <c r="AA23" s="103"/>
      <c r="AB23" s="103"/>
      <c r="AC23" s="103"/>
      <c r="AD23" s="2"/>
      <c r="AE23" s="103"/>
      <c r="AF23" s="103"/>
      <c r="AG23" s="103"/>
      <c r="AH23" s="41" t="s">
        <v>70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2" t="b">
        <v>1</v>
      </c>
      <c r="B24" s="121">
        <v>42354</v>
      </c>
      <c r="C24" s="159"/>
      <c r="D24" s="148" t="str">
        <f>_xll.qlIMMcode(B24,Trigger)</f>
        <v>Z5</v>
      </c>
      <c r="E24" s="147"/>
      <c r="F24" s="22" t="str">
        <f>IF(Contribute="abcd",IF($F$2&lt;&gt;-1,_xll.RtContribute(SourceAlias,W24,Fields,X24:Y24,"SCOPE:SERVER"),_xll.RtContribute(SourceAlias,"DDS_INSERT_S",$F$2:$H$2,W24:Y24,"SCOPE:SERVER FTC:ALL")),"stopped")</f>
        <v>stopped</v>
      </c>
      <c r="G24" s="117" t="s">
        <v>70</v>
      </c>
      <c r="H24" s="109" t="s">
        <v>70</v>
      </c>
      <c r="I24" s="98" t="s">
        <v>70</v>
      </c>
      <c r="J24" s="137"/>
      <c r="K24" s="137"/>
      <c r="L24" s="18" t="e">
        <f>ABS(_xll.RtGet(SourceAlias,$W24,BID)-X24)</f>
        <v>#VALUE!</v>
      </c>
      <c r="M24" s="18" t="e">
        <f>ABS(_xll.RtGet(SourceAlias,$W24,ASK)-Y24)</f>
        <v>#VALUE!</v>
      </c>
      <c r="N24" s="106"/>
      <c r="O24" s="106"/>
      <c r="P24" s="106"/>
      <c r="Q24" s="109"/>
      <c r="R24" s="171"/>
      <c r="S24" s="131"/>
      <c r="T24" s="132"/>
      <c r="U24" s="132"/>
      <c r="V24" s="2" t="s">
        <v>70</v>
      </c>
      <c r="W24" s="17" t="str">
        <f>Currency&amp;$W$4&amp;D24&amp;"="</f>
        <v>AUD3MZ5=</v>
      </c>
      <c r="X24" s="18">
        <f>'3M Pricing'!H24</f>
        <v>97.21611177610815</v>
      </c>
      <c r="Y24" s="18">
        <f t="shared" si="9"/>
        <v>97.21611177610815</v>
      </c>
      <c r="Z24" s="41" t="s">
        <v>70</v>
      </c>
      <c r="AA24" s="105"/>
      <c r="AB24" s="105"/>
      <c r="AC24" s="105"/>
      <c r="AD24" s="2"/>
      <c r="AE24" s="105"/>
      <c r="AF24" s="105"/>
      <c r="AG24" s="105"/>
      <c r="AH24" s="41" t="s">
        <v>70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2"/>
      <c r="B25" s="2"/>
      <c r="C25" s="154" t="s">
        <v>94</v>
      </c>
      <c r="D25" s="20" t="s">
        <v>21</v>
      </c>
      <c r="E25" s="143" t="str">
        <f>IF(Contribute="abcd",IF($F$2&lt;&gt;-1,_xll.RtContribute(SourceAlias,S25,Fields,T25:U25,"SCOPE:SERVER"),_xll.RtContribute(SourceAlias,"DDS_INSERT_S",$F$2:$H$2,S25:U25,"SCOPE:SERVER FTC:ALL")),"stopped")</f>
        <v>stopped</v>
      </c>
      <c r="F25" s="99" t="s">
        <v>70</v>
      </c>
      <c r="G25" s="21" t="s">
        <v>70</v>
      </c>
      <c r="H25" s="21" t="s">
        <v>70</v>
      </c>
      <c r="I25" s="98" t="s">
        <v>70</v>
      </c>
      <c r="J25" s="124" t="e">
        <f>ABS(_xll.RtGet(SourceAlias,$S25,BID)-T25)</f>
        <v>#VALUE!</v>
      </c>
      <c r="K25" s="124" t="e">
        <f>ABS(_xll.RtGet(SourceAlias,$S25,ASK)-U25)</f>
        <v>#VALUE!</v>
      </c>
      <c r="L25" s="102"/>
      <c r="M25" s="102"/>
      <c r="N25" s="14"/>
      <c r="O25" s="14"/>
      <c r="P25" s="14"/>
      <c r="Q25" s="14"/>
      <c r="R25" s="171"/>
      <c r="S25" s="122" t="str">
        <f>Currency&amp;$S$4&amp;D25&amp;"="</f>
        <v>AUD1M3M=</v>
      </c>
      <c r="T25" s="123">
        <f>'1M Pricing'!H25*100</f>
        <v>2.63094480291053</v>
      </c>
      <c r="U25" s="123">
        <f>T25</f>
        <v>2.63094480291053</v>
      </c>
      <c r="V25" s="2"/>
      <c r="W25" s="101"/>
      <c r="X25" s="101"/>
      <c r="Y25" s="101"/>
      <c r="Z25" s="41"/>
      <c r="AA25" s="13"/>
      <c r="AB25" s="14"/>
      <c r="AC25" s="14"/>
      <c r="AD25" s="2"/>
      <c r="AE25" s="13"/>
      <c r="AF25" s="14"/>
      <c r="AG25" s="14"/>
      <c r="AH25" s="41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2"/>
      <c r="B26" s="2"/>
      <c r="C26" s="155"/>
      <c r="D26" s="21" t="s">
        <v>14</v>
      </c>
      <c r="E26" s="143" t="str">
        <f>IF(Contribute="abcd",IF($F$2&lt;&gt;-1,_xll.RtContribute(SourceAlias,S26,Fields,T26:U26,"SCOPE:SERVER"),_xll.RtContribute(SourceAlias,"DDS_INSERT_S",$F$2:$H$2,S26:U26,"SCOPE:SERVER FTC:ALL")),"stopped")</f>
        <v>stopped</v>
      </c>
      <c r="F26" s="99" t="s">
        <v>70</v>
      </c>
      <c r="G26" s="21" t="s">
        <v>70</v>
      </c>
      <c r="H26" s="21" t="s">
        <v>70</v>
      </c>
      <c r="I26" s="98" t="s">
        <v>70</v>
      </c>
      <c r="J26" s="127" t="e">
        <f>ABS(_xll.RtGet(SourceAlias,$S26,BID)-T26)</f>
        <v>#VALUE!</v>
      </c>
      <c r="K26" s="127" t="e">
        <f>ABS(_xll.RtGet(SourceAlias,$S26,ASK)-U26)</f>
        <v>#VALUE!</v>
      </c>
      <c r="L26" s="104"/>
      <c r="M26" s="104"/>
      <c r="N26" s="16"/>
      <c r="O26" s="16"/>
      <c r="P26" s="16"/>
      <c r="Q26" s="16"/>
      <c r="R26" s="171"/>
      <c r="S26" s="125" t="str">
        <f>Currency&amp;$S$4&amp;D26&amp;"="</f>
        <v>AUD1M6M=</v>
      </c>
      <c r="T26" s="126">
        <f>'1M Pricing'!H26*100</f>
        <v>2.5870180844695074</v>
      </c>
      <c r="U26" s="126">
        <f>T26</f>
        <v>2.5870180844695074</v>
      </c>
      <c r="V26" s="2"/>
      <c r="W26" s="103"/>
      <c r="X26" s="103"/>
      <c r="Y26" s="103"/>
      <c r="Z26" s="41"/>
      <c r="AA26" s="15"/>
      <c r="AB26" s="16"/>
      <c r="AC26" s="16"/>
      <c r="AD26" s="2"/>
      <c r="AE26" s="15"/>
      <c r="AF26" s="16"/>
      <c r="AG26" s="16"/>
      <c r="AH26" s="41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ht="11.25" customHeight="1" x14ac:dyDescent="0.2">
      <c r="A27" s="2"/>
      <c r="B27" s="2"/>
      <c r="C27" s="155"/>
      <c r="D27" s="21" t="s">
        <v>24</v>
      </c>
      <c r="E27" s="143" t="str">
        <f>IF(Contribute="abcd",IF($F$2&lt;&gt;-1,_xll.RtContribute(SourceAlias,S27,Fields,T27:U27,"SCOPE:SERVER"),_xll.RtContribute(SourceAlias,"DDS_INSERT_S",$F$2:$H$2,S27:U27,"SCOPE:SERVER FTC:ALL")),"stopped")</f>
        <v>stopped</v>
      </c>
      <c r="F27" s="99" t="s">
        <v>70</v>
      </c>
      <c r="G27" s="21" t="s">
        <v>70</v>
      </c>
      <c r="H27" s="21" t="s">
        <v>70</v>
      </c>
      <c r="I27" s="98" t="s">
        <v>70</v>
      </c>
      <c r="J27" s="127" t="e">
        <f>ABS(_xll.RtGet(SourceAlias,$S27,BID)-T27)</f>
        <v>#VALUE!</v>
      </c>
      <c r="K27" s="127" t="e">
        <f>ABS(_xll.RtGet(SourceAlias,$S27,ASK)-U27)</f>
        <v>#VALUE!</v>
      </c>
      <c r="L27" s="104"/>
      <c r="M27" s="104"/>
      <c r="N27" s="16"/>
      <c r="O27" s="16"/>
      <c r="P27" s="16"/>
      <c r="Q27" s="16"/>
      <c r="R27" s="171"/>
      <c r="S27" s="125" t="str">
        <f>Currency&amp;$S$4&amp;D27&amp;"="</f>
        <v>AUD1M9M=</v>
      </c>
      <c r="T27" s="126">
        <f>'1M Pricing'!H27*100</f>
        <v>2.5572139950852146</v>
      </c>
      <c r="U27" s="126">
        <f>T27</f>
        <v>2.5572139950852146</v>
      </c>
      <c r="V27" s="2"/>
      <c r="W27" s="103"/>
      <c r="X27" s="103"/>
      <c r="Y27" s="103"/>
      <c r="Z27" s="41"/>
      <c r="AA27" s="15"/>
      <c r="AB27" s="16"/>
      <c r="AC27" s="16"/>
      <c r="AD27" s="2"/>
      <c r="AE27" s="15"/>
      <c r="AF27" s="16"/>
      <c r="AG27" s="16"/>
      <c r="AH27" s="41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ht="11.25" customHeight="1" x14ac:dyDescent="0.2">
      <c r="A28" s="2"/>
      <c r="B28" s="2"/>
      <c r="C28" s="155"/>
      <c r="D28" s="21" t="s">
        <v>25</v>
      </c>
      <c r="E28" s="143" t="str">
        <f>IF(Contribute="abcd",IF($F$2&lt;&gt;-1,_xll.RtContribute(SourceAlias,S28,Fields,T28:U28,"SCOPE:SERVER"),_xll.RtContribute(SourceAlias,"DDS_INSERT_S",$F$2:$H$2,S28:U28,"SCOPE:SERVER FTC:ALL")),"stopped")</f>
        <v>stopped</v>
      </c>
      <c r="F28" s="21" t="str">
        <f>IF(Contribute="abcd",IF($F$2&lt;&gt;-1,_xll.RtContribute(SourceAlias,W28,Fields,X28:Y28,"SCOPE:SERVER"),_xll.RtContribute(SourceAlias,"DDS_INSERT_S",$F$2:$H$2,W28:Y28,"SCOPE:SERVER FTC:ALL")),"stopped")</f>
        <v>stopped</v>
      </c>
      <c r="G28" s="21" t="str">
        <f>IF(Contribute="abcd",IF($F$2&lt;&gt;-1,_xll.RtContribute(SourceAlias,AA28,Fields,AB28:AC28,"SCOPE:SERVER"),_xll.RtContribute(SourceAlias,"DDS_INSERT_S",$F$2:$H$2,AA28:AC28,"SCOPE:SERVER FTC:ALL")),"stopped")</f>
        <v>stopped</v>
      </c>
      <c r="H28" s="21" t="str">
        <f>IF(Contribute="abcd",IF($F$2&lt;&gt;-1,_xll.RtContribute(SourceAlias,AE28,Fields,AF28:AG28,"SCOPE:SERVER"),_xll.RtContribute(SourceAlias,"DDS_INSERT_S",$F$2:$H$2,AF28:AG28,"SCOPE:SERVER FTC:ALL")),"stopped")</f>
        <v>stopped</v>
      </c>
      <c r="I28" s="98" t="s">
        <v>70</v>
      </c>
      <c r="J28" s="127" t="e">
        <f>ABS(_xll.RtGet(SourceAlias,$S28,BID)-T28)</f>
        <v>#VALUE!</v>
      </c>
      <c r="K28" s="127" t="e">
        <f>ABS(_xll.RtGet(SourceAlias,$S28,ASK)-U28)</f>
        <v>#VALUE!</v>
      </c>
      <c r="L28" s="16" t="e">
        <f>ABS(_xll.RtGet(SourceAlias,$W28,BID)-X28)</f>
        <v>#VALUE!</v>
      </c>
      <c r="M28" s="16" t="e">
        <f>ABS(_xll.RtGet(SourceAlias,$W28,ASK)-Y28)</f>
        <v>#VALUE!</v>
      </c>
      <c r="N28" s="16" t="e">
        <f>ABS(_xll.RtGet(SourceAlias,$AA28,BID)-AB28)</f>
        <v>#VALUE!</v>
      </c>
      <c r="O28" s="16" t="e">
        <f>ABS(_xll.RtGet(SourceAlias,$AA28,ASK)-AC28)</f>
        <v>#VALUE!</v>
      </c>
      <c r="P28" s="16" t="e">
        <f>ABS(_xll.RtGet(SourceAlias,$AE28,BID)-AF28)</f>
        <v>#VALUE!</v>
      </c>
      <c r="Q28" s="16" t="e">
        <f>ABS(_xll.RtGet(SourceAlias,$AE28,ASK)-AG28)</f>
        <v>#VALUE!</v>
      </c>
      <c r="R28" s="171"/>
      <c r="S28" s="125" t="str">
        <f>Currency&amp;$S$4&amp;D28&amp;"="</f>
        <v>AUD1M1Y=</v>
      </c>
      <c r="T28" s="126">
        <f>'1M Pricing'!H28*100</f>
        <v>2.5512500000000573</v>
      </c>
      <c r="U28" s="126">
        <f>T28</f>
        <v>2.5512500000000573</v>
      </c>
      <c r="V28" s="2" t="s">
        <v>70</v>
      </c>
      <c r="W28" s="15" t="str">
        <f>Currency&amp;$W$4&amp;D28&amp;"="</f>
        <v>AUD3M1Y=</v>
      </c>
      <c r="X28" s="16">
        <f>'3M Pricing'!H28*100</f>
        <v>2.6103463254489498</v>
      </c>
      <c r="Y28" s="16">
        <f>X28</f>
        <v>2.6103463254489498</v>
      </c>
      <c r="Z28" s="41" t="s">
        <v>70</v>
      </c>
      <c r="AA28" s="15" t="str">
        <f>Currency&amp;$AA$4&amp;D28&amp;"="</f>
        <v>AUD6M1Y=</v>
      </c>
      <c r="AB28" s="16">
        <f>'6M Pricing'!H28*100</f>
        <v>2.6608758466229894</v>
      </c>
      <c r="AC28" s="16">
        <f>AB28</f>
        <v>2.6608758466229894</v>
      </c>
      <c r="AD28" s="2"/>
      <c r="AE28" s="15" t="str">
        <f>Currency&amp;$AE$4&amp;D28&amp;"D"&amp;"="</f>
        <v>AUDON1YD=</v>
      </c>
      <c r="AF28" s="16">
        <f>'ON Pricing'!H28*100</f>
        <v>2.4779999999291058</v>
      </c>
      <c r="AG28" s="16">
        <f t="shared" ref="AG28:AG43" si="10">AF28</f>
        <v>2.4779999999291058</v>
      </c>
      <c r="AH28" s="41" t="s">
        <v>70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ht="11.25" customHeight="1" x14ac:dyDescent="0.2">
      <c r="A29" s="2"/>
      <c r="B29" s="2"/>
      <c r="C29" s="155"/>
      <c r="D29" s="21" t="s">
        <v>90</v>
      </c>
      <c r="E29" s="143" t="s">
        <v>70</v>
      </c>
      <c r="F29" s="21" t="s">
        <v>70</v>
      </c>
      <c r="G29" s="21" t="s">
        <v>70</v>
      </c>
      <c r="H29" s="21" t="str">
        <f>IF(Contribute="abcd",IF($F$2&lt;&gt;-1,_xll.RtContribute(SourceAlias,AE29,Fields,AF29:AG29,"SCOPE:SERVER"),_xll.RtContribute(SourceAlias,"DDS_INSERT_S",$F$2:$H$2,AF29:AG29,"SCOPE:SERVER FTC:ALL")),"stopped")</f>
        <v>stopped</v>
      </c>
      <c r="I29" s="98" t="s">
        <v>70</v>
      </c>
      <c r="J29" s="127"/>
      <c r="K29" s="127"/>
      <c r="L29" s="16"/>
      <c r="M29" s="16"/>
      <c r="N29" s="16"/>
      <c r="O29" s="16"/>
      <c r="P29" s="16" t="e">
        <f>ABS(_xll.RtGet(SourceAlias,$AE29,BID)-AF29)</f>
        <v>#VALUE!</v>
      </c>
      <c r="Q29" s="16" t="e">
        <f>ABS(_xll.RtGet(SourceAlias,$AE29,ASK)-AG29)</f>
        <v>#VALUE!</v>
      </c>
      <c r="R29" s="171"/>
      <c r="S29" s="125"/>
      <c r="T29" s="126"/>
      <c r="U29" s="126"/>
      <c r="V29" s="2" t="s">
        <v>70</v>
      </c>
      <c r="W29" s="15"/>
      <c r="X29" s="16"/>
      <c r="Y29" s="16"/>
      <c r="Z29" s="41" t="s">
        <v>70</v>
      </c>
      <c r="AA29" s="15"/>
      <c r="AB29" s="16"/>
      <c r="AC29" s="16"/>
      <c r="AD29" s="2"/>
      <c r="AE29" s="15" t="str">
        <f>Currency&amp;$AE$4&amp;D29&amp;"D"&amp;"="</f>
        <v>AUDON1Y6MD=</v>
      </c>
      <c r="AF29" s="16">
        <f>'ON Pricing'!H29*100</f>
        <v>2.5002525646190938</v>
      </c>
      <c r="AG29" s="16">
        <f t="shared" si="10"/>
        <v>2.5002525646190938</v>
      </c>
      <c r="AH29" s="41" t="s">
        <v>70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ht="11.25" customHeight="1" x14ac:dyDescent="0.2">
      <c r="A30" s="2"/>
      <c r="B30" s="2"/>
      <c r="C30" s="155"/>
      <c r="D30" s="21" t="s">
        <v>26</v>
      </c>
      <c r="E30" s="143" t="str">
        <f>IF(Contribute="abcd",IF($F$2&lt;&gt;-1,_xll.RtContribute(SourceAlias,S30,Fields,T30:U30,"SCOPE:SERVER"),_xll.RtContribute(SourceAlias,"DDS_INSERT_S",$F$2:$H$2,S30:U30,"SCOPE:SERVER FTC:ALL")),"stopped")</f>
        <v>stopped</v>
      </c>
      <c r="F30" s="21" t="str">
        <f>IF(Contribute="abcd",IF($F$2&lt;&gt;-1,_xll.RtContribute(SourceAlias,W30,Fields,X30:Y30,"SCOPE:SERVER"),_xll.RtContribute(SourceAlias,"DDS_INSERT_S",$F$2:$H$2,W30:Y30,"SCOPE:SERVER FTC:ALL")),"stopped")</f>
        <v>stopped</v>
      </c>
      <c r="G30" s="21" t="str">
        <f>IF(Contribute="abcd",IF($F$2&lt;&gt;-1,_xll.RtContribute(SourceAlias,AA30,Fields,AB30:AC30,"SCOPE:SERVER"),_xll.RtContribute(SourceAlias,"DDS_INSERT_S",$F$2:$H$2,AA30:AC30,"SCOPE:SERVER FTC:ALL")),"stopped")</f>
        <v>stopped</v>
      </c>
      <c r="H30" s="21" t="str">
        <f>IF(Contribute="abcd",IF($F$2&lt;&gt;-1,_xll.RtContribute(SourceAlias,AE30,Fields,AF30:AG30,"SCOPE:SERVER"),_xll.RtContribute(SourceAlias,"DDS_INSERT_S",$F$2:$H$2,AF30:AG30,"SCOPE:SERVER FTC:ALL")),"stopped")</f>
        <v>stopped</v>
      </c>
      <c r="I30" s="98" t="s">
        <v>70</v>
      </c>
      <c r="J30" s="127" t="e">
        <f>ABS(_xll.RtGet(SourceAlias,$S30,BID)-T30)</f>
        <v>#VALUE!</v>
      </c>
      <c r="K30" s="127" t="e">
        <f>ABS(_xll.RtGet(SourceAlias,$S30,ASK)-U30)</f>
        <v>#VALUE!</v>
      </c>
      <c r="L30" s="16" t="e">
        <f>ABS(_xll.RtGet(SourceAlias,$W30,BID)-X30)</f>
        <v>#VALUE!</v>
      </c>
      <c r="M30" s="16" t="e">
        <f>ABS(_xll.RtGet(SourceAlias,$W30,ASK)-Y30)</f>
        <v>#VALUE!</v>
      </c>
      <c r="N30" s="16" t="e">
        <f>ABS(_xll.RtGet(SourceAlias,$AA30,BID)-AB30)</f>
        <v>#VALUE!</v>
      </c>
      <c r="O30" s="16" t="e">
        <f>ABS(_xll.RtGet(SourceAlias,$AA30,ASK)-AC30)</f>
        <v>#VALUE!</v>
      </c>
      <c r="P30" s="16" t="e">
        <f>ABS(_xll.RtGet(SourceAlias,$AE30,BID)-AF30)</f>
        <v>#VALUE!</v>
      </c>
      <c r="Q30" s="16" t="e">
        <f>ABS(_xll.RtGet(SourceAlias,$AE30,ASK)-AG30)</f>
        <v>#VALUE!</v>
      </c>
      <c r="R30" s="171"/>
      <c r="S30" s="125" t="str">
        <f>Currency&amp;$S$4&amp;D30&amp;"="</f>
        <v>AUD1M2Y=</v>
      </c>
      <c r="T30" s="126">
        <f>'1M Pricing'!H30*100</f>
        <v>2.6350000000011429</v>
      </c>
      <c r="U30" s="126">
        <f>T30</f>
        <v>2.6350000000011429</v>
      </c>
      <c r="V30" s="2" t="s">
        <v>70</v>
      </c>
      <c r="W30" s="15" t="str">
        <f>Currency&amp;$W$4&amp;D30&amp;"="</f>
        <v>AUD3M2Y=</v>
      </c>
      <c r="X30" s="16">
        <f>'3M Pricing'!H30*100</f>
        <v>2.7099999999500648</v>
      </c>
      <c r="Y30" s="16">
        <f>X30</f>
        <v>2.7099999999500648</v>
      </c>
      <c r="Z30" s="41" t="s">
        <v>70</v>
      </c>
      <c r="AA30" s="15" t="str">
        <f>Currency&amp;$AA$4&amp;D30&amp;"="</f>
        <v>AUD6M2Y=</v>
      </c>
      <c r="AB30" s="16">
        <f>'6M Pricing'!H30*100</f>
        <v>2.7749908368854421</v>
      </c>
      <c r="AC30" s="16">
        <f>AB30</f>
        <v>2.7749908368854421</v>
      </c>
      <c r="AD30" s="2"/>
      <c r="AE30" s="15" t="str">
        <f>Currency&amp;$AE$4&amp;D30&amp;"D"&amp;"="</f>
        <v>AUDON2YD=</v>
      </c>
      <c r="AF30" s="16">
        <f>'ON Pricing'!H30*100</f>
        <v>2.5542743460833548</v>
      </c>
      <c r="AG30" s="16">
        <f t="shared" si="10"/>
        <v>2.5542743460833548</v>
      </c>
      <c r="AH30" s="41" t="s">
        <v>70</v>
      </c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ht="11.25" customHeight="1" x14ac:dyDescent="0.2">
      <c r="A31" s="2"/>
      <c r="B31" s="2"/>
      <c r="C31" s="155"/>
      <c r="D31" s="21" t="s">
        <v>27</v>
      </c>
      <c r="E31" s="143" t="str">
        <f>IF(Contribute="abcd",IF($F$2&lt;&gt;-1,_xll.RtContribute(SourceAlias,S31,Fields,T31:U31,"SCOPE:SERVER"),_xll.RtContribute(SourceAlias,"DDS_INSERT_S",$F$2:$H$2,S31:U31,"SCOPE:SERVER FTC:ALL")),"stopped")</f>
        <v>stopped</v>
      </c>
      <c r="F31" s="21" t="str">
        <f>IF(Contribute="abcd",IF($F$2&lt;&gt;-1,_xll.RtContribute(SourceAlias,W31,Fields,X31:Y31,"SCOPE:SERVER"),_xll.RtContribute(SourceAlias,"DDS_INSERT_S",$F$2:$H$2,W31:Y31,"SCOPE:SERVER FTC:ALL")),"stopped")</f>
        <v>stopped</v>
      </c>
      <c r="G31" s="21" t="str">
        <f>IF(Contribute="abcd",IF($F$2&lt;&gt;-1,_xll.RtContribute(SourceAlias,AA31,Fields,AB31:AC31,"SCOPE:SERVER"),_xll.RtContribute(SourceAlias,"DDS_INSERT_S",$F$2:$H$2,AA31:AC31,"SCOPE:SERVER FTC:ALL")),"stopped")</f>
        <v>stopped</v>
      </c>
      <c r="H31" s="21" t="str">
        <f>IF(Contribute="abcd",IF($F$2&lt;&gt;-1,_xll.RtContribute(SourceAlias,AE31,Fields,AF31:AG31,"SCOPE:SERVER"),_xll.RtContribute(SourceAlias,"DDS_INSERT_S",$F$2:$H$2,AF31:AG31,"SCOPE:SERVER FTC:ALL")),"stopped")</f>
        <v>stopped</v>
      </c>
      <c r="I31" s="98" t="s">
        <v>70</v>
      </c>
      <c r="J31" s="127" t="e">
        <f>ABS(_xll.RtGet(SourceAlias,$S31,BID)-T31)</f>
        <v>#VALUE!</v>
      </c>
      <c r="K31" s="127" t="e">
        <f>ABS(_xll.RtGet(SourceAlias,$S31,ASK)-U31)</f>
        <v>#VALUE!</v>
      </c>
      <c r="L31" s="16" t="e">
        <f>ABS(_xll.RtGet(SourceAlias,$W31,BID)-X31)</f>
        <v>#VALUE!</v>
      </c>
      <c r="M31" s="16" t="e">
        <f>ABS(_xll.RtGet(SourceAlias,$W31,ASK)-Y31)</f>
        <v>#VALUE!</v>
      </c>
      <c r="N31" s="16" t="e">
        <f>ABS(_xll.RtGet(SourceAlias,$AA31,BID)-AB31)</f>
        <v>#VALUE!</v>
      </c>
      <c r="O31" s="16" t="e">
        <f>ABS(_xll.RtGet(SourceAlias,$AA31,ASK)-AC31)</f>
        <v>#VALUE!</v>
      </c>
      <c r="P31" s="16" t="e">
        <f>ABS(_xll.RtGet(SourceAlias,$AE31,BID)-AF31)</f>
        <v>#VALUE!</v>
      </c>
      <c r="Q31" s="16" t="e">
        <f>ABS(_xll.RtGet(SourceAlias,$AE31,ASK)-AG31)</f>
        <v>#VALUE!</v>
      </c>
      <c r="R31" s="171"/>
      <c r="S31" s="125" t="str">
        <f>Currency&amp;$S$4&amp;D31&amp;"="</f>
        <v>AUD1M3Y=</v>
      </c>
      <c r="T31" s="126">
        <f>'1M Pricing'!H31*100</f>
        <v>2.7675000000007999</v>
      </c>
      <c r="U31" s="126">
        <f>T31</f>
        <v>2.7675000000007999</v>
      </c>
      <c r="V31" s="2" t="s">
        <v>70</v>
      </c>
      <c r="W31" s="15" t="str">
        <f>Currency&amp;$W$4&amp;D31&amp;"="</f>
        <v>AUD3M3Y=</v>
      </c>
      <c r="X31" s="16">
        <f>'3M Pricing'!H31*100</f>
        <v>2.847499999970033</v>
      </c>
      <c r="Y31" s="16">
        <f>X31</f>
        <v>2.847499999970033</v>
      </c>
      <c r="Z31" s="41" t="s">
        <v>70</v>
      </c>
      <c r="AA31" s="15" t="str">
        <f>Currency&amp;$AA$4&amp;D31&amp;"="</f>
        <v>AUD6M3Y=</v>
      </c>
      <c r="AB31" s="16">
        <f>'6M Pricing'!H31*100</f>
        <v>2.9203230007941769</v>
      </c>
      <c r="AC31" s="16">
        <f>AB31</f>
        <v>2.9203230007941769</v>
      </c>
      <c r="AD31" s="2"/>
      <c r="AE31" s="15" t="str">
        <f>Currency&amp;$AE$4&amp;D31&amp;"D"&amp;"="</f>
        <v>AUDON3YD=</v>
      </c>
      <c r="AF31" s="16">
        <f>'ON Pricing'!H31*100</f>
        <v>2.6800000000167685</v>
      </c>
      <c r="AG31" s="16">
        <f t="shared" si="10"/>
        <v>2.6800000000167685</v>
      </c>
      <c r="AH31" s="41" t="s">
        <v>70</v>
      </c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ht="11.25" customHeight="1" x14ac:dyDescent="0.2">
      <c r="A32" s="2"/>
      <c r="B32" s="2"/>
      <c r="C32" s="155"/>
      <c r="D32" s="21" t="s">
        <v>28</v>
      </c>
      <c r="E32" s="143" t="str">
        <f>IF(Contribute="abcd",IF($F$2&lt;&gt;-1,_xll.RtContribute(SourceAlias,S32,Fields,T32:U32,"SCOPE:SERVER"),_xll.RtContribute(SourceAlias,"DDS_INSERT_S",$F$2:$H$2,S32:U32,"SCOPE:SERVER FTC:ALL")),"stopped")</f>
        <v>stopped</v>
      </c>
      <c r="F32" s="21" t="str">
        <f>IF(Contribute="abcd",IF($F$2&lt;&gt;-1,_xll.RtContribute(SourceAlias,W32,Fields,X32:Y32,"SCOPE:SERVER"),_xll.RtContribute(SourceAlias,"DDS_INSERT_S",$F$2:$H$2,W32:Y32,"SCOPE:SERVER FTC:ALL")),"stopped")</f>
        <v>stopped</v>
      </c>
      <c r="G32" s="21" t="str">
        <f>IF(Contribute="abcd",IF($F$2&lt;&gt;-1,_xll.RtContribute(SourceAlias,AA32,Fields,AB32:AC32,"SCOPE:SERVER"),_xll.RtContribute(SourceAlias,"DDS_INSERT_S",$F$2:$H$2,AA32:AC32,"SCOPE:SERVER FTC:ALL")),"stopped")</f>
        <v>stopped</v>
      </c>
      <c r="H32" s="21" t="str">
        <f>IF(Contribute="abcd",IF($F$2&lt;&gt;-1,_xll.RtContribute(SourceAlias,AE32,Fields,AF32:AG32,"SCOPE:SERVER"),_xll.RtContribute(SourceAlias,"DDS_INSERT_S",$F$2:$H$2,AF32:AG32,"SCOPE:SERVER FTC:ALL")),"stopped")</f>
        <v>stopped</v>
      </c>
      <c r="I32" s="98" t="s">
        <v>70</v>
      </c>
      <c r="J32" s="127" t="e">
        <f>ABS(_xll.RtGet(SourceAlias,$S32,BID)-T32)</f>
        <v>#VALUE!</v>
      </c>
      <c r="K32" s="127" t="e">
        <f>ABS(_xll.RtGet(SourceAlias,$S32,ASK)-U32)</f>
        <v>#VALUE!</v>
      </c>
      <c r="L32" s="16" t="e">
        <f>ABS(_xll.RtGet(SourceAlias,$W32,BID)-X32)</f>
        <v>#VALUE!</v>
      </c>
      <c r="M32" s="16" t="e">
        <f>ABS(_xll.RtGet(SourceAlias,$W32,ASK)-Y32)</f>
        <v>#VALUE!</v>
      </c>
      <c r="N32" s="16" t="e">
        <f>ABS(_xll.RtGet(SourceAlias,$AA32,BID)-AB32)</f>
        <v>#VALUE!</v>
      </c>
      <c r="O32" s="16" t="e">
        <f>ABS(_xll.RtGet(SourceAlias,$AA32,ASK)-AC32)</f>
        <v>#VALUE!</v>
      </c>
      <c r="P32" s="16" t="e">
        <f>ABS(_xll.RtGet(SourceAlias,$AE32,BID)-AF32)</f>
        <v>#VALUE!</v>
      </c>
      <c r="Q32" s="16" t="e">
        <f>ABS(_xll.RtGet(SourceAlias,$AE32,ASK)-AG32)</f>
        <v>#VALUE!</v>
      </c>
      <c r="R32" s="171"/>
      <c r="S32" s="125" t="str">
        <f>Currency&amp;$S$4&amp;D32&amp;"="</f>
        <v>AUD1M4Y=</v>
      </c>
      <c r="T32" s="126">
        <f>'1M Pricing'!H32*100</f>
        <v>2.8992909821061659</v>
      </c>
      <c r="U32" s="126">
        <f>T32</f>
        <v>2.8992909821061659</v>
      </c>
      <c r="V32" s="2" t="s">
        <v>70</v>
      </c>
      <c r="W32" s="15" t="str">
        <f>Currency&amp;$W$4&amp;D32&amp;"="</f>
        <v>AUD3M4Y=</v>
      </c>
      <c r="X32" s="16">
        <f>'3M Pricing'!H32*100</f>
        <v>2.9842909821058656</v>
      </c>
      <c r="Y32" s="16">
        <f>X32</f>
        <v>2.9842909821058656</v>
      </c>
      <c r="Z32" s="41" t="s">
        <v>70</v>
      </c>
      <c r="AA32" s="15" t="str">
        <f>Currency&amp;$AA$4&amp;D32&amp;"="</f>
        <v>AUD6M4Y=</v>
      </c>
      <c r="AB32" s="16">
        <f>'6M Pricing'!H32*100</f>
        <v>3.070000000008406</v>
      </c>
      <c r="AC32" s="16">
        <f>AB32</f>
        <v>3.070000000008406</v>
      </c>
      <c r="AD32" s="2"/>
      <c r="AE32" s="15" t="str">
        <f>Currency&amp;$AE$4&amp;D32&amp;"D"&amp;"="</f>
        <v>AUDON4YD=</v>
      </c>
      <c r="AF32" s="16">
        <f>'ON Pricing'!H32*100</f>
        <v>2.8030000000110751</v>
      </c>
      <c r="AG32" s="16">
        <f t="shared" si="10"/>
        <v>2.8030000000110751</v>
      </c>
      <c r="AH32" s="41" t="s">
        <v>70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ht="11.25" customHeight="1" x14ac:dyDescent="0.2">
      <c r="A33" s="2"/>
      <c r="B33" s="2"/>
      <c r="C33" s="155"/>
      <c r="D33" s="21" t="s">
        <v>29</v>
      </c>
      <c r="E33" s="143" t="str">
        <f>IF(Contribute="abcd",IF($F$2&lt;&gt;-1,_xll.RtContribute(SourceAlias,S33,Fields,T33:U33,"SCOPE:SERVER"),_xll.RtContribute(SourceAlias,"DDS_INSERT_S",$F$2:$H$2,S33:U33,"SCOPE:SERVER FTC:ALL")),"stopped")</f>
        <v>stopped</v>
      </c>
      <c r="F33" s="21" t="str">
        <f>IF(Contribute="abcd",IF($F$2&lt;&gt;-1,_xll.RtContribute(SourceAlias,W33,Fields,X33:Y33,"SCOPE:SERVER"),_xll.RtContribute(SourceAlias,"DDS_INSERT_S",$F$2:$H$2,W33:Y33,"SCOPE:SERVER FTC:ALL")),"stopped")</f>
        <v>stopped</v>
      </c>
      <c r="G33" s="21" t="str">
        <f>IF(Contribute="abcd",IF($F$2&lt;&gt;-1,_xll.RtContribute(SourceAlias,AA33,Fields,AB33:AC33,"SCOPE:SERVER"),_xll.RtContribute(SourceAlias,"DDS_INSERT_S",$F$2:$H$2,AA33:AC33,"SCOPE:SERVER FTC:ALL")),"stopped")</f>
        <v>stopped</v>
      </c>
      <c r="H33" s="21" t="str">
        <f>IF(Contribute="abcd",IF($F$2&lt;&gt;-1,_xll.RtContribute(SourceAlias,AE33,Fields,AF33:AG33,"SCOPE:SERVER"),_xll.RtContribute(SourceAlias,"DDS_INSERT_S",$F$2:$H$2,AF33:AG33,"SCOPE:SERVER FTC:ALL")),"stopped")</f>
        <v>stopped</v>
      </c>
      <c r="I33" s="98" t="s">
        <v>70</v>
      </c>
      <c r="J33" s="127" t="e">
        <f>ABS(_xll.RtGet(SourceAlias,$S33,BID)-T33)</f>
        <v>#VALUE!</v>
      </c>
      <c r="K33" s="127" t="e">
        <f>ABS(_xll.RtGet(SourceAlias,$S33,ASK)-U33)</f>
        <v>#VALUE!</v>
      </c>
      <c r="L33" s="16" t="e">
        <f>ABS(_xll.RtGet(SourceAlias,$W33,BID)-X33)</f>
        <v>#VALUE!</v>
      </c>
      <c r="M33" s="16" t="e">
        <f>ABS(_xll.RtGet(SourceAlias,$W33,ASK)-Y33)</f>
        <v>#VALUE!</v>
      </c>
      <c r="N33" s="16" t="e">
        <f>ABS(_xll.RtGet(SourceAlias,$AA33,BID)-AB33)</f>
        <v>#VALUE!</v>
      </c>
      <c r="O33" s="16" t="e">
        <f>ABS(_xll.RtGet(SourceAlias,$AA33,ASK)-AC33)</f>
        <v>#VALUE!</v>
      </c>
      <c r="P33" s="16" t="e">
        <f>ABS(_xll.RtGet(SourceAlias,$AE33,BID)-AF33)</f>
        <v>#VALUE!</v>
      </c>
      <c r="Q33" s="16" t="e">
        <f>ABS(_xll.RtGet(SourceAlias,$AE33,ASK)-AG33)</f>
        <v>#VALUE!</v>
      </c>
      <c r="R33" s="171"/>
      <c r="S33" s="125" t="str">
        <f>Currency&amp;$S$4&amp;D33&amp;"="</f>
        <v>AUD1M5Y=</v>
      </c>
      <c r="T33" s="126">
        <f>'1M Pricing'!H33*100</f>
        <v>3.0270827589703293</v>
      </c>
      <c r="U33" s="126">
        <f>T33</f>
        <v>3.0270827589703293</v>
      </c>
      <c r="V33" s="2" t="s">
        <v>70</v>
      </c>
      <c r="W33" s="15" t="str">
        <f>Currency&amp;$W$4&amp;D33&amp;"="</f>
        <v>AUD3M5Y=</v>
      </c>
      <c r="X33" s="16">
        <f>'3M Pricing'!H33*100</f>
        <v>3.1145827589702866</v>
      </c>
      <c r="Y33" s="16">
        <f>X33</f>
        <v>3.1145827589702866</v>
      </c>
      <c r="Z33" s="41" t="s">
        <v>70</v>
      </c>
      <c r="AA33" s="15" t="str">
        <f>Currency&amp;$AA$4&amp;D33&amp;"="</f>
        <v>AUD6M5Y=</v>
      </c>
      <c r="AB33" s="16">
        <f>'6M Pricing'!H33*100</f>
        <v>3.2050000000076246</v>
      </c>
      <c r="AC33" s="16">
        <f>AB33</f>
        <v>3.2050000000076246</v>
      </c>
      <c r="AD33" s="2"/>
      <c r="AE33" s="15" t="str">
        <f>Currency&amp;$AE$4&amp;D33&amp;"D"&amp;"="</f>
        <v>AUDON5YD=</v>
      </c>
      <c r="AF33" s="16">
        <f>'ON Pricing'!H33*100</f>
        <v>2.9280000000068758</v>
      </c>
      <c r="AG33" s="16">
        <f t="shared" si="10"/>
        <v>2.9280000000068758</v>
      </c>
      <c r="AH33" s="41" t="s">
        <v>70</v>
      </c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ht="11.25" customHeight="1" x14ac:dyDescent="0.2">
      <c r="A34" s="2"/>
      <c r="B34" s="2"/>
      <c r="C34" s="155"/>
      <c r="D34" s="21" t="s">
        <v>30</v>
      </c>
      <c r="E34" s="143" t="s">
        <v>70</v>
      </c>
      <c r="F34" s="21" t="s">
        <v>70</v>
      </c>
      <c r="G34" s="21" t="s">
        <v>70</v>
      </c>
      <c r="H34" s="21" t="str">
        <f>IF(Contribute="abcd",IF($F$2&lt;&gt;-1,_xll.RtContribute(SourceAlias,AE34,Fields,AF34:AG34,"SCOPE:SERVER"),_xll.RtContribute(SourceAlias,"DDS_INSERT_S",$F$2:$H$2,AF34:AG34,"SCOPE:SERVER FTC:ALL")),"stopped")</f>
        <v>stopped</v>
      </c>
      <c r="I34" s="98" t="s">
        <v>70</v>
      </c>
      <c r="J34" s="127"/>
      <c r="K34" s="127"/>
      <c r="L34" s="16"/>
      <c r="M34" s="16"/>
      <c r="N34" s="16"/>
      <c r="O34" s="16"/>
      <c r="P34" s="16" t="e">
        <f>ABS(_xll.RtGet(SourceAlias,$AE34,BID)-AF34)</f>
        <v>#VALUE!</v>
      </c>
      <c r="Q34" s="16" t="e">
        <f>ABS(_xll.RtGet(SourceAlias,$AE34,ASK)-AG34)</f>
        <v>#VALUE!</v>
      </c>
      <c r="R34" s="171"/>
      <c r="S34" s="125"/>
      <c r="T34" s="126"/>
      <c r="U34" s="126"/>
      <c r="V34" s="2" t="s">
        <v>70</v>
      </c>
      <c r="W34" s="15"/>
      <c r="X34" s="16"/>
      <c r="Y34" s="16"/>
      <c r="Z34" s="41" t="s">
        <v>70</v>
      </c>
      <c r="AA34" s="15"/>
      <c r="AB34" s="16"/>
      <c r="AC34" s="16"/>
      <c r="AD34" s="2"/>
      <c r="AE34" s="15" t="str">
        <f>Currency&amp;$AE$4&amp;D34&amp;"D"&amp;"="</f>
        <v>AUDON6YD=</v>
      </c>
      <c r="AF34" s="16">
        <f>'ON Pricing'!H34*100</f>
        <v>3.0450000000046309</v>
      </c>
      <c r="AG34" s="16">
        <f t="shared" si="10"/>
        <v>3.0450000000046309</v>
      </c>
      <c r="AH34" s="41" t="s">
        <v>70</v>
      </c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ht="11.25" customHeight="1" x14ac:dyDescent="0.2">
      <c r="A35" s="2"/>
      <c r="B35" s="2"/>
      <c r="C35" s="155"/>
      <c r="D35" s="21" t="s">
        <v>31</v>
      </c>
      <c r="E35" s="143" t="str">
        <f>IF(Contribute="abcd",IF($F$2&lt;&gt;-1,_xll.RtContribute(SourceAlias,S35,Fields,T35:U35,"SCOPE:SERVER"),_xll.RtContribute(SourceAlias,"DDS_INSERT_S",$F$2:$H$2,S35:U35,"SCOPE:SERVER FTC:ALL")),"stopped")</f>
        <v>stopped</v>
      </c>
      <c r="F35" s="21" t="str">
        <f>IF(Contribute="abcd",IF($F$2&lt;&gt;-1,_xll.RtContribute(SourceAlias,W35,Fields,X35:Y35,"SCOPE:SERVER"),_xll.RtContribute(SourceAlias,"DDS_INSERT_S",$F$2:$H$2,W35:Y35,"SCOPE:SERVER FTC:ALL")),"stopped")</f>
        <v>stopped</v>
      </c>
      <c r="G35" s="21" t="str">
        <f>IF(Contribute="abcd",IF($F$2&lt;&gt;-1,_xll.RtContribute(SourceAlias,AA35,Fields,AB35:AC35,"SCOPE:SERVER"),_xll.RtContribute(SourceAlias,"DDS_INSERT_S",$F$2:$H$2,AA35:AC35,"SCOPE:SERVER FTC:ALL")),"stopped")</f>
        <v>stopped</v>
      </c>
      <c r="H35" s="21" t="str">
        <f>IF(Contribute="abcd",IF($F$2&lt;&gt;-1,_xll.RtContribute(SourceAlias,AE35,Fields,AF35:AG35,"SCOPE:SERVER"),_xll.RtContribute(SourceAlias,"DDS_INSERT_S",$F$2:$H$2,AF35:AG35,"SCOPE:SERVER FTC:ALL")),"stopped")</f>
        <v>stopped</v>
      </c>
      <c r="I35" s="98" t="s">
        <v>70</v>
      </c>
      <c r="J35" s="127" t="e">
        <f>ABS(_xll.RtGet(SourceAlias,$S35,BID)-T35)</f>
        <v>#VALUE!</v>
      </c>
      <c r="K35" s="127" t="e">
        <f>ABS(_xll.RtGet(SourceAlias,$S35,ASK)-U35)</f>
        <v>#VALUE!</v>
      </c>
      <c r="L35" s="16" t="e">
        <f>ABS(_xll.RtGet(SourceAlias,$W35,BID)-X35)</f>
        <v>#VALUE!</v>
      </c>
      <c r="M35" s="16" t="e">
        <f>ABS(_xll.RtGet(SourceAlias,$W35,ASK)-Y35)</f>
        <v>#VALUE!</v>
      </c>
      <c r="N35" s="16" t="e">
        <f>ABS(_xll.RtGet(SourceAlias,$AA35,BID)-AB35)</f>
        <v>#VALUE!</v>
      </c>
      <c r="O35" s="16" t="e">
        <f>ABS(_xll.RtGet(SourceAlias,$AA35,ASK)-AC35)</f>
        <v>#VALUE!</v>
      </c>
      <c r="P35" s="16" t="e">
        <f>ABS(_xll.RtGet(SourceAlias,$AE35,BID)-AF35)</f>
        <v>#VALUE!</v>
      </c>
      <c r="Q35" s="16" t="e">
        <f>ABS(_xll.RtGet(SourceAlias,$AE35,ASK)-AG35)</f>
        <v>#VALUE!</v>
      </c>
      <c r="R35" s="171"/>
      <c r="S35" s="125" t="str">
        <f>Currency&amp;$S$4&amp;D35&amp;"="</f>
        <v>AUD1M7Y=</v>
      </c>
      <c r="T35" s="126">
        <f>'1M Pricing'!H35*100</f>
        <v>3.2652260881899466</v>
      </c>
      <c r="U35" s="126">
        <f>T35</f>
        <v>3.2652260881899466</v>
      </c>
      <c r="V35" s="2" t="s">
        <v>70</v>
      </c>
      <c r="W35" s="15" t="str">
        <f>Currency&amp;$W$4&amp;D35&amp;"="</f>
        <v>AUD3M7Y=</v>
      </c>
      <c r="X35" s="16">
        <f>'3M Pricing'!H35*100</f>
        <v>3.3552260881857761</v>
      </c>
      <c r="Y35" s="16">
        <f>X35</f>
        <v>3.3552260881857761</v>
      </c>
      <c r="Z35" s="41" t="s">
        <v>70</v>
      </c>
      <c r="AA35" s="15" t="str">
        <f>Currency&amp;$AA$4&amp;D35&amp;"="</f>
        <v>AUD6M7Y=</v>
      </c>
      <c r="AB35" s="16">
        <f>'6M Pricing'!H35*100</f>
        <v>3.4475000000050375</v>
      </c>
      <c r="AC35" s="16">
        <f>AB35</f>
        <v>3.4475000000050375</v>
      </c>
      <c r="AD35" s="2"/>
      <c r="AE35" s="15" t="str">
        <f>Currency&amp;$AE$4&amp;D35&amp;"D"&amp;"="</f>
        <v>AUDON7YD=</v>
      </c>
      <c r="AF35" s="16">
        <f>'ON Pricing'!H35*100</f>
        <v>3.1600000000032082</v>
      </c>
      <c r="AG35" s="16">
        <f t="shared" si="10"/>
        <v>3.1600000000032082</v>
      </c>
      <c r="AH35" s="41" t="s">
        <v>70</v>
      </c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ht="11.25" customHeight="1" x14ac:dyDescent="0.2">
      <c r="A36" s="2"/>
      <c r="B36" s="2"/>
      <c r="C36" s="155"/>
      <c r="D36" s="21" t="s">
        <v>32</v>
      </c>
      <c r="E36" s="143" t="s">
        <v>70</v>
      </c>
      <c r="F36" s="21" t="s">
        <v>70</v>
      </c>
      <c r="G36" s="21" t="s">
        <v>70</v>
      </c>
      <c r="H36" s="21" t="str">
        <f>IF(Contribute="abcd",IF($F$2&lt;&gt;-1,_xll.RtContribute(SourceAlias,AE36,Fields,AF36:AG36,"SCOPE:SERVER"),_xll.RtContribute(SourceAlias,"DDS_INSERT_S",$F$2:$H$2,AF36:AG36,"SCOPE:SERVER FTC:ALL")),"stopped")</f>
        <v>stopped</v>
      </c>
      <c r="I36" s="98" t="s">
        <v>70</v>
      </c>
      <c r="J36" s="127"/>
      <c r="K36" s="127"/>
      <c r="L36" s="16"/>
      <c r="M36" s="16"/>
      <c r="N36" s="16"/>
      <c r="O36" s="16"/>
      <c r="P36" s="16" t="e">
        <f>ABS(_xll.RtGet(SourceAlias,$AE36,BID)-AF36)</f>
        <v>#VALUE!</v>
      </c>
      <c r="Q36" s="16" t="e">
        <f>ABS(_xll.RtGet(SourceAlias,$AE36,ASK)-AG36)</f>
        <v>#VALUE!</v>
      </c>
      <c r="R36" s="171"/>
      <c r="S36" s="125"/>
      <c r="T36" s="126"/>
      <c r="U36" s="126"/>
      <c r="V36" s="2" t="s">
        <v>70</v>
      </c>
      <c r="W36" s="15"/>
      <c r="X36" s="16"/>
      <c r="Y36" s="16"/>
      <c r="Z36" s="41" t="s">
        <v>70</v>
      </c>
      <c r="AA36" s="15"/>
      <c r="AB36" s="16"/>
      <c r="AC36" s="16"/>
      <c r="AD36" s="2"/>
      <c r="AE36" s="15" t="str">
        <f>Currency&amp;$AE$4&amp;D36&amp;"D"&amp;"="</f>
        <v>AUDON8YD=</v>
      </c>
      <c r="AF36" s="16">
        <f>'ON Pricing'!H36*100</f>
        <v>3.2380000000023559</v>
      </c>
      <c r="AG36" s="16">
        <f t="shared" si="10"/>
        <v>3.2380000000023559</v>
      </c>
      <c r="AH36" s="41" t="s">
        <v>70</v>
      </c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ht="11.25" customHeight="1" x14ac:dyDescent="0.2">
      <c r="A37" s="2"/>
      <c r="B37" s="2"/>
      <c r="C37" s="155"/>
      <c r="D37" s="21" t="s">
        <v>33</v>
      </c>
      <c r="E37" s="143" t="s">
        <v>70</v>
      </c>
      <c r="F37" s="21" t="s">
        <v>70</v>
      </c>
      <c r="G37" s="21" t="s">
        <v>70</v>
      </c>
      <c r="H37" s="21" t="str">
        <f>IF(Contribute="abcd",IF($F$2&lt;&gt;-1,_xll.RtContribute(SourceAlias,AE37,Fields,AF37:AG37,"SCOPE:SERVER"),_xll.RtContribute(SourceAlias,"DDS_INSERT_S",$F$2:$H$2,AF37:AG37,"SCOPE:SERVER FTC:ALL")),"stopped")</f>
        <v>stopped</v>
      </c>
      <c r="I37" s="98" t="s">
        <v>70</v>
      </c>
      <c r="J37" s="127"/>
      <c r="K37" s="127"/>
      <c r="L37" s="16"/>
      <c r="M37" s="16"/>
      <c r="N37" s="16"/>
      <c r="O37" s="16"/>
      <c r="P37" s="16" t="e">
        <f>ABS(_xll.RtGet(SourceAlias,$AE37,BID)-AF37)</f>
        <v>#VALUE!</v>
      </c>
      <c r="Q37" s="16" t="e">
        <f>ABS(_xll.RtGet(SourceAlias,$AE37,ASK)-AG37)</f>
        <v>#VALUE!</v>
      </c>
      <c r="R37" s="171"/>
      <c r="S37" s="125"/>
      <c r="T37" s="126"/>
      <c r="U37" s="126"/>
      <c r="V37" s="2" t="s">
        <v>70</v>
      </c>
      <c r="W37" s="15"/>
      <c r="X37" s="16"/>
      <c r="Y37" s="16"/>
      <c r="Z37" s="41" t="s">
        <v>70</v>
      </c>
      <c r="AA37" s="15"/>
      <c r="AB37" s="16"/>
      <c r="AC37" s="16"/>
      <c r="AD37" s="2"/>
      <c r="AE37" s="15" t="str">
        <f>Currency&amp;$AE$4&amp;D37&amp;"D"&amp;"="</f>
        <v>AUDON9YD=</v>
      </c>
      <c r="AF37" s="16">
        <f>'ON Pricing'!H37*100</f>
        <v>3.3150000000017656</v>
      </c>
      <c r="AG37" s="16">
        <f t="shared" si="10"/>
        <v>3.3150000000017656</v>
      </c>
      <c r="AH37" s="41" t="s">
        <v>70</v>
      </c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2"/>
      <c r="B38" s="2"/>
      <c r="C38" s="155"/>
      <c r="D38" s="21" t="s">
        <v>34</v>
      </c>
      <c r="E38" s="143" t="str">
        <f>IF(Contribute="abcd",IF($F$2&lt;&gt;-1,_xll.RtContribute(SourceAlias,S38,Fields,T38:U38,"SCOPE:SERVER"),_xll.RtContribute(SourceAlias,"DDS_INSERT_S",$F$2:$H$2,S38:U38,"SCOPE:SERVER FTC:ALL")),"stopped")</f>
        <v>stopped</v>
      </c>
      <c r="F38" s="21" t="str">
        <f>IF(Contribute="abcd",IF($F$2&lt;&gt;-1,_xll.RtContribute(SourceAlias,W38,Fields,X38:Y38,"SCOPE:SERVER"),_xll.RtContribute(SourceAlias,"DDS_INSERT_S",$F$2:$H$2,W38:Y38,"SCOPE:SERVER FTC:ALL")),"stopped")</f>
        <v>stopped</v>
      </c>
      <c r="G38" s="21" t="str">
        <f>IF(Contribute="abcd",IF($F$2&lt;&gt;-1,_xll.RtContribute(SourceAlias,AA38,Fields,AB38:AC38,"SCOPE:SERVER"),_xll.RtContribute(SourceAlias,"DDS_INSERT_S",$F$2:$H$2,AA38:AC38,"SCOPE:SERVER FTC:ALL")),"stopped")</f>
        <v>stopped</v>
      </c>
      <c r="H38" s="21" t="str">
        <f>IF(Contribute="abcd",IF($F$2&lt;&gt;-1,_xll.RtContribute(SourceAlias,AE38,Fields,AF38:AG38,"SCOPE:SERVER"),_xll.RtContribute(SourceAlias,"DDS_INSERT_S",$F$2:$H$2,AF38:AG38,"SCOPE:SERVER FTC:ALL")),"stopped")</f>
        <v>stopped</v>
      </c>
      <c r="I38" s="98" t="s">
        <v>70</v>
      </c>
      <c r="J38" s="127" t="e">
        <f>ABS(_xll.RtGet(SourceAlias,$S38,BID)-T38)</f>
        <v>#VALUE!</v>
      </c>
      <c r="K38" s="127" t="e">
        <f>ABS(_xll.RtGet(SourceAlias,$S38,ASK)-U38)</f>
        <v>#VALUE!</v>
      </c>
      <c r="L38" s="16" t="e">
        <f>ABS(_xll.RtGet(SourceAlias,$W38,BID)-X38)</f>
        <v>#VALUE!</v>
      </c>
      <c r="M38" s="16" t="e">
        <f>ABS(_xll.RtGet(SourceAlias,$W38,ASK)-Y38)</f>
        <v>#VALUE!</v>
      </c>
      <c r="N38" s="16" t="e">
        <f>ABS(_xll.RtGet(SourceAlias,$AA38,BID)-AB38)</f>
        <v>#VALUE!</v>
      </c>
      <c r="O38" s="16" t="e">
        <f>ABS(_xll.RtGet(SourceAlias,$AA38,ASK)-AC38)</f>
        <v>#VALUE!</v>
      </c>
      <c r="P38" s="16" t="e">
        <f>ABS(_xll.RtGet(SourceAlias,$AE38,BID)-AF38)</f>
        <v>#VALUE!</v>
      </c>
      <c r="Q38" s="16" t="e">
        <f>ABS(_xll.RtGet(SourceAlias,$AE38,ASK)-AG38)</f>
        <v>#VALUE!</v>
      </c>
      <c r="R38" s="171"/>
      <c r="S38" s="125" t="str">
        <f>Currency&amp;$S$4&amp;D38&amp;"="</f>
        <v>AUD1M10Y=</v>
      </c>
      <c r="T38" s="126">
        <f>'1M Pricing'!H38*100</f>
        <v>3.5169470861244276</v>
      </c>
      <c r="U38" s="126">
        <f t="shared" ref="U38:U43" si="11">T38</f>
        <v>3.5169470861244276</v>
      </c>
      <c r="V38" s="2" t="s">
        <v>70</v>
      </c>
      <c r="W38" s="15" t="str">
        <f>Currency&amp;$W$4&amp;D38&amp;"="</f>
        <v>AUD3M10Y=</v>
      </c>
      <c r="X38" s="16">
        <f>'3M Pricing'!H38*100</f>
        <v>3.6081970861245205</v>
      </c>
      <c r="Y38" s="16">
        <f t="shared" ref="Y38:Y43" si="12">X38</f>
        <v>3.6081970861245205</v>
      </c>
      <c r="Z38" s="41" t="s">
        <v>70</v>
      </c>
      <c r="AA38" s="15" t="str">
        <f>Currency&amp;$AA$4&amp;D38&amp;"="</f>
        <v>AUD6M10Y=</v>
      </c>
      <c r="AB38" s="16">
        <f>'6M Pricing'!H38*100</f>
        <v>3.7025000000021033</v>
      </c>
      <c r="AC38" s="16">
        <f t="shared" ref="AC38:AC43" si="13">AB38</f>
        <v>3.7025000000021033</v>
      </c>
      <c r="AD38" s="2"/>
      <c r="AE38" s="15" t="str">
        <f>Currency&amp;$AE$4&amp;D38&amp;"D"&amp;"="</f>
        <v>AUDON10YD=</v>
      </c>
      <c r="AF38" s="16">
        <f>'ON Pricing'!H38*100</f>
        <v>3.3930000000013498</v>
      </c>
      <c r="AG38" s="16">
        <f t="shared" si="10"/>
        <v>3.3930000000013498</v>
      </c>
      <c r="AH38" s="41" t="s">
        <v>70</v>
      </c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2"/>
      <c r="B39" s="2"/>
      <c r="C39" s="155"/>
      <c r="D39" s="21" t="s">
        <v>35</v>
      </c>
      <c r="E39" s="143" t="str">
        <f>IF(Contribute="abcd",IF($F$2&lt;&gt;-1,_xll.RtContribute(SourceAlias,S39,Fields,T39:U39,"SCOPE:SERVER"),_xll.RtContribute(SourceAlias,"DDS_INSERT_S",$F$2:$H$2,S39:U39,"SCOPE:SERVER FTC:ALL")),"stopped")</f>
        <v>stopped</v>
      </c>
      <c r="F39" s="21" t="str">
        <f>IF(Contribute="abcd",IF($F$2&lt;&gt;-1,_xll.RtContribute(SourceAlias,W39,Fields,X39:Y39,"SCOPE:SERVER"),_xll.RtContribute(SourceAlias,"DDS_INSERT_S",$F$2:$H$2,W39:Y39,"SCOPE:SERVER FTC:ALL")),"stopped")</f>
        <v>stopped</v>
      </c>
      <c r="G39" s="21" t="str">
        <f>IF(Contribute="abcd",IF($F$2&lt;&gt;-1,_xll.RtContribute(SourceAlias,AA39,Fields,AB39:AC39,"SCOPE:SERVER"),_xll.RtContribute(SourceAlias,"DDS_INSERT_S",$F$2:$H$2,AA39:AC39,"SCOPE:SERVER FTC:ALL")),"stopped")</f>
        <v>stopped</v>
      </c>
      <c r="H39" s="21" t="str">
        <f>IF(Contribute="abcd",IF($F$2&lt;&gt;-1,_xll.RtContribute(SourceAlias,AE39,Fields,AF39:AG39,"SCOPE:SERVER"),_xll.RtContribute(SourceAlias,"DDS_INSERT_S",$F$2:$H$2,AF39:AG39,"SCOPE:SERVER FTC:ALL")),"stopped")</f>
        <v>stopped</v>
      </c>
      <c r="I39" s="98" t="s">
        <v>70</v>
      </c>
      <c r="J39" s="127" t="e">
        <f>ABS(_xll.RtGet(SourceAlias,$S39,BID)-T39)</f>
        <v>#VALUE!</v>
      </c>
      <c r="K39" s="127" t="e">
        <f>ABS(_xll.RtGet(SourceAlias,$S39,ASK)-U39)</f>
        <v>#VALUE!</v>
      </c>
      <c r="L39" s="16" t="e">
        <f>ABS(_xll.RtGet(SourceAlias,$W39,BID)-X39)</f>
        <v>#VALUE!</v>
      </c>
      <c r="M39" s="16" t="e">
        <f>ABS(_xll.RtGet(SourceAlias,$W39,ASK)-Y39)</f>
        <v>#VALUE!</v>
      </c>
      <c r="N39" s="16" t="e">
        <f>ABS(_xll.RtGet(SourceAlias,$AA39,BID)-AB39)</f>
        <v>#VALUE!</v>
      </c>
      <c r="O39" s="16" t="e">
        <f>ABS(_xll.RtGet(SourceAlias,$AA39,ASK)-AC39)</f>
        <v>#VALUE!</v>
      </c>
      <c r="P39" s="16" t="e">
        <f>ABS(_xll.RtGet(SourceAlias,$AE39,BID)-AF39)</f>
        <v>#VALUE!</v>
      </c>
      <c r="Q39" s="16" t="e">
        <f>ABS(_xll.RtGet(SourceAlias,$AE39,ASK)-AG39)</f>
        <v>#VALUE!</v>
      </c>
      <c r="R39" s="171"/>
      <c r="S39" s="125" t="str">
        <f>Currency&amp;$S$4&amp;D39&amp;"="</f>
        <v>AUD1M12Y=</v>
      </c>
      <c r="T39" s="126">
        <f>'1M Pricing'!H39*100</f>
        <v>3.6594664371274996</v>
      </c>
      <c r="U39" s="126">
        <f t="shared" si="11"/>
        <v>3.6594664371274996</v>
      </c>
      <c r="V39" s="2" t="s">
        <v>70</v>
      </c>
      <c r="W39" s="15" t="str">
        <f>Currency&amp;$W$4&amp;D39&amp;"="</f>
        <v>AUD3M12Y=</v>
      </c>
      <c r="X39" s="16">
        <f>'3M Pricing'!H39*100</f>
        <v>3.7519664371340675</v>
      </c>
      <c r="Y39" s="16">
        <f t="shared" si="12"/>
        <v>3.7519664371340675</v>
      </c>
      <c r="Z39" s="41" t="s">
        <v>70</v>
      </c>
      <c r="AA39" s="15" t="str">
        <f>Currency&amp;$AA$4&amp;D39&amp;"="</f>
        <v>AUD6M12Y=</v>
      </c>
      <c r="AB39" s="16">
        <f>'6M Pricing'!H39*100</f>
        <v>3.8450000000044624</v>
      </c>
      <c r="AC39" s="16">
        <f t="shared" si="13"/>
        <v>3.8450000000044624</v>
      </c>
      <c r="AD39" s="2"/>
      <c r="AE39" s="15" t="str">
        <f>Currency&amp;$AE$4&amp;D39&amp;"D"&amp;"="</f>
        <v>AUDON12YD=</v>
      </c>
      <c r="AF39" s="16">
        <f>'ON Pricing'!H39*100</f>
        <v>3.5300000000069485</v>
      </c>
      <c r="AG39" s="16">
        <f t="shared" si="10"/>
        <v>3.5300000000069485</v>
      </c>
      <c r="AH39" s="41" t="s">
        <v>70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2"/>
      <c r="B40" s="2"/>
      <c r="C40" s="155"/>
      <c r="D40" s="21" t="s">
        <v>36</v>
      </c>
      <c r="E40" s="143" t="str">
        <f>IF(Contribute="abcd",IF($F$2&lt;&gt;-1,_xll.RtContribute(SourceAlias,S40,Fields,T40:U40,"SCOPE:SERVER"),_xll.RtContribute(SourceAlias,"DDS_INSERT_S",$F$2:$H$2,S40:U40,"SCOPE:SERVER FTC:ALL")),"stopped")</f>
        <v>stopped</v>
      </c>
      <c r="F40" s="21" t="str">
        <f>IF(Contribute="abcd",IF($F$2&lt;&gt;-1,_xll.RtContribute(SourceAlias,W40,Fields,X40:Y40,"SCOPE:SERVER"),_xll.RtContribute(SourceAlias,"DDS_INSERT_S",$F$2:$H$2,W40:Y40,"SCOPE:SERVER FTC:ALL")),"stopped")</f>
        <v>stopped</v>
      </c>
      <c r="G40" s="21" t="str">
        <f>IF(Contribute="abcd",IF($F$2&lt;&gt;-1,_xll.RtContribute(SourceAlias,AA40,Fields,AB40:AC40,"SCOPE:SERVER"),_xll.RtContribute(SourceAlias,"DDS_INSERT_S",$F$2:$H$2,AA40:AC40,"SCOPE:SERVER FTC:ALL")),"stopped")</f>
        <v>stopped</v>
      </c>
      <c r="H40" s="21" t="str">
        <f>IF(Contribute="abcd",IF($F$2&lt;&gt;-1,_xll.RtContribute(SourceAlias,AE40,Fields,AF40:AG40,"SCOPE:SERVER"),_xll.RtContribute(SourceAlias,"DDS_INSERT_S",$F$2:$H$2,AF40:AG40,"SCOPE:SERVER FTC:ALL")),"stopped")</f>
        <v>stopped</v>
      </c>
      <c r="I40" s="98" t="s">
        <v>70</v>
      </c>
      <c r="J40" s="127" t="e">
        <f>ABS(_xll.RtGet(SourceAlias,$S40,BID)-T40)</f>
        <v>#VALUE!</v>
      </c>
      <c r="K40" s="127" t="e">
        <f>ABS(_xll.RtGet(SourceAlias,$S40,ASK)-U40)</f>
        <v>#VALUE!</v>
      </c>
      <c r="L40" s="16" t="e">
        <f>ABS(_xll.RtGet(SourceAlias,$W40,BID)-X40)</f>
        <v>#VALUE!</v>
      </c>
      <c r="M40" s="16" t="e">
        <f>ABS(_xll.RtGet(SourceAlias,$W40,ASK)-Y40)</f>
        <v>#VALUE!</v>
      </c>
      <c r="N40" s="16" t="e">
        <f>ABS(_xll.RtGet(SourceAlias,$AA40,BID)-AB40)</f>
        <v>#VALUE!</v>
      </c>
      <c r="O40" s="16" t="e">
        <f>ABS(_xll.RtGet(SourceAlias,$AA40,ASK)-AC40)</f>
        <v>#VALUE!</v>
      </c>
      <c r="P40" s="16" t="e">
        <f>ABS(_xll.RtGet(SourceAlias,$AE40,BID)-AF40)</f>
        <v>#VALUE!</v>
      </c>
      <c r="Q40" s="16" t="e">
        <f>ABS(_xll.RtGet(SourceAlias,$AE40,ASK)-AG40)</f>
        <v>#VALUE!</v>
      </c>
      <c r="R40" s="171"/>
      <c r="S40" s="125" t="str">
        <f>Currency&amp;$S$4&amp;D40&amp;"="</f>
        <v>AUD1M15Y=</v>
      </c>
      <c r="T40" s="126">
        <f>'1M Pricing'!H40*100</f>
        <v>3.8143928768089967</v>
      </c>
      <c r="U40" s="126">
        <f t="shared" si="11"/>
        <v>3.8143928768089967</v>
      </c>
      <c r="V40" s="2" t="s">
        <v>70</v>
      </c>
      <c r="W40" s="15" t="str">
        <f>Currency&amp;$W$4&amp;D40&amp;"="</f>
        <v>AUD3M15Y=</v>
      </c>
      <c r="X40" s="16">
        <f>'3M Pricing'!H40*100</f>
        <v>3.9056428768073368</v>
      </c>
      <c r="Y40" s="16">
        <f t="shared" si="12"/>
        <v>3.9056428768073368</v>
      </c>
      <c r="Z40" s="41" t="s">
        <v>70</v>
      </c>
      <c r="AA40" s="15" t="str">
        <f>Currency&amp;$AA$4&amp;D40&amp;"="</f>
        <v>AUD6M15Y=</v>
      </c>
      <c r="AB40" s="16">
        <f>'6M Pricing'!H40*100</f>
        <v>3.9925000000000508</v>
      </c>
      <c r="AC40" s="16">
        <f t="shared" si="13"/>
        <v>3.9925000000000508</v>
      </c>
      <c r="AD40" s="2"/>
      <c r="AE40" s="15" t="str">
        <f>Currency&amp;$AE$4&amp;D40&amp;"D"&amp;"="</f>
        <v>AUDON15YD=</v>
      </c>
      <c r="AF40" s="16">
        <f>'ON Pricing'!H40*100</f>
        <v>3.6749999999999714</v>
      </c>
      <c r="AG40" s="16">
        <f t="shared" si="10"/>
        <v>3.6749999999999714</v>
      </c>
      <c r="AH40" s="41" t="s">
        <v>70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2"/>
      <c r="B41" s="2"/>
      <c r="C41" s="155"/>
      <c r="D41" s="21" t="s">
        <v>37</v>
      </c>
      <c r="E41" s="143" t="str">
        <f>IF(Contribute="abcd",IF($F$2&lt;&gt;-1,_xll.RtContribute(SourceAlias,S41,Fields,T41:U41,"SCOPE:SERVER"),_xll.RtContribute(SourceAlias,"DDS_INSERT_S",$F$2:$H$2,S41:U41,"SCOPE:SERVER FTC:ALL")),"stopped")</f>
        <v>stopped</v>
      </c>
      <c r="F41" s="21" t="str">
        <f>IF(Contribute="abcd",IF($F$2&lt;&gt;-1,_xll.RtContribute(SourceAlias,W41,Fields,X41:Y41,"SCOPE:SERVER"),_xll.RtContribute(SourceAlias,"DDS_INSERT_S",$F$2:$H$2,W41:Y41,"SCOPE:SERVER FTC:ALL")),"stopped")</f>
        <v>stopped</v>
      </c>
      <c r="G41" s="21" t="str">
        <f>IF(Contribute="abcd",IF($F$2&lt;&gt;-1,_xll.RtContribute(SourceAlias,AA41,Fields,AB41:AC41,"SCOPE:SERVER"),_xll.RtContribute(SourceAlias,"DDS_INSERT_S",$F$2:$H$2,AA41:AC41,"SCOPE:SERVER FTC:ALL")),"stopped")</f>
        <v>stopped</v>
      </c>
      <c r="H41" s="21" t="str">
        <f>IF(Contribute="abcd",IF($F$2&lt;&gt;-1,_xll.RtContribute(SourceAlias,AE41,Fields,AF41:AG41,"SCOPE:SERVER"),_xll.RtContribute(SourceAlias,"DDS_INSERT_S",$F$2:$H$2,AF41:AG41,"SCOPE:SERVER FTC:ALL")),"stopped")</f>
        <v>stopped</v>
      </c>
      <c r="I41" s="98" t="s">
        <v>70</v>
      </c>
      <c r="J41" s="127" t="e">
        <f>ABS(_xll.RtGet(SourceAlias,$S41,BID)-T41)</f>
        <v>#VALUE!</v>
      </c>
      <c r="K41" s="127" t="e">
        <f>ABS(_xll.RtGet(SourceAlias,$S41,ASK)-U41)</f>
        <v>#VALUE!</v>
      </c>
      <c r="L41" s="16" t="e">
        <f>ABS(_xll.RtGet(SourceAlias,$W41,BID)-X41)</f>
        <v>#VALUE!</v>
      </c>
      <c r="M41" s="16" t="e">
        <f>ABS(_xll.RtGet(SourceAlias,$W41,ASK)-Y41)</f>
        <v>#VALUE!</v>
      </c>
      <c r="N41" s="16" t="e">
        <f>ABS(_xll.RtGet(SourceAlias,$AA41,BID)-AB41)</f>
        <v>#VALUE!</v>
      </c>
      <c r="O41" s="16" t="e">
        <f>ABS(_xll.RtGet(SourceAlias,$AA41,ASK)-AC41)</f>
        <v>#VALUE!</v>
      </c>
      <c r="P41" s="16" t="e">
        <f>ABS(_xll.RtGet(SourceAlias,$AE41,BID)-AF41)</f>
        <v>#VALUE!</v>
      </c>
      <c r="Q41" s="16" t="e">
        <f>ABS(_xll.RtGet(SourceAlias,$AE41,ASK)-AG41)</f>
        <v>#VALUE!</v>
      </c>
      <c r="R41" s="171"/>
      <c r="S41" s="125" t="str">
        <f>Currency&amp;$S$4&amp;D41&amp;"="</f>
        <v>AUD1M20Y=</v>
      </c>
      <c r="T41" s="126">
        <f>'1M Pricing'!H41*100</f>
        <v>3.9866426624871951</v>
      </c>
      <c r="U41" s="126">
        <f t="shared" si="11"/>
        <v>3.9866426624871951</v>
      </c>
      <c r="V41" s="2" t="s">
        <v>70</v>
      </c>
      <c r="W41" s="15" t="str">
        <f>Currency&amp;$W$4&amp;D41&amp;"="</f>
        <v>AUD3M20Y=</v>
      </c>
      <c r="X41" s="16">
        <f>'3M Pricing'!H41*100</f>
        <v>4.0716426624859636</v>
      </c>
      <c r="Y41" s="16">
        <f t="shared" si="12"/>
        <v>4.0716426624859636</v>
      </c>
      <c r="Z41" s="41" t="s">
        <v>70</v>
      </c>
      <c r="AA41" s="15" t="str">
        <f>Currency&amp;$AA$4&amp;D41&amp;"="</f>
        <v>AUD6M20Y=</v>
      </c>
      <c r="AB41" s="16">
        <f>'6M Pricing'!H41*100</f>
        <v>4.1474999999954987</v>
      </c>
      <c r="AC41" s="16">
        <f t="shared" si="13"/>
        <v>4.1474999999954987</v>
      </c>
      <c r="AD41" s="2"/>
      <c r="AE41" s="15" t="str">
        <f>Currency&amp;$AE$4&amp;D41&amp;"D"&amp;"="</f>
        <v>AUDON20YD=</v>
      </c>
      <c r="AF41" s="16">
        <f>'ON Pricing'!H41*100</f>
        <v>3.8380000000021091</v>
      </c>
      <c r="AG41" s="16">
        <f t="shared" si="10"/>
        <v>3.8380000000021091</v>
      </c>
      <c r="AH41" s="41" t="s">
        <v>70</v>
      </c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2"/>
      <c r="B42" s="2"/>
      <c r="C42" s="155"/>
      <c r="D42" s="21" t="s">
        <v>38</v>
      </c>
      <c r="E42" s="143" t="str">
        <f>IF(Contribute="abcd",IF($F$2&lt;&gt;-1,_xll.RtContribute(SourceAlias,S42,Fields,T42:U42,"SCOPE:SERVER"),_xll.RtContribute(SourceAlias,"DDS_INSERT_S",$F$2:$H$2,S42:U42,"SCOPE:SERVER FTC:ALL")),"stopped")</f>
        <v>stopped</v>
      </c>
      <c r="F42" s="21" t="str">
        <f>IF(Contribute="abcd",IF($F$2&lt;&gt;-1,_xll.RtContribute(SourceAlias,W42,Fields,X42:Y42,"SCOPE:SERVER"),_xll.RtContribute(SourceAlias,"DDS_INSERT_S",$F$2:$H$2,W42:Y42,"SCOPE:SERVER FTC:ALL")),"stopped")</f>
        <v>stopped</v>
      </c>
      <c r="G42" s="21" t="str">
        <f>IF(Contribute="abcd",IF($F$2&lt;&gt;-1,_xll.RtContribute(SourceAlias,AA42,Fields,AB42:AC42,"SCOPE:SERVER"),_xll.RtContribute(SourceAlias,"DDS_INSERT_S",$F$2:$H$2,AA42:AC42,"SCOPE:SERVER FTC:ALL")),"stopped")</f>
        <v>stopped</v>
      </c>
      <c r="H42" s="21" t="str">
        <f>IF(Contribute="abcd",IF($F$2&lt;&gt;-1,_xll.RtContribute(SourceAlias,AE42,Fields,AF42:AG42,"SCOPE:SERVER"),_xll.RtContribute(SourceAlias,"DDS_INSERT_S",$F$2:$H$2,AF42:AG42,"SCOPE:SERVER FTC:ALL")),"stopped")</f>
        <v>stopped</v>
      </c>
      <c r="I42" s="98" t="s">
        <v>70</v>
      </c>
      <c r="J42" s="127" t="e">
        <f>ABS(_xll.RtGet(SourceAlias,$S42,BID)-T42)</f>
        <v>#VALUE!</v>
      </c>
      <c r="K42" s="127" t="e">
        <f>ABS(_xll.RtGet(SourceAlias,$S42,ASK)-U42)</f>
        <v>#VALUE!</v>
      </c>
      <c r="L42" s="16" t="e">
        <f>ABS(_xll.RtGet(SourceAlias,$W42,BID)-X42)</f>
        <v>#VALUE!</v>
      </c>
      <c r="M42" s="16" t="e">
        <f>ABS(_xll.RtGet(SourceAlias,$W42,ASK)-Y42)</f>
        <v>#VALUE!</v>
      </c>
      <c r="N42" s="16" t="e">
        <f>ABS(_xll.RtGet(SourceAlias,$AA42,BID)-AB42)</f>
        <v>#VALUE!</v>
      </c>
      <c r="O42" s="16" t="e">
        <f>ABS(_xll.RtGet(SourceAlias,$AA42,ASK)-AC42)</f>
        <v>#VALUE!</v>
      </c>
      <c r="P42" s="16" t="e">
        <f>ABS(_xll.RtGet(SourceAlias,$AE42,BID)-AF42)</f>
        <v>#VALUE!</v>
      </c>
      <c r="Q42" s="16" t="e">
        <f>ABS(_xll.RtGet(SourceAlias,$AE42,ASK)-AG42)</f>
        <v>#VALUE!</v>
      </c>
      <c r="R42" s="171"/>
      <c r="S42" s="125" t="str">
        <f>Currency&amp;$S$4&amp;D42&amp;"="</f>
        <v>AUD1M25Y=</v>
      </c>
      <c r="T42" s="126">
        <f>'1M Pricing'!H42*100</f>
        <v>4.0585937207103084</v>
      </c>
      <c r="U42" s="126">
        <f t="shared" si="11"/>
        <v>4.0585937207103084</v>
      </c>
      <c r="V42" s="2" t="s">
        <v>70</v>
      </c>
      <c r="W42" s="15" t="str">
        <f>Currency&amp;$W$4&amp;D42&amp;"="</f>
        <v>AUD3M25Y=</v>
      </c>
      <c r="X42" s="16">
        <f>'3M Pricing'!H42*100</f>
        <v>4.1348437207125057</v>
      </c>
      <c r="Y42" s="16">
        <f t="shared" si="12"/>
        <v>4.1348437207125057</v>
      </c>
      <c r="Z42" s="41" t="s">
        <v>70</v>
      </c>
      <c r="AA42" s="15" t="str">
        <f>Currency&amp;$AA$4&amp;D42&amp;"="</f>
        <v>AUD6M25Y=</v>
      </c>
      <c r="AB42" s="16">
        <f>'6M Pricing'!H42*100</f>
        <v>4.2000000000071473</v>
      </c>
      <c r="AC42" s="16">
        <f t="shared" si="13"/>
        <v>4.2000000000071473</v>
      </c>
      <c r="AD42" s="2"/>
      <c r="AE42" s="15" t="str">
        <f>Currency&amp;$AE$4&amp;D42&amp;"D"&amp;"="</f>
        <v>AUDON25YD=</v>
      </c>
      <c r="AF42" s="16">
        <f>'ON Pricing'!H42*100</f>
        <v>3.9000000000025383</v>
      </c>
      <c r="AG42" s="16">
        <f t="shared" si="10"/>
        <v>3.9000000000025383</v>
      </c>
      <c r="AH42" s="41" t="s">
        <v>70</v>
      </c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2"/>
      <c r="B43" s="2"/>
      <c r="C43" s="156"/>
      <c r="D43" s="22" t="s">
        <v>39</v>
      </c>
      <c r="E43" s="144" t="str">
        <f>IF(Contribute="abcd",IF($F$2&lt;&gt;-1,_xll.RtContribute(SourceAlias,S43,Fields,T43:U43,"SCOPE:SERVER"),_xll.RtContribute(SourceAlias,"DDS_INSERT_S",$F$2:$H$2,S43:U43,"SCOPE:SERVER FTC:ALL")),"stopped")</f>
        <v>stopped</v>
      </c>
      <c r="F43" s="22" t="str">
        <f>IF(Contribute="abcd",IF($F$2&lt;&gt;-1,_xll.RtContribute(SourceAlias,W43,Fields,X43:Y43,"SCOPE:SERVER"),_xll.RtContribute(SourceAlias,"DDS_INSERT_S",$F$2:$H$2,W43:Y43,"SCOPE:SERVER FTC:ALL")),"stopped")</f>
        <v>stopped</v>
      </c>
      <c r="G43" s="22" t="str">
        <f>IF(Contribute="abcd",IF($F$2&lt;&gt;-1,_xll.RtContribute(SourceAlias,AA43,Fields,AB43:AC43,"SCOPE:SERVER"),_xll.RtContribute(SourceAlias,"DDS_INSERT_S",$F$2:$H$2,AA43:AC43,"SCOPE:SERVER FTC:ALL")),"stopped")</f>
        <v>stopped</v>
      </c>
      <c r="H43" s="22" t="str">
        <f>IF(Contribute="abcd",IF($F$2&lt;&gt;-1,_xll.RtContribute(SourceAlias,AE43,Fields,AF43:AG43,"SCOPE:SERVER"),_xll.RtContribute(SourceAlias,"DDS_INSERT_S",$F$2:$H$2,AF43:AG43,"SCOPE:SERVER FTC:ALL")),"stopped")</f>
        <v>stopped</v>
      </c>
      <c r="I43" s="98" t="s">
        <v>70</v>
      </c>
      <c r="J43" s="140" t="e">
        <f>ABS(_xll.RtGet(SourceAlias,$S43,BID)-T43)</f>
        <v>#VALUE!</v>
      </c>
      <c r="K43" s="140" t="e">
        <f>ABS(_xll.RtGet(SourceAlias,$S43,ASK)-U43)</f>
        <v>#VALUE!</v>
      </c>
      <c r="L43" s="18" t="e">
        <f>ABS(_xll.RtGet(SourceAlias,$W43,BID)-X43)</f>
        <v>#VALUE!</v>
      </c>
      <c r="M43" s="18" t="e">
        <f>ABS(_xll.RtGet(SourceAlias,$W43,ASK)-Y43)</f>
        <v>#VALUE!</v>
      </c>
      <c r="N43" s="18" t="e">
        <f>ABS(_xll.RtGet(SourceAlias,$AA43,BID)-AB43)</f>
        <v>#VALUE!</v>
      </c>
      <c r="O43" s="18" t="e">
        <f>ABS(_xll.RtGet(SourceAlias,$AA43,ASK)-AC43)</f>
        <v>#VALUE!</v>
      </c>
      <c r="P43" s="18" t="e">
        <f>ABS(_xll.RtGet(SourceAlias,$AE43,BID)-AF43)</f>
        <v>#VALUE!</v>
      </c>
      <c r="Q43" s="18" t="e">
        <f>ABS(_xll.RtGet(SourceAlias,$AE43,ASK)-AG43)</f>
        <v>#VALUE!</v>
      </c>
      <c r="R43" s="171"/>
      <c r="S43" s="138" t="str">
        <f>Currency&amp;$S$4&amp;D43&amp;"="</f>
        <v>AUD1M30Y=</v>
      </c>
      <c r="T43" s="139">
        <f>'1M Pricing'!H43*100</f>
        <v>4.0920741476473506</v>
      </c>
      <c r="U43" s="139">
        <f t="shared" si="11"/>
        <v>4.0920741476473506</v>
      </c>
      <c r="V43" s="2" t="s">
        <v>70</v>
      </c>
      <c r="W43" s="17" t="str">
        <f>Currency&amp;$W$4&amp;D43&amp;"="</f>
        <v>AUD3M30Y=</v>
      </c>
      <c r="X43" s="18">
        <f>'3M Pricing'!H43*100</f>
        <v>4.163324147647355</v>
      </c>
      <c r="Y43" s="18">
        <f t="shared" si="12"/>
        <v>4.163324147647355</v>
      </c>
      <c r="Z43" s="41" t="s">
        <v>70</v>
      </c>
      <c r="AA43" s="17" t="str">
        <f>Currency&amp;$AA$4&amp;D43&amp;"="</f>
        <v>AUD6M30Y=</v>
      </c>
      <c r="AB43" s="18">
        <f>'6M Pricing'!H43*100</f>
        <v>4.2199999999965172</v>
      </c>
      <c r="AC43" s="18">
        <f t="shared" si="13"/>
        <v>4.2199999999965172</v>
      </c>
      <c r="AD43" s="2"/>
      <c r="AE43" s="17" t="str">
        <f>Currency&amp;$AE$4&amp;D43&amp;"D"&amp;"="</f>
        <v>AUDON30YD=</v>
      </c>
      <c r="AF43" s="18">
        <f>'ON Pricing'!H43*100</f>
        <v>3.9350000000002523</v>
      </c>
      <c r="AG43" s="18">
        <f t="shared" si="10"/>
        <v>3.9350000000002523</v>
      </c>
      <c r="AH43" s="41" t="s">
        <v>70</v>
      </c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3"/>
      <c r="L44" s="2"/>
      <c r="M44" s="3"/>
      <c r="N44" s="2"/>
      <c r="O44" s="3"/>
      <c r="P44" s="2"/>
      <c r="Q44" s="3"/>
      <c r="R44" s="2"/>
      <c r="S44" s="2"/>
      <c r="T44" s="2"/>
      <c r="U44" s="2"/>
      <c r="V44" s="3"/>
      <c r="W44" s="2"/>
      <c r="X44" s="2"/>
      <c r="Y44" s="2"/>
      <c r="Z44" s="3"/>
      <c r="AA44" s="2"/>
      <c r="AB44" s="2"/>
      <c r="AC44" s="2"/>
      <c r="AD44" s="3"/>
      <c r="AE44" s="8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2"/>
      <c r="M45" s="3"/>
      <c r="N45" s="2"/>
      <c r="O45" s="3"/>
      <c r="P45" s="2"/>
      <c r="Q45" s="3"/>
      <c r="R45" s="2"/>
      <c r="S45" s="2"/>
      <c r="T45" s="2"/>
      <c r="U45" s="2"/>
      <c r="V45" s="3"/>
      <c r="W45" s="2"/>
      <c r="X45" s="2"/>
      <c r="Y45" s="2"/>
      <c r="Z45" s="3"/>
      <c r="AA45" s="2"/>
      <c r="AB45" s="2"/>
      <c r="AC45" s="2"/>
      <c r="AD45" s="3"/>
      <c r="AE45" s="8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3"/>
      <c r="L46" s="2"/>
      <c r="M46" s="3"/>
      <c r="N46" s="2"/>
      <c r="O46" s="3"/>
      <c r="P46" s="2"/>
      <c r="Q46" s="3"/>
      <c r="R46" s="2"/>
      <c r="S46" s="2"/>
      <c r="T46" s="2"/>
      <c r="U46" s="2"/>
      <c r="V46" s="3"/>
      <c r="W46" s="2"/>
      <c r="X46" s="2"/>
      <c r="Y46" s="2"/>
      <c r="Z46" s="3"/>
      <c r="AA46" s="2"/>
      <c r="AB46" s="2"/>
      <c r="AC46" s="2"/>
      <c r="AD46" s="3"/>
      <c r="AE46" s="8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2"/>
      <c r="M47" s="3"/>
      <c r="N47" s="2"/>
      <c r="O47" s="3"/>
      <c r="P47" s="2"/>
      <c r="Q47" s="3"/>
      <c r="R47" s="2"/>
      <c r="S47" s="2"/>
      <c r="T47" s="2"/>
      <c r="U47" s="2"/>
      <c r="V47" s="3"/>
      <c r="W47" s="2"/>
      <c r="X47" s="2"/>
      <c r="Y47" s="2"/>
      <c r="Z47" s="3"/>
      <c r="AA47" s="2"/>
      <c r="AB47" s="2"/>
      <c r="AC47" s="2"/>
      <c r="AD47" s="3"/>
      <c r="AE47" s="8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3"/>
      <c r="L48" s="2"/>
      <c r="M48" s="3"/>
      <c r="N48" s="2"/>
      <c r="O48" s="3"/>
      <c r="P48" s="2"/>
      <c r="Q48" s="3"/>
      <c r="R48" s="2"/>
      <c r="S48" s="2"/>
      <c r="T48" s="2"/>
      <c r="U48" s="2"/>
      <c r="V48" s="3"/>
      <c r="W48" s="2"/>
      <c r="X48" s="2"/>
      <c r="Y48" s="2"/>
      <c r="Z48" s="3"/>
      <c r="AA48" s="2"/>
      <c r="AB48" s="2"/>
      <c r="AC48" s="2"/>
      <c r="AD48" s="3"/>
      <c r="AE48" s="8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2"/>
      <c r="M49" s="3"/>
      <c r="N49" s="2"/>
      <c r="O49" s="3"/>
      <c r="P49" s="2"/>
      <c r="Q49" s="3"/>
      <c r="R49" s="2"/>
      <c r="S49" s="2"/>
      <c r="T49" s="2"/>
      <c r="U49" s="2"/>
      <c r="V49" s="3"/>
      <c r="W49" s="2"/>
      <c r="X49" s="2"/>
      <c r="Y49" s="2"/>
      <c r="Z49" s="3"/>
      <c r="AA49" s="2"/>
      <c r="AB49" s="2"/>
      <c r="AC49" s="2"/>
      <c r="AD49" s="3"/>
      <c r="AE49" s="8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3"/>
      <c r="L50" s="2"/>
      <c r="M50" s="3"/>
      <c r="N50" s="2"/>
      <c r="O50" s="3"/>
      <c r="P50" s="2"/>
      <c r="Q50" s="3"/>
      <c r="R50" s="2"/>
      <c r="S50" s="2"/>
      <c r="T50" s="2"/>
      <c r="U50" s="2"/>
      <c r="V50" s="3"/>
      <c r="W50" s="2"/>
      <c r="X50" s="2"/>
      <c r="Y50" s="2"/>
      <c r="Z50" s="3"/>
      <c r="AA50" s="2"/>
      <c r="AB50" s="2"/>
      <c r="AC50" s="2"/>
      <c r="AD50" s="3"/>
      <c r="AE50" s="8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2"/>
      <c r="M51" s="3"/>
      <c r="N51" s="2"/>
      <c r="O51" s="3"/>
      <c r="P51" s="2"/>
      <c r="Q51" s="3"/>
      <c r="R51" s="2"/>
      <c r="S51" s="2"/>
      <c r="T51" s="2"/>
      <c r="U51" s="2"/>
      <c r="V51" s="3"/>
      <c r="W51" s="2"/>
      <c r="X51" s="2"/>
      <c r="Y51" s="2"/>
      <c r="Z51" s="3"/>
      <c r="AA51" s="2"/>
      <c r="AB51" s="2"/>
      <c r="AC51" s="2"/>
      <c r="AD51" s="3"/>
      <c r="AE51" s="8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3"/>
      <c r="L52" s="2"/>
      <c r="M52" s="3"/>
      <c r="N52" s="2"/>
      <c r="O52" s="3"/>
      <c r="P52" s="2"/>
      <c r="Q52" s="3"/>
      <c r="R52" s="2"/>
      <c r="S52" s="2"/>
      <c r="T52" s="2"/>
      <c r="U52" s="2"/>
      <c r="V52" s="3"/>
      <c r="W52" s="2"/>
      <c r="X52" s="2"/>
      <c r="Y52" s="2"/>
      <c r="Z52" s="3"/>
      <c r="AA52" s="2"/>
      <c r="AB52" s="2"/>
      <c r="AC52" s="2"/>
      <c r="AD52" s="3"/>
      <c r="AE52" s="8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2"/>
      <c r="M53" s="3"/>
      <c r="N53" s="2"/>
      <c r="O53" s="3"/>
      <c r="P53" s="2"/>
      <c r="Q53" s="3"/>
      <c r="R53" s="2"/>
      <c r="S53" s="2"/>
      <c r="T53" s="2"/>
      <c r="U53" s="2"/>
      <c r="V53" s="3"/>
      <c r="W53" s="2"/>
      <c r="X53" s="2"/>
      <c r="Y53" s="2"/>
      <c r="Z53" s="3"/>
      <c r="AA53" s="2"/>
      <c r="AB53" s="2"/>
      <c r="AC53" s="2"/>
      <c r="AD53" s="3"/>
      <c r="AE53" s="8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3"/>
      <c r="L54" s="2"/>
      <c r="M54" s="3"/>
      <c r="N54" s="2"/>
      <c r="O54" s="3"/>
      <c r="P54" s="2"/>
      <c r="Q54" s="3"/>
      <c r="R54" s="2"/>
      <c r="S54" s="2"/>
      <c r="T54" s="2"/>
      <c r="U54" s="2"/>
      <c r="V54" s="3"/>
      <c r="W54" s="2"/>
      <c r="X54" s="2"/>
      <c r="Y54" s="2"/>
      <c r="Z54" s="3"/>
      <c r="AA54" s="2"/>
      <c r="AB54" s="2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2"/>
      <c r="M55" s="3"/>
      <c r="N55" s="2"/>
      <c r="O55" s="3"/>
      <c r="P55" s="2"/>
      <c r="Q55" s="3"/>
      <c r="R55" s="2"/>
      <c r="S55" s="2"/>
      <c r="T55" s="2"/>
      <c r="U55" s="2"/>
      <c r="V55" s="3"/>
      <c r="W55" s="2"/>
      <c r="X55" s="2"/>
      <c r="Y55" s="2"/>
      <c r="Z55" s="3"/>
      <c r="AA55" s="2"/>
      <c r="AB55" s="2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3"/>
      <c r="L56" s="2"/>
      <c r="M56" s="3"/>
      <c r="N56" s="2"/>
      <c r="O56" s="3"/>
      <c r="P56" s="2"/>
      <c r="Q56" s="3"/>
      <c r="R56" s="2"/>
      <c r="S56" s="2"/>
      <c r="T56" s="2"/>
      <c r="U56" s="2"/>
      <c r="V56" s="3"/>
      <c r="W56" s="2"/>
      <c r="X56" s="2"/>
      <c r="Y56" s="2"/>
      <c r="Z56" s="3"/>
      <c r="AA56" s="2"/>
      <c r="AB56" s="2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2"/>
      <c r="M57" s="3"/>
      <c r="N57" s="2"/>
      <c r="O57" s="3"/>
      <c r="P57" s="2"/>
      <c r="Q57" s="3"/>
      <c r="R57" s="2"/>
      <c r="S57" s="2"/>
      <c r="T57" s="2"/>
      <c r="U57" s="2"/>
      <c r="V57" s="3"/>
      <c r="W57" s="2"/>
      <c r="X57" s="2"/>
      <c r="Y57" s="2"/>
      <c r="Z57" s="3"/>
      <c r="AA57" s="2"/>
      <c r="AB57" s="2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3"/>
      <c r="L58" s="2"/>
      <c r="M58" s="3"/>
      <c r="N58" s="2"/>
      <c r="O58" s="3"/>
      <c r="P58" s="2"/>
      <c r="Q58" s="3"/>
      <c r="R58" s="2"/>
      <c r="S58" s="2"/>
      <c r="T58" s="2"/>
      <c r="U58" s="2"/>
      <c r="V58" s="3"/>
      <c r="W58" s="2"/>
      <c r="X58" s="2"/>
      <c r="Y58" s="2"/>
      <c r="Z58" s="3"/>
      <c r="AA58" s="2"/>
      <c r="AB58" s="2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2"/>
      <c r="M59" s="3"/>
      <c r="N59" s="2"/>
      <c r="O59" s="3"/>
      <c r="P59" s="2"/>
      <c r="Q59" s="3"/>
      <c r="R59" s="2"/>
      <c r="S59" s="2"/>
      <c r="T59" s="2"/>
      <c r="U59" s="2"/>
      <c r="V59" s="3"/>
      <c r="W59" s="2"/>
      <c r="X59" s="2"/>
      <c r="Y59" s="2"/>
      <c r="Z59" s="3"/>
      <c r="AA59" s="2"/>
      <c r="AB59" s="2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2"/>
      <c r="M60" s="3"/>
      <c r="N60" s="2"/>
      <c r="O60" s="3"/>
      <c r="P60" s="2"/>
      <c r="Q60" s="3"/>
      <c r="R60" s="2"/>
      <c r="S60" s="2"/>
      <c r="T60" s="2"/>
      <c r="U60" s="2"/>
      <c r="V60" s="3"/>
      <c r="W60" s="2"/>
      <c r="X60" s="2"/>
      <c r="Y60" s="2"/>
      <c r="Z60" s="3"/>
      <c r="AA60" s="2"/>
      <c r="AB60" s="2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2"/>
      <c r="M61" s="3"/>
      <c r="N61" s="2"/>
      <c r="O61" s="3"/>
      <c r="P61" s="2"/>
      <c r="Q61" s="3"/>
      <c r="R61" s="2"/>
      <c r="S61" s="2"/>
      <c r="T61" s="2"/>
      <c r="U61" s="2"/>
      <c r="V61" s="3"/>
      <c r="W61" s="2"/>
      <c r="X61" s="2"/>
      <c r="Y61" s="2"/>
      <c r="Z61" s="3"/>
      <c r="AA61" s="2"/>
      <c r="AB61" s="2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3"/>
      <c r="L62" s="2"/>
      <c r="M62" s="3"/>
      <c r="N62" s="2"/>
      <c r="O62" s="3"/>
      <c r="P62" s="2"/>
      <c r="Q62" s="3"/>
      <c r="R62" s="2"/>
      <c r="S62" s="2"/>
      <c r="T62" s="2"/>
      <c r="U62" s="2"/>
      <c r="V62" s="3"/>
      <c r="W62" s="2"/>
      <c r="X62" s="2"/>
      <c r="Y62" s="2"/>
      <c r="Z62" s="3"/>
      <c r="AA62" s="2"/>
      <c r="AB62" s="2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2"/>
      <c r="M63" s="3"/>
      <c r="N63" s="2"/>
      <c r="O63" s="3"/>
      <c r="P63" s="2"/>
      <c r="Q63" s="3"/>
      <c r="R63" s="2"/>
      <c r="S63" s="2"/>
      <c r="T63" s="2"/>
      <c r="U63" s="2"/>
      <c r="V63" s="3"/>
      <c r="W63" s="2"/>
      <c r="X63" s="2"/>
      <c r="Y63" s="2"/>
      <c r="Z63" s="3"/>
      <c r="AA63" s="2"/>
      <c r="AB63" s="2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3"/>
      <c r="L64" s="2"/>
      <c r="M64" s="3"/>
      <c r="N64" s="2"/>
      <c r="O64" s="3"/>
      <c r="P64" s="2"/>
      <c r="Q64" s="3"/>
      <c r="R64" s="2"/>
      <c r="S64" s="2"/>
      <c r="T64" s="2"/>
      <c r="U64" s="2"/>
      <c r="V64" s="3"/>
      <c r="W64" s="2"/>
      <c r="X64" s="2"/>
      <c r="Y64" s="2"/>
      <c r="Z64" s="3"/>
      <c r="AA64" s="2"/>
      <c r="AB64" s="2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2"/>
      <c r="M65" s="3"/>
      <c r="N65" s="2"/>
      <c r="O65" s="3"/>
      <c r="P65" s="2"/>
      <c r="Q65" s="3"/>
      <c r="R65" s="2"/>
      <c r="S65" s="2"/>
      <c r="T65" s="2"/>
      <c r="U65" s="2"/>
      <c r="V65" s="3"/>
      <c r="W65" s="2"/>
      <c r="X65" s="2"/>
      <c r="Y65" s="2"/>
      <c r="Z65" s="3"/>
      <c r="AA65" s="2"/>
      <c r="AB65" s="2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3"/>
      <c r="L66" s="2"/>
      <c r="M66" s="3"/>
      <c r="N66" s="2"/>
      <c r="O66" s="3"/>
      <c r="P66" s="2"/>
      <c r="Q66" s="3"/>
      <c r="R66" s="2"/>
      <c r="S66" s="2"/>
      <c r="T66" s="2"/>
      <c r="U66" s="2"/>
      <c r="V66" s="3"/>
      <c r="W66" s="2"/>
      <c r="X66" s="2"/>
      <c r="Y66" s="2"/>
      <c r="Z66" s="3"/>
      <c r="AA66" s="2"/>
      <c r="AB66" s="2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2"/>
      <c r="M67" s="3"/>
      <c r="N67" s="2"/>
      <c r="O67" s="3"/>
      <c r="P67" s="2"/>
      <c r="Q67" s="3"/>
      <c r="R67" s="2"/>
      <c r="S67" s="2"/>
      <c r="T67" s="2"/>
      <c r="U67" s="2"/>
      <c r="V67" s="3"/>
      <c r="W67" s="2"/>
      <c r="X67" s="2"/>
      <c r="Y67" s="2"/>
      <c r="Z67" s="3"/>
      <c r="AA67" s="2"/>
      <c r="AB67" s="2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3"/>
      <c r="L68" s="2"/>
      <c r="M68" s="3"/>
      <c r="N68" s="2"/>
      <c r="O68" s="3"/>
      <c r="P68" s="2"/>
      <c r="Q68" s="3"/>
      <c r="R68" s="2"/>
      <c r="S68" s="2"/>
      <c r="T68" s="2"/>
      <c r="U68" s="2"/>
      <c r="V68" s="3"/>
      <c r="W68" s="2"/>
      <c r="X68" s="2"/>
      <c r="Y68" s="2"/>
      <c r="Z68" s="3"/>
      <c r="AA68" s="2"/>
      <c r="AB68" s="2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2"/>
      <c r="M69" s="3"/>
      <c r="N69" s="2"/>
      <c r="O69" s="3"/>
      <c r="P69" s="2"/>
      <c r="Q69" s="3"/>
      <c r="R69" s="2"/>
      <c r="S69" s="2"/>
      <c r="T69" s="2"/>
      <c r="U69" s="2"/>
      <c r="V69" s="3"/>
      <c r="W69" s="2"/>
      <c r="X69" s="2"/>
      <c r="Y69" s="2"/>
      <c r="Z69" s="3"/>
      <c r="AA69" s="2"/>
      <c r="AB69" s="2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3"/>
      <c r="L70" s="2"/>
      <c r="M70" s="3"/>
      <c r="N70" s="2"/>
      <c r="O70" s="3"/>
      <c r="P70" s="2"/>
      <c r="Q70" s="3"/>
      <c r="R70" s="2"/>
      <c r="S70" s="2"/>
      <c r="T70" s="2"/>
      <c r="U70" s="2"/>
      <c r="V70" s="3"/>
      <c r="W70" s="2"/>
      <c r="X70" s="2"/>
      <c r="Y70" s="2"/>
      <c r="Z70" s="3"/>
      <c r="AA70" s="2"/>
      <c r="AB70" s="2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2"/>
      <c r="M71" s="3"/>
      <c r="N71" s="2"/>
      <c r="O71" s="3"/>
      <c r="P71" s="2"/>
      <c r="Q71" s="3"/>
      <c r="R71" s="2"/>
      <c r="S71" s="2"/>
      <c r="T71" s="2"/>
      <c r="U71" s="2"/>
      <c r="V71" s="3"/>
      <c r="W71" s="2"/>
      <c r="X71" s="2"/>
      <c r="Y71" s="2"/>
      <c r="Z71" s="3"/>
      <c r="AA71" s="2"/>
      <c r="AB71" s="2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3"/>
      <c r="L72" s="2"/>
      <c r="M72" s="3"/>
      <c r="N72" s="2"/>
      <c r="O72" s="3"/>
      <c r="P72" s="2"/>
      <c r="Q72" s="3"/>
      <c r="R72" s="2"/>
      <c r="S72" s="2"/>
      <c r="T72" s="2"/>
      <c r="U72" s="2"/>
      <c r="V72" s="3"/>
      <c r="W72" s="2"/>
      <c r="X72" s="2"/>
      <c r="Y72" s="2"/>
      <c r="Z72" s="3"/>
      <c r="AA72" s="2"/>
      <c r="AB72" s="2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2"/>
      <c r="M73" s="3"/>
      <c r="N73" s="2"/>
      <c r="O73" s="3"/>
      <c r="P73" s="2"/>
      <c r="Q73" s="3"/>
      <c r="R73" s="2"/>
      <c r="S73" s="2"/>
      <c r="T73" s="2"/>
      <c r="U73" s="2"/>
      <c r="V73" s="3"/>
      <c r="W73" s="2"/>
      <c r="X73" s="2"/>
      <c r="Y73" s="2"/>
      <c r="Z73" s="3"/>
      <c r="AA73" s="2"/>
      <c r="AB73" s="2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3"/>
      <c r="L74" s="2"/>
      <c r="M74" s="3"/>
      <c r="N74" s="2"/>
      <c r="O74" s="3"/>
      <c r="P74" s="2"/>
      <c r="Q74" s="3"/>
      <c r="R74" s="2"/>
      <c r="S74" s="2"/>
      <c r="T74" s="2"/>
      <c r="U74" s="2"/>
      <c r="V74" s="3"/>
      <c r="W74" s="2"/>
      <c r="X74" s="2"/>
      <c r="Y74" s="2"/>
      <c r="Z74" s="3"/>
      <c r="AA74" s="2"/>
      <c r="AB74" s="2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2"/>
      <c r="M75" s="3"/>
      <c r="N75" s="2"/>
      <c r="O75" s="3"/>
      <c r="P75" s="2"/>
      <c r="Q75" s="3"/>
      <c r="R75" s="2"/>
      <c r="S75" s="2"/>
      <c r="T75" s="2"/>
      <c r="U75" s="2"/>
      <c r="V75" s="3"/>
      <c r="W75" s="2"/>
      <c r="X75" s="2"/>
      <c r="Y75" s="2"/>
      <c r="Z75" s="3"/>
      <c r="AA75" s="2"/>
      <c r="AB75" s="2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3"/>
      <c r="L76" s="2"/>
      <c r="M76" s="3"/>
      <c r="N76" s="2"/>
      <c r="O76" s="3"/>
      <c r="P76" s="2"/>
      <c r="Q76" s="3"/>
      <c r="R76" s="2"/>
      <c r="S76" s="2"/>
      <c r="T76" s="2"/>
      <c r="U76" s="2"/>
      <c r="V76" s="3"/>
      <c r="W76" s="2"/>
      <c r="X76" s="2"/>
      <c r="Y76" s="2"/>
      <c r="Z76" s="3"/>
      <c r="AA76" s="2"/>
      <c r="AB76" s="2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2"/>
      <c r="M77" s="3"/>
      <c r="N77" s="2"/>
      <c r="O77" s="3"/>
      <c r="P77" s="2"/>
      <c r="Q77" s="3"/>
      <c r="R77" s="2"/>
      <c r="S77" s="2"/>
      <c r="T77" s="2"/>
      <c r="U77" s="2"/>
      <c r="V77" s="3"/>
      <c r="W77" s="2"/>
      <c r="X77" s="2"/>
      <c r="Y77" s="2"/>
      <c r="Z77" s="3"/>
      <c r="AA77" s="2"/>
      <c r="AB77" s="2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3"/>
      <c r="L78" s="2"/>
      <c r="M78" s="3"/>
      <c r="N78" s="2"/>
      <c r="O78" s="3"/>
      <c r="P78" s="2"/>
      <c r="Q78" s="3"/>
      <c r="R78" s="2"/>
      <c r="S78" s="2"/>
      <c r="T78" s="2"/>
      <c r="U78" s="2"/>
      <c r="V78" s="3"/>
      <c r="W78" s="2"/>
      <c r="X78" s="2"/>
      <c r="Y78" s="2"/>
      <c r="Z78" s="3"/>
      <c r="AA78" s="2"/>
      <c r="AB78" s="2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2"/>
      <c r="M79" s="3"/>
      <c r="N79" s="2"/>
      <c r="O79" s="3"/>
      <c r="P79" s="2"/>
      <c r="Q79" s="3"/>
      <c r="R79" s="2"/>
      <c r="S79" s="2"/>
      <c r="T79" s="2"/>
      <c r="U79" s="2"/>
      <c r="V79" s="3"/>
      <c r="W79" s="2"/>
      <c r="X79" s="2"/>
      <c r="Y79" s="2"/>
      <c r="Z79" s="3"/>
      <c r="AA79" s="2"/>
      <c r="AB79" s="2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3"/>
      <c r="L80" s="2"/>
      <c r="M80" s="3"/>
      <c r="N80" s="2"/>
      <c r="O80" s="3"/>
      <c r="P80" s="2"/>
      <c r="Q80" s="3"/>
      <c r="R80" s="2"/>
      <c r="S80" s="2"/>
      <c r="T80" s="2"/>
      <c r="U80" s="2"/>
      <c r="V80" s="3"/>
      <c r="W80" s="2"/>
      <c r="X80" s="2"/>
      <c r="Y80" s="2"/>
      <c r="Z80" s="3"/>
      <c r="AA80" s="2"/>
      <c r="AB80" s="2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2"/>
      <c r="M81" s="3"/>
      <c r="N81" s="2"/>
      <c r="O81" s="3"/>
      <c r="P81" s="2"/>
      <c r="Q81" s="3"/>
      <c r="R81" s="2"/>
      <c r="S81" s="2"/>
      <c r="T81" s="2"/>
      <c r="U81" s="2"/>
      <c r="V81" s="3"/>
      <c r="W81" s="2"/>
      <c r="X81" s="2"/>
      <c r="Y81" s="2"/>
      <c r="Z81" s="3"/>
      <c r="AA81" s="2"/>
      <c r="AB81" s="2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3"/>
      <c r="L82" s="2"/>
      <c r="M82" s="3"/>
      <c r="N82" s="2"/>
      <c r="O82" s="3"/>
      <c r="P82" s="2"/>
      <c r="Q82" s="3"/>
      <c r="R82" s="2"/>
      <c r="S82" s="2"/>
      <c r="T82" s="2"/>
      <c r="U82" s="2"/>
      <c r="V82" s="3"/>
      <c r="W82" s="2"/>
      <c r="X82" s="2"/>
      <c r="Y82" s="2"/>
      <c r="Z82" s="3"/>
      <c r="AA82" s="2"/>
      <c r="AB82" s="2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2"/>
      <c r="M83" s="3"/>
      <c r="N83" s="2"/>
      <c r="O83" s="3"/>
      <c r="P83" s="2"/>
      <c r="Q83" s="3"/>
      <c r="R83" s="2"/>
      <c r="S83" s="2"/>
      <c r="T83" s="2"/>
      <c r="U83" s="2"/>
      <c r="V83" s="3"/>
      <c r="W83" s="2"/>
      <c r="X83" s="2"/>
      <c r="Y83" s="2"/>
      <c r="Z83" s="3"/>
      <c r="AA83" s="2"/>
      <c r="AB83" s="2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3"/>
      <c r="L84" s="2"/>
      <c r="M84" s="3"/>
      <c r="N84" s="2"/>
      <c r="O84" s="3"/>
      <c r="P84" s="2"/>
      <c r="Q84" s="3"/>
      <c r="R84" s="2"/>
      <c r="S84" s="2"/>
      <c r="T84" s="2"/>
      <c r="U84" s="2"/>
      <c r="V84" s="3"/>
      <c r="W84" s="2"/>
      <c r="X84" s="2"/>
      <c r="Y84" s="2"/>
      <c r="Z84" s="3"/>
      <c r="AA84" s="2"/>
      <c r="AB84" s="2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2"/>
      <c r="M85" s="3"/>
      <c r="N85" s="2"/>
      <c r="O85" s="3"/>
      <c r="P85" s="2"/>
      <c r="Q85" s="3"/>
      <c r="R85" s="2"/>
      <c r="S85" s="2"/>
      <c r="T85" s="2"/>
      <c r="U85" s="2"/>
      <c r="V85" s="3"/>
      <c r="W85" s="2"/>
      <c r="X85" s="2"/>
      <c r="Y85" s="2"/>
      <c r="Z85" s="3"/>
      <c r="AA85" s="2"/>
      <c r="AB85" s="2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3"/>
      <c r="L86" s="2"/>
      <c r="M86" s="3"/>
      <c r="N86" s="2"/>
      <c r="O86" s="3"/>
      <c r="P86" s="2"/>
      <c r="Q86" s="3"/>
      <c r="R86" s="2"/>
      <c r="S86" s="2"/>
      <c r="T86" s="2"/>
      <c r="U86" s="2"/>
      <c r="V86" s="3"/>
      <c r="W86" s="2"/>
      <c r="X86" s="2"/>
      <c r="Y86" s="2"/>
      <c r="Z86" s="3"/>
      <c r="AA86" s="2"/>
      <c r="AB86" s="2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2"/>
      <c r="M87" s="3"/>
      <c r="N87" s="2"/>
      <c r="O87" s="3"/>
      <c r="P87" s="2"/>
      <c r="Q87" s="3"/>
      <c r="R87" s="2"/>
      <c r="S87" s="2"/>
      <c r="T87" s="2"/>
      <c r="U87" s="2"/>
      <c r="V87" s="3"/>
      <c r="W87" s="2"/>
      <c r="X87" s="2"/>
      <c r="Y87" s="2"/>
      <c r="Z87" s="3"/>
      <c r="AA87" s="2"/>
      <c r="AB87" s="2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3"/>
      <c r="L88" s="2"/>
      <c r="M88" s="3"/>
      <c r="N88" s="2"/>
      <c r="O88" s="3"/>
      <c r="P88" s="2"/>
      <c r="Q88" s="3"/>
      <c r="R88" s="2"/>
      <c r="S88" s="2"/>
      <c r="T88" s="2"/>
      <c r="U88" s="2"/>
      <c r="V88" s="3"/>
      <c r="W88" s="2"/>
      <c r="X88" s="2"/>
      <c r="Y88" s="2"/>
      <c r="Z88" s="3"/>
      <c r="AA88" s="2"/>
      <c r="AB88" s="2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2"/>
      <c r="M89" s="3"/>
      <c r="N89" s="2"/>
      <c r="O89" s="3"/>
      <c r="P89" s="2"/>
      <c r="Q89" s="3"/>
      <c r="R89" s="2"/>
      <c r="S89" s="2"/>
      <c r="T89" s="2"/>
      <c r="U89" s="2"/>
      <c r="V89" s="3"/>
      <c r="W89" s="2"/>
      <c r="X89" s="2"/>
      <c r="Y89" s="2"/>
      <c r="Z89" s="3"/>
      <c r="AA89" s="2"/>
      <c r="AB89" s="2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3"/>
      <c r="L90" s="2"/>
      <c r="M90" s="3"/>
      <c r="N90" s="2"/>
      <c r="O90" s="3"/>
      <c r="P90" s="2"/>
      <c r="Q90" s="3"/>
      <c r="R90" s="2"/>
      <c r="S90" s="2"/>
      <c r="T90" s="2"/>
      <c r="U90" s="2"/>
      <c r="V90" s="3"/>
      <c r="W90" s="2"/>
      <c r="X90" s="2"/>
      <c r="Y90" s="2"/>
      <c r="Z90" s="3"/>
      <c r="AA90" s="2"/>
      <c r="AB90" s="2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2"/>
      <c r="M91" s="3"/>
      <c r="N91" s="2"/>
      <c r="O91" s="3"/>
      <c r="P91" s="2"/>
      <c r="Q91" s="3"/>
      <c r="R91" s="2"/>
      <c r="S91" s="2"/>
      <c r="T91" s="2"/>
      <c r="U91" s="2"/>
      <c r="V91" s="3"/>
      <c r="W91" s="2"/>
      <c r="X91" s="2"/>
      <c r="Y91" s="2"/>
      <c r="Z91" s="3"/>
      <c r="AA91" s="2"/>
      <c r="AB91" s="2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3"/>
      <c r="L92" s="2"/>
      <c r="M92" s="3"/>
      <c r="N92" s="2"/>
      <c r="O92" s="3"/>
      <c r="P92" s="2"/>
      <c r="Q92" s="3"/>
      <c r="R92" s="2"/>
      <c r="S92" s="2"/>
      <c r="T92" s="2"/>
      <c r="U92" s="2"/>
      <c r="V92" s="3"/>
      <c r="W92" s="2"/>
      <c r="X92" s="2"/>
      <c r="Y92" s="2"/>
      <c r="Z92" s="3"/>
      <c r="AA92" s="2"/>
      <c r="AB92" s="2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2"/>
      <c r="M93" s="3"/>
      <c r="N93" s="2"/>
      <c r="O93" s="3"/>
      <c r="P93" s="2"/>
      <c r="Q93" s="3"/>
      <c r="R93" s="2"/>
      <c r="S93" s="2"/>
      <c r="T93" s="2"/>
      <c r="U93" s="2"/>
      <c r="V93" s="3"/>
      <c r="W93" s="2"/>
      <c r="X93" s="2"/>
      <c r="Y93" s="2"/>
      <c r="Z93" s="3"/>
      <c r="AA93" s="2"/>
      <c r="AB93" s="2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3"/>
      <c r="L94" s="2"/>
      <c r="M94" s="3"/>
      <c r="N94" s="2"/>
      <c r="O94" s="3"/>
      <c r="P94" s="2"/>
      <c r="Q94" s="3"/>
      <c r="R94" s="2"/>
      <c r="S94" s="2"/>
      <c r="T94" s="2"/>
      <c r="U94" s="2"/>
      <c r="V94" s="3"/>
      <c r="W94" s="2"/>
      <c r="X94" s="2"/>
      <c r="Y94" s="2"/>
      <c r="Z94" s="3"/>
      <c r="AA94" s="2"/>
      <c r="AB94" s="2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2"/>
      <c r="M95" s="3"/>
      <c r="N95" s="2"/>
      <c r="O95" s="3"/>
      <c r="P95" s="2"/>
      <c r="Q95" s="3"/>
      <c r="R95" s="2"/>
      <c r="S95" s="2"/>
      <c r="T95" s="2"/>
      <c r="U95" s="2"/>
      <c r="V95" s="3"/>
      <c r="W95" s="2"/>
      <c r="X95" s="2"/>
      <c r="Y95" s="2"/>
      <c r="Z95" s="3"/>
      <c r="AA95" s="2"/>
      <c r="AB95" s="2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3"/>
      <c r="L96" s="2"/>
      <c r="M96" s="3"/>
      <c r="N96" s="2"/>
      <c r="O96" s="3"/>
      <c r="P96" s="2"/>
      <c r="Q96" s="3"/>
      <c r="R96" s="2"/>
      <c r="S96" s="2"/>
      <c r="T96" s="2"/>
      <c r="U96" s="2"/>
      <c r="V96" s="3"/>
      <c r="W96" s="2"/>
      <c r="X96" s="2"/>
      <c r="Y96" s="2"/>
      <c r="Z96" s="3"/>
      <c r="AA96" s="2"/>
      <c r="AB96" s="2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2"/>
      <c r="M97" s="3"/>
      <c r="N97" s="2"/>
      <c r="O97" s="3"/>
      <c r="P97" s="2"/>
      <c r="Q97" s="3"/>
      <c r="R97" s="2"/>
      <c r="S97" s="2"/>
      <c r="T97" s="2"/>
      <c r="U97" s="2"/>
      <c r="V97" s="3"/>
      <c r="W97" s="2"/>
      <c r="X97" s="2"/>
      <c r="Y97" s="2"/>
      <c r="Z97" s="3"/>
      <c r="AA97" s="2"/>
      <c r="AB97" s="2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3"/>
      <c r="L98" s="2"/>
      <c r="M98" s="3"/>
      <c r="N98" s="2"/>
      <c r="O98" s="3"/>
      <c r="P98" s="2"/>
      <c r="Q98" s="3"/>
      <c r="R98" s="2"/>
      <c r="S98" s="2"/>
      <c r="T98" s="2"/>
      <c r="U98" s="2"/>
      <c r="V98" s="3"/>
      <c r="W98" s="2"/>
      <c r="X98" s="2"/>
      <c r="Y98" s="2"/>
      <c r="Z98" s="3"/>
      <c r="AA98" s="2"/>
      <c r="AB98" s="2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2"/>
      <c r="M99" s="3"/>
      <c r="N99" s="2"/>
      <c r="O99" s="3"/>
      <c r="P99" s="2"/>
      <c r="Q99" s="3"/>
      <c r="R99" s="2"/>
      <c r="S99" s="2"/>
      <c r="T99" s="2"/>
      <c r="U99" s="2"/>
      <c r="V99" s="3"/>
      <c r="W99" s="2"/>
      <c r="X99" s="2"/>
      <c r="Y99" s="2"/>
      <c r="Z99" s="3"/>
      <c r="AA99" s="2"/>
      <c r="AB99" s="2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3"/>
      <c r="N100" s="2"/>
      <c r="O100" s="3"/>
      <c r="P100" s="2"/>
      <c r="Q100" s="3"/>
      <c r="R100" s="2"/>
      <c r="S100" s="2"/>
      <c r="T100" s="2"/>
      <c r="U100" s="2"/>
      <c r="V100" s="3"/>
      <c r="W100" s="2"/>
      <c r="X100" s="2"/>
      <c r="Y100" s="2"/>
      <c r="Z100" s="3"/>
      <c r="AA100" s="2"/>
      <c r="AB100" s="2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3"/>
      <c r="N101" s="2"/>
      <c r="O101" s="3"/>
      <c r="P101" s="2"/>
      <c r="Q101" s="3"/>
      <c r="R101" s="2"/>
      <c r="S101" s="2"/>
      <c r="T101" s="2"/>
      <c r="U101" s="2"/>
      <c r="V101" s="3"/>
      <c r="W101" s="2"/>
      <c r="X101" s="2"/>
      <c r="Y101" s="2"/>
      <c r="Z101" s="3"/>
      <c r="AA101" s="2"/>
      <c r="AB101" s="2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3"/>
      <c r="N102" s="2"/>
      <c r="O102" s="3"/>
      <c r="P102" s="2"/>
      <c r="Q102" s="3"/>
      <c r="R102" s="2"/>
      <c r="S102" s="2"/>
      <c r="T102" s="2"/>
      <c r="U102" s="2"/>
      <c r="V102" s="3"/>
      <c r="W102" s="2"/>
      <c r="X102" s="2"/>
      <c r="Y102" s="2"/>
      <c r="Z102" s="3"/>
      <c r="AA102" s="2"/>
      <c r="AB102" s="2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</sheetData>
  <mergeCells count="3">
    <mergeCell ref="C6:C18"/>
    <mergeCell ref="C19:C24"/>
    <mergeCell ref="C25:C43"/>
  </mergeCells>
  <conditionalFormatting sqref="D2">
    <cfRule type="cellIs" dxfId="0" priority="10" operator="equal">
      <formula>"abcd"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104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>G6-EvaluationDate</f>
        <v>1</v>
      </c>
      <c r="C6" s="20" t="s">
        <v>15</v>
      </c>
      <c r="D6" s="29" t="s">
        <v>105</v>
      </c>
      <c r="E6" s="45">
        <f t="shared" ref="E6:E43" si="0">EvaluationDate</f>
        <v>41879</v>
      </c>
      <c r="F6" s="45">
        <f>E6</f>
        <v>41879</v>
      </c>
      <c r="G6" s="45">
        <f>_xll.qlCalendarAdvance(Calendar,F6,"1D","f",TRUE,Trigger)</f>
        <v>41880</v>
      </c>
      <c r="H6" s="52">
        <f>_xll.qlInterpolationInterpolate(Interpolation,B6,TRUE)</f>
        <v>2.6168008801073103E-2</v>
      </c>
      <c r="I6" s="53" t="str">
        <f>Contribution!S6</f>
        <v>AUD1MOND=</v>
      </c>
      <c r="J6" s="54"/>
      <c r="K6" s="41"/>
      <c r="L6" s="87" t="str">
        <f>_xll.qlInterpolation(,InterpolationType,B8:B12,H8:H12,,Trigger)</f>
        <v>obj_00396#0006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>G7-EvaluationDate</f>
        <v>4</v>
      </c>
      <c r="C7" s="21" t="s">
        <v>98</v>
      </c>
      <c r="D7" s="29" t="s">
        <v>105</v>
      </c>
      <c r="E7" s="48">
        <f t="shared" si="0"/>
        <v>41879</v>
      </c>
      <c r="F7" s="48">
        <f>G6</f>
        <v>41880</v>
      </c>
      <c r="G7" s="48">
        <f>_xll.qlCalendarAdvance(Calendar,F7,"1D","f",TRUE,Trigger)</f>
        <v>41883</v>
      </c>
      <c r="H7" s="152">
        <f>_xll.qlInterpolationInterpolate(Interpolation,B7,TRUE)</f>
        <v>2.6173510841533972E-2</v>
      </c>
      <c r="I7" s="55" t="str">
        <f>Contribution!S7</f>
        <v>AUD1MTND=</v>
      </c>
      <c r="J7" s="153"/>
      <c r="K7" s="41"/>
      <c r="L7" s="86" t="s">
        <v>102</v>
      </c>
      <c r="M7" s="85"/>
      <c r="N7" s="86" t="s">
        <v>95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>G8-EvaluationDate</f>
        <v>5</v>
      </c>
      <c r="C8" s="20" t="s">
        <v>99</v>
      </c>
      <c r="D8" s="28" t="s">
        <v>65</v>
      </c>
      <c r="E8" s="45">
        <f t="shared" si="0"/>
        <v>41879</v>
      </c>
      <c r="F8" s="45">
        <f>_xll.qlInterestRateIndexValueDate(L8,E8,Trigger)</f>
        <v>41883</v>
      </c>
      <c r="G8" s="45">
        <f>_xll.qlInterestRateIndexMaturity(L8,F8,Trigger)</f>
        <v>41884</v>
      </c>
      <c r="H8" s="52">
        <f>_xll.qlIndexFixing(L8,E8,TRUE,InterestRatesTrigger)</f>
        <v>2.6175278030766691E-2</v>
      </c>
      <c r="I8" s="53" t="str">
        <f>Contribution!S8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obj_00391#0005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>G9-EvaluationDate</f>
        <v>11</v>
      </c>
      <c r="C9" s="21" t="s">
        <v>16</v>
      </c>
      <c r="D9" s="29" t="s">
        <v>65</v>
      </c>
      <c r="E9" s="48">
        <f t="shared" si="0"/>
        <v>41879</v>
      </c>
      <c r="F9" s="48">
        <f>_xll.qlInterestRateIndexValueDate(L9,E9,Trigger)</f>
        <v>41883</v>
      </c>
      <c r="G9" s="48">
        <f>_xll.qlInterestRateIndexMaturity(L9,F9,Trigger)</f>
        <v>41890</v>
      </c>
      <c r="H9" s="47">
        <f>_xll.qlIndexFixing(L9,E9,TRUE,InterestRatesTrigger)</f>
        <v>2.6186582820832492E-2</v>
      </c>
      <c r="I9" s="38" t="str">
        <f>Contribution!S9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obj_00394#0005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>G10-EvaluationDate</f>
        <v>18</v>
      </c>
      <c r="C10" s="21" t="s">
        <v>17</v>
      </c>
      <c r="D10" s="29" t="s">
        <v>65</v>
      </c>
      <c r="E10" s="48">
        <f t="shared" si="0"/>
        <v>41879</v>
      </c>
      <c r="F10" s="48">
        <f>_xll.qlInterestRateIndexValueDate(L10,E10,Trigger)</f>
        <v>41883</v>
      </c>
      <c r="G10" s="48">
        <f>_xll.qlInterestRateIndexMaturity(L10,F10,Trigger)</f>
        <v>41897</v>
      </c>
      <c r="H10" s="47">
        <f>_xll.qlIndexFixing(L10,E10,TRUE,InterestRatesTrigger)</f>
        <v>2.6204083983705138E-2</v>
      </c>
      <c r="I10" s="38" t="str">
        <f>Contribution!S10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obj_00393#0005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>G11-EvaluationDate</f>
        <v>25</v>
      </c>
      <c r="C11" s="21" t="s">
        <v>18</v>
      </c>
      <c r="D11" s="29" t="s">
        <v>65</v>
      </c>
      <c r="E11" s="48">
        <f t="shared" si="0"/>
        <v>41879</v>
      </c>
      <c r="F11" s="48">
        <f>_xll.qlInterestRateIndexValueDate(L11,E11,Trigger)</f>
        <v>41883</v>
      </c>
      <c r="G11" s="48">
        <f>_xll.qlInterestRateIndexMaturity(L11,F11,Trigger)</f>
        <v>41904</v>
      </c>
      <c r="H11" s="47">
        <f>_xll.qlIndexFixing(L11,E11,TRUE,InterestRatesTrigger)</f>
        <v>2.6226235768036087E-2</v>
      </c>
      <c r="I11" s="38" t="str">
        <f>Contribution!S11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obj_00392#0005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>G12-EvaluationDate</f>
        <v>34</v>
      </c>
      <c r="C12" s="21" t="s">
        <v>19</v>
      </c>
      <c r="D12" s="29" t="s">
        <v>65</v>
      </c>
      <c r="E12" s="48">
        <f t="shared" si="0"/>
        <v>41879</v>
      </c>
      <c r="F12" s="48">
        <f>_xll.qlInterestRateIndexValueDate(L12,E12,Trigger)</f>
        <v>41883</v>
      </c>
      <c r="G12" s="48">
        <f>_xll.qlInterestRateIndexMaturity(L12,F12,Trigger)</f>
        <v>41913</v>
      </c>
      <c r="H12" s="47">
        <f>_xll.qlIndexFixing(L12,E12,TRUE,InterestRatesTrigger)</f>
        <v>2.626152829258166E-2</v>
      </c>
      <c r="I12" s="38" t="str">
        <f>Contribution!S12</f>
        <v>AUD1M1MD=</v>
      </c>
      <c r="J12" s="38" t="s">
        <v>100</v>
      </c>
      <c r="K12" s="41"/>
      <c r="L12" s="32" t="str">
        <f>_xll.qlIborIndex(,"BBSW",IF(OR(C12="ON",C12="TN",C12="SN"),"1D",IF(C12="SW","1W",C12)),2,Currency,Calendar,BDayConvention,EndOfMonth,DayCounter,YieldCurve,,Trigger)</f>
        <v>obj_00390#0005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0"/>
        <v>41879</v>
      </c>
      <c r="F25" s="45">
        <f>_xll.qlInterestRateIndexValueDate(L25,E25,Trigger)</f>
        <v>41880</v>
      </c>
      <c r="G25" s="45">
        <f>_xll.qlInterestRateIndexMaturity(L25,F25,Trigger)</f>
        <v>41971</v>
      </c>
      <c r="H25" s="46">
        <f>_xll.qlIndexFixing(L25,E25,TRUE,InterestRatesTrigger)</f>
        <v>2.6309448029105301E-2</v>
      </c>
      <c r="I25" s="39" t="str">
        <f>Contribution!S25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obj_003e1#0005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0"/>
        <v>41879</v>
      </c>
      <c r="F26" s="48">
        <f>_xll.qlInterestRateIndexValueDate(L26,E26,Trigger)</f>
        <v>41880</v>
      </c>
      <c r="G26" s="48">
        <f>_xll.qlInterestRateIndexMaturity(L26,F26,Trigger)</f>
        <v>42062</v>
      </c>
      <c r="H26" s="47">
        <f>_xll.qlIndexFixing(L26,E26,TRUE,InterestRatesTrigger)</f>
        <v>2.5870180844695074E-2</v>
      </c>
      <c r="I26" s="38" t="str">
        <f>Contribution!S26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obj_00388#0005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0"/>
        <v>41879</v>
      </c>
      <c r="F27" s="48">
        <f>_xll.qlInterestRateIndexValueDate(L27,E27,Trigger)</f>
        <v>41880</v>
      </c>
      <c r="G27" s="48">
        <f>_xll.qlInterestRateIndexMaturity(L27,F27,Trigger)</f>
        <v>42153</v>
      </c>
      <c r="H27" s="47">
        <f>_xll.qlIndexFixing(L27,E27,TRUE,InterestRatesTrigger)</f>
        <v>2.5572139950852148E-2</v>
      </c>
      <c r="I27" s="38" t="str">
        <f>Contribution!S27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obj_003ba#0005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0"/>
        <v>41879</v>
      </c>
      <c r="F28" s="48">
        <f>_xll.qlInterestRateIndexValueDate(L28,E28,Trigger)</f>
        <v>41880</v>
      </c>
      <c r="G28" s="48">
        <f>_xll.qlInterestRateIndexMaturity(L28,F28,Trigger)</f>
        <v>42247</v>
      </c>
      <c r="H28" s="47">
        <f>_xll.qlIndexFixing(L28,E28,TRUE,InterestRatesTrigger)</f>
        <v>2.5512500000000573E-2</v>
      </c>
      <c r="I28" s="38" t="str">
        <f>Contribution!S28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obj_003ec#0005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0"/>
        <v>41879</v>
      </c>
      <c r="F29" s="48">
        <f>_xll.qlInterestRateIndexValueDate(L29,E29,Trigger)</f>
        <v>41880</v>
      </c>
      <c r="G29" s="48">
        <f>_xll.qlInterestRateIndexMaturity(L29,F29,Trigger)</f>
        <v>42429</v>
      </c>
      <c r="H29" s="47">
        <f>_xll.qlIndexFixing(L29,E29,TRUE,InterestRatesTrigger)</f>
        <v>2.5810622093703373E-2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obj_003b0#0005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0"/>
        <v>41879</v>
      </c>
      <c r="F30" s="48">
        <f>_xll.qlInterestRateIndexValueDate(L30,E30,Trigger)</f>
        <v>41880</v>
      </c>
      <c r="G30" s="48">
        <f>_xll.qlInterestRateIndexMaturity(L30,F30,Trigger)</f>
        <v>42611</v>
      </c>
      <c r="H30" s="47">
        <f>_xll.qlIndexFixing(L30,E30,TRUE,InterestRatesTrigger)</f>
        <v>2.6350000000011427E-2</v>
      </c>
      <c r="I30" s="38" t="str">
        <f>Contribution!S30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obj_0038b#0005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0"/>
        <v>41879</v>
      </c>
      <c r="F31" s="48">
        <f>_xll.qlInterestRateIndexValueDate(L31,E31,Trigger)</f>
        <v>41880</v>
      </c>
      <c r="G31" s="48">
        <f>_xll.qlInterestRateIndexMaturity(L31,F31,Trigger)</f>
        <v>42976</v>
      </c>
      <c r="H31" s="47">
        <f>_xll.qlIndexFixing(L31,E31,TRUE,InterestRatesTrigger)</f>
        <v>2.7675000000007999E-2</v>
      </c>
      <c r="I31" s="38" t="str">
        <f>Contribution!S31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obj_003d7#0005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0"/>
        <v>41879</v>
      </c>
      <c r="F32" s="48">
        <f>_xll.qlInterestRateIndexValueDate(L32,E32,Trigger)</f>
        <v>41880</v>
      </c>
      <c r="G32" s="48">
        <f>_xll.qlInterestRateIndexMaturity(L32,F32,Trigger)</f>
        <v>43341</v>
      </c>
      <c r="H32" s="47">
        <f>_xll.qlIndexFixing(L32,E32,TRUE,InterestRatesTrigger)</f>
        <v>2.899290982106166E-2</v>
      </c>
      <c r="I32" s="38" t="str">
        <f>Contribution!S32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obj_003d3#0005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0"/>
        <v>41879</v>
      </c>
      <c r="F33" s="48">
        <f>_xll.qlInterestRateIndexValueDate(L33,E33,Trigger)</f>
        <v>41880</v>
      </c>
      <c r="G33" s="48">
        <f>_xll.qlInterestRateIndexMaturity(L33,F33,Trigger)</f>
        <v>43706</v>
      </c>
      <c r="H33" s="47">
        <f>_xll.qlIndexFixing(L33,E33,TRUE,InterestRatesTrigger)</f>
        <v>3.0270827589703293E-2</v>
      </c>
      <c r="I33" s="38" t="str">
        <f>Contribution!S33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obj_003b7#0005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0"/>
        <v>41879</v>
      </c>
      <c r="F34" s="48">
        <f>_xll.qlInterestRateIndexValueDate(L34,E34,Trigger)</f>
        <v>41880</v>
      </c>
      <c r="G34" s="48">
        <f>_xll.qlInterestRateIndexMaturity(L34,F34,Trigger)</f>
        <v>44074</v>
      </c>
      <c r="H34" s="47">
        <f>_xll.qlIndexFixing(L34,E34,TRUE,InterestRatesTrigger)</f>
        <v>3.1536843134840876E-2</v>
      </c>
      <c r="I34" s="38"/>
      <c r="J34" s="38"/>
      <c r="K34" s="41"/>
      <c r="L34" s="89" t="str">
        <f>_xll.qlSwapIndex(,"BBSW",C34,SettlementDays,Currency,Calendar,FixedLegTenor,FixedLegBDC,FixedLegDayCounter,IborIndex,DiscountingCurve,,Trigger)</f>
        <v>obj_003d8#0005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0"/>
        <v>41879</v>
      </c>
      <c r="F35" s="48">
        <f>_xll.qlInterestRateIndexValueDate(L35,E35,Trigger)</f>
        <v>41880</v>
      </c>
      <c r="G35" s="48">
        <f>_xll.qlInterestRateIndexMaturity(L35,F35,Trigger)</f>
        <v>44438</v>
      </c>
      <c r="H35" s="47">
        <f>_xll.qlIndexFixing(L35,E35,TRUE,InterestRatesTrigger)</f>
        <v>3.2652260881899466E-2</v>
      </c>
      <c r="I35" s="38" t="str">
        <f>Contribution!S35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obj_003dd#0005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0"/>
        <v>41879</v>
      </c>
      <c r="F36" s="48">
        <f>_xll.qlInterestRateIndexValueDate(L36,E36,Trigger)</f>
        <v>41880</v>
      </c>
      <c r="G36" s="48">
        <f>_xll.qlInterestRateIndexMaturity(L36,F36,Trigger)</f>
        <v>44802</v>
      </c>
      <c r="H36" s="47">
        <f>_xll.qlIndexFixing(L36,E36,TRUE,InterestRatesTrigger)</f>
        <v>3.3580684265914658E-2</v>
      </c>
      <c r="I36" s="38"/>
      <c r="J36" s="38"/>
      <c r="K36" s="41"/>
      <c r="L36" s="89" t="str">
        <f>_xll.qlSwapIndex(,"BBSW",C36,SettlementDays,Currency,Calendar,FixedLegTenor,FixedLegBDC,FixedLegDayCounter,IborIndex,DiscountingCurve,,Trigger)</f>
        <v>obj_003b1#0005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0"/>
        <v>41879</v>
      </c>
      <c r="F37" s="48">
        <f>_xll.qlInterestRateIndexValueDate(L37,E37,Trigger)</f>
        <v>41880</v>
      </c>
      <c r="G37" s="48">
        <f>_xll.qlInterestRateIndexMaturity(L37,F37,Trigger)</f>
        <v>45167</v>
      </c>
      <c r="H37" s="47">
        <f>_xll.qlIndexFixing(L37,E37,TRUE,InterestRatesTrigger)</f>
        <v>3.4398367141399641E-2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obj_003f1#0005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0"/>
        <v>41879</v>
      </c>
      <c r="F38" s="48">
        <f>_xll.qlInterestRateIndexValueDate(L38,E38,Trigger)</f>
        <v>41880</v>
      </c>
      <c r="G38" s="48">
        <f>_xll.qlInterestRateIndexMaturity(L38,F38,Trigger)</f>
        <v>45533</v>
      </c>
      <c r="H38" s="47">
        <f>_xll.qlIndexFixing(L38,E38,TRUE,InterestRatesTrigger)</f>
        <v>3.5169470861244279E-2</v>
      </c>
      <c r="I38" s="38" t="str">
        <f>Contribution!S38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obj_003da#0005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0"/>
        <v>41879</v>
      </c>
      <c r="F39" s="48">
        <f>_xll.qlInterestRateIndexValueDate(L39,E39,Trigger)</f>
        <v>41880</v>
      </c>
      <c r="G39" s="48">
        <f>_xll.qlInterestRateIndexMaturity(L39,F39,Trigger)</f>
        <v>46265</v>
      </c>
      <c r="H39" s="47">
        <f>_xll.qlIndexFixing(L39,E39,TRUE,InterestRatesTrigger)</f>
        <v>3.6594664371274996E-2</v>
      </c>
      <c r="I39" s="38" t="str">
        <f>Contribution!S39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obj_003db#0005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0"/>
        <v>41879</v>
      </c>
      <c r="F40" s="48">
        <f>_xll.qlInterestRateIndexValueDate(L40,E40,Trigger)</f>
        <v>41880</v>
      </c>
      <c r="G40" s="48">
        <f>_xll.qlInterestRateIndexMaturity(L40,F40,Trigger)</f>
        <v>47359</v>
      </c>
      <c r="H40" s="47">
        <f>_xll.qlIndexFixing(L40,E40,TRUE,InterestRatesTrigger)</f>
        <v>3.8143928768089967E-2</v>
      </c>
      <c r="I40" s="38" t="str">
        <f>Contribution!S40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obj_003f3#0005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0"/>
        <v>41879</v>
      </c>
      <c r="F41" s="48">
        <f>_xll.qlInterestRateIndexValueDate(L41,E41,Trigger)</f>
        <v>41880</v>
      </c>
      <c r="G41" s="48">
        <f>_xll.qlInterestRateIndexMaturity(L41,F41,Trigger)</f>
        <v>49185</v>
      </c>
      <c r="H41" s="47">
        <f>_xll.qlIndexFixing(L41,E41,TRUE,InterestRatesTrigger)</f>
        <v>3.9866426624871949E-2</v>
      </c>
      <c r="I41" s="38" t="str">
        <f>Contribution!S41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obj_003c6#0005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0"/>
        <v>41879</v>
      </c>
      <c r="F42" s="48">
        <f>_xll.qlInterestRateIndexValueDate(L42,E42,Trigger)</f>
        <v>41880</v>
      </c>
      <c r="G42" s="48">
        <f>_xll.qlInterestRateIndexMaturity(L42,F42,Trigger)</f>
        <v>51011</v>
      </c>
      <c r="H42" s="47">
        <f>_xll.qlIndexFixing(L42,E42,TRUE,InterestRatesTrigger)</f>
        <v>4.058593720710308E-2</v>
      </c>
      <c r="I42" s="38" t="str">
        <f>Contribution!S42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obj_003b8#0005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0"/>
        <v>41879</v>
      </c>
      <c r="F43" s="49">
        <f>_xll.qlInterestRateIndexValueDate(L43,E43,Trigger)</f>
        <v>41880</v>
      </c>
      <c r="G43" s="49">
        <f>_xll.qlInterestRateIndexMaturity(L43,F43,Trigger)</f>
        <v>52838</v>
      </c>
      <c r="H43" s="50">
        <f>_xll.qlIndexFixing(L43,E43,TRUE,InterestRatesTrigger)</f>
        <v>4.0920741476473503E-2</v>
      </c>
      <c r="I43" s="40" t="str">
        <f>Contribution!S43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obj_003f2#0005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104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>G6-EvaluationDate</f>
        <v>1</v>
      </c>
      <c r="C6" s="20" t="s">
        <v>15</v>
      </c>
      <c r="D6" s="29" t="s">
        <v>105</v>
      </c>
      <c r="E6" s="45">
        <f t="shared" ref="E6:E14" si="0">EvaluationDate</f>
        <v>41879</v>
      </c>
      <c r="F6" s="45">
        <f>E6</f>
        <v>41879</v>
      </c>
      <c r="G6" s="45">
        <f>_xll.qlCalendarAdvance(Calendar,F6,"1D","f",TRUE,Trigger)</f>
        <v>41880</v>
      </c>
      <c r="H6" s="52">
        <f>_xll.qlInterpolationInterpolate(Interpolation,B6,TRUE)</f>
        <v>2.6845061765975491E-2</v>
      </c>
      <c r="I6" s="53" t="str">
        <f>Contribution!W6</f>
        <v>AUD3MOND=</v>
      </c>
      <c r="J6" s="54"/>
      <c r="K6" s="57"/>
      <c r="L6" s="87" t="str">
        <f>_xll.qlInterpolation(,InterpolationType,B8:B14,H8:H14,,Trigger)</f>
        <v>obj_0039b#0007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>G7-EvaluationDate</f>
        <v>4</v>
      </c>
      <c r="C7" s="21" t="s">
        <v>98</v>
      </c>
      <c r="D7" s="29" t="s">
        <v>105</v>
      </c>
      <c r="E7" s="48">
        <f t="shared" si="0"/>
        <v>41879</v>
      </c>
      <c r="F7" s="48">
        <f>G6</f>
        <v>41880</v>
      </c>
      <c r="G7" s="48">
        <f>_xll.qlCalendarAdvance(Calendar,F7,"1D","f",TRUE,Trigger)</f>
        <v>41883</v>
      </c>
      <c r="H7" s="152">
        <f>_xll.qlInterpolationInterpolate(Interpolation,B7,TRUE)</f>
        <v>2.6846763723593067E-2</v>
      </c>
      <c r="I7" s="55" t="str">
        <f>Contribution!W7</f>
        <v>AUD3MTND=</v>
      </c>
      <c r="J7" s="153"/>
      <c r="K7" s="91"/>
      <c r="L7" s="8" t="s">
        <v>102</v>
      </c>
      <c r="M7" s="91"/>
      <c r="N7" s="86" t="s">
        <v>95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>G8-EvaluationDate</f>
        <v>5</v>
      </c>
      <c r="C8" s="20" t="s">
        <v>99</v>
      </c>
      <c r="D8" s="28" t="s">
        <v>65</v>
      </c>
      <c r="E8" s="45">
        <f t="shared" si="0"/>
        <v>41879</v>
      </c>
      <c r="F8" s="45">
        <f>_xll.qlInterestRateIndexValueDate(L8,E8,Trigger)</f>
        <v>41883</v>
      </c>
      <c r="G8" s="45">
        <f>_xll.qlInterestRateIndexMaturity(L8,F8,Trigger)</f>
        <v>41884</v>
      </c>
      <c r="H8" s="52">
        <f>_xll.qlIndexFixing(L8,E8,TRUE,InterestRatesTrigger)</f>
        <v>2.6847361863336916E-2</v>
      </c>
      <c r="I8" s="53" t="str">
        <f>Contribution!W8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obj_0039f#0006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>G9-EvaluationDate</f>
        <v>11</v>
      </c>
      <c r="C9" s="21" t="s">
        <v>16</v>
      </c>
      <c r="D9" s="29" t="s">
        <v>65</v>
      </c>
      <c r="E9" s="48">
        <f t="shared" si="0"/>
        <v>41879</v>
      </c>
      <c r="F9" s="48">
        <f>_xll.qlInterestRateIndexValueDate(L9,E9,Trigger)</f>
        <v>41883</v>
      </c>
      <c r="G9" s="48">
        <f>_xll.qlInterestRateIndexMaturity(L9,F9,Trigger)</f>
        <v>41890</v>
      </c>
      <c r="H9" s="47">
        <f>_xll.qlIndexFixing(L9,E9,TRUE,InterestRatesTrigger)</f>
        <v>2.6850627086151109E-2</v>
      </c>
      <c r="I9" s="38" t="str">
        <f>Contribution!W9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obj_003a0#0006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>G10-EvaluationDate</f>
        <v>18</v>
      </c>
      <c r="C10" s="21" t="s">
        <v>17</v>
      </c>
      <c r="D10" s="29" t="s">
        <v>65</v>
      </c>
      <c r="E10" s="48">
        <f t="shared" si="0"/>
        <v>41879</v>
      </c>
      <c r="F10" s="48">
        <f>_xll.qlInterestRateIndexValueDate(L10,E10,Trigger)</f>
        <v>41883</v>
      </c>
      <c r="G10" s="48">
        <f>_xll.qlInterestRateIndexMaturity(L10,F10,Trigger)</f>
        <v>41897</v>
      </c>
      <c r="H10" s="47">
        <f>_xll.qlIndexFixing(L10,E10,TRUE,InterestRatesTrigger)</f>
        <v>2.68524177492796E-2</v>
      </c>
      <c r="I10" s="38" t="str">
        <f>Contribution!W10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obj_00397#0006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>G11-EvaluationDate</f>
        <v>25</v>
      </c>
      <c r="C11" s="21" t="s">
        <v>18</v>
      </c>
      <c r="D11" s="29" t="s">
        <v>65</v>
      </c>
      <c r="E11" s="48">
        <f t="shared" si="0"/>
        <v>41879</v>
      </c>
      <c r="F11" s="48">
        <f>_xll.qlInterestRateIndexValueDate(L11,E11,Trigger)</f>
        <v>41883</v>
      </c>
      <c r="G11" s="48">
        <f>_xll.qlInterestRateIndexMaturity(L11,F11,Trigger)</f>
        <v>41904</v>
      </c>
      <c r="H11" s="47">
        <f>_xll.qlIndexFixing(L11,E11,TRUE,InterestRatesTrigger)</f>
        <v>2.6852031163396479E-2</v>
      </c>
      <c r="I11" s="38" t="str">
        <f>Contribution!W11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obj_00398#0006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>G12-EvaluationDate</f>
        <v>34</v>
      </c>
      <c r="C12" s="21" t="s">
        <v>19</v>
      </c>
      <c r="D12" s="29" t="s">
        <v>65</v>
      </c>
      <c r="E12" s="48">
        <f t="shared" si="0"/>
        <v>41879</v>
      </c>
      <c r="F12" s="48">
        <f>_xll.qlInterestRateIndexValueDate(L12,E12,Trigger)</f>
        <v>41883</v>
      </c>
      <c r="G12" s="48">
        <f>_xll.qlInterestRateIndexMaturity(L12,F12,Trigger)</f>
        <v>41913</v>
      </c>
      <c r="H12" s="47">
        <f>_xll.qlIndexFixing(L12,E12,TRUE,InterestRatesTrigger)</f>
        <v>2.684832950129094E-2</v>
      </c>
      <c r="I12" s="38" t="str">
        <f>Contribution!W12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obj_00399#0006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>G13-EvaluationDate</f>
        <v>67</v>
      </c>
      <c r="C13" s="21" t="s">
        <v>20</v>
      </c>
      <c r="D13" s="29" t="s">
        <v>65</v>
      </c>
      <c r="E13" s="48">
        <f t="shared" si="0"/>
        <v>41879</v>
      </c>
      <c r="F13" s="48">
        <f>_xll.qlInterestRateIndexValueDate(L13,E13,Trigger)</f>
        <v>41883</v>
      </c>
      <c r="G13" s="48">
        <f>_xll.qlInterestRateIndexMaturity(L13,F13,Trigger)</f>
        <v>41946</v>
      </c>
      <c r="H13" s="47">
        <f>_xll.qlIndexFixing(L13,E13,TRUE,InterestRatesTrigger)</f>
        <v>2.6803801692552698E-2</v>
      </c>
      <c r="I13" s="38" t="str">
        <f>Contribution!W13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obj_0039a#0006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>G14-EvaluationDate</f>
        <v>95</v>
      </c>
      <c r="C14" s="21" t="s">
        <v>21</v>
      </c>
      <c r="D14" s="29" t="s">
        <v>65</v>
      </c>
      <c r="E14" s="48">
        <f t="shared" si="0"/>
        <v>41879</v>
      </c>
      <c r="F14" s="48">
        <f>_xll.qlInterestRateIndexValueDate(L14,E14,Trigger)</f>
        <v>41883</v>
      </c>
      <c r="G14" s="48">
        <f>_xll.qlInterestRateIndexMaturity(L14,F14,Trigger)</f>
        <v>41974</v>
      </c>
      <c r="H14" s="47">
        <f>_xll.qlIndexFixing(L14,E14,TRUE,InterestRatesTrigger)</f>
        <v>2.6727692397702899E-2</v>
      </c>
      <c r="I14" s="38" t="str">
        <f>Contribution!W14</f>
        <v>AUD3M3MD=</v>
      </c>
      <c r="J14" s="38" t="s">
        <v>101</v>
      </c>
      <c r="K14" s="57"/>
      <c r="L14" s="32" t="str">
        <f>_xll.qlIborIndex(,"BBSW",IF(OR(C14="ON",C14="TN",C14="SN"),"1D",IF(C14="SW","1W",C14)),2,Currency,Calendar,BDayConvention,EndOfMonth,DayCounter,YieldCurve,,Trigger)</f>
        <v>obj_0039c#0006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U4</v>
      </c>
      <c r="D19" s="28" t="s">
        <v>84</v>
      </c>
      <c r="E19" s="45">
        <f>_xll.qlInterestRateIndexFixingDate(IborIndex,F19)</f>
        <v>41899</v>
      </c>
      <c r="F19" s="45">
        <f>_xll.qlIMMdate(C19)</f>
        <v>41899</v>
      </c>
      <c r="G19" s="45">
        <f>_xll.qlInterestRateIndexMaturity(IborIndex,F19,Trigger)</f>
        <v>41990</v>
      </c>
      <c r="H19" s="110">
        <f>(1-_xll.qlIndexFixing(IborIndex,E19,TRUE,InterestRatesTrigger))*100</f>
        <v>97.339232976551344</v>
      </c>
      <c r="I19" s="39" t="str">
        <f>Contribution!W19</f>
        <v>AUD3MU4=</v>
      </c>
      <c r="J19" s="39" t="str">
        <f>"YBA"&amp;C19</f>
        <v>YBAU4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Z4</v>
      </c>
      <c r="D20" s="29" t="s">
        <v>84</v>
      </c>
      <c r="E20" s="48">
        <f>_xll.qlInterestRateIndexFixingDate(IborIndex,F20)</f>
        <v>41990</v>
      </c>
      <c r="F20" s="48">
        <f>_xll.qlIMMdate(C20)</f>
        <v>41990</v>
      </c>
      <c r="G20" s="48">
        <f>_xll.qlInterestRateIndexMaturity(IborIndex,F20,Trigger)</f>
        <v>42080</v>
      </c>
      <c r="H20" s="111">
        <f>(1-_xll.qlIndexFixing(IborIndex,E20,TRUE,InterestRatesTrigger))*100</f>
        <v>97.414999999818392</v>
      </c>
      <c r="I20" s="38" t="str">
        <f>Contribution!W20</f>
        <v>AUD3MZ4=</v>
      </c>
      <c r="J20" s="38" t="str">
        <f t="shared" ref="J20:J24" si="1">"YBA"&amp;C20</f>
        <v>YBAZ4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H5</v>
      </c>
      <c r="D21" s="29" t="s">
        <v>84</v>
      </c>
      <c r="E21" s="48">
        <f>_xll.qlInterestRateIndexFixingDate(IborIndex,F21)</f>
        <v>42081</v>
      </c>
      <c r="F21" s="48">
        <f>_xll.qlIMMdate(C21)</f>
        <v>42081</v>
      </c>
      <c r="G21" s="48">
        <f>_xll.qlInterestRateIndexMaturity(IborIndex,F21,Trigger)</f>
        <v>42173</v>
      </c>
      <c r="H21" s="111">
        <f>(1-_xll.qlIndexFixing(IborIndex,E21,TRUE,InterestRatesTrigger))*100</f>
        <v>97.424999999737381</v>
      </c>
      <c r="I21" s="38" t="str">
        <f>Contribution!W21</f>
        <v>AUD3MH5=</v>
      </c>
      <c r="J21" s="38" t="str">
        <f t="shared" si="1"/>
        <v>YBAH5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M5</v>
      </c>
      <c r="D22" s="29" t="s">
        <v>84</v>
      </c>
      <c r="E22" s="48">
        <f>_xll.qlInterestRateIndexFixingDate(IborIndex,F22)</f>
        <v>42172</v>
      </c>
      <c r="F22" s="48">
        <f>_xll.qlIMMdate(C22)</f>
        <v>42172</v>
      </c>
      <c r="G22" s="48">
        <f>_xll.qlInterestRateIndexMaturity(IborIndex,F22,Trigger)</f>
        <v>42264</v>
      </c>
      <c r="H22" s="111">
        <f>(1-_xll.qlIndexFixing(IborIndex,E22,TRUE,InterestRatesTrigger))*100</f>
        <v>97.395000000103764</v>
      </c>
      <c r="I22" s="38" t="str">
        <f>Contribution!W22</f>
        <v>AUD3MM5=</v>
      </c>
      <c r="J22" s="38" t="str">
        <f t="shared" si="1"/>
        <v>YBAM5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U5</v>
      </c>
      <c r="D23" s="29" t="s">
        <v>84</v>
      </c>
      <c r="E23" s="48">
        <f>_xll.qlInterestRateIndexFixingDate(IborIndex,F23)</f>
        <v>42263</v>
      </c>
      <c r="F23" s="48">
        <f>_xll.qlIMMdate(C23)</f>
        <v>42263</v>
      </c>
      <c r="G23" s="48">
        <f>_xll.qlInterestRateIndexMaturity(IborIndex,F23,Trigger)</f>
        <v>42354</v>
      </c>
      <c r="H23" s="111">
        <f>(1-_xll.qlIndexFixing(IborIndex,E23,TRUE,InterestRatesTrigger))*100</f>
        <v>97.335000000133689</v>
      </c>
      <c r="I23" s="38" t="str">
        <f>Contribution!W23</f>
        <v>AUD3MU5=</v>
      </c>
      <c r="J23" s="38" t="str">
        <f t="shared" si="1"/>
        <v>YBAU5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Z5</v>
      </c>
      <c r="D24" s="31" t="s">
        <v>84</v>
      </c>
      <c r="E24" s="49">
        <f>_xll.qlInterestRateIndexFixingDate(IborIndex,F24)</f>
        <v>42354</v>
      </c>
      <c r="F24" s="49">
        <f>_xll.qlIMMdate(C24)</f>
        <v>42354</v>
      </c>
      <c r="G24" s="49">
        <f>_xll.qlInterestRateIndexMaturity(IborIndex,F24,Trigger)</f>
        <v>42445</v>
      </c>
      <c r="H24" s="112">
        <f>(1-_xll.qlIndexFixing(IborIndex,E24,TRUE,InterestRatesTrigger))*100</f>
        <v>97.21611177610815</v>
      </c>
      <c r="I24" s="40" t="str">
        <f>Contribution!W24</f>
        <v>AUD3MZ5=</v>
      </c>
      <c r="J24" s="40" t="str">
        <f t="shared" si="1"/>
        <v>YBAZ5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41879</v>
      </c>
      <c r="F25" s="45">
        <f>_xll.qlInterestRateIndexValueDate(L25,E25,Trigger)</f>
        <v>41880</v>
      </c>
      <c r="G25" s="45">
        <f>_xll.qlInterestRateIndexMaturity(L25,F25,Trigger)</f>
        <v>41971</v>
      </c>
      <c r="H25" s="46">
        <f>_xll.qlIndexFixing(L25,E25,TRUE,InterestRatesTrigger)</f>
        <v>2.674694802840653E-2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obj_0039e#0006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2">EvaluationDate</f>
        <v>41879</v>
      </c>
      <c r="F26" s="48">
        <f>_xll.qlInterestRateIndexValueDate(L26,E26,Trigger)</f>
        <v>41880</v>
      </c>
      <c r="G26" s="48">
        <f>_xll.qlInterestRateIndexMaturity(L26,F26,Trigger)</f>
        <v>42062</v>
      </c>
      <c r="H26" s="47">
        <f>_xll.qlIndexFixing(L26,E26,TRUE,InterestRatesTrigger)</f>
        <v>2.6357680844693376E-2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obj_003be#0006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41879</v>
      </c>
      <c r="F27" s="48">
        <f>_xll.qlInterestRateIndexValueDate(L27,E27,Trigger)</f>
        <v>41880</v>
      </c>
      <c r="G27" s="48">
        <f>_xll.qlInterestRateIndexMaturity(L27,F27,Trigger)</f>
        <v>42153</v>
      </c>
      <c r="H27" s="47">
        <f>_xll.qlIndexFixing(L27,E27,TRUE,InterestRatesTrigger)</f>
        <v>2.6147139951762769E-2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obj_003f5#0006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41879</v>
      </c>
      <c r="F28" s="48">
        <f>_xll.qlInterestRateIndexValueDate(L28,E28,Trigger)</f>
        <v>41880</v>
      </c>
      <c r="G28" s="48">
        <f>_xll.qlInterestRateIndexMaturity(L28,F28,Trigger)</f>
        <v>42247</v>
      </c>
      <c r="H28" s="47">
        <f>_xll.qlIndexFixing(L28,E28,TRUE,InterestRatesTrigger)</f>
        <v>2.6103463254489499E-2</v>
      </c>
      <c r="I28" s="38" t="str">
        <f>Contribution!W28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obj_003b3#0006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41879</v>
      </c>
      <c r="F29" s="48">
        <f>_xll.qlInterestRateIndexValueDate(L29,E29,Trigger)</f>
        <v>41880</v>
      </c>
      <c r="G29" s="48">
        <f>_xll.qlInterestRateIndexMaturity(L29,F29,Trigger)</f>
        <v>42429</v>
      </c>
      <c r="H29" s="47">
        <f>_xll.qlIndexFixing(L29,E29,TRUE,InterestRatesTrigger)</f>
        <v>2.6415363559493296E-2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obj_003b4#0006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41879</v>
      </c>
      <c r="F30" s="48">
        <f>_xll.qlInterestRateIndexValueDate(L30,E30,Trigger)</f>
        <v>41880</v>
      </c>
      <c r="G30" s="48">
        <f>_xll.qlInterestRateIndexMaturity(L30,F30,Trigger)</f>
        <v>42611</v>
      </c>
      <c r="H30" s="47">
        <f>_xll.qlIndexFixing(L30,E30,TRUE,InterestRatesTrigger)</f>
        <v>2.7099999999500649E-2</v>
      </c>
      <c r="I30" s="38" t="str">
        <f>Contribution!W30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obj_003ca#0006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41879</v>
      </c>
      <c r="F31" s="48">
        <f>_xll.qlInterestRateIndexValueDate(L31,E31,Trigger)</f>
        <v>41880</v>
      </c>
      <c r="G31" s="48">
        <f>_xll.qlInterestRateIndexMaturity(L31,F31,Trigger)</f>
        <v>42976</v>
      </c>
      <c r="H31" s="47">
        <f>_xll.qlIndexFixing(L31,E31,TRUE,InterestRatesTrigger)</f>
        <v>2.847499999970033E-2</v>
      </c>
      <c r="I31" s="38" t="str">
        <f>Contribution!W31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obj_003c9#0006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41879</v>
      </c>
      <c r="F32" s="48">
        <f>_xll.qlInterestRateIndexValueDate(L32,E32,Trigger)</f>
        <v>41880</v>
      </c>
      <c r="G32" s="48">
        <f>_xll.qlInterestRateIndexMaturity(L32,F32,Trigger)</f>
        <v>43341</v>
      </c>
      <c r="H32" s="47">
        <f>_xll.qlIndexFixing(L32,E32,TRUE,InterestRatesTrigger)</f>
        <v>2.9842909821058656E-2</v>
      </c>
      <c r="I32" s="38" t="str">
        <f>Contribution!W32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obj_003cd#0006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41879</v>
      </c>
      <c r="F33" s="48">
        <f>_xll.qlInterestRateIndexValueDate(L33,E33,Trigger)</f>
        <v>41880</v>
      </c>
      <c r="G33" s="48">
        <f>_xll.qlInterestRateIndexMaturity(L33,F33,Trigger)</f>
        <v>43706</v>
      </c>
      <c r="H33" s="47">
        <f>_xll.qlIndexFixing(L33,E33,TRUE,InterestRatesTrigger)</f>
        <v>3.1145827589702864E-2</v>
      </c>
      <c r="I33" s="38" t="str">
        <f>Contribution!W33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obj_003e5#0006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41879</v>
      </c>
      <c r="F34" s="48">
        <f>_xll.qlInterestRateIndexValueDate(L34,E34,Trigger)</f>
        <v>41880</v>
      </c>
      <c r="G34" s="48">
        <f>_xll.qlInterestRateIndexMaturity(L34,F34,Trigger)</f>
        <v>44074</v>
      </c>
      <c r="H34" s="47">
        <f>_xll.qlIndexFixing(L34,E34,TRUE,InterestRatesTrigger)</f>
        <v>3.2427092200736252E-2</v>
      </c>
      <c r="I34" s="38"/>
      <c r="J34" s="38"/>
      <c r="K34" s="57"/>
      <c r="L34" s="30" t="str">
        <f>_xll.qlSwapIndex(,"BBSW",C34,SettlementDays,Currency,Calendar,FixedLegTenor,FixedLegBDC,FixedLegDayCounter,IborIndex,DiscountingCurve,,Trigger)</f>
        <v>obj_003c2#0006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41879</v>
      </c>
      <c r="F35" s="48">
        <f>_xll.qlInterestRateIndexValueDate(L35,E35,Trigger)</f>
        <v>41880</v>
      </c>
      <c r="G35" s="48">
        <f>_xll.qlInterestRateIndexMaturity(L35,F35,Trigger)</f>
        <v>44438</v>
      </c>
      <c r="H35" s="47">
        <f>_xll.qlIndexFixing(L35,E35,TRUE,InterestRatesTrigger)</f>
        <v>3.3552260881857761E-2</v>
      </c>
      <c r="I35" s="38" t="str">
        <f>Contribution!W35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obj_003ce#0006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41879</v>
      </c>
      <c r="F36" s="48">
        <f>_xll.qlInterestRateIndexValueDate(L36,E36,Trigger)</f>
        <v>41880</v>
      </c>
      <c r="G36" s="48">
        <f>_xll.qlInterestRateIndexMaturity(L36,F36,Trigger)</f>
        <v>44802</v>
      </c>
      <c r="H36" s="47">
        <f>_xll.qlIndexFixing(L36,E36,TRUE,InterestRatesTrigger)</f>
        <v>3.4485169518254824E-2</v>
      </c>
      <c r="I36" s="38"/>
      <c r="J36" s="38"/>
      <c r="K36" s="57"/>
      <c r="L36" s="30" t="str">
        <f>_xll.qlSwapIndex(,"BBSW",C36,SettlementDays,Currency,Calendar,FixedLegTenor,FixedLegBDC,FixedLegDayCounter,IborIndex,DiscountingCurve,,Trigger)</f>
        <v>obj_003e8#0006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41879</v>
      </c>
      <c r="F37" s="48">
        <f>_xll.qlInterestRateIndexValueDate(L37,E37,Trigger)</f>
        <v>41880</v>
      </c>
      <c r="G37" s="48">
        <f>_xll.qlInterestRateIndexMaturity(L37,F37,Trigger)</f>
        <v>45167</v>
      </c>
      <c r="H37" s="47">
        <f>_xll.qlIndexFixing(L37,E37,TRUE,InterestRatesTrigger)</f>
        <v>3.5305925207720384E-2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obj_003f4#0006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41879</v>
      </c>
      <c r="F38" s="48">
        <f>_xll.qlInterestRateIndexValueDate(L38,E38,Trigger)</f>
        <v>41880</v>
      </c>
      <c r="G38" s="48">
        <f>_xll.qlInterestRateIndexMaturity(L38,F38,Trigger)</f>
        <v>45533</v>
      </c>
      <c r="H38" s="47">
        <f>_xll.qlIndexFixing(L38,E38,TRUE,InterestRatesTrigger)</f>
        <v>3.6081970861245205E-2</v>
      </c>
      <c r="I38" s="38" t="str">
        <f>Contribution!W38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obj_003b6#0006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41879</v>
      </c>
      <c r="F39" s="48">
        <f>_xll.qlInterestRateIndexValueDate(L39,E39,Trigger)</f>
        <v>41880</v>
      </c>
      <c r="G39" s="48">
        <f>_xll.qlInterestRateIndexMaturity(L39,F39,Trigger)</f>
        <v>46265</v>
      </c>
      <c r="H39" s="47">
        <f>_xll.qlIndexFixing(L39,E39,TRUE,InterestRatesTrigger)</f>
        <v>3.7519664371340675E-2</v>
      </c>
      <c r="I39" s="38" t="str">
        <f>Contribution!W39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obj_003cb#0006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41879</v>
      </c>
      <c r="F40" s="48">
        <f>_xll.qlInterestRateIndexValueDate(L40,E40,Trigger)</f>
        <v>41880</v>
      </c>
      <c r="G40" s="48">
        <f>_xll.qlInterestRateIndexMaturity(L40,F40,Trigger)</f>
        <v>47359</v>
      </c>
      <c r="H40" s="47">
        <f>_xll.qlIndexFixing(L40,E40,TRUE,InterestRatesTrigger)</f>
        <v>3.9056428768073366E-2</v>
      </c>
      <c r="I40" s="38" t="str">
        <f>Contribution!W40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obj_00389#0006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41879</v>
      </c>
      <c r="F41" s="48">
        <f>_xll.qlInterestRateIndexValueDate(L41,E41,Trigger)</f>
        <v>41880</v>
      </c>
      <c r="G41" s="48">
        <f>_xll.qlInterestRateIndexMaturity(L41,F41,Trigger)</f>
        <v>49185</v>
      </c>
      <c r="H41" s="47">
        <f>_xll.qlIndexFixing(L41,E41,TRUE,InterestRatesTrigger)</f>
        <v>4.0716426624859636E-2</v>
      </c>
      <c r="I41" s="38" t="str">
        <f>Contribution!W41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obj_003ed#0006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41879</v>
      </c>
      <c r="F42" s="48">
        <f>_xll.qlInterestRateIndexValueDate(L42,E42,Trigger)</f>
        <v>41880</v>
      </c>
      <c r="G42" s="48">
        <f>_xll.qlInterestRateIndexMaturity(L42,F42,Trigger)</f>
        <v>51011</v>
      </c>
      <c r="H42" s="47">
        <f>_xll.qlIndexFixing(L42,E42,TRUE,InterestRatesTrigger)</f>
        <v>4.1348437207125055E-2</v>
      </c>
      <c r="I42" s="38" t="str">
        <f>Contribution!W42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obj_003ad#0006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41879</v>
      </c>
      <c r="F43" s="49">
        <f>_xll.qlInterestRateIndexValueDate(L43,E43,Trigger)</f>
        <v>41880</v>
      </c>
      <c r="G43" s="49">
        <f>_xll.qlInterestRateIndexMaturity(L43,F43,Trigger)</f>
        <v>52838</v>
      </c>
      <c r="H43" s="50">
        <f>_xll.qlIndexFixing(L43,E43,TRUE,InterestRatesTrigger)</f>
        <v>4.163324147647355E-2</v>
      </c>
      <c r="I43" s="40" t="str">
        <f>Contribution!W43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obj_003d1#0006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104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>G6-EvaluationDate</f>
        <v>1</v>
      </c>
      <c r="C6" s="20" t="s">
        <v>15</v>
      </c>
      <c r="D6" s="29" t="s">
        <v>105</v>
      </c>
      <c r="E6" s="45">
        <f t="shared" ref="E6:E17" si="0">EvaluationDate</f>
        <v>41879</v>
      </c>
      <c r="F6" s="45">
        <f>E6</f>
        <v>41879</v>
      </c>
      <c r="G6" s="45">
        <f>_xll.qlCalendarAdvance(Calendar,F6,"1D","f",TRUE,Trigger)</f>
        <v>41880</v>
      </c>
      <c r="H6" s="52">
        <f>_xll.qlInterpolationInterpolate(Interpolation,B6,TRUE)</f>
        <v>2.7499930423861653E-2</v>
      </c>
      <c r="I6" s="53" t="str">
        <f>Contribution!AA6</f>
        <v>AUD6MOND=</v>
      </c>
      <c r="J6" s="54"/>
      <c r="K6" s="41"/>
      <c r="L6" s="87" t="str">
        <f>_xll.qlInterpolation(,InterpolationType,B8:B17,H8:H17,,Trigger)</f>
        <v>obj_003a5#0007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>G7-EvaluationDate</f>
        <v>4</v>
      </c>
      <c r="C7" s="21" t="s">
        <v>98</v>
      </c>
      <c r="D7" s="29" t="s">
        <v>105</v>
      </c>
      <c r="E7" s="48">
        <f t="shared" si="0"/>
        <v>41879</v>
      </c>
      <c r="F7" s="48">
        <f>G6</f>
        <v>41880</v>
      </c>
      <c r="G7" s="48">
        <f>_xll.qlCalendarAdvance(Calendar,F7,"1D","f",TRUE,Trigger)</f>
        <v>41883</v>
      </c>
      <c r="H7" s="152">
        <f>_xll.qlInterpolationInterpolate(Interpolation,B7,TRUE)</f>
        <v>2.7502296204608308E-2</v>
      </c>
      <c r="I7" s="55" t="str">
        <f>Contribution!AA7</f>
        <v>AUD6MTND=</v>
      </c>
      <c r="J7" s="153"/>
      <c r="K7" s="41"/>
      <c r="L7" s="8" t="s">
        <v>102</v>
      </c>
      <c r="M7" s="85"/>
      <c r="N7" s="86" t="s">
        <v>95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>G8-EvaluationDate</f>
        <v>5</v>
      </c>
      <c r="C8" s="20" t="s">
        <v>99</v>
      </c>
      <c r="D8" s="28" t="s">
        <v>65</v>
      </c>
      <c r="E8" s="45">
        <f t="shared" si="0"/>
        <v>41879</v>
      </c>
      <c r="F8" s="45">
        <f>_xll.qlInterestRateIndexValueDate(L8,E8,Trigger)</f>
        <v>41883</v>
      </c>
      <c r="G8" s="45">
        <f>_xll.qlInterestRateIndexMaturity(L8,F8,Trigger)</f>
        <v>41884</v>
      </c>
      <c r="H8" s="52">
        <f>_xll.qlIndexFixing(L8,E8,TRUE,InterestRatesTrigger)</f>
        <v>2.7503102917377786E-2</v>
      </c>
      <c r="I8" s="53" t="str">
        <f>Contribution!AA8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obj_003a6#0007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>G9-EvaluationDate</f>
        <v>11</v>
      </c>
      <c r="C9" s="21" t="s">
        <v>16</v>
      </c>
      <c r="D9" s="29" t="s">
        <v>65</v>
      </c>
      <c r="E9" s="48">
        <f t="shared" si="0"/>
        <v>41879</v>
      </c>
      <c r="F9" s="48">
        <f>_xll.qlInterestRateIndexValueDate(L9,E9,Trigger)</f>
        <v>41883</v>
      </c>
      <c r="G9" s="48">
        <f>_xll.qlInterestRateIndexMaturity(L9,F9,Trigger)</f>
        <v>41890</v>
      </c>
      <c r="H9" s="47">
        <f>_xll.qlIndexFixing(L9,E9,TRUE,InterestRatesTrigger)</f>
        <v>2.750775294252843E-2</v>
      </c>
      <c r="I9" s="38" t="str">
        <f>Contribution!AA9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obj_003aa#0007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>G10-EvaluationDate</f>
        <v>18</v>
      </c>
      <c r="C10" s="21" t="s">
        <v>17</v>
      </c>
      <c r="D10" s="29" t="s">
        <v>65</v>
      </c>
      <c r="E10" s="48">
        <f t="shared" si="0"/>
        <v>41879</v>
      </c>
      <c r="F10" s="48">
        <f>_xll.qlInterestRateIndexValueDate(L10,E10,Trigger)</f>
        <v>41883</v>
      </c>
      <c r="G10" s="48">
        <f>_xll.qlInterestRateIndexMaturity(L10,F10,Trigger)</f>
        <v>41897</v>
      </c>
      <c r="H10" s="47">
        <f>_xll.qlIndexFixing(L10,E10,TRUE,InterestRatesTrigger)</f>
        <v>2.7511988921785791E-2</v>
      </c>
      <c r="I10" s="38" t="str">
        <f>Contribution!AA10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obj_003a7#0007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>G11-EvaluationDate</f>
        <v>25</v>
      </c>
      <c r="C11" s="21" t="s">
        <v>18</v>
      </c>
      <c r="D11" s="29" t="s">
        <v>65</v>
      </c>
      <c r="E11" s="48">
        <f t="shared" si="0"/>
        <v>41879</v>
      </c>
      <c r="F11" s="48">
        <f>_xll.qlInterestRateIndexValueDate(L11,E11,Trigger)</f>
        <v>41883</v>
      </c>
      <c r="G11" s="48">
        <f>_xll.qlInterestRateIndexMaturity(L11,F11,Trigger)</f>
        <v>41904</v>
      </c>
      <c r="H11" s="47">
        <f>_xll.qlIndexFixing(L11,E11,TRUE,InterestRatesTrigger)</f>
        <v>2.7514942455130621E-2</v>
      </c>
      <c r="I11" s="38" t="str">
        <f>Contribution!AA11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obj_003a9#0007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>G12-EvaluationDate</f>
        <v>34</v>
      </c>
      <c r="C12" s="21" t="s">
        <v>19</v>
      </c>
      <c r="D12" s="29" t="s">
        <v>65</v>
      </c>
      <c r="E12" s="48">
        <f t="shared" si="0"/>
        <v>41879</v>
      </c>
      <c r="F12" s="48">
        <f>_xll.qlInterestRateIndexValueDate(L12,E12,Trigger)</f>
        <v>41883</v>
      </c>
      <c r="G12" s="48">
        <f>_xll.qlInterestRateIndexMaturity(L12,F12,Trigger)</f>
        <v>41913</v>
      </c>
      <c r="H12" s="47">
        <f>_xll.qlIndexFixing(L12,E12,TRUE,InterestRatesTrigger)</f>
        <v>2.751685218124959E-2</v>
      </c>
      <c r="I12" s="38" t="str">
        <f>Contribution!AA12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obj_003ab#0007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>G13-EvaluationDate</f>
        <v>67</v>
      </c>
      <c r="C13" s="21" t="s">
        <v>20</v>
      </c>
      <c r="D13" s="29" t="s">
        <v>65</v>
      </c>
      <c r="E13" s="48">
        <f t="shared" si="0"/>
        <v>41879</v>
      </c>
      <c r="F13" s="48">
        <f>_xll.qlInterestRateIndexValueDate(L13,E13,Trigger)</f>
        <v>41883</v>
      </c>
      <c r="G13" s="48">
        <f>_xll.qlInterestRateIndexMaturity(L13,F13,Trigger)</f>
        <v>41946</v>
      </c>
      <c r="H13" s="47">
        <f>_xll.qlIndexFixing(L13,E13,TRUE,InterestRatesTrigger)</f>
        <v>2.7505618729183261E-2</v>
      </c>
      <c r="I13" s="38" t="str">
        <f>Contribution!AA13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obj_003a1#0007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>G14-EvaluationDate</f>
        <v>95</v>
      </c>
      <c r="C14" s="21" t="s">
        <v>21</v>
      </c>
      <c r="D14" s="29" t="s">
        <v>65</v>
      </c>
      <c r="E14" s="48">
        <f t="shared" si="0"/>
        <v>41879</v>
      </c>
      <c r="F14" s="48">
        <f>_xll.qlInterestRateIndexValueDate(L14,E14,Trigger)</f>
        <v>41883</v>
      </c>
      <c r="G14" s="48">
        <f>_xll.qlInterestRateIndexMaturity(L14,F14,Trigger)</f>
        <v>41974</v>
      </c>
      <c r="H14" s="47">
        <f>_xll.qlIndexFixing(L14,E14,TRUE,InterestRatesTrigger)</f>
        <v>2.7473497313730239E-2</v>
      </c>
      <c r="I14" s="38" t="str">
        <f>Contribution!AA14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obj_003a2#0007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>G15-EvaluationDate</f>
        <v>127</v>
      </c>
      <c r="C15" s="21" t="s">
        <v>22</v>
      </c>
      <c r="D15" s="29" t="s">
        <v>65</v>
      </c>
      <c r="E15" s="48">
        <f t="shared" si="0"/>
        <v>41879</v>
      </c>
      <c r="F15" s="48">
        <f>_xll.qlInterestRateIndexValueDate(L15,E15,Trigger)</f>
        <v>41883</v>
      </c>
      <c r="G15" s="48">
        <f>_xll.qlInterestRateIndexMaturity(L15,F15,Trigger)</f>
        <v>42006</v>
      </c>
      <c r="H15" s="47">
        <f>_xll.qlIndexFixing(L15,E15,TRUE,InterestRatesTrigger)</f>
        <v>2.7411218383428002E-2</v>
      </c>
      <c r="I15" s="38" t="str">
        <f>Contribution!AA15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obj_003a4#0007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>G16-EvaluationDate</f>
        <v>158</v>
      </c>
      <c r="C16" s="21" t="s">
        <v>23</v>
      </c>
      <c r="D16" s="29" t="s">
        <v>65</v>
      </c>
      <c r="E16" s="48">
        <f t="shared" si="0"/>
        <v>41879</v>
      </c>
      <c r="F16" s="48">
        <f>_xll.qlInterestRateIndexValueDate(L16,E16,Trigger)</f>
        <v>41883</v>
      </c>
      <c r="G16" s="48">
        <f>_xll.qlInterestRateIndexMaturity(L16,F16,Trigger)</f>
        <v>42037</v>
      </c>
      <c r="H16" s="47">
        <f>_xll.qlIndexFixing(L16,E16,TRUE,InterestRatesTrigger)</f>
        <v>2.7324705182892699E-2</v>
      </c>
      <c r="I16" s="38" t="str">
        <f>Contribution!AA16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obj_003a8#0007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>G17-EvaluationDate</f>
        <v>186</v>
      </c>
      <c r="C17" s="21" t="s">
        <v>14</v>
      </c>
      <c r="D17" s="29" t="s">
        <v>65</v>
      </c>
      <c r="E17" s="48">
        <f t="shared" si="0"/>
        <v>41879</v>
      </c>
      <c r="F17" s="48">
        <f>_xll.qlInterestRateIndexValueDate(L17,E17,Trigger)</f>
        <v>41883</v>
      </c>
      <c r="G17" s="48">
        <f>_xll.qlInterestRateIndexMaturity(L17,F17,Trigger)</f>
        <v>42065</v>
      </c>
      <c r="H17" s="47">
        <f>_xll.qlIndexFixing(L17,E17,TRUE,InterestRatesTrigger)</f>
        <v>2.7224281152794808E-2</v>
      </c>
      <c r="I17" s="38" t="str">
        <f>Contribution!AA17</f>
        <v>AUD6M6MD=</v>
      </c>
      <c r="J17" s="38" t="s">
        <v>103</v>
      </c>
      <c r="K17" s="41"/>
      <c r="L17" s="32" t="str">
        <f>_xll.qlIborIndex(,"BBSW",IF(OR(C17="ON",C17="TN",C17="SN"),"1D",IF(C17="SW","1W",C17)),2,Currency,Calendar,BDayConvention,EndOfMonth,DayCounter,YieldCurve,,Trigger)</f>
        <v>obj_003ac#0007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1">EvaluationDate</f>
        <v>41879</v>
      </c>
      <c r="F25" s="45">
        <f>_xll.qlInterestRateIndexValueDate(L25,E25,Trigger)</f>
        <v>41880</v>
      </c>
      <c r="G25" s="45">
        <f>_xll.qlInterestRateIndexMaturity(L25,F25,Trigger)</f>
        <v>41971</v>
      </c>
      <c r="H25" s="46">
        <f>_xll.qlIndexFixing(L25,E25,TRUE,InterestRatesTrigger)</f>
        <v>2.7484857626874335E-2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obj_003eb#0007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41879</v>
      </c>
      <c r="F26" s="48">
        <f>_xll.qlInterestRateIndexValueDate(L26,E26,Trigger)</f>
        <v>41880</v>
      </c>
      <c r="G26" s="48">
        <f>_xll.qlInterestRateIndexMaturity(L26,F26,Trigger)</f>
        <v>42062</v>
      </c>
      <c r="H26" s="47">
        <f>_xll.qlIndexFixing(L26,E26,TRUE,InterestRatesTrigger)</f>
        <v>2.724655190660067E-2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obj_003c7#0007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41879</v>
      </c>
      <c r="F27" s="48">
        <f>_xll.qlInterestRateIndexValueDate(L27,E27,Trigger)</f>
        <v>41880</v>
      </c>
      <c r="G27" s="48">
        <f>_xll.qlInterestRateIndexMaturity(L27,F27,Trigger)</f>
        <v>42153</v>
      </c>
      <c r="H27" s="47">
        <f>_xll.qlIndexFixing(L27,E27,TRUE,InterestRatesTrigger)</f>
        <v>2.6779809835908549E-2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obj_003cf#0007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2">EvaluationDate</f>
        <v>41879</v>
      </c>
      <c r="F28" s="48">
        <f>_xll.qlInterestRateIndexValueDate(L28,E28,Trigger)</f>
        <v>41880</v>
      </c>
      <c r="G28" s="48">
        <f>_xll.qlInterestRateIndexMaturity(L28,F28,Trigger)</f>
        <v>42247</v>
      </c>
      <c r="H28" s="47">
        <f>_xll.qlIndexFixing(L28,E28,TRUE,InterestRatesTrigger)</f>
        <v>2.6608758466229895E-2</v>
      </c>
      <c r="I28" s="38" t="str">
        <f>Contribution!AA28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obj_003d2#0007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2"/>
        <v>41879</v>
      </c>
      <c r="F29" s="48">
        <f>_xll.qlInterestRateIndexValueDate(L29,E29,Trigger)</f>
        <v>41880</v>
      </c>
      <c r="G29" s="48">
        <f>_xll.qlInterestRateIndexMaturity(L29,F29,Trigger)</f>
        <v>42429</v>
      </c>
      <c r="H29" s="47">
        <f>_xll.qlIndexFixing(L29,E29,TRUE,InterestRatesTrigger)</f>
        <v>2.7023609269249921E-2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obj_003c3#0007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3">EvaluationDate</f>
        <v>41879</v>
      </c>
      <c r="F30" s="48">
        <f>_xll.qlInterestRateIndexValueDate(L30,E30,Trigger)</f>
        <v>41880</v>
      </c>
      <c r="G30" s="48">
        <f>_xll.qlInterestRateIndexMaturity(L30,F30,Trigger)</f>
        <v>42611</v>
      </c>
      <c r="H30" s="47">
        <f>_xll.qlIndexFixing(L30,E30,TRUE,InterestRatesTrigger)</f>
        <v>2.7749908368854423E-2</v>
      </c>
      <c r="I30" s="38" t="str">
        <f>Contribution!AA30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obj_00387#0007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3"/>
        <v>41879</v>
      </c>
      <c r="F31" s="48">
        <f>_xll.qlInterestRateIndexValueDate(L31,E31,Trigger)</f>
        <v>41880</v>
      </c>
      <c r="G31" s="48">
        <f>_xll.qlInterestRateIndexMaturity(L31,F31,Trigger)</f>
        <v>42976</v>
      </c>
      <c r="H31" s="47">
        <f>_xll.qlIndexFixing(L31,E31,TRUE,InterestRatesTrigger)</f>
        <v>2.9203230007941769E-2</v>
      </c>
      <c r="I31" s="38" t="str">
        <f>Contribution!AA31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obj_003c1#0007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3"/>
        <v>41879</v>
      </c>
      <c r="F32" s="48">
        <f>_xll.qlInterestRateIndexValueDate(L32,E32,Trigger)</f>
        <v>41880</v>
      </c>
      <c r="G32" s="48">
        <f>_xll.qlInterestRateIndexMaturity(L32,F32,Trigger)</f>
        <v>43341</v>
      </c>
      <c r="H32" s="47">
        <f>_xll.qlIndexFixing(L32,E32,TRUE,InterestRatesTrigger)</f>
        <v>3.0700000000084059E-2</v>
      </c>
      <c r="I32" s="38" t="str">
        <f>Contribution!AA32</f>
        <v>AUD6M4Y=</v>
      </c>
      <c r="J32" s="55" t="str">
        <f t="shared" ref="J32:J43" si="4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obj_003af#0007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3"/>
        <v>41879</v>
      </c>
      <c r="F33" s="48">
        <f>_xll.qlInterestRateIndexValueDate(L33,E33,Trigger)</f>
        <v>41880</v>
      </c>
      <c r="G33" s="48">
        <f>_xll.qlInterestRateIndexMaturity(L33,F33,Trigger)</f>
        <v>43706</v>
      </c>
      <c r="H33" s="47">
        <f>_xll.qlIndexFixing(L33,E33,TRUE,InterestRatesTrigger)</f>
        <v>3.2050000000076247E-2</v>
      </c>
      <c r="I33" s="38" t="str">
        <f>Contribution!AA33</f>
        <v>AUD6M5Y=</v>
      </c>
      <c r="J33" s="38" t="str">
        <f t="shared" si="4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obj_003bc#0007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3"/>
        <v>41879</v>
      </c>
      <c r="F34" s="48">
        <f>_xll.qlInterestRateIndexValueDate(L34,E34,Trigger)</f>
        <v>41880</v>
      </c>
      <c r="G34" s="48">
        <f>_xll.qlInterestRateIndexMaturity(L34,F34,Trigger)</f>
        <v>44074</v>
      </c>
      <c r="H34" s="47">
        <f>_xll.qlIndexFixing(L34,E34,TRUE,InterestRatesTrigger)</f>
        <v>3.3350000000066972E-2</v>
      </c>
      <c r="I34" s="38"/>
      <c r="J34" s="38" t="str">
        <f t="shared" si="4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obj_003e3#0007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3"/>
        <v>41879</v>
      </c>
      <c r="F35" s="48">
        <f>_xll.qlInterestRateIndexValueDate(L35,E35,Trigger)</f>
        <v>41880</v>
      </c>
      <c r="G35" s="48">
        <f>_xll.qlInterestRateIndexMaturity(L35,F35,Trigger)</f>
        <v>44438</v>
      </c>
      <c r="H35" s="47">
        <f>_xll.qlIndexFixing(L35,E35,TRUE,InterestRatesTrigger)</f>
        <v>3.4475000000050375E-2</v>
      </c>
      <c r="I35" s="38" t="str">
        <f>Contribution!AA35</f>
        <v>AUD6M7Y=</v>
      </c>
      <c r="J35" s="38" t="str">
        <f t="shared" si="4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obj_003c4#0007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3"/>
        <v>41879</v>
      </c>
      <c r="F36" s="48">
        <f>_xll.qlInterestRateIndexValueDate(L36,E36,Trigger)</f>
        <v>41880</v>
      </c>
      <c r="G36" s="48">
        <f>_xll.qlInterestRateIndexMaturity(L36,F36,Trigger)</f>
        <v>44802</v>
      </c>
      <c r="H36" s="47">
        <f>_xll.qlIndexFixing(L36,E36,TRUE,InterestRatesTrigger)</f>
        <v>3.5425000000053108E-2</v>
      </c>
      <c r="I36" s="38"/>
      <c r="J36" s="38" t="str">
        <f t="shared" si="4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obj_0038d#0007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3"/>
        <v>41879</v>
      </c>
      <c r="F37" s="48">
        <f>_xll.qlInterestRateIndexValueDate(L37,E37,Trigger)</f>
        <v>41880</v>
      </c>
      <c r="G37" s="48">
        <f>_xll.qlInterestRateIndexMaturity(L37,F37,Trigger)</f>
        <v>45167</v>
      </c>
      <c r="H37" s="47">
        <f>_xll.qlIndexFixing(L37,E37,TRUE,InterestRatesTrigger)</f>
        <v>3.6249999999998617E-2</v>
      </c>
      <c r="I37" s="38"/>
      <c r="J37" s="38" t="str">
        <f t="shared" si="4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obj_003d6#0007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3"/>
        <v>41879</v>
      </c>
      <c r="F38" s="48">
        <f>_xll.qlInterestRateIndexValueDate(L38,E38,Trigger)</f>
        <v>41880</v>
      </c>
      <c r="G38" s="48">
        <f>_xll.qlInterestRateIndexMaturity(L38,F38,Trigger)</f>
        <v>45533</v>
      </c>
      <c r="H38" s="47">
        <f>_xll.qlIndexFixing(L38,E38,TRUE,InterestRatesTrigger)</f>
        <v>3.7025000000021034E-2</v>
      </c>
      <c r="I38" s="38" t="str">
        <f>Contribution!AA38</f>
        <v>AUD6M10Y=</v>
      </c>
      <c r="J38" s="38" t="str">
        <f t="shared" si="4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obj_003e0#0007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3"/>
        <v>41879</v>
      </c>
      <c r="F39" s="48">
        <f>_xll.qlInterestRateIndexValueDate(L39,E39,Trigger)</f>
        <v>41880</v>
      </c>
      <c r="G39" s="48">
        <f>_xll.qlInterestRateIndexMaturity(L39,F39,Trigger)</f>
        <v>46265</v>
      </c>
      <c r="H39" s="47">
        <f>_xll.qlIndexFixing(L39,E39,TRUE,InterestRatesTrigger)</f>
        <v>3.8450000000044622E-2</v>
      </c>
      <c r="I39" s="38" t="str">
        <f>Contribution!AA39</f>
        <v>AUD6M12Y=</v>
      </c>
      <c r="J39" s="38" t="str">
        <f t="shared" si="4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obj_003ae#0007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3"/>
        <v>41879</v>
      </c>
      <c r="F40" s="48">
        <f>_xll.qlInterestRateIndexValueDate(L40,E40,Trigger)</f>
        <v>41880</v>
      </c>
      <c r="G40" s="48">
        <f>_xll.qlInterestRateIndexMaturity(L40,F40,Trigger)</f>
        <v>47359</v>
      </c>
      <c r="H40" s="47">
        <f>_xll.qlIndexFixing(L40,E40,TRUE,InterestRatesTrigger)</f>
        <v>3.9925000000000509E-2</v>
      </c>
      <c r="I40" s="38" t="str">
        <f>Contribution!AA40</f>
        <v>AUD6M15Y=</v>
      </c>
      <c r="J40" s="38" t="str">
        <f t="shared" si="4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obj_003bf#0007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3"/>
        <v>41879</v>
      </c>
      <c r="F41" s="48">
        <f>_xll.qlInterestRateIndexValueDate(L41,E41,Trigger)</f>
        <v>41880</v>
      </c>
      <c r="G41" s="48">
        <f>_xll.qlInterestRateIndexMaturity(L41,F41,Trigger)</f>
        <v>49185</v>
      </c>
      <c r="H41" s="47">
        <f>_xll.qlIndexFixing(L41,E41,TRUE,InterestRatesTrigger)</f>
        <v>4.1474999999954985E-2</v>
      </c>
      <c r="I41" s="38" t="str">
        <f>Contribution!AA41</f>
        <v>AUD6M20Y=</v>
      </c>
      <c r="J41" s="38" t="str">
        <f t="shared" si="4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obj_003de#0007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3"/>
        <v>41879</v>
      </c>
      <c r="F42" s="48">
        <f>_xll.qlInterestRateIndexValueDate(L42,E42,Trigger)</f>
        <v>41880</v>
      </c>
      <c r="G42" s="48">
        <f>_xll.qlInterestRateIndexMaturity(L42,F42,Trigger)</f>
        <v>51011</v>
      </c>
      <c r="H42" s="47">
        <f>_xll.qlIndexFixing(L42,E42,TRUE,InterestRatesTrigger)</f>
        <v>4.2000000000071473E-2</v>
      </c>
      <c r="I42" s="38" t="str">
        <f>Contribution!AA42</f>
        <v>AUD6M25Y=</v>
      </c>
      <c r="J42" s="38" t="str">
        <f t="shared" si="4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obj_003ea#0007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3"/>
        <v>41879</v>
      </c>
      <c r="F43" s="49">
        <f>_xll.qlInterestRateIndexValueDate(L43,E43,Trigger)</f>
        <v>41880</v>
      </c>
      <c r="G43" s="49">
        <f>_xll.qlInterestRateIndexMaturity(L43,F43,Trigger)</f>
        <v>52838</v>
      </c>
      <c r="H43" s="50">
        <f>_xll.qlIndexFixing(L43,E43,TRUE,InterestRatesTrigger)</f>
        <v>4.2199999999965168E-2</v>
      </c>
      <c r="I43" s="40" t="str">
        <f>Contribution!AA43</f>
        <v>AUD6M30Y=</v>
      </c>
      <c r="J43" s="40" t="str">
        <f t="shared" si="4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obj_003e7#0007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7" t="s">
        <v>65</v>
      </c>
      <c r="E6" s="168">
        <f t="shared" ref="E6" si="0">EvaluationDate</f>
        <v>41879</v>
      </c>
      <c r="F6" s="168">
        <f>_xll.qlInterestRateIndexValueDate(OvernightIndex,E6,)</f>
        <v>41879</v>
      </c>
      <c r="G6" s="168">
        <f>_xll.qlInterestRateIndexMaturity(OvernightIndex,F6)</f>
        <v>41880</v>
      </c>
      <c r="H6" s="52">
        <f>_xll.qlIndexFixing(OvernightIndex,E6,TRUE,InterestRatesTrigger)</f>
        <v>2.499845606575013E-2</v>
      </c>
      <c r="I6" s="55" t="str">
        <f>Contribution!AE6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9" t="s">
        <v>98</v>
      </c>
      <c r="D7" s="161" t="s">
        <v>65</v>
      </c>
      <c r="E7" s="162">
        <f>G6</f>
        <v>41880</v>
      </c>
      <c r="F7" s="162">
        <f>_xll.qlInterestRateIndexValueDate(OvernightIndex,E7,)</f>
        <v>41880</v>
      </c>
      <c r="G7" s="162">
        <f>_xll.qlInterestRateIndexMaturity(OvernightIndex,F7)</f>
        <v>41883</v>
      </c>
      <c r="H7" s="163">
        <f>_xll.qlIndexFixing(OvernightIndex,E7,TRUE,InterestRatesTrigger)</f>
        <v>2.4999170434495403E-2</v>
      </c>
      <c r="I7" s="153" t="str">
        <f>Contribution!AE7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70" t="s">
        <v>99</v>
      </c>
      <c r="D8" s="164" t="s">
        <v>65</v>
      </c>
      <c r="E8" s="165">
        <f>G6</f>
        <v>41880</v>
      </c>
      <c r="F8" s="165">
        <f>_xll.qlInterestRateIndexValueDate(OvernightIndex,E8,)</f>
        <v>41880</v>
      </c>
      <c r="G8" s="165">
        <f>_xll.qlInterestRateIndexMaturity(OvernightIndex,F8)</f>
        <v>41883</v>
      </c>
      <c r="H8" s="166">
        <f>_xll.qlIndexFixing(OvernightIndex,E8,TRUE,InterestRatesTrigger)</f>
        <v>2.4999170434495403E-2</v>
      </c>
      <c r="I8" s="160" t="str">
        <f>Contribution!AE8</f>
        <v>AUDONSND=</v>
      </c>
      <c r="J8" s="160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16</v>
      </c>
      <c r="D9" s="29" t="s">
        <v>59</v>
      </c>
      <c r="E9" s="48">
        <f t="shared" ref="E9:E43" si="1">EvaluationDate</f>
        <v>41879</v>
      </c>
      <c r="F9" s="48">
        <f>_xll.qlInterestRateIndexValueDate(L9,E9)</f>
        <v>41880</v>
      </c>
      <c r="G9" s="48">
        <f>_xll.qlInterestRateIndexMaturity(L9,F9)</f>
        <v>41887</v>
      </c>
      <c r="H9" s="47">
        <f>_xll.qlIndexFixing(L9,E9,TRUE,InterestRatesTrigger)</f>
        <v>2.499999998457611E-2</v>
      </c>
      <c r="I9" s="38" t="str">
        <f>Contribution!AE9</f>
        <v>AUDONSWD=</v>
      </c>
      <c r="J9" s="38" t="str">
        <f>Currency&amp;C9&amp;"OIS=ICAA"</f>
        <v>AUDSWOIS=ICAA</v>
      </c>
      <c r="K9" s="61"/>
      <c r="L9" s="29" t="str">
        <f>_xll.qlSwapIndex(,"Aonia",IF(C9="SW","1W",C9),SettlementDays,Currency,Calendar,FixedLegTenor,FixedLegBDC,FixedLegDayCounter,OvernightIndex,YieldCurve,,Trigger)</f>
        <v>obj_003cc#0009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>
        <f t="shared" si="1"/>
        <v>41879</v>
      </c>
      <c r="F10" s="48">
        <f>_xll.qlInterestRateIndexValueDate(L10,E10)</f>
        <v>41880</v>
      </c>
      <c r="G10" s="48">
        <f>_xll.qlInterestRateIndexMaturity(L10,F10)</f>
        <v>41894</v>
      </c>
      <c r="H10" s="47">
        <f>_xll.qlIndexFixing(L10,E10,TRUE,InterestRatesTrigger)</f>
        <v>2.4998661563763274E-2</v>
      </c>
      <c r="I10" s="38"/>
      <c r="J10" s="38"/>
      <c r="K10" s="60"/>
      <c r="L10" s="29" t="str">
        <f>_xll.qlSwapIndex(,"Aonia",IF(C10="SW","1W",C10),SettlementDays,Currency,Calendar,FixedLegTenor,FixedLegBDC,FixedLegDayCounter,OvernightIndex,YieldCurve,,Trigger)</f>
        <v>obj_003dc#0009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>
        <f t="shared" si="1"/>
        <v>41879</v>
      </c>
      <c r="F11" s="48">
        <f>_xll.qlInterestRateIndexValueDate(L11,E11)</f>
        <v>41880</v>
      </c>
      <c r="G11" s="48">
        <f>_xll.qlInterestRateIndexMaturity(L11,F11)</f>
        <v>41901</v>
      </c>
      <c r="H11" s="47">
        <f>_xll.qlIndexFixing(L11,E11,TRUE,InterestRatesTrigger)</f>
        <v>2.4995945060817606E-2</v>
      </c>
      <c r="I11" s="38"/>
      <c r="J11" s="38"/>
      <c r="K11" s="60"/>
      <c r="L11" s="29" t="str">
        <f>_xll.qlSwapIndex(,"Aonia",IF(C11="SW","1W",C11),SettlementDays,Currency,Calendar,FixedLegTenor,FixedLegBDC,FixedLegDayCounter,OvernightIndex,YieldCurve,,Trigger)</f>
        <v>obj_0038e#0009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>
        <f t="shared" si="1"/>
        <v>41879</v>
      </c>
      <c r="F12" s="48">
        <f>_xll.qlInterestRateIndexValueDate(L12,E12)</f>
        <v>41880</v>
      </c>
      <c r="G12" s="48">
        <f>_xll.qlInterestRateIndexMaturity(L12,F12)</f>
        <v>41911</v>
      </c>
      <c r="H12" s="47">
        <f>_xll.qlIndexFixing(L12,E12,TRUE,InterestRatesTrigger)</f>
        <v>2.4990616587206967E-2</v>
      </c>
      <c r="I12" s="38" t="str">
        <f>Contribution!AE12</f>
        <v>AUDON1MD=</v>
      </c>
      <c r="J12" s="38" t="str">
        <f t="shared" ref="J12:J17" si="2">Currency&amp;C12&amp;"OIS=ICAA"</f>
        <v>AUD1MOIS=ICAA</v>
      </c>
      <c r="K12" s="60"/>
      <c r="L12" s="29" t="str">
        <f>_xll.qlSwapIndex(,"Aonia",IF(C12="SW","1W",C12),SettlementDays,Currency,Calendar,FixedLegTenor,FixedLegBDC,FixedLegDayCounter,OvernightIndex,YieldCurve,,Trigger)</f>
        <v>obj_003e4#0009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>
        <f t="shared" si="1"/>
        <v>41879</v>
      </c>
      <c r="F13" s="48">
        <f>_xll.qlInterestRateIndexValueDate(L13,E13)</f>
        <v>41880</v>
      </c>
      <c r="G13" s="48">
        <f>_xll.qlInterestRateIndexMaturity(L13,F13)</f>
        <v>41941</v>
      </c>
      <c r="H13" s="47">
        <f>_xll.qlIndexFixing(L13,E13,TRUE,InterestRatesTrigger)</f>
        <v>2.4954231669267253E-2</v>
      </c>
      <c r="I13" s="38" t="str">
        <f>Contribution!AE13</f>
        <v>AUDON2MD=</v>
      </c>
      <c r="J13" s="38" t="str">
        <f t="shared" si="2"/>
        <v>AUD2MOIS=ICAA</v>
      </c>
      <c r="K13" s="60"/>
      <c r="L13" s="29" t="str">
        <f>_xll.qlSwapIndex(,"Aonia",IF(C13="SW","1W",C13),SettlementDays,Currency,Calendar,FixedLegTenor,FixedLegBDC,FixedLegDayCounter,OvernightIndex,YieldCurve,,Trigger)</f>
        <v>obj_003d4#0009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>
        <f t="shared" si="1"/>
        <v>41879</v>
      </c>
      <c r="F14" s="48">
        <f>_xll.qlInterestRateIndexValueDate(L14,E14)</f>
        <v>41880</v>
      </c>
      <c r="G14" s="48">
        <f>_xll.qlInterestRateIndexMaturity(L14,F14)</f>
        <v>41974</v>
      </c>
      <c r="H14" s="47">
        <f>_xll.qlIndexFixing(L14,E14,TRUE,InterestRatesTrigger)</f>
        <v>2.5674183433725996E-2</v>
      </c>
      <c r="I14" s="38" t="str">
        <f>Contribution!AE14</f>
        <v>AUDON3MD=</v>
      </c>
      <c r="J14" s="38" t="str">
        <f t="shared" si="2"/>
        <v>AUD3MOIS=ICAA</v>
      </c>
      <c r="K14" s="60"/>
      <c r="L14" s="29" t="str">
        <f>_xll.qlSwapIndex(,"Aonia",IF(C14="SW","1W",C14),SettlementDays,Currency,Calendar,FixedLegTenor,FixedLegBDC,FixedLegDayCounter,OvernightIndex,YieldCurve,,Trigger)</f>
        <v>obj_003c0#0009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>
        <f t="shared" si="1"/>
        <v>41879</v>
      </c>
      <c r="F15" s="48">
        <f>_xll.qlInterestRateIndexValueDate(L15,E15)</f>
        <v>41880</v>
      </c>
      <c r="G15" s="48">
        <f>_xll.qlInterestRateIndexMaturity(L15,F15)</f>
        <v>42002</v>
      </c>
      <c r="H15" s="47">
        <f>_xll.qlIndexFixing(L15,E15,TRUE,InterestRatesTrigger)</f>
        <v>2.4778541184175353E-2</v>
      </c>
      <c r="I15" s="38" t="str">
        <f>Contribution!AE15</f>
        <v>AUDON4MD=</v>
      </c>
      <c r="J15" s="38" t="str">
        <f t="shared" si="2"/>
        <v>AUD4MOIS=ICAA</v>
      </c>
      <c r="K15" s="60"/>
      <c r="L15" s="29" t="str">
        <f>_xll.qlSwapIndex(,"Aonia",IF(C15="SW","1W",C15),SettlementDays,Currency,Calendar,FixedLegTenor,FixedLegBDC,FixedLegDayCounter,OvernightIndex,YieldCurve,,Trigger)</f>
        <v>obj_0038c#0009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>
        <f t="shared" si="1"/>
        <v>41879</v>
      </c>
      <c r="F16" s="48">
        <f>_xll.qlInterestRateIndexValueDate(L16,E16)</f>
        <v>41880</v>
      </c>
      <c r="G16" s="48">
        <f>_xll.qlInterestRateIndexMaturity(L16,F16)</f>
        <v>42033</v>
      </c>
      <c r="H16" s="47">
        <f>_xll.qlIndexFixing(L16,E16,TRUE,InterestRatesTrigger)</f>
        <v>2.4750595706383015E-2</v>
      </c>
      <c r="I16" s="38" t="str">
        <f>Contribution!AE16</f>
        <v>AUDON5MD=</v>
      </c>
      <c r="J16" s="38" t="str">
        <f t="shared" si="2"/>
        <v>AUD5MOIS=ICAA</v>
      </c>
      <c r="K16" s="60"/>
      <c r="L16" s="29" t="str">
        <f>_xll.qlSwapIndex(,"Aonia",IF(C16="SW","1W",C16),SettlementDays,Currency,Calendar,FixedLegTenor,FixedLegBDC,FixedLegDayCounter,OvernightIndex,YieldCurve,,Trigger)</f>
        <v>obj_003c5#0009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>
        <f t="shared" si="1"/>
        <v>41879</v>
      </c>
      <c r="F17" s="48">
        <f>_xll.qlInterestRateIndexValueDate(L17,E17)</f>
        <v>41880</v>
      </c>
      <c r="G17" s="48">
        <f>_xll.qlInterestRateIndexMaturity(L17,F17)</f>
        <v>42065</v>
      </c>
      <c r="H17" s="47">
        <f>_xll.qlIndexFixing(L17,E17,TRUE,InterestRatesTrigger)</f>
        <v>2.5123716889465068E-2</v>
      </c>
      <c r="I17" s="38" t="str">
        <f>Contribution!AE17</f>
        <v>AUDON6MD=</v>
      </c>
      <c r="J17" s="38" t="str">
        <f t="shared" si="2"/>
        <v>AUD6MOIS=ICAA</v>
      </c>
      <c r="K17" s="60"/>
      <c r="L17" s="29" t="str">
        <f>_xll.qlSwapIndex(,"Aonia",IF(C17="SW","1W",C17),SettlementDays,Currency,Calendar,FixedLegTenor,FixedLegBDC,FixedLegDayCounter,OvernightIndex,YieldCurve,,Trigger)</f>
        <v>obj_0038a#0009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>
        <f t="shared" si="1"/>
        <v>41879</v>
      </c>
      <c r="F18" s="49">
        <f>_xll.qlInterestRateIndexValueDate(L18,E18)</f>
        <v>41880</v>
      </c>
      <c r="G18" s="49">
        <f>_xll.qlInterestRateIndexMaturity(L18,F18)</f>
        <v>42153</v>
      </c>
      <c r="H18" s="50">
        <f>_xll.qlIndexFixing(L18,E18,TRUE,InterestRatesTrigger)</f>
        <v>2.4639999999088433E-2</v>
      </c>
      <c r="I18" s="40" t="str">
        <f>Contribution!AE18</f>
        <v>AUDON9MD=</v>
      </c>
      <c r="J18" s="40" t="str">
        <f>Currency&amp;C18&amp;"OIS=ICAA"</f>
        <v>AUD9MOIS=ICAA</v>
      </c>
      <c r="K18" s="60"/>
      <c r="L18" s="29" t="str">
        <f>_xll.qlSwapIndex(,"Aonia",IF(C18="SW","1W",C18),SettlementDays,Currency,Calendar,FixedLegTenor,FixedLegBDC,FixedLegDayCounter,OvernightIndex,YieldCurve,,Trigger)</f>
        <v>obj_003b9#0009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>
        <f t="shared" si="1"/>
        <v>41879</v>
      </c>
      <c r="F28" s="48">
        <f>_xll.qlInterestRateIndexValueDate(L28,E28)</f>
        <v>41880</v>
      </c>
      <c r="G28" s="48">
        <f>_xll.qlInterestRateIndexMaturity(L28,F28)</f>
        <v>42247</v>
      </c>
      <c r="H28" s="47">
        <f>_xll.qlIndexFixing(L28,E28,TRUE,InterestRatesTrigger)</f>
        <v>2.4779999999291057E-2</v>
      </c>
      <c r="I28" s="38" t="str">
        <f>Contribution!AE28</f>
        <v>AUDON1YD=</v>
      </c>
      <c r="J28" s="38" t="str">
        <f t="shared" ref="J28:J43" si="3">Currency&amp;C28&amp;"MTOIS=ICAA"</f>
        <v>AUD1YMTOIS=ICAA</v>
      </c>
      <c r="K28" s="60"/>
      <c r="L28" s="29" t="str">
        <f>_xll.qlSwapIndex(,"Aonia",IF(C28="SW","1W",C28),SettlementDays,Currency,Calendar,FixedLegTenor,FixedLegBDC,FixedLegDayCounter,OvernightIndex,YieldCurve,,Trigger)</f>
        <v>obj_0038f#0009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>
        <f t="shared" si="1"/>
        <v>41879</v>
      </c>
      <c r="F29" s="48">
        <f>_xll.qlInterestRateIndexValueDate(L29,E29)</f>
        <v>41880</v>
      </c>
      <c r="G29" s="48">
        <f>_xll.qlInterestRateIndexMaturity(L29,F29)</f>
        <v>42429</v>
      </c>
      <c r="H29" s="47">
        <f>_xll.qlIndexFixing(L29,E29,TRUE,InterestRatesTrigger)</f>
        <v>2.5002525646190939E-2</v>
      </c>
      <c r="I29" s="38" t="str">
        <f>Contribution!AE29</f>
        <v>AUDON1Y6MD=</v>
      </c>
      <c r="J29" s="38" t="str">
        <f t="shared" si="3"/>
        <v>AUD18MMTOIS=ICAA</v>
      </c>
      <c r="K29" s="60"/>
      <c r="L29" s="29" t="str">
        <f>_xll.qlSwapIndex(,"Aonia",IF(C29="SW","1W",C29),SettlementDays,Currency,Calendar,FixedLegTenor,FixedLegBDC,FixedLegDayCounter,OvernightIndex,YieldCurve,,Trigger)</f>
        <v>obj_003f0#0009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>
        <f t="shared" si="1"/>
        <v>41879</v>
      </c>
      <c r="F30" s="48">
        <f>_xll.qlInterestRateIndexValueDate(L30,E30)</f>
        <v>41880</v>
      </c>
      <c r="G30" s="48">
        <f>_xll.qlInterestRateIndexMaturity(L30,F30)</f>
        <v>42611</v>
      </c>
      <c r="H30" s="47">
        <f>_xll.qlIndexFixing(L30,E30,TRUE,InterestRatesTrigger)</f>
        <v>2.5542743460833548E-2</v>
      </c>
      <c r="I30" s="38" t="str">
        <f>Contribution!AE30</f>
        <v>AUDON2YD=</v>
      </c>
      <c r="J30" s="38" t="str">
        <f t="shared" si="3"/>
        <v>AUD2YMTOIS=ICAA</v>
      </c>
      <c r="K30" s="60"/>
      <c r="L30" s="29" t="str">
        <f>_xll.qlSwapIndex(,"Aonia",IF(C30="SW","1W",C30),SettlementDays,Currency,Calendar,FixedLegTenor,FixedLegBDC,FixedLegDayCounter,OvernightIndex,YieldCurve,,Trigger)</f>
        <v>obj_003ef#0009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>
        <f t="shared" si="1"/>
        <v>41879</v>
      </c>
      <c r="F31" s="48">
        <f>_xll.qlInterestRateIndexValueDate(L31,E31)</f>
        <v>41880</v>
      </c>
      <c r="G31" s="48">
        <f>_xll.qlInterestRateIndexMaturity(L31,F31)</f>
        <v>42976</v>
      </c>
      <c r="H31" s="47">
        <f>_xll.qlIndexFixing(L31,E31,TRUE,InterestRatesTrigger)</f>
        <v>2.6800000000167686E-2</v>
      </c>
      <c r="I31" s="38" t="str">
        <f>Contribution!AE31</f>
        <v>AUDON3YD=</v>
      </c>
      <c r="J31" s="38" t="str">
        <f t="shared" si="3"/>
        <v>AUD3YMTOIS=ICAA</v>
      </c>
      <c r="K31" s="60"/>
      <c r="L31" s="29" t="str">
        <f>_xll.qlSwapIndex(,"Aonia",IF(C31="SW","1W",C31),SettlementDays,Currency,Calendar,FixedLegTenor,FixedLegBDC,FixedLegDayCounter,OvernightIndex,YieldCurve,,Trigger)</f>
        <v>obj_003e6#0009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>
        <f t="shared" si="1"/>
        <v>41879</v>
      </c>
      <c r="F32" s="48">
        <f>_xll.qlInterestRateIndexValueDate(L32,E32)</f>
        <v>41880</v>
      </c>
      <c r="G32" s="48">
        <f>_xll.qlInterestRateIndexMaturity(L32,F32)</f>
        <v>43341</v>
      </c>
      <c r="H32" s="47">
        <f>_xll.qlIndexFixing(L32,E32,TRUE,InterestRatesTrigger)</f>
        <v>2.8030000000110751E-2</v>
      </c>
      <c r="I32" s="38" t="str">
        <f>Contribution!AE32</f>
        <v>AUDON4YD=</v>
      </c>
      <c r="J32" s="38" t="str">
        <f t="shared" si="3"/>
        <v>AUD4YMTOIS=ICAA</v>
      </c>
      <c r="K32" s="60"/>
      <c r="L32" s="29" t="str">
        <f>_xll.qlSwapIndex(,"Aonia",IF(C32="SW","1W",C32),SettlementDays,Currency,Calendar,FixedLegTenor,FixedLegBDC,FixedLegDayCounter,OvernightIndex,YieldCurve,,Trigger)</f>
        <v>obj_003b2#0009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>
        <f t="shared" si="1"/>
        <v>41879</v>
      </c>
      <c r="F33" s="48">
        <f>_xll.qlInterestRateIndexValueDate(L33,E33)</f>
        <v>41880</v>
      </c>
      <c r="G33" s="48">
        <f>_xll.qlInterestRateIndexMaturity(L33,F33)</f>
        <v>43706</v>
      </c>
      <c r="H33" s="47">
        <f>_xll.qlIndexFixing(L33,E33,TRUE,InterestRatesTrigger)</f>
        <v>2.9280000000068758E-2</v>
      </c>
      <c r="I33" s="38" t="str">
        <f>Contribution!AE33</f>
        <v>AUDON5YD=</v>
      </c>
      <c r="J33" s="38" t="str">
        <f t="shared" si="3"/>
        <v>AUD5YMTOIS=ICAA</v>
      </c>
      <c r="K33" s="60"/>
      <c r="L33" s="29" t="str">
        <f>_xll.qlSwapIndex(,"Aonia",IF(C33="SW","1W",C33),SettlementDays,Currency,Calendar,FixedLegTenor,FixedLegBDC,FixedLegDayCounter,OvernightIndex,YieldCurve,,Trigger)</f>
        <v>obj_003d0#0009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>
        <f t="shared" si="1"/>
        <v>41879</v>
      </c>
      <c r="F34" s="48">
        <f>_xll.qlInterestRateIndexValueDate(L34,E34)</f>
        <v>41880</v>
      </c>
      <c r="G34" s="48">
        <f>_xll.qlInterestRateIndexMaturity(L34,F34)</f>
        <v>44074</v>
      </c>
      <c r="H34" s="47">
        <f>_xll.qlIndexFixing(L34,E34,TRUE,InterestRatesTrigger)</f>
        <v>3.0450000000046308E-2</v>
      </c>
      <c r="I34" s="38" t="str">
        <f>Contribution!AE34</f>
        <v>AUDON6YD=</v>
      </c>
      <c r="J34" s="38" t="str">
        <f t="shared" si="3"/>
        <v>AUD6YMTOIS=ICAA</v>
      </c>
      <c r="K34" s="60"/>
      <c r="L34" s="29" t="str">
        <f>_xll.qlSwapIndex(,"Aonia",IF(C34="SW","1W",C34),SettlementDays,Currency,Calendar,FixedLegTenor,FixedLegBDC,FixedLegDayCounter,OvernightIndex,YieldCurve,,Trigger)</f>
        <v>obj_003e9#0009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>
        <f t="shared" si="1"/>
        <v>41879</v>
      </c>
      <c r="F35" s="48">
        <f>_xll.qlInterestRateIndexValueDate(L35,E35)</f>
        <v>41880</v>
      </c>
      <c r="G35" s="48">
        <f>_xll.qlInterestRateIndexMaturity(L35,F35)</f>
        <v>44438</v>
      </c>
      <c r="H35" s="47">
        <f>_xll.qlIndexFixing(L35,E35,TRUE,InterestRatesTrigger)</f>
        <v>3.1600000000032082E-2</v>
      </c>
      <c r="I35" s="38" t="str">
        <f>Contribution!AE35</f>
        <v>AUDON7YD=</v>
      </c>
      <c r="J35" s="38" t="str">
        <f t="shared" si="3"/>
        <v>AUD7YMTOIS=ICAA</v>
      </c>
      <c r="K35" s="60"/>
      <c r="L35" s="29" t="str">
        <f>_xll.qlSwapIndex(,"Aonia",IF(C35="SW","1W",C35),SettlementDays,Currency,Calendar,FixedLegTenor,FixedLegBDC,FixedLegDayCounter,OvernightIndex,YieldCurve,,Trigger)</f>
        <v>obj_003d9#0009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>
        <f t="shared" si="1"/>
        <v>41879</v>
      </c>
      <c r="F36" s="48">
        <f>_xll.qlInterestRateIndexValueDate(L36,E36)</f>
        <v>41880</v>
      </c>
      <c r="G36" s="48">
        <f>_xll.qlInterestRateIndexMaturity(L36,F36)</f>
        <v>44802</v>
      </c>
      <c r="H36" s="47">
        <f>_xll.qlIndexFixing(L36,E36,TRUE,InterestRatesTrigger)</f>
        <v>3.2380000000023557E-2</v>
      </c>
      <c r="I36" s="38" t="str">
        <f>Contribution!AE36</f>
        <v>AUDON8YD=</v>
      </c>
      <c r="J36" s="38" t="str">
        <f t="shared" si="3"/>
        <v>AUD8YMTOIS=ICAA</v>
      </c>
      <c r="K36" s="60"/>
      <c r="L36" s="29" t="str">
        <f>_xll.qlSwapIndex(,"Aonia",IF(C36="SW","1W",C36),SettlementDays,Currency,Calendar,FixedLegTenor,FixedLegBDC,FixedLegDayCounter,OvernightIndex,YieldCurve,,Trigger)</f>
        <v>obj_003d5#0009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>
        <f t="shared" si="1"/>
        <v>41879</v>
      </c>
      <c r="F37" s="48">
        <f>_xll.qlInterestRateIndexValueDate(L37,E37)</f>
        <v>41880</v>
      </c>
      <c r="G37" s="48">
        <f>_xll.qlInterestRateIndexMaturity(L37,F37)</f>
        <v>45167</v>
      </c>
      <c r="H37" s="47">
        <f>_xll.qlIndexFixing(L37,E37,TRUE,InterestRatesTrigger)</f>
        <v>3.3150000000017658E-2</v>
      </c>
      <c r="I37" s="38" t="str">
        <f>Contribution!AE37</f>
        <v>AUDON9YD=</v>
      </c>
      <c r="J37" s="38" t="str">
        <f t="shared" si="3"/>
        <v>AUD9YMTOIS=ICAA</v>
      </c>
      <c r="K37" s="60"/>
      <c r="L37" s="29" t="str">
        <f>_xll.qlSwapIndex(,"Aonia",IF(C37="SW","1W",C37),SettlementDays,Currency,Calendar,FixedLegTenor,FixedLegBDC,FixedLegDayCounter,OvernightIndex,YieldCurve,,Trigger)</f>
        <v>obj_003ee#0009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>
        <f t="shared" si="1"/>
        <v>41879</v>
      </c>
      <c r="F38" s="48">
        <f>_xll.qlInterestRateIndexValueDate(L38,E38)</f>
        <v>41880</v>
      </c>
      <c r="G38" s="48">
        <f>_xll.qlInterestRateIndexMaturity(L38,F38)</f>
        <v>45533</v>
      </c>
      <c r="H38" s="47">
        <f>_xll.qlIndexFixing(L38,E38,TRUE,InterestRatesTrigger)</f>
        <v>3.3930000000013498E-2</v>
      </c>
      <c r="I38" s="38" t="str">
        <f>Contribution!AE38</f>
        <v>AUDON10YD=</v>
      </c>
      <c r="J38" s="38" t="str">
        <f t="shared" si="3"/>
        <v>AUD10YMTOIS=ICAA</v>
      </c>
      <c r="K38" s="60"/>
      <c r="L38" s="29" t="str">
        <f>_xll.qlSwapIndex(,"Aonia",IF(C38="SW","1W",C38),SettlementDays,Currency,Calendar,FixedLegTenor,FixedLegBDC,FixedLegDayCounter,OvernightIndex,YieldCurve,,Trigger)</f>
        <v>obj_003b5#0009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>
        <f t="shared" si="1"/>
        <v>41879</v>
      </c>
      <c r="F39" s="48">
        <f>_xll.qlInterestRateIndexValueDate(L39,E39)</f>
        <v>41880</v>
      </c>
      <c r="G39" s="48">
        <f>_xll.qlInterestRateIndexMaturity(L39,F39)</f>
        <v>46265</v>
      </c>
      <c r="H39" s="47">
        <f>_xll.qlIndexFixing(L39,E39,TRUE,InterestRatesTrigger)</f>
        <v>3.5300000000069484E-2</v>
      </c>
      <c r="I39" s="38" t="str">
        <f>Contribution!AE39</f>
        <v>AUDON12YD=</v>
      </c>
      <c r="J39" s="38" t="str">
        <f t="shared" si="3"/>
        <v>AUD12YMTOIS=ICAA</v>
      </c>
      <c r="K39" s="60"/>
      <c r="L39" s="29" t="str">
        <f>_xll.qlSwapIndex(,"Aonia",IF(C39="SW","1W",C39),SettlementDays,Currency,Calendar,FixedLegTenor,FixedLegBDC,FixedLegDayCounter,OvernightIndex,YieldCurve,,Trigger)</f>
        <v>obj_003e2#0009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>
        <f t="shared" si="1"/>
        <v>41879</v>
      </c>
      <c r="F40" s="48">
        <f>_xll.qlInterestRateIndexValueDate(L40,E40)</f>
        <v>41880</v>
      </c>
      <c r="G40" s="48">
        <f>_xll.qlInterestRateIndexMaturity(L40,F40)</f>
        <v>47359</v>
      </c>
      <c r="H40" s="47">
        <f>_xll.qlIndexFixing(L40,E40,TRUE,InterestRatesTrigger)</f>
        <v>3.6749999999999713E-2</v>
      </c>
      <c r="I40" s="38" t="str">
        <f>Contribution!AE40</f>
        <v>AUDON15YD=</v>
      </c>
      <c r="J40" s="38" t="str">
        <f t="shared" si="3"/>
        <v>AUD15YMTOIS=ICAA</v>
      </c>
      <c r="K40" s="60"/>
      <c r="L40" s="29" t="str">
        <f>_xll.qlSwapIndex(,"Aonia",IF(C40="SW","1W",C40),SettlementDays,Currency,Calendar,FixedLegTenor,FixedLegBDC,FixedLegDayCounter,OvernightIndex,YieldCurve,,Trigger)</f>
        <v>obj_003bd#0009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>
        <f t="shared" si="1"/>
        <v>41879</v>
      </c>
      <c r="F41" s="48">
        <f>_xll.qlInterestRateIndexValueDate(L41,E41)</f>
        <v>41880</v>
      </c>
      <c r="G41" s="48">
        <f>_xll.qlInterestRateIndexMaturity(L41,F41)</f>
        <v>49185</v>
      </c>
      <c r="H41" s="47">
        <f>_xll.qlIndexFixing(L41,E41,TRUE,InterestRatesTrigger)</f>
        <v>3.8380000000021092E-2</v>
      </c>
      <c r="I41" s="38" t="str">
        <f>Contribution!AE41</f>
        <v>AUDON20YD=</v>
      </c>
      <c r="J41" s="38" t="str">
        <f t="shared" si="3"/>
        <v>AUD20YMTOIS=ICAA</v>
      </c>
      <c r="K41" s="60"/>
      <c r="L41" s="29" t="str">
        <f>_xll.qlSwapIndex(,"Aonia",IF(C41="SW","1W",C41),SettlementDays,Currency,Calendar,FixedLegTenor,FixedLegBDC,FixedLegDayCounter,OvernightIndex,YieldCurve,,Trigger)</f>
        <v>obj_003df#0009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>
        <f t="shared" si="1"/>
        <v>41879</v>
      </c>
      <c r="F42" s="48">
        <f>_xll.qlInterestRateIndexValueDate(L42,E42)</f>
        <v>41880</v>
      </c>
      <c r="G42" s="48">
        <f>_xll.qlInterestRateIndexMaturity(L42,F42)</f>
        <v>51011</v>
      </c>
      <c r="H42" s="47">
        <f>_xll.qlIndexFixing(L42,E42,TRUE,InterestRatesTrigger)</f>
        <v>3.9000000000025382E-2</v>
      </c>
      <c r="I42" s="38" t="str">
        <f>Contribution!AE42</f>
        <v>AUDON25YD=</v>
      </c>
      <c r="J42" s="38" t="str">
        <f t="shared" si="3"/>
        <v>AUD25YMTOIS=ICAA</v>
      </c>
      <c r="K42" s="60"/>
      <c r="L42" s="29" t="str">
        <f>_xll.qlSwapIndex(,"Aonia",IF(C42="SW","1W",C42),SettlementDays,Currency,Calendar,FixedLegTenor,FixedLegBDC,FixedLegDayCounter,OvernightIndex,YieldCurve,,Trigger)</f>
        <v>obj_003bb#0009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>
        <f t="shared" si="1"/>
        <v>41879</v>
      </c>
      <c r="F43" s="48">
        <f>_xll.qlInterestRateIndexValueDate(L43,E43)</f>
        <v>41880</v>
      </c>
      <c r="G43" s="48">
        <f>_xll.qlInterestRateIndexMaturity(L43,F43)</f>
        <v>52838</v>
      </c>
      <c r="H43" s="47">
        <f>_xll.qlIndexFixing(L43,E43,TRUE,InterestRatesTrigger)</f>
        <v>3.9350000000002522E-2</v>
      </c>
      <c r="I43" s="40" t="str">
        <f>Contribution!AE43</f>
        <v>AUDON30YD=</v>
      </c>
      <c r="J43" s="40" t="str">
        <f t="shared" si="3"/>
        <v>AUD30YMTOIS=ICAA</v>
      </c>
      <c r="K43" s="60"/>
      <c r="L43" s="31" t="str">
        <f>_xll.qlSwapIndex(,"Aonia",IF(C43="SW","1W",C43),SettlementDays,Currency,Calendar,FixedLegTenor,FixedLegBDC,FixedLegDayCounter,OvernightIndex,YieldCurve,,Trigger)</f>
        <v>obj_003c8#0009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54</vt:i4>
      </vt:variant>
    </vt:vector>
  </HeadingPairs>
  <TitlesOfParts>
    <vt:vector size="60" baseType="lpstr">
      <vt:lpstr>General Settings</vt:lpstr>
      <vt:lpstr>Contribution</vt:lpstr>
      <vt:lpstr>1M Pricing</vt:lpstr>
      <vt:lpstr>3M Pricing</vt:lpstr>
      <vt:lpstr>6M Pricing</vt:lpstr>
      <vt:lpstr>ON Pricing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2014-08-28T15:05:22Z</dcterms:modified>
</cp:coreProperties>
</file>