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65" windowWidth="4800" windowHeight="1143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Futures3M" sheetId="18" r:id="rId6"/>
    <sheet name="OIS" sheetId="22" r:id="rId7"/>
    <sheet name="Swap3M" sheetId="25" r:id="rId8"/>
    <sheet name="BasisSwap3M6M" sheetId="12" r:id="rId9"/>
    <sheet name="Sekibor TN Time Series" sheetId="65" r:id="rId10"/>
  </sheets>
  <definedNames>
    <definedName name="_xlnm._FilterDatabase" localSheetId="6" hidden="1">OIS!$J$4:$S$58</definedName>
    <definedName name="Calendar">'General Settings'!$I$11</definedName>
    <definedName name="Contributor" localSheetId="3">Deposits!$J$2</definedName>
    <definedName name="Contributor" localSheetId="6">OIS!$N$2</definedName>
    <definedName name="Contributor">Swap3M!$P$2</definedName>
    <definedName name="ContributorFRA">FRA3M!$M$2</definedName>
    <definedName name="Contributors">'General Settings'!$C$12:$C$20</definedName>
    <definedName name="ContributorTable">'General Settings'!$C$12:$D$20</definedName>
    <definedName name="Counter">#REF!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5">Futures3M!$M$5:$M$46</definedName>
    <definedName name="FuturesDates" localSheetId="5">Futures3M!$N$5:$N$46</definedName>
    <definedName name="IborIndex" localSheetId="5">Futures3M!$AJ$3</definedName>
    <definedName name="Instruments" localSheetId="4">FRA3M!$L$5:$L$19</definedName>
    <definedName name="Instruments" localSheetId="6">OIS!$M$5:$M$58</definedName>
    <definedName name="Instruments" localSheetId="7">Swap3M!$O$5:$O$42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5">Futures3M!$AJ$2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8">BasisSwap3M6M!$W$5:$W$42</definedName>
    <definedName name="Quote" localSheetId="3">Deposits!$Q$5:$Q$21</definedName>
    <definedName name="Quote" localSheetId="4">FRA3M!$V$5:$V$19</definedName>
    <definedName name="Quote" localSheetId="5">Futures3M!$AA$5:$AA$46</definedName>
    <definedName name="Quote" localSheetId="6">OIS!$W$5:$W$58</definedName>
    <definedName name="Quote" localSheetId="7">Swap3M!$Y$5:$Y$42</definedName>
    <definedName name="QuoteLive" localSheetId="8">BasisSwap3M6M!$S$5:$S$42</definedName>
    <definedName name="QuoteLive" localSheetId="3">Deposits!$M$5:$M$21</definedName>
    <definedName name="QuoteLive" localSheetId="4">FRA3M!$R$5:$R$19</definedName>
    <definedName name="QuoteLive" localSheetId="5">Futures3M!$U$5:$U$46</definedName>
    <definedName name="QuoteLive" localSheetId="6">OIS!$S$5:$S$58</definedName>
    <definedName name="QuoteLive" localSheetId="7">Swap3M!$U$5:$U$42</definedName>
    <definedName name="QuoteStatic" localSheetId="8">BasisSwap3M6M!$U$5:$U$42</definedName>
    <definedName name="QuoteStatic" localSheetId="3">Deposits!$O$5:$O$21</definedName>
    <definedName name="QuoteStatic" localSheetId="4">FRA3M!$T$5:$T$19</definedName>
    <definedName name="QuoteStatic" localSheetId="5">Futures3M!$Y$5:$Y$46</definedName>
    <definedName name="QuoteStatic" localSheetId="6">OIS!$U$5:$U$58</definedName>
    <definedName name="QuoteStatic" localSheetId="7">Swap3M!$W$5:$W$42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#REF!</definedName>
    <definedName name="Trigger">'General Settings'!$D$5</definedName>
    <definedName name="TriggerCounter">'General Settings'!$D$7</definedName>
    <definedName name="Volatility" localSheetId="5">Futures3M!$AJ$1</definedName>
  </definedNames>
  <calcPr calcId="145621"/>
</workbook>
</file>

<file path=xl/calcChain.xml><?xml version="1.0" encoding="utf-8"?>
<calcChain xmlns="http://schemas.openxmlformats.org/spreadsheetml/2006/main">
  <c r="AD6" i="16" l="1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5" i="16"/>
  <c r="AE6" i="16" l="1"/>
  <c r="AE14" i="16"/>
  <c r="AE7" i="16"/>
  <c r="AE15" i="16"/>
  <c r="AE8" i="16"/>
  <c r="AE16" i="16"/>
  <c r="AE9" i="16"/>
  <c r="AE17" i="16"/>
  <c r="AE10" i="16"/>
  <c r="AE18" i="16"/>
  <c r="AE11" i="16"/>
  <c r="AE19" i="16"/>
  <c r="AE12" i="16"/>
  <c r="AE13" i="16"/>
  <c r="AE5" i="16"/>
  <c r="AC6" i="16"/>
  <c r="AC14" i="16"/>
  <c r="AC7" i="16"/>
  <c r="AC15" i="16"/>
  <c r="AC8" i="16"/>
  <c r="AC16" i="16"/>
  <c r="AC9" i="16"/>
  <c r="AC17" i="16"/>
  <c r="AC10" i="16"/>
  <c r="AC18" i="16"/>
  <c r="AC11" i="16"/>
  <c r="AC19" i="16"/>
  <c r="AC12" i="16"/>
  <c r="AC13" i="16"/>
  <c r="AC5" i="16"/>
  <c r="W5" i="12" l="1" a="1"/>
  <c r="Y5" i="25" a="1"/>
  <c r="W5" i="22" a="1"/>
  <c r="AA5" i="18" a="1"/>
  <c r="V5" i="16" a="1"/>
  <c r="Q5" i="15" a="1"/>
  <c r="J5" i="15" l="1" a="1"/>
  <c r="J5" i="15" s="1"/>
  <c r="M16" i="15"/>
  <c r="M7" i="15"/>
  <c r="M8" i="15"/>
  <c r="M17" i="15"/>
  <c r="M9" i="15"/>
  <c r="M13" i="15"/>
  <c r="M21" i="15"/>
  <c r="M6" i="15"/>
  <c r="M19" i="15"/>
  <c r="M20" i="15"/>
  <c r="M15" i="15"/>
  <c r="M5" i="15"/>
  <c r="M12" i="15"/>
  <c r="M10" i="15"/>
  <c r="M18" i="15"/>
  <c r="M11" i="15"/>
  <c r="M14" i="15"/>
  <c r="Q14" i="15" l="1"/>
  <c r="Q11" i="15"/>
  <c r="Q18" i="15"/>
  <c r="Q10" i="15"/>
  <c r="Q12" i="15"/>
  <c r="Q5" i="15"/>
  <c r="Q15" i="15"/>
  <c r="Q20" i="15"/>
  <c r="Q19" i="15"/>
  <c r="Q6" i="15"/>
  <c r="Q21" i="15"/>
  <c r="Q13" i="15"/>
  <c r="Q9" i="15"/>
  <c r="Q17" i="15"/>
  <c r="Q8" i="15"/>
  <c r="Q7" i="15"/>
  <c r="Q16" i="15"/>
  <c r="J20" i="15"/>
  <c r="J11" i="15"/>
  <c r="J10" i="15"/>
  <c r="J9" i="15"/>
  <c r="J8" i="15"/>
  <c r="J14" i="15"/>
  <c r="J6" i="15"/>
  <c r="J12" i="15"/>
  <c r="J19" i="15"/>
  <c r="J18" i="15"/>
  <c r="J17" i="15"/>
  <c r="J16" i="15"/>
  <c r="J15" i="15"/>
  <c r="J7" i="15"/>
  <c r="J21" i="15"/>
  <c r="J13" i="15"/>
  <c r="I9" i="56" l="1"/>
  <c r="B1" i="65" l="1"/>
  <c r="F41" i="65"/>
  <c r="F67" i="65"/>
  <c r="F9" i="65"/>
  <c r="F154" i="65"/>
  <c r="F206" i="65"/>
  <c r="F241" i="65"/>
  <c r="F99" i="65"/>
  <c r="F61" i="65"/>
  <c r="F219" i="65"/>
  <c r="F119" i="65"/>
  <c r="F159" i="65"/>
  <c r="F5" i="65"/>
  <c r="F142" i="65"/>
  <c r="F238" i="65"/>
  <c r="F163" i="65"/>
  <c r="F109" i="65"/>
  <c r="F64" i="65"/>
  <c r="F126" i="65"/>
  <c r="F191" i="65"/>
  <c r="F175" i="65"/>
  <c r="F157" i="65"/>
  <c r="F197" i="65"/>
  <c r="F230" i="65"/>
  <c r="F166" i="65"/>
  <c r="F250" i="65"/>
  <c r="F212" i="65"/>
  <c r="F65" i="65"/>
  <c r="F182" i="65"/>
  <c r="F85" i="65"/>
  <c r="F103" i="65"/>
  <c r="F22" i="65"/>
  <c r="F204" i="65"/>
  <c r="F42" i="65"/>
  <c r="F71" i="65"/>
  <c r="F232" i="65"/>
  <c r="F195" i="65"/>
  <c r="F8" i="65"/>
  <c r="F171" i="65"/>
  <c r="F183" i="65"/>
  <c r="F174" i="65"/>
  <c r="F127" i="65"/>
  <c r="F35" i="65"/>
  <c r="F7" i="65"/>
  <c r="F92" i="65"/>
  <c r="F20" i="65"/>
  <c r="F189" i="65"/>
  <c r="F139" i="65"/>
  <c r="F40" i="65"/>
  <c r="F136" i="65"/>
  <c r="F23" i="65"/>
  <c r="F156" i="65"/>
  <c r="F36" i="65"/>
  <c r="F160" i="65"/>
  <c r="F10" i="65"/>
  <c r="F145" i="65"/>
  <c r="F190" i="65"/>
  <c r="F91" i="65"/>
  <c r="F137" i="65"/>
  <c r="F74" i="65"/>
  <c r="F252" i="65"/>
  <c r="F48" i="65"/>
  <c r="F81" i="65"/>
  <c r="F31" i="65"/>
  <c r="F198" i="65"/>
  <c r="F158" i="65"/>
  <c r="F150" i="65"/>
  <c r="F50" i="65"/>
  <c r="F90" i="65"/>
  <c r="F193" i="65"/>
  <c r="F200" i="65"/>
  <c r="F224" i="65"/>
  <c r="F178" i="65"/>
  <c r="F205" i="65"/>
  <c r="F94" i="65"/>
  <c r="F75" i="65"/>
  <c r="F242" i="65"/>
  <c r="F76" i="65"/>
  <c r="F102" i="65"/>
  <c r="F49" i="65"/>
  <c r="F244" i="65"/>
  <c r="F125" i="65"/>
  <c r="F46" i="65"/>
  <c r="F210" i="65"/>
  <c r="F231" i="65"/>
  <c r="F132" i="65"/>
  <c r="F104" i="65"/>
  <c r="F27" i="65"/>
  <c r="F148" i="65"/>
  <c r="F243" i="65"/>
  <c r="F13" i="65"/>
  <c r="F236" i="65"/>
  <c r="F131" i="65"/>
  <c r="F222" i="65"/>
  <c r="F82" i="65"/>
  <c r="F169" i="65"/>
  <c r="F247" i="65"/>
  <c r="F33" i="65"/>
  <c r="F144" i="65"/>
  <c r="F15" i="65"/>
  <c r="F246" i="65"/>
  <c r="F78" i="65"/>
  <c r="F235" i="65"/>
  <c r="F172" i="65"/>
  <c r="F165" i="65"/>
  <c r="F59" i="65"/>
  <c r="F116" i="65"/>
  <c r="F128" i="65"/>
  <c r="F51" i="65"/>
  <c r="F32" i="65"/>
  <c r="F146" i="65"/>
  <c r="F207" i="65"/>
  <c r="F106" i="65"/>
  <c r="F147" i="65"/>
  <c r="F253" i="65"/>
  <c r="F140" i="65"/>
  <c r="F123" i="65"/>
  <c r="F54" i="65"/>
  <c r="F107" i="65"/>
  <c r="F187" i="65"/>
  <c r="F43" i="65"/>
  <c r="F129" i="65"/>
  <c r="F84" i="65"/>
  <c r="F164" i="65"/>
  <c r="F248" i="65"/>
  <c r="F79" i="65"/>
  <c r="F215" i="65"/>
  <c r="F181" i="65"/>
  <c r="F19" i="65"/>
  <c r="F138" i="65"/>
  <c r="F117" i="65"/>
  <c r="F114" i="65"/>
  <c r="F100" i="65"/>
  <c r="F18" i="65"/>
  <c r="F83" i="65"/>
  <c r="F228" i="65"/>
  <c r="F86" i="65"/>
  <c r="F73" i="65"/>
  <c r="F162" i="65"/>
  <c r="F130" i="65"/>
  <c r="F89" i="65"/>
  <c r="F240" i="65"/>
  <c r="F28" i="65"/>
  <c r="F63" i="65"/>
  <c r="F170" i="65"/>
  <c r="F112" i="65"/>
  <c r="F220" i="65"/>
  <c r="F105" i="65"/>
  <c r="F110" i="65"/>
  <c r="F188" i="65"/>
  <c r="F98" i="65"/>
  <c r="F217" i="65"/>
  <c r="F237" i="65"/>
  <c r="F58" i="65"/>
  <c r="F122" i="65"/>
  <c r="F223" i="65"/>
  <c r="F56" i="65"/>
  <c r="F53" i="65"/>
  <c r="F97" i="65"/>
  <c r="F24" i="65"/>
  <c r="F95" i="65"/>
  <c r="F6" i="65"/>
  <c r="F38" i="65"/>
  <c r="F180" i="65"/>
  <c r="F155" i="65"/>
  <c r="F234" i="65"/>
  <c r="F16" i="65"/>
  <c r="F218" i="65"/>
  <c r="F25" i="65"/>
  <c r="F134" i="65"/>
  <c r="F108" i="65"/>
  <c r="F184" i="65"/>
  <c r="F17" i="65"/>
  <c r="F214" i="65"/>
  <c r="F87" i="65"/>
  <c r="F168" i="65"/>
  <c r="F45" i="65"/>
  <c r="F179" i="65"/>
  <c r="F245" i="65"/>
  <c r="F203" i="65"/>
  <c r="F39" i="65"/>
  <c r="F208" i="65"/>
  <c r="F202" i="65"/>
  <c r="F88" i="65"/>
  <c r="F213" i="65"/>
  <c r="F185" i="65"/>
  <c r="F118" i="65"/>
  <c r="F60" i="65"/>
  <c r="F216" i="65"/>
  <c r="F201" i="65"/>
  <c r="F115" i="65"/>
  <c r="F199" i="65"/>
  <c r="F152" i="65"/>
  <c r="F55" i="65"/>
  <c r="F47" i="65"/>
  <c r="F52" i="65"/>
  <c r="F176" i="65"/>
  <c r="F239" i="65"/>
  <c r="F143" i="65"/>
  <c r="F34" i="65"/>
  <c r="F72" i="65"/>
  <c r="F80" i="65"/>
  <c r="F209" i="65"/>
  <c r="F111" i="65"/>
  <c r="F70" i="65"/>
  <c r="F192" i="65"/>
  <c r="F37" i="65"/>
  <c r="F226" i="65"/>
  <c r="F68" i="65"/>
  <c r="F153" i="65"/>
  <c r="F251" i="65"/>
  <c r="F229" i="65"/>
  <c r="F14" i="65"/>
  <c r="F151" i="65"/>
  <c r="F177" i="65"/>
  <c r="F124" i="65"/>
  <c r="F141" i="65"/>
  <c r="F12" i="65"/>
  <c r="F135" i="65"/>
  <c r="F194" i="65"/>
  <c r="F21" i="65"/>
  <c r="F93" i="65"/>
  <c r="F133" i="65"/>
  <c r="F11" i="65"/>
  <c r="F254" i="65"/>
  <c r="F96" i="65"/>
  <c r="F173" i="65"/>
  <c r="F121" i="65"/>
  <c r="F221" i="65"/>
  <c r="F167" i="65"/>
  <c r="F66" i="65"/>
  <c r="F30" i="65"/>
  <c r="F149" i="65"/>
  <c r="F44" i="65"/>
  <c r="F29" i="65"/>
  <c r="F26" i="65"/>
  <c r="F113" i="65"/>
  <c r="F120" i="65"/>
  <c r="F101" i="65"/>
  <c r="F186" i="65"/>
  <c r="F62" i="65"/>
  <c r="F233" i="65"/>
  <c r="F249" i="65"/>
  <c r="F57" i="65"/>
  <c r="F225" i="65"/>
  <c r="F227" i="65"/>
  <c r="F77" i="65"/>
  <c r="F211" i="65"/>
  <c r="F161" i="65"/>
  <c r="F69" i="65"/>
  <c r="F196" i="65"/>
  <c r="B4" i="65"/>
  <c r="K6" i="16" l="1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5" i="16"/>
  <c r="J11" i="16"/>
  <c r="J12" i="16"/>
  <c r="J13" i="16"/>
  <c r="J14" i="16"/>
  <c r="L14" i="16" s="1"/>
  <c r="J15" i="16"/>
  <c r="L15" i="16" s="1"/>
  <c r="J16" i="16"/>
  <c r="L16" i="16" s="1"/>
  <c r="J17" i="16"/>
  <c r="L17" i="16" s="1"/>
  <c r="J18" i="16"/>
  <c r="L18" i="16" s="1"/>
  <c r="J19" i="16"/>
  <c r="L19" i="16" s="1"/>
  <c r="B3" i="65"/>
  <c r="J7" i="64"/>
  <c r="L13" i="16" l="1"/>
  <c r="L12" i="16"/>
  <c r="L11" i="16"/>
  <c r="B5" i="65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" i="22"/>
  <c r="D2" i="65"/>
  <c r="N5" i="22" l="1" a="1"/>
  <c r="T7" i="64"/>
  <c r="T8" i="64"/>
  <c r="T9" i="64"/>
  <c r="T10" i="64"/>
  <c r="T6" i="64"/>
  <c r="T5" i="64"/>
  <c r="I5" i="64"/>
  <c r="J5" i="64"/>
  <c r="J10" i="64"/>
  <c r="J9" i="64"/>
  <c r="N9" i="22" l="1"/>
  <c r="N17" i="22"/>
  <c r="N25" i="22"/>
  <c r="N33" i="22"/>
  <c r="N41" i="22"/>
  <c r="N49" i="22"/>
  <c r="N57" i="22"/>
  <c r="N48" i="22"/>
  <c r="N10" i="22"/>
  <c r="N18" i="22"/>
  <c r="N26" i="22"/>
  <c r="N34" i="22"/>
  <c r="N42" i="22"/>
  <c r="N50" i="22"/>
  <c r="N58" i="22"/>
  <c r="N12" i="22"/>
  <c r="N20" i="22"/>
  <c r="N28" i="22"/>
  <c r="N36" i="22"/>
  <c r="N44" i="22"/>
  <c r="N52" i="22"/>
  <c r="N45" i="22"/>
  <c r="N6" i="22"/>
  <c r="N14" i="22"/>
  <c r="N22" i="22"/>
  <c r="N30" i="22"/>
  <c r="N38" i="22"/>
  <c r="N46" i="22"/>
  <c r="N11" i="22"/>
  <c r="N19" i="22"/>
  <c r="N27" i="22"/>
  <c r="N35" i="22"/>
  <c r="N43" i="22"/>
  <c r="N51" i="22"/>
  <c r="N5" i="22"/>
  <c r="N13" i="22"/>
  <c r="N21" i="22"/>
  <c r="N29" i="22"/>
  <c r="N37" i="22"/>
  <c r="N53" i="22"/>
  <c r="N7" i="22"/>
  <c r="N31" i="22"/>
  <c r="N55" i="22"/>
  <c r="N8" i="22"/>
  <c r="N16" i="22"/>
  <c r="N24" i="22"/>
  <c r="N40" i="22"/>
  <c r="N56" i="22"/>
  <c r="N39" i="22"/>
  <c r="N32" i="22"/>
  <c r="N54" i="22"/>
  <c r="N15" i="22"/>
  <c r="N23" i="22"/>
  <c r="N47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E43" i="22"/>
  <c r="E30" i="22"/>
  <c r="E13" i="22"/>
  <c r="E10" i="22"/>
  <c r="E41" i="22"/>
  <c r="E35" i="22"/>
  <c r="E48" i="22"/>
  <c r="E20" i="22"/>
  <c r="E56" i="22"/>
  <c r="E53" i="22"/>
  <c r="E36" i="22"/>
  <c r="E18" i="22"/>
  <c r="E28" i="22"/>
  <c r="E21" i="22"/>
  <c r="E6" i="22"/>
  <c r="E19" i="22"/>
  <c r="E58" i="22"/>
  <c r="E5" i="22"/>
  <c r="E27" i="22"/>
  <c r="E55" i="22"/>
  <c r="E46" i="22"/>
  <c r="E54" i="22"/>
  <c r="E44" i="22"/>
  <c r="E23" i="22"/>
  <c r="E49" i="22"/>
  <c r="E24" i="22"/>
  <c r="E32" i="22"/>
  <c r="E15" i="22"/>
  <c r="E16" i="22"/>
  <c r="E40" i="22"/>
  <c r="E26" i="22"/>
  <c r="E50" i="22"/>
  <c r="E42" i="22"/>
  <c r="E38" i="22"/>
  <c r="E22" i="22"/>
  <c r="E57" i="22"/>
  <c r="E47" i="22"/>
  <c r="E7" i="22"/>
  <c r="E29" i="22"/>
  <c r="E37" i="22"/>
  <c r="E33" i="22"/>
  <c r="E34" i="22"/>
  <c r="E25" i="22"/>
  <c r="E31" i="22"/>
  <c r="E45" i="22"/>
  <c r="E39" i="22"/>
  <c r="E17" i="22"/>
  <c r="E9" i="22"/>
  <c r="E52" i="22"/>
  <c r="E51" i="22"/>
  <c r="E11" i="22"/>
  <c r="E8" i="22"/>
  <c r="E14" i="22"/>
  <c r="E12" i="22"/>
  <c r="E10" i="63" l="1"/>
  <c r="E11" i="63"/>
  <c r="E12" i="63"/>
  <c r="E7" i="63"/>
  <c r="J11" i="64"/>
  <c r="E41" i="25" l="1"/>
  <c r="F36" i="25"/>
  <c r="F19" i="25"/>
  <c r="F18" i="25"/>
  <c r="F32" i="25"/>
  <c r="F26" i="25"/>
  <c r="F35" i="25"/>
  <c r="F8" i="25"/>
  <c r="F17" i="25"/>
  <c r="F37" i="25"/>
  <c r="F6" i="25"/>
  <c r="F28" i="25"/>
  <c r="F14" i="25"/>
  <c r="F24" i="25"/>
  <c r="F21" i="25"/>
  <c r="F29" i="25"/>
  <c r="F25" i="25"/>
  <c r="F31" i="25"/>
  <c r="F23" i="25"/>
  <c r="F39" i="25"/>
  <c r="F33" i="25"/>
  <c r="F30" i="25"/>
  <c r="F40" i="25"/>
  <c r="F7" i="25"/>
  <c r="F41" i="25"/>
  <c r="F38" i="25"/>
  <c r="F12" i="25"/>
  <c r="F9" i="25"/>
  <c r="F27" i="25"/>
  <c r="G41" i="25"/>
  <c r="F11" i="25"/>
  <c r="F22" i="25"/>
  <c r="F20" i="25"/>
  <c r="F16" i="25"/>
  <c r="F15" i="25"/>
  <c r="F34" i="25"/>
  <c r="F13" i="25"/>
  <c r="F10" i="25"/>
  <c r="Q5" i="64" l="1"/>
  <c r="E5" i="64"/>
  <c r="O6" i="12" l="1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K5" i="64"/>
  <c r="P5" i="64" l="1"/>
  <c r="P5" i="12" a="1"/>
  <c r="P5" i="12" s="1"/>
  <c r="U5" i="64"/>
  <c r="L5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V5" i="64"/>
  <c r="E7" i="64" l="1"/>
  <c r="E8" i="64"/>
  <c r="E9" i="64"/>
  <c r="E10" i="64"/>
  <c r="E6" i="64"/>
  <c r="O7" i="64" l="1"/>
  <c r="Q7" i="64" s="1"/>
  <c r="O8" i="64"/>
  <c r="Q8" i="64" s="1"/>
  <c r="O9" i="64"/>
  <c r="Q9" i="64" s="1"/>
  <c r="O10" i="64"/>
  <c r="Q10" i="64" s="1"/>
  <c r="O6" i="64"/>
  <c r="Q6" i="64" s="1"/>
  <c r="I7" i="64"/>
  <c r="I8" i="64"/>
  <c r="I9" i="64"/>
  <c r="I10" i="64"/>
  <c r="I6" i="64"/>
  <c r="K10" i="64"/>
  <c r="K7" i="64"/>
  <c r="K9" i="64"/>
  <c r="F31" i="63"/>
  <c r="F34" i="63"/>
  <c r="F28" i="63"/>
  <c r="F29" i="63"/>
  <c r="F17" i="63"/>
  <c r="F5" i="63"/>
  <c r="F8" i="63"/>
  <c r="F14" i="63"/>
  <c r="F20" i="63"/>
  <c r="F4" i="63"/>
  <c r="F11" i="63"/>
  <c r="F6" i="63"/>
  <c r="F36" i="63"/>
  <c r="F37" i="63"/>
  <c r="F18" i="63"/>
  <c r="F21" i="63"/>
  <c r="F15" i="63"/>
  <c r="F40" i="63"/>
  <c r="F16" i="63"/>
  <c r="F33" i="63"/>
  <c r="F30" i="63"/>
  <c r="F23" i="63"/>
  <c r="F7" i="63"/>
  <c r="F13" i="63"/>
  <c r="F25" i="63"/>
  <c r="F9" i="63"/>
  <c r="F19" i="63"/>
  <c r="F39" i="63"/>
  <c r="F32" i="63"/>
  <c r="F24" i="63"/>
  <c r="F27" i="63"/>
  <c r="F35" i="63"/>
  <c r="F41" i="63"/>
  <c r="F12" i="63"/>
  <c r="F38" i="63"/>
  <c r="F22" i="63"/>
  <c r="F26" i="63"/>
  <c r="F42" i="63"/>
  <c r="F10" i="63"/>
  <c r="P10" i="64" l="1"/>
  <c r="P9" i="64"/>
  <c r="P7" i="64"/>
  <c r="L9" i="64"/>
  <c r="U10" i="64"/>
  <c r="L10" i="64"/>
  <c r="M10" i="64"/>
  <c r="K6" i="64"/>
  <c r="M9" i="64"/>
  <c r="U9" i="64"/>
  <c r="L7" i="64"/>
  <c r="U7" i="64"/>
  <c r="M7" i="64"/>
  <c r="K8" i="64"/>
  <c r="P6" i="64" l="1"/>
  <c r="P8" i="64"/>
  <c r="AJ3" i="18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D17" i="16"/>
  <c r="R17" i="16"/>
  <c r="R16" i="16"/>
  <c r="R14" i="16"/>
  <c r="R18" i="16"/>
  <c r="R15" i="16"/>
  <c r="G13" i="63"/>
  <c r="V9" i="64"/>
  <c r="M6" i="64"/>
  <c r="L6" i="64"/>
  <c r="G26" i="63"/>
  <c r="G7" i="63"/>
  <c r="G37" i="63"/>
  <c r="E17" i="16"/>
  <c r="G34" i="63"/>
  <c r="G31" i="63"/>
  <c r="G38" i="63"/>
  <c r="U6" i="64"/>
  <c r="G6" i="63"/>
  <c r="V10" i="64"/>
  <c r="G24" i="63"/>
  <c r="G8" i="63"/>
  <c r="G22" i="63"/>
  <c r="U8" i="64"/>
  <c r="G35" i="63"/>
  <c r="V7" i="64"/>
  <c r="G5" i="63"/>
  <c r="L8" i="64"/>
  <c r="G14" i="63"/>
  <c r="M8" i="64"/>
  <c r="V15" i="16" l="1"/>
  <c r="V18" i="16"/>
  <c r="V14" i="16"/>
  <c r="V16" i="16"/>
  <c r="V17" i="16"/>
  <c r="AB17" i="16"/>
  <c r="AI4" i="18"/>
  <c r="F17" i="16"/>
  <c r="G11" i="63"/>
  <c r="G33" i="63"/>
  <c r="G30" i="63"/>
  <c r="G17" i="63"/>
  <c r="AH5" i="18" a="1"/>
  <c r="G28" i="63"/>
  <c r="G25" i="63"/>
  <c r="G16" i="63"/>
  <c r="G21" i="63"/>
  <c r="G12" i="63"/>
  <c r="G4" i="63"/>
  <c r="G23" i="63"/>
  <c r="G39" i="63"/>
  <c r="V6" i="64"/>
  <c r="G15" i="63"/>
  <c r="G10" i="63"/>
  <c r="G20" i="63"/>
  <c r="V8" i="64"/>
  <c r="G29" i="63"/>
  <c r="G19" i="63"/>
  <c r="G41" i="63"/>
  <c r="G9" i="63"/>
  <c r="G27" i="63"/>
  <c r="G36" i="63"/>
  <c r="G40" i="63"/>
  <c r="G18" i="63"/>
  <c r="G42" i="63"/>
  <c r="G32" i="63"/>
  <c r="AH5" i="18" l="1"/>
  <c r="AI5" i="18" s="1"/>
  <c r="AH6" i="18"/>
  <c r="AI6" i="18" s="1"/>
  <c r="AH7" i="18"/>
  <c r="AI7" i="18" s="1"/>
  <c r="AH8" i="18"/>
  <c r="AH9" i="18"/>
  <c r="AI9" i="18" s="1"/>
  <c r="AH10" i="18"/>
  <c r="AH11" i="18"/>
  <c r="AI11" i="18" s="1"/>
  <c r="AH12" i="18"/>
  <c r="AH13" i="18"/>
  <c r="AH14" i="18"/>
  <c r="AI14" i="18" s="1"/>
  <c r="AH15" i="18"/>
  <c r="AI15" i="18" s="1"/>
  <c r="AH16" i="18"/>
  <c r="AH17" i="18"/>
  <c r="AH18" i="18"/>
  <c r="AH19" i="18"/>
  <c r="AI19" i="18" s="1"/>
  <c r="AH20" i="18"/>
  <c r="AI20" i="18" s="1"/>
  <c r="AH21" i="18"/>
  <c r="AI21" i="18" s="1"/>
  <c r="AH22" i="18"/>
  <c r="AH23" i="18"/>
  <c r="AI23" i="18" s="1"/>
  <c r="AH24" i="18"/>
  <c r="AI24" i="18" s="1"/>
  <c r="AH25" i="18"/>
  <c r="AI25" i="18" s="1"/>
  <c r="AH26" i="18"/>
  <c r="AI10" i="18" l="1"/>
  <c r="AI17" i="18"/>
  <c r="AI22" i="18"/>
  <c r="AI13" i="18"/>
  <c r="AI18" i="18"/>
  <c r="AI16" i="18"/>
  <c r="AI8" i="18"/>
  <c r="AI12" i="18"/>
  <c r="AI26" i="18"/>
  <c r="AH27" i="18"/>
  <c r="AI27" i="18" s="1"/>
  <c r="AH28" i="18"/>
  <c r="AI28" i="18" l="1"/>
  <c r="AH29" i="18"/>
  <c r="AH30" i="18"/>
  <c r="AI29" i="18" l="1"/>
  <c r="AI30" i="18"/>
  <c r="AH31" i="18"/>
  <c r="AI31" i="18" s="1"/>
  <c r="AH32" i="18" l="1"/>
  <c r="AI32" i="18" s="1"/>
  <c r="AH33" i="18"/>
  <c r="AI33" i="18" l="1"/>
  <c r="AH34" i="18"/>
  <c r="AI34" i="18" s="1"/>
  <c r="AH35" i="18"/>
  <c r="AI35" i="18" s="1"/>
  <c r="AH36" i="18"/>
  <c r="AH37" i="18"/>
  <c r="AH38" i="18"/>
  <c r="AI38" i="18" s="1"/>
  <c r="AH39" i="18"/>
  <c r="AI39" i="18" s="1"/>
  <c r="AH40" i="18"/>
  <c r="AI40" i="18" s="1"/>
  <c r="AH41" i="18"/>
  <c r="AH42" i="18"/>
  <c r="AI42" i="18" s="1"/>
  <c r="AH43" i="18"/>
  <c r="AI43" i="18" s="1"/>
  <c r="AH44" i="18"/>
  <c r="AI44" i="18" s="1"/>
  <c r="AH45" i="18"/>
  <c r="AH46" i="18"/>
  <c r="AI46" i="18" s="1"/>
  <c r="AI36" i="18" l="1"/>
  <c r="AI41" i="18"/>
  <c r="AI45" i="18"/>
  <c r="AI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5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2" i="25"/>
  <c r="U31" i="25"/>
  <c r="Z30" i="25"/>
  <c r="Y31" i="25" l="1"/>
  <c r="Y32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7" i="25"/>
  <c r="U36" i="25"/>
  <c r="Z35" i="25"/>
  <c r="Y36" i="25" l="1"/>
  <c r="Y37" i="25"/>
  <c r="O37" i="25"/>
  <c r="U38" i="25"/>
  <c r="Z37" i="25"/>
  <c r="Z36" i="25"/>
  <c r="Y38" i="25" l="1"/>
  <c r="O38" i="25"/>
  <c r="O39" i="25"/>
  <c r="U39" i="25"/>
  <c r="Z38" i="25"/>
  <c r="Y39" i="25" l="1"/>
  <c r="O40" i="25"/>
  <c r="U41" i="25"/>
  <c r="U40" i="25"/>
  <c r="Z39" i="25"/>
  <c r="Y40" i="25" l="1"/>
  <c r="Y41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U42" i="18"/>
  <c r="U24" i="18"/>
  <c r="U44" i="18"/>
  <c r="U45" i="18"/>
  <c r="U31" i="18"/>
  <c r="U34" i="18"/>
  <c r="U22" i="18"/>
  <c r="U8" i="18"/>
  <c r="U21" i="18"/>
  <c r="U13" i="18"/>
  <c r="U6" i="18"/>
  <c r="U32" i="18"/>
  <c r="U18" i="18"/>
  <c r="U26" i="18"/>
  <c r="U5" i="18"/>
  <c r="U14" i="18"/>
  <c r="U46" i="18"/>
  <c r="U27" i="18"/>
  <c r="U25" i="18"/>
  <c r="U7" i="18"/>
  <c r="U40" i="18"/>
  <c r="U11" i="18"/>
  <c r="U33" i="18"/>
  <c r="U30" i="18"/>
  <c r="U20" i="18"/>
  <c r="U15" i="18"/>
  <c r="U39" i="18"/>
  <c r="U16" i="18"/>
  <c r="U36" i="18"/>
  <c r="U29" i="18"/>
  <c r="U35" i="18"/>
  <c r="U38" i="18"/>
  <c r="U17" i="18"/>
  <c r="U10" i="18"/>
  <c r="U12" i="18"/>
  <c r="U43" i="18"/>
  <c r="U19" i="18"/>
  <c r="U41" i="18"/>
  <c r="U37" i="18"/>
  <c r="U23" i="18"/>
  <c r="U9" i="18"/>
  <c r="U28" i="18"/>
  <c r="N5" i="18" a="1"/>
  <c r="AA28" i="18" l="1"/>
  <c r="AA9" i="18"/>
  <c r="AA23" i="18"/>
  <c r="AA37" i="18"/>
  <c r="AA41" i="18"/>
  <c r="AA19" i="18"/>
  <c r="AA43" i="18"/>
  <c r="AA12" i="18"/>
  <c r="AA10" i="18"/>
  <c r="AA17" i="18"/>
  <c r="AA38" i="18"/>
  <c r="AA35" i="18"/>
  <c r="AA29" i="18"/>
  <c r="AA36" i="18"/>
  <c r="AA16" i="18"/>
  <c r="AA39" i="18"/>
  <c r="AA15" i="18"/>
  <c r="AA20" i="18"/>
  <c r="AA30" i="18"/>
  <c r="AA33" i="18"/>
  <c r="AA11" i="18"/>
  <c r="AA40" i="18"/>
  <c r="AA7" i="18"/>
  <c r="AA25" i="18"/>
  <c r="AA27" i="18"/>
  <c r="AA46" i="18"/>
  <c r="AA14" i="18"/>
  <c r="AA5" i="18"/>
  <c r="AA26" i="18"/>
  <c r="AA18" i="18"/>
  <c r="AA32" i="18"/>
  <c r="AA6" i="18"/>
  <c r="AA13" i="18"/>
  <c r="AA21" i="18"/>
  <c r="AA8" i="18"/>
  <c r="AA22" i="18"/>
  <c r="AA34" i="18"/>
  <c r="AA31" i="18"/>
  <c r="AA45" i="18"/>
  <c r="AA44" i="18"/>
  <c r="AA24" i="18"/>
  <c r="AA42" i="18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R9" i="16"/>
  <c r="R6" i="16"/>
  <c r="R13" i="16"/>
  <c r="R19" i="16"/>
  <c r="R5" i="16"/>
  <c r="R7" i="16"/>
  <c r="R12" i="16"/>
  <c r="R10" i="16"/>
  <c r="R8" i="16"/>
  <c r="R11" i="16"/>
  <c r="V11" i="16" l="1"/>
  <c r="V8" i="16"/>
  <c r="V10" i="16"/>
  <c r="V12" i="16"/>
  <c r="V7" i="16"/>
  <c r="V5" i="16"/>
  <c r="V19" i="16"/>
  <c r="V13" i="16"/>
  <c r="V6" i="16"/>
  <c r="V9" i="16"/>
  <c r="S5" i="12"/>
  <c r="J4" i="15"/>
  <c r="W5" i="12" l="1"/>
  <c r="S40" i="12"/>
  <c r="S7" i="12"/>
  <c r="S33" i="12"/>
  <c r="S18" i="12"/>
  <c r="S31" i="12"/>
  <c r="S34" i="12"/>
  <c r="S35" i="12"/>
  <c r="S28" i="12"/>
  <c r="S17" i="12"/>
  <c r="S26" i="12"/>
  <c r="S38" i="12"/>
  <c r="S27" i="12"/>
  <c r="S32" i="12"/>
  <c r="S13" i="12"/>
  <c r="S36" i="12"/>
  <c r="S10" i="12"/>
  <c r="S12" i="12"/>
  <c r="S25" i="12"/>
  <c r="S41" i="12"/>
  <c r="S6" i="12"/>
  <c r="S9" i="12"/>
  <c r="S14" i="12"/>
  <c r="S30" i="12"/>
  <c r="S22" i="12"/>
  <c r="S19" i="12"/>
  <c r="S23" i="12"/>
  <c r="S37" i="12"/>
  <c r="S29" i="12"/>
  <c r="S42" i="12"/>
  <c r="S15" i="12"/>
  <c r="S39" i="12"/>
  <c r="S16" i="12"/>
  <c r="S11" i="12"/>
  <c r="S24" i="12"/>
  <c r="S8" i="12"/>
  <c r="S20" i="12"/>
  <c r="S21" i="12"/>
  <c r="S42" i="22"/>
  <c r="S50" i="22"/>
  <c r="S26" i="22"/>
  <c r="S7" i="22"/>
  <c r="S40" i="22"/>
  <c r="S18" i="22"/>
  <c r="S19" i="22"/>
  <c r="S39" i="22"/>
  <c r="S6" i="22"/>
  <c r="S17" i="22"/>
  <c r="S34" i="22"/>
  <c r="S54" i="22"/>
  <c r="S51" i="22"/>
  <c r="S49" i="22"/>
  <c r="S52" i="22"/>
  <c r="S8" i="22"/>
  <c r="S58" i="22"/>
  <c r="S33" i="22"/>
  <c r="S15" i="22"/>
  <c r="S31" i="22"/>
  <c r="S11" i="22"/>
  <c r="S12" i="22"/>
  <c r="S21" i="22"/>
  <c r="S30" i="22"/>
  <c r="S56" i="22"/>
  <c r="S38" i="22"/>
  <c r="S53" i="22"/>
  <c r="S20" i="22"/>
  <c r="S41" i="22"/>
  <c r="S55" i="22"/>
  <c r="S23" i="22"/>
  <c r="S35" i="22"/>
  <c r="S5" i="22"/>
  <c r="S16" i="22"/>
  <c r="S43" i="22"/>
  <c r="S14" i="22"/>
  <c r="S29" i="22"/>
  <c r="S46" i="22"/>
  <c r="S13" i="22"/>
  <c r="S37" i="22"/>
  <c r="S9" i="22"/>
  <c r="S28" i="22"/>
  <c r="S10" i="22"/>
  <c r="S47" i="22"/>
  <c r="S24" i="22"/>
  <c r="S22" i="22"/>
  <c r="S25" i="22"/>
  <c r="S48" i="22"/>
  <c r="S45" i="22"/>
  <c r="S44" i="22"/>
  <c r="S27" i="22"/>
  <c r="S32" i="22"/>
  <c r="S36" i="22"/>
  <c r="S57" i="22"/>
  <c r="W17" i="16"/>
  <c r="W21" i="12" l="1"/>
  <c r="W20" i="12"/>
  <c r="W8" i="12"/>
  <c r="W24" i="12"/>
  <c r="W11" i="12"/>
  <c r="W16" i="12"/>
  <c r="W39" i="12"/>
  <c r="W15" i="12"/>
  <c r="W42" i="12"/>
  <c r="W29" i="12"/>
  <c r="W37" i="12"/>
  <c r="W23" i="12"/>
  <c r="W19" i="12"/>
  <c r="W22" i="12"/>
  <c r="W30" i="12"/>
  <c r="W14" i="12"/>
  <c r="W9" i="12"/>
  <c r="W6" i="12"/>
  <c r="W41" i="12"/>
  <c r="W25" i="12"/>
  <c r="W12" i="12"/>
  <c r="W10" i="12"/>
  <c r="W36" i="12"/>
  <c r="W13" i="12"/>
  <c r="W32" i="12"/>
  <c r="W27" i="12"/>
  <c r="W38" i="12"/>
  <c r="W26" i="12"/>
  <c r="W17" i="12"/>
  <c r="W28" i="12"/>
  <c r="W35" i="12"/>
  <c r="W34" i="12"/>
  <c r="W31" i="12"/>
  <c r="W18" i="12"/>
  <c r="W33" i="12"/>
  <c r="W7" i="12"/>
  <c r="W40" i="12"/>
  <c r="W57" i="22"/>
  <c r="W36" i="22"/>
  <c r="W32" i="22"/>
  <c r="W27" i="22"/>
  <c r="W44" i="22"/>
  <c r="W45" i="22"/>
  <c r="W48" i="22"/>
  <c r="W25" i="22"/>
  <c r="W22" i="22"/>
  <c r="W24" i="22"/>
  <c r="W47" i="22"/>
  <c r="W10" i="22"/>
  <c r="W28" i="22"/>
  <c r="W9" i="22"/>
  <c r="W37" i="22"/>
  <c r="W13" i="22"/>
  <c r="W46" i="22"/>
  <c r="W29" i="22"/>
  <c r="W14" i="22"/>
  <c r="W43" i="22"/>
  <c r="W16" i="22"/>
  <c r="W5" i="22"/>
  <c r="W35" i="22"/>
  <c r="W23" i="22"/>
  <c r="W55" i="22"/>
  <c r="W41" i="22"/>
  <c r="W20" i="22"/>
  <c r="W53" i="22"/>
  <c r="W38" i="22"/>
  <c r="W56" i="22"/>
  <c r="W30" i="22"/>
  <c r="W21" i="22"/>
  <c r="W12" i="22"/>
  <c r="W11" i="22"/>
  <c r="W31" i="22"/>
  <c r="W15" i="22"/>
  <c r="W33" i="22"/>
  <c r="W58" i="22"/>
  <c r="W8" i="22"/>
  <c r="W52" i="22"/>
  <c r="W49" i="22"/>
  <c r="W51" i="22"/>
  <c r="W54" i="22"/>
  <c r="W34" i="22"/>
  <c r="W17" i="22"/>
  <c r="W6" i="22"/>
  <c r="W39" i="22"/>
  <c r="W19" i="22"/>
  <c r="W18" i="22"/>
  <c r="W40" i="22"/>
  <c r="W7" i="22"/>
  <c r="W26" i="22"/>
  <c r="W50" i="22"/>
  <c r="W42" i="22"/>
  <c r="D12" i="56"/>
  <c r="M5" i="16" s="1" a="1"/>
  <c r="I10" i="56"/>
  <c r="B1" i="56"/>
  <c r="M8" i="16" l="1"/>
  <c r="M16" i="16"/>
  <c r="M13" i="16"/>
  <c r="M10" i="16"/>
  <c r="M19" i="16"/>
  <c r="M15" i="16"/>
  <c r="M11" i="16"/>
  <c r="M9" i="16"/>
  <c r="M18" i="16"/>
  <c r="M7" i="16"/>
  <c r="M6" i="16"/>
  <c r="M5" i="16"/>
  <c r="M17" i="16"/>
  <c r="M14" i="16"/>
  <c r="M12" i="16"/>
  <c r="D4" i="22"/>
  <c r="X5" i="22"/>
  <c r="X6" i="22"/>
  <c r="X8" i="22"/>
  <c r="X7" i="22"/>
  <c r="E11" i="25" l="1"/>
  <c r="F57" i="22"/>
  <c r="F56" i="22"/>
  <c r="F47" i="22"/>
  <c r="F53" i="22"/>
  <c r="F34" i="22"/>
  <c r="F40" i="22"/>
  <c r="F51" i="22"/>
  <c r="F6" i="22"/>
  <c r="F8" i="22"/>
  <c r="F41" i="22"/>
  <c r="F14" i="22"/>
  <c r="F29" i="22"/>
  <c r="F18" i="22"/>
  <c r="F46" i="22"/>
  <c r="F39" i="22"/>
  <c r="F45" i="22"/>
  <c r="F16" i="22"/>
  <c r="F11" i="22"/>
  <c r="F52" i="22"/>
  <c r="F36" i="22"/>
  <c r="F10" i="22"/>
  <c r="F25" i="22"/>
  <c r="F44" i="22"/>
  <c r="F24" i="22"/>
  <c r="F33" i="22"/>
  <c r="F58" i="22"/>
  <c r="F43" i="22"/>
  <c r="F48" i="22"/>
  <c r="F38" i="22"/>
  <c r="F22" i="22"/>
  <c r="F54" i="22"/>
  <c r="F31" i="22"/>
  <c r="F26" i="22"/>
  <c r="F32" i="22"/>
  <c r="F23" i="22"/>
  <c r="F50" i="22"/>
  <c r="F20" i="22"/>
  <c r="F42" i="22"/>
  <c r="F28" i="22"/>
  <c r="F5" i="22"/>
  <c r="F9" i="22"/>
  <c r="F37" i="22"/>
  <c r="F21" i="22"/>
  <c r="F15" i="22"/>
  <c r="F19" i="22"/>
  <c r="F7" i="22"/>
  <c r="F17" i="22"/>
  <c r="F13" i="22"/>
  <c r="F30" i="22"/>
  <c r="F49" i="22"/>
  <c r="F12" i="22"/>
  <c r="F27" i="22"/>
  <c r="F55" i="22"/>
  <c r="F35" i="22"/>
  <c r="X37" i="22"/>
  <c r="X27" i="22"/>
  <c r="X41" i="22"/>
  <c r="X24" i="22"/>
  <c r="X17" i="22"/>
  <c r="X29" i="22"/>
  <c r="X18" i="22"/>
  <c r="X22" i="22"/>
  <c r="X58" i="22"/>
  <c r="X57" i="22"/>
  <c r="X48" i="22"/>
  <c r="X55" i="22"/>
  <c r="X40" i="22"/>
  <c r="X10" i="22"/>
  <c r="X13" i="22"/>
  <c r="X54" i="22"/>
  <c r="X39" i="22"/>
  <c r="X53" i="22"/>
  <c r="X33" i="22"/>
  <c r="X50" i="22"/>
  <c r="X35" i="22"/>
  <c r="X43" i="22"/>
  <c r="X19" i="22"/>
  <c r="X46" i="22"/>
  <c r="X49" i="22"/>
  <c r="X42" i="22"/>
  <c r="X45" i="22"/>
  <c r="X20" i="22"/>
  <c r="X23" i="22"/>
  <c r="X31" i="22"/>
  <c r="X12" i="22"/>
  <c r="X36" i="22"/>
  <c r="X51" i="22"/>
  <c r="X30" i="22"/>
  <c r="X34" i="22"/>
  <c r="X47" i="22"/>
  <c r="X56" i="22"/>
  <c r="X16" i="22"/>
  <c r="X28" i="22"/>
  <c r="X14" i="22"/>
  <c r="X9" i="22"/>
  <c r="X38" i="22"/>
  <c r="X25" i="22"/>
  <c r="X15" i="22"/>
  <c r="X32" i="22"/>
  <c r="X11" i="22"/>
  <c r="X26" i="22"/>
  <c r="X21" i="22"/>
  <c r="X44" i="22"/>
  <c r="X52" i="22"/>
  <c r="E28" i="25" l="1"/>
  <c r="E12" i="25"/>
  <c r="E23" i="25"/>
  <c r="E15" i="25"/>
  <c r="E7" i="25"/>
  <c r="E10" i="25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23" i="25"/>
  <c r="F42" i="25"/>
  <c r="F5" i="25"/>
  <c r="G18" i="25"/>
  <c r="G36" i="25"/>
  <c r="G28" i="25"/>
  <c r="G10" i="25"/>
  <c r="G20" i="25"/>
  <c r="G12" i="25"/>
  <c r="G7" i="25"/>
  <c r="G11" i="25"/>
  <c r="G15" i="25"/>
  <c r="Z42" i="25"/>
  <c r="Z5" i="25"/>
  <c r="F4" i="25" l="1"/>
  <c r="G31" i="25"/>
  <c r="G40" i="25"/>
  <c r="G19" i="25"/>
  <c r="G39" i="25"/>
  <c r="G13" i="25"/>
  <c r="G35" i="25"/>
  <c r="G21" i="25"/>
  <c r="G26" i="25"/>
  <c r="G6" i="25"/>
  <c r="G38" i="25"/>
  <c r="G22" i="25"/>
  <c r="G34" i="25"/>
  <c r="G29" i="25"/>
  <c r="G25" i="25"/>
  <c r="G32" i="25"/>
  <c r="G37" i="25"/>
  <c r="G8" i="25"/>
  <c r="G33" i="25"/>
  <c r="G24" i="25"/>
  <c r="G30" i="25"/>
  <c r="G17" i="25"/>
  <c r="G9" i="25"/>
  <c r="G42" i="25"/>
  <c r="G5" i="25"/>
  <c r="G16" i="25"/>
  <c r="G14" i="25"/>
  <c r="G27" i="25"/>
  <c r="E4" i="18" l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8" i="16"/>
  <c r="D19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D12" i="15"/>
  <c r="D16" i="15"/>
  <c r="E5" i="16"/>
  <c r="E14" i="16"/>
  <c r="E10" i="16"/>
  <c r="E19" i="16"/>
  <c r="E7" i="16"/>
  <c r="D5" i="15"/>
  <c r="E9" i="16"/>
  <c r="D20" i="15"/>
  <c r="D11" i="15"/>
  <c r="D21" i="15"/>
  <c r="E6" i="16"/>
  <c r="E18" i="16"/>
  <c r="E8" i="16"/>
  <c r="D19" i="15"/>
  <c r="D8" i="15"/>
  <c r="D13" i="15"/>
  <c r="D6" i="15"/>
  <c r="D17" i="15"/>
  <c r="E16" i="16"/>
  <c r="D15" i="15"/>
  <c r="D14" i="15"/>
  <c r="D7" i="15"/>
  <c r="E11" i="16"/>
  <c r="D18" i="15"/>
  <c r="E12" i="16"/>
  <c r="E13" i="16"/>
  <c r="E15" i="16"/>
  <c r="G4" i="25"/>
  <c r="D10" i="15"/>
  <c r="D9" i="15"/>
  <c r="R12" i="15"/>
  <c r="R16" i="15"/>
  <c r="W9" i="16"/>
  <c r="W14" i="16"/>
  <c r="W19" i="16"/>
  <c r="W16" i="16"/>
  <c r="W6" i="16"/>
  <c r="R5" i="15"/>
  <c r="W12" i="16"/>
  <c r="R15" i="15"/>
  <c r="R7" i="15"/>
  <c r="R18" i="15"/>
  <c r="R10" i="15"/>
  <c r="W13" i="16"/>
  <c r="R20" i="15"/>
  <c r="R11" i="15"/>
  <c r="R21" i="15"/>
  <c r="W18" i="16"/>
  <c r="W10" i="16"/>
  <c r="R17" i="15"/>
  <c r="W15" i="16"/>
  <c r="R19" i="15"/>
  <c r="R8" i="15"/>
  <c r="R13" i="15"/>
  <c r="W11" i="16"/>
  <c r="R14" i="15"/>
  <c r="W7" i="16"/>
  <c r="W8" i="16"/>
  <c r="R6" i="15"/>
  <c r="W5" i="16"/>
  <c r="R9" i="15"/>
  <c r="AB8" i="16" l="1"/>
  <c r="AB19" i="16"/>
  <c r="AB7" i="16"/>
  <c r="AB10" i="16"/>
  <c r="AB6" i="16"/>
  <c r="AB18" i="16"/>
  <c r="AB15" i="16"/>
  <c r="AB5" i="16"/>
  <c r="AB16" i="16"/>
  <c r="AB12" i="16"/>
  <c r="AB9" i="16"/>
  <c r="AB14" i="16"/>
  <c r="AB13" i="16"/>
  <c r="AB11" i="16"/>
  <c r="AJ1" i="18"/>
  <c r="AJ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6"/>
  <c r="F4" i="18"/>
  <c r="D4" i="15"/>
  <c r="E14" i="15"/>
  <c r="F11" i="18"/>
  <c r="F6" i="16"/>
  <c r="E11" i="15"/>
  <c r="E12" i="15"/>
  <c r="E18" i="15"/>
  <c r="F7" i="18"/>
  <c r="E8" i="15"/>
  <c r="F18" i="16"/>
  <c r="G4" i="18"/>
  <c r="F9" i="18"/>
  <c r="F39" i="18"/>
  <c r="E19" i="15"/>
  <c r="F40" i="18"/>
  <c r="F16" i="18"/>
  <c r="E4" i="15"/>
  <c r="F20" i="18"/>
  <c r="F38" i="18"/>
  <c r="E15" i="15"/>
  <c r="F35" i="18"/>
  <c r="F15" i="18"/>
  <c r="F6" i="18"/>
  <c r="F24" i="18"/>
  <c r="F41" i="18"/>
  <c r="F33" i="18"/>
  <c r="F42" i="18"/>
  <c r="F25" i="18"/>
  <c r="E7" i="15"/>
  <c r="F14" i="18"/>
  <c r="G14" i="18" s="1"/>
  <c r="F10" i="16"/>
  <c r="F36" i="18"/>
  <c r="F13" i="18"/>
  <c r="F31" i="18"/>
  <c r="F13" i="16"/>
  <c r="F34" i="18"/>
  <c r="E13" i="15"/>
  <c r="F21" i="18"/>
  <c r="E9" i="15"/>
  <c r="F37" i="18"/>
  <c r="G37" i="18" s="1"/>
  <c r="F27" i="18"/>
  <c r="F12" i="18"/>
  <c r="F26" i="18"/>
  <c r="F17" i="18"/>
  <c r="E20" i="15"/>
  <c r="E6" i="15"/>
  <c r="F11" i="16"/>
  <c r="F9" i="16"/>
  <c r="F15" i="16"/>
  <c r="F8" i="16"/>
  <c r="F44" i="18"/>
  <c r="G44" i="18" s="1"/>
  <c r="F46" i="18"/>
  <c r="G46" i="18" s="1"/>
  <c r="F29" i="18"/>
  <c r="F43" i="18"/>
  <c r="F14" i="16"/>
  <c r="F30" i="18"/>
  <c r="F5" i="16"/>
  <c r="F23" i="18"/>
  <c r="F18" i="18"/>
  <c r="E17" i="15"/>
  <c r="G15" i="18"/>
  <c r="F10" i="18"/>
  <c r="E5" i="15"/>
  <c r="F8" i="18"/>
  <c r="E10" i="15"/>
  <c r="E16" i="15"/>
  <c r="F19" i="16"/>
  <c r="F5" i="18"/>
  <c r="F22" i="18"/>
  <c r="F7" i="16"/>
  <c r="F32" i="18"/>
  <c r="E21" i="15"/>
  <c r="F12" i="16"/>
  <c r="F16" i="16"/>
  <c r="F28" i="18"/>
  <c r="F19" i="18"/>
  <c r="F45" i="18"/>
  <c r="AB11" i="18"/>
  <c r="AB7" i="18"/>
  <c r="AB18" i="18"/>
  <c r="AB41" i="18"/>
  <c r="AB33" i="18"/>
  <c r="AB34" i="18"/>
  <c r="AB15" i="18"/>
  <c r="AB12" i="18"/>
  <c r="AB14" i="18"/>
  <c r="AB44" i="18"/>
  <c r="AB36" i="18"/>
  <c r="AB22" i="18"/>
  <c r="AB28" i="18"/>
  <c r="AB9" i="18"/>
  <c r="AB39" i="18"/>
  <c r="AB23" i="18"/>
  <c r="AB35" i="18"/>
  <c r="AB17" i="18"/>
  <c r="AB40" i="18"/>
  <c r="AB37" i="18"/>
  <c r="AB20" i="18"/>
  <c r="AB32" i="18"/>
  <c r="AB16" i="18"/>
  <c r="AB31" i="18"/>
  <c r="AB21" i="18"/>
  <c r="AB5" i="18"/>
  <c r="AB24" i="18"/>
  <c r="AB10" i="18"/>
  <c r="AB13" i="18"/>
  <c r="AB46" i="18"/>
  <c r="AB45" i="18"/>
  <c r="AB19" i="18"/>
  <c r="AB8" i="18"/>
  <c r="AB6" i="18"/>
  <c r="AB43" i="18"/>
  <c r="AB27" i="18"/>
  <c r="AB29" i="18"/>
  <c r="AB30" i="18"/>
  <c r="AB26" i="18"/>
  <c r="AB25" i="18"/>
  <c r="AB38" i="18"/>
  <c r="AB42" i="18"/>
  <c r="E5" i="12" l="1"/>
  <c r="G45" i="18"/>
  <c r="G18" i="18"/>
  <c r="G42" i="18"/>
  <c r="G29" i="18"/>
  <c r="G16" i="18"/>
  <c r="G32" i="18"/>
  <c r="G26" i="18"/>
  <c r="G19" i="18"/>
  <c r="G9" i="18"/>
  <c r="G24" i="18"/>
  <c r="G5" i="18"/>
  <c r="G28" i="18"/>
  <c r="F5" i="12"/>
  <c r="G6" i="18"/>
  <c r="G41" i="18"/>
  <c r="G10" i="18"/>
  <c r="G11" i="18"/>
  <c r="G20" i="18"/>
  <c r="G12" i="18"/>
  <c r="G17" i="18"/>
  <c r="G21" i="18"/>
  <c r="G43" i="18"/>
  <c r="G34" i="18"/>
  <c r="G33" i="18"/>
  <c r="G40" i="18"/>
  <c r="G39" i="18"/>
  <c r="G8" i="18"/>
  <c r="G35" i="18"/>
  <c r="G13" i="18"/>
  <c r="G25" i="18"/>
  <c r="G7" i="18"/>
  <c r="G38" i="18"/>
  <c r="G22" i="18"/>
  <c r="G27" i="18"/>
  <c r="G30" i="18"/>
  <c r="G23" i="18"/>
  <c r="G36" i="18"/>
  <c r="G31" i="18"/>
  <c r="E4" i="12" l="1"/>
  <c r="E6" i="12"/>
  <c r="F6" i="12"/>
  <c r="G5" i="12"/>
  <c r="E7" i="12" l="1"/>
  <c r="F7" i="12"/>
  <c r="G6" i="12"/>
  <c r="E8" i="12" l="1"/>
  <c r="G7" i="12"/>
  <c r="F8" i="12"/>
  <c r="E9" i="12" l="1"/>
  <c r="G8" i="12"/>
  <c r="F9" i="12"/>
  <c r="E10" i="12" l="1"/>
  <c r="G9" i="12"/>
  <c r="F10" i="12"/>
  <c r="E11" i="12" l="1"/>
  <c r="G10" i="12"/>
  <c r="F11" i="12"/>
  <c r="E12" i="12" l="1"/>
  <c r="G11" i="12"/>
  <c r="F12" i="12"/>
  <c r="E13" i="12" l="1"/>
  <c r="E4" i="22"/>
  <c r="F13" i="12"/>
  <c r="G12" i="12"/>
  <c r="E14" i="12" l="1"/>
  <c r="F4" i="22"/>
  <c r="G13" i="12"/>
  <c r="F14" i="12"/>
  <c r="E15" i="12" l="1"/>
  <c r="G14" i="12"/>
  <c r="F15" i="12"/>
  <c r="E16" i="12" l="1"/>
  <c r="F16" i="12"/>
  <c r="G15" i="12"/>
  <c r="E17" i="12" l="1"/>
  <c r="G16" i="12"/>
  <c r="F17" i="12"/>
  <c r="E18" i="12" l="1"/>
  <c r="G17" i="12"/>
  <c r="F18" i="12"/>
  <c r="E19" i="12" l="1"/>
  <c r="G18" i="12"/>
  <c r="F19" i="12"/>
  <c r="E20" i="12" l="1"/>
  <c r="F20" i="12"/>
  <c r="G19" i="12"/>
  <c r="E21" i="12" l="1"/>
  <c r="G20" i="12"/>
  <c r="F21" i="12"/>
  <c r="E22" i="12" l="1"/>
  <c r="G21" i="12"/>
  <c r="F22" i="12"/>
  <c r="E23" i="12" l="1"/>
  <c r="G22" i="12"/>
  <c r="F23" i="12"/>
  <c r="E24" i="12" l="1"/>
  <c r="F24" i="12"/>
  <c r="G23" i="12"/>
  <c r="E25" i="12" l="1"/>
  <c r="F25" i="12"/>
  <c r="G24" i="12"/>
  <c r="E26" i="12" l="1"/>
  <c r="F26" i="12"/>
  <c r="G25" i="12"/>
  <c r="E27" i="12" l="1"/>
  <c r="G26" i="12"/>
  <c r="F27" i="12"/>
  <c r="E28" i="12" l="1"/>
  <c r="F28" i="12"/>
  <c r="G27" i="12"/>
  <c r="E29" i="12" l="1"/>
  <c r="F29" i="12"/>
  <c r="G28" i="12"/>
  <c r="E30" i="12" l="1"/>
  <c r="G29" i="12"/>
  <c r="F30" i="12"/>
  <c r="E31" i="12" l="1"/>
  <c r="G30" i="12"/>
  <c r="F31" i="12"/>
  <c r="E32" i="12" l="1"/>
  <c r="G31" i="12"/>
  <c r="F32" i="12"/>
  <c r="E33" i="12" l="1"/>
  <c r="G32" i="12"/>
  <c r="F33" i="12"/>
  <c r="E34" i="12" l="1"/>
  <c r="G33" i="12"/>
  <c r="F34" i="12"/>
  <c r="E35" i="12" l="1"/>
  <c r="G34" i="12"/>
  <c r="F35" i="12"/>
  <c r="E36" i="12" l="1"/>
  <c r="G35" i="12"/>
  <c r="F36" i="12"/>
  <c r="E37" i="12" l="1"/>
  <c r="G36" i="12"/>
  <c r="F37" i="12"/>
  <c r="E38" i="12" l="1"/>
  <c r="G37" i="12"/>
  <c r="F38" i="12"/>
  <c r="E39" i="12" l="1"/>
  <c r="F39" i="12"/>
  <c r="G38" i="12"/>
  <c r="E40" i="12" l="1"/>
  <c r="F40" i="12"/>
  <c r="G39" i="12"/>
  <c r="E42" i="12" l="1"/>
  <c r="E41" i="12"/>
  <c r="F4" i="12"/>
  <c r="M5" i="18" a="1"/>
  <c r="G4" i="12"/>
  <c r="G40" i="12"/>
  <c r="F42" i="12"/>
  <c r="F41" i="12"/>
  <c r="X26" i="12"/>
  <c r="X15" i="12"/>
  <c r="X42" i="12"/>
  <c r="X23" i="12"/>
  <c r="X21" i="12"/>
  <c r="X8" i="12"/>
  <c r="X12" i="12"/>
  <c r="X6" i="12"/>
  <c r="X39" i="12"/>
  <c r="X34" i="12"/>
  <c r="X40" i="12"/>
  <c r="X18" i="12"/>
  <c r="X9" i="12"/>
  <c r="X36" i="12"/>
  <c r="X29" i="12"/>
  <c r="X5" i="12"/>
  <c r="X24" i="12"/>
  <c r="X32" i="12"/>
  <c r="X7" i="12"/>
  <c r="X28" i="12"/>
  <c r="X11" i="12"/>
  <c r="X13" i="12"/>
  <c r="X19" i="12"/>
  <c r="X14" i="12"/>
  <c r="X10" i="12"/>
  <c r="X37" i="12"/>
  <c r="X30" i="12"/>
  <c r="X41" i="12"/>
  <c r="X38" i="12"/>
  <c r="X31" i="12"/>
  <c r="X16" i="12"/>
  <c r="X27" i="12"/>
  <c r="X35" i="12"/>
  <c r="X25" i="12"/>
  <c r="X33" i="12"/>
  <c r="X20" i="12"/>
  <c r="X22" i="12"/>
  <c r="X17" i="12"/>
  <c r="M6" i="18" l="1"/>
  <c r="M5" i="18"/>
  <c r="M7" i="18"/>
  <c r="M8" i="18"/>
  <c r="G42" i="12"/>
  <c r="G41" i="12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s="1" a="1"/>
  <c r="O11" i="18" l="1"/>
  <c r="O19" i="18"/>
  <c r="O27" i="18"/>
  <c r="O35" i="18"/>
  <c r="O43" i="18"/>
  <c r="O34" i="18"/>
  <c r="O12" i="18"/>
  <c r="O20" i="18"/>
  <c r="O28" i="18"/>
  <c r="O36" i="18"/>
  <c r="O44" i="18"/>
  <c r="O9" i="18"/>
  <c r="O25" i="18"/>
  <c r="O33" i="18"/>
  <c r="O41" i="18"/>
  <c r="O26" i="18"/>
  <c r="O5" i="18"/>
  <c r="O13" i="18"/>
  <c r="O21" i="18"/>
  <c r="O29" i="18"/>
  <c r="O37" i="18"/>
  <c r="O45" i="18"/>
  <c r="O17" i="18"/>
  <c r="O18" i="18"/>
  <c r="O42" i="18"/>
  <c r="O6" i="18"/>
  <c r="O14" i="18"/>
  <c r="O22" i="18"/>
  <c r="O30" i="18"/>
  <c r="O38" i="18"/>
  <c r="O46" i="18"/>
  <c r="O7" i="18"/>
  <c r="O15" i="18"/>
  <c r="O23" i="18"/>
  <c r="O31" i="18"/>
  <c r="O39" i="18"/>
  <c r="O10" i="18"/>
  <c r="O8" i="18"/>
  <c r="O16" i="18"/>
  <c r="O24" i="18"/>
  <c r="O32" i="18"/>
  <c r="O40" i="18"/>
  <c r="AJ4" i="18"/>
  <c r="D8" i="56"/>
  <c r="AJ8" i="18"/>
  <c r="AJ19" i="18"/>
  <c r="AJ15" i="18"/>
  <c r="AJ12" i="18"/>
  <c r="AJ31" i="18"/>
  <c r="AJ36" i="18"/>
  <c r="AJ14" i="18"/>
  <c r="AJ21" i="18"/>
  <c r="AJ27" i="18"/>
  <c r="R3" i="15"/>
  <c r="AJ13" i="18"/>
  <c r="AJ24" i="18"/>
  <c r="AJ39" i="18"/>
  <c r="AJ45" i="18"/>
  <c r="AJ30" i="18"/>
  <c r="AJ26" i="18"/>
  <c r="AJ46" i="18"/>
  <c r="AJ28" i="18"/>
  <c r="AJ35" i="18"/>
  <c r="AJ25" i="18"/>
  <c r="AJ22" i="18"/>
  <c r="AJ41" i="18"/>
  <c r="AJ34" i="18"/>
  <c r="AJ11" i="18"/>
  <c r="AJ9" i="18"/>
  <c r="AJ42" i="18"/>
  <c r="AJ20" i="18"/>
  <c r="AJ16" i="18"/>
  <c r="AB3" i="18"/>
  <c r="AJ38" i="18"/>
  <c r="AJ32" i="18"/>
  <c r="AJ23" i="18"/>
  <c r="AK4" i="18"/>
  <c r="X3" i="22"/>
  <c r="AJ17" i="18"/>
  <c r="AJ6" i="18"/>
  <c r="AJ10" i="18"/>
  <c r="AJ18" i="18"/>
  <c r="X3" i="12"/>
  <c r="AJ33" i="18"/>
  <c r="Z3" i="25"/>
  <c r="AJ29" i="18"/>
  <c r="W3" i="16"/>
  <c r="AJ7" i="18"/>
  <c r="AJ5" i="18"/>
  <c r="AJ40" i="18"/>
  <c r="AJ44" i="18"/>
  <c r="AJ43" i="18"/>
  <c r="AJ37" i="18"/>
  <c r="AK17" i="18"/>
  <c r="AK30" i="18"/>
  <c r="V9" i="18"/>
  <c r="W37" i="18"/>
  <c r="M4" i="16"/>
  <c r="V12" i="18"/>
  <c r="AK7" i="18"/>
  <c r="AK42" i="18"/>
  <c r="W18" i="18"/>
  <c r="V39" i="18"/>
  <c r="W26" i="18"/>
  <c r="V38" i="18"/>
  <c r="W15" i="18"/>
  <c r="V14" i="18"/>
  <c r="AK35" i="18"/>
  <c r="AK20" i="18"/>
  <c r="V32" i="18"/>
  <c r="V42" i="18"/>
  <c r="V18" i="18"/>
  <c r="AK11" i="18"/>
  <c r="AK14" i="18"/>
  <c r="W45" i="18"/>
  <c r="W13" i="18"/>
  <c r="AK41" i="18"/>
  <c r="W38" i="18"/>
  <c r="AK19" i="18"/>
  <c r="W29" i="18"/>
  <c r="AK25" i="18"/>
  <c r="W40" i="18"/>
  <c r="V8" i="18"/>
  <c r="AK22" i="18"/>
  <c r="V34" i="18"/>
  <c r="V24" i="18"/>
  <c r="AK40" i="18"/>
  <c r="W17" i="18"/>
  <c r="V5" i="18"/>
  <c r="AK8" i="18"/>
  <c r="V13" i="18"/>
  <c r="V22" i="18"/>
  <c r="AK46" i="18"/>
  <c r="V20" i="18"/>
  <c r="AK39" i="18"/>
  <c r="W22" i="18"/>
  <c r="N4" i="22"/>
  <c r="V36" i="18"/>
  <c r="V15" i="18"/>
  <c r="AK12" i="18"/>
  <c r="AK34" i="18"/>
  <c r="Q4" i="64"/>
  <c r="V11" i="18"/>
  <c r="V17" i="18"/>
  <c r="AK27" i="18"/>
  <c r="V6" i="18"/>
  <c r="V7" i="18"/>
  <c r="W7" i="18"/>
  <c r="W23" i="18"/>
  <c r="W36" i="18"/>
  <c r="W8" i="18"/>
  <c r="AK16" i="18"/>
  <c r="W6" i="18"/>
  <c r="V33" i="18"/>
  <c r="V41" i="18"/>
  <c r="AK43" i="18"/>
  <c r="W34" i="18"/>
  <c r="W32" i="18"/>
  <c r="AK32" i="18"/>
  <c r="W27" i="18"/>
  <c r="W25" i="18"/>
  <c r="AK33" i="18"/>
  <c r="V35" i="18"/>
  <c r="W41" i="18"/>
  <c r="V10" i="18"/>
  <c r="W28" i="18"/>
  <c r="W42" i="18"/>
  <c r="V19" i="18"/>
  <c r="V45" i="18"/>
  <c r="AK31" i="18"/>
  <c r="AK21" i="18"/>
  <c r="W46" i="18"/>
  <c r="W44" i="18"/>
  <c r="W5" i="18"/>
  <c r="O4" i="18"/>
  <c r="AK18" i="18"/>
  <c r="AK37" i="18"/>
  <c r="V27" i="18"/>
  <c r="V25" i="18"/>
  <c r="AK24" i="18"/>
  <c r="V28" i="18"/>
  <c r="AK38" i="18"/>
  <c r="W16" i="18"/>
  <c r="W11" i="18"/>
  <c r="W10" i="18"/>
  <c r="W19" i="18"/>
  <c r="AK10" i="18"/>
  <c r="V40" i="18"/>
  <c r="W24" i="18"/>
  <c r="V43" i="18"/>
  <c r="V21" i="18"/>
  <c r="V16" i="18"/>
  <c r="W9" i="18"/>
  <c r="V30" i="18"/>
  <c r="AK28" i="18"/>
  <c r="W35" i="18"/>
  <c r="W14" i="18"/>
  <c r="AK45" i="18"/>
  <c r="V44" i="18"/>
  <c r="V26" i="18"/>
  <c r="AK29" i="18"/>
  <c r="AK13" i="18"/>
  <c r="AK9" i="18"/>
  <c r="W20" i="18"/>
  <c r="AK5" i="18"/>
  <c r="AK36" i="18"/>
  <c r="V37" i="18"/>
  <c r="W31" i="18"/>
  <c r="P4" i="12"/>
  <c r="P4" i="25"/>
  <c r="AK6" i="18"/>
  <c r="AK44" i="18"/>
  <c r="W43" i="18"/>
  <c r="W33" i="18"/>
  <c r="V31" i="18"/>
  <c r="V23" i="18"/>
  <c r="V29" i="18"/>
  <c r="AK26" i="18"/>
  <c r="W21" i="18"/>
  <c r="AK15" i="18"/>
  <c r="W12" i="18"/>
  <c r="W30" i="18"/>
  <c r="W39" i="18"/>
  <c r="AK23" i="18"/>
  <c r="V46" i="18"/>
  <c r="D7" i="56"/>
</calcChain>
</file>

<file path=xl/comments1.xml><?xml version="1.0" encoding="utf-8"?>
<comments xmlns="http://schemas.openxmlformats.org/spreadsheetml/2006/main">
  <authors>
    <author>ZANZI MADDALENA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1 fixing day
publication lag -1
</t>
        </r>
      </text>
    </comment>
  </commentList>
</comments>
</file>

<file path=xl/sharedStrings.xml><?xml version="1.0" encoding="utf-8"?>
<sst xmlns="http://schemas.openxmlformats.org/spreadsheetml/2006/main" count="1613" uniqueCount="208">
  <si>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</si>
  <si>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</si>
  <si>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</si>
  <si>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</si>
  <si>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</si>
  <si>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</si>
  <si>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</si>
  <si>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</si>
  <si>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</si>
  <si>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</si>
  <si>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</si>
  <si>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</si>
  <si>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</si>
  <si>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</si>
  <si>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</si>
  <si>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</si>
  <si>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</si>
  <si>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</si>
  <si>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</si>
  <si>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</si>
  <si>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</si>
  <si>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</si>
  <si>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</si>
  <si>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</si>
  <si>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</si>
  <si>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</si>
  <si>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</si>
  <si>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</si>
  <si>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</si>
  <si>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</si>
  <si>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</si>
  <si>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</si>
  <si>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</si>
  <si>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</si>
  <si>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</si>
  <si>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</si>
  <si>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</si>
  <si>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</si>
  <si>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</si>
  <si>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</si>
  <si>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</si>
  <si>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</si>
  <si>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</si>
  <si>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</si>
  <si>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</si>
  <si>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</si>
  <si>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</si>
  <si>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</si>
  <si>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</si>
  <si>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</si>
  <si>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</si>
  <si>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</si>
  <si>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</si>
  <si>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</si>
  <si>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</si>
  <si>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</si>
  <si>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</si>
  <si>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</si>
  <si>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</si>
  <si>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</si>
  <si>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</si>
  <si>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</si>
  <si>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</si>
  <si>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</si>
  <si>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</si>
  <si>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</si>
  <si>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</si>
  <si>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</si>
  <si>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</si>
  <si>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</si>
  <si>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</si>
  <si>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</si>
  <si>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</si>
  <si>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</si>
  <si>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</si>
  <si>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</si>
  <si>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</si>
  <si>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</si>
  <si>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</si>
  <si>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</si>
  <si>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</si>
  <si>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</si>
  <si>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</si>
  <si>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</si>
  <si>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</si>
  <si>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</si>
  <si>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</si>
  <si>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</si>
  <si>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</si>
  <si>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</si>
  <si>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</si>
  <si>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</si>
  <si>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</si>
  <si>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</si>
  <si>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</si>
  <si>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</si>
  <si>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</si>
  <si>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</si>
  <si>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</si>
  <si>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</si>
  <si>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</si>
  <si>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</si>
  <si>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</si>
  <si>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</si>
  <si>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</si>
  <si>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</si>
  <si>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</si>
  <si>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</si>
  <si>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</si>
  <si>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</si>
  <si>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</si>
  <si>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</si>
  <si>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</si>
  <si>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</si>
  <si>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</si>
  <si>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</si>
  <si>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</si>
  <si>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</si>
  <si>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</si>
  <si>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</si>
  <si>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</si>
  <si>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</si>
  <si>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</si>
  <si>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</si>
  <si>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</si>
  <si>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</si>
  <si>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</si>
  <si>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</si>
  <si>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</si>
  <si>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</si>
  <si>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</si>
  <si>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</si>
  <si>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Mid Safe</t>
  </si>
  <si>
    <t>HST_CLOSE</t>
  </si>
  <si>
    <t>EXPIRE DATE</t>
  </si>
  <si>
    <t>Effective Date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</si>
  <si>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</si>
  <si>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</si>
  <si>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</si>
  <si>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</si>
  <si>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</si>
  <si>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</si>
  <si>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</si>
  <si>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</si>
  <si>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</si>
  <si>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</si>
  <si>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</si>
  <si>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</si>
  <si>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</si>
  <si>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</si>
  <si>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</si>
  <si>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</si>
  <si>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</si>
  <si>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</si>
  <si>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</si>
  <si>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</si>
  <si>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</si>
  <si>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</si>
  <si>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</si>
  <si>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</si>
  <si>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</si>
  <si>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fix days</t>
  </si>
  <si>
    <t>calendar</t>
  </si>
  <si>
    <t>bdc</t>
  </si>
  <si>
    <t>eom</t>
  </si>
  <si>
    <t>dc</t>
  </si>
  <si>
    <t>Indexes</t>
  </si>
  <si>
    <t>R. Handles</t>
  </si>
  <si>
    <t>Index Last Fixing</t>
  </si>
  <si>
    <t>Last Fixing</t>
  </si>
  <si>
    <t>Calendar</t>
  </si>
  <si>
    <t>ICAA</t>
  </si>
  <si>
    <t>ICAP AUST</t>
  </si>
  <si>
    <t>SwapForBasisCalc</t>
  </si>
  <si>
    <t>tenor</t>
  </si>
  <si>
    <t>GENERAL SETTINGS</t>
  </si>
  <si>
    <t>The record could not be found</t>
  </si>
  <si>
    <t xml:space="preserve"> </t>
  </si>
  <si>
    <t>Trade vol</t>
  </si>
  <si>
    <t>Open Interest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</si>
  <si>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</si>
  <si>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</si>
  <si>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</si>
  <si>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</si>
  <si>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</si>
  <si>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</si>
  <si>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</si>
  <si>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</si>
  <si>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</si>
  <si>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</si>
  <si>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</si>
  <si>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Access Denied: User req to IDN for Exch - OMXF</t>
  </si>
  <si>
    <t>Start Date</t>
  </si>
  <si>
    <t>End Date</t>
  </si>
  <si>
    <t>Timestamp</t>
  </si>
  <si>
    <t>Last Quote Close</t>
  </si>
  <si>
    <t>Condition</t>
  </si>
  <si>
    <t>Order by:</t>
  </si>
  <si>
    <t>DESC</t>
  </si>
  <si>
    <t>Fields:</t>
  </si>
  <si>
    <t>LAST_QUOTE.TIMESTAMP</t>
  </si>
  <si>
    <t>LAST_QUOTE.CLOSE</t>
  </si>
  <si>
    <t>Object ID</t>
  </si>
  <si>
    <t>Object</t>
  </si>
  <si>
    <t>STISEK3MDFI=</t>
  </si>
  <si>
    <t>Set value</t>
  </si>
  <si>
    <t>Quote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</si>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</sst>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%"/>
    <numFmt numFmtId="174" formatCode="ddd\,\ dd\-mmm\-yyyy\,\ h:mm:ss"/>
    <numFmt numFmtId="175" formatCode="ddd\,\ dd\-mmm\-yyyy\ h:mm:ss"/>
    <numFmt numFmtId="176" formatCode="ddd\,\ dd\-mmm\-yy"/>
    <numFmt numFmtId="177" formatCode="_([$€-2]* #,##0.00_);_([$€-2]* \(#,##0.00\);_([$€-2]* &quot;-&quot;??_)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family val="2"/>
    </font>
    <font>
      <sz val="8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364">
    <xf numFmtId="0" fontId="0" fillId="0" borderId="0" xfId="0"/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7" xfId="1" applyFont="1" applyFill="1" applyBorder="1" applyAlignment="1">
      <alignment horizontal="center"/>
    </xf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2" fontId="4" fillId="0" borderId="17" xfId="4" applyNumberFormat="1" applyFont="1" applyFill="1" applyBorder="1" applyAlignment="1"/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2" fontId="4" fillId="0" borderId="12" xfId="4" applyNumberFormat="1" applyFont="1" applyFill="1" applyBorder="1" applyAlignment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7" fillId="0" borderId="5" xfId="1" applyFont="1" applyBorder="1" applyAlignment="1">
      <alignment horizontal="center" vertical="center" wrapText="1"/>
    </xf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28" xfId="1" applyFont="1" applyFill="1" applyBorder="1"/>
    <xf numFmtId="0" fontId="1" fillId="0" borderId="0" xfId="1" applyBorder="1"/>
    <xf numFmtId="0" fontId="4" fillId="3" borderId="18" xfId="1" applyFont="1" applyFill="1" applyBorder="1" applyAlignment="1">
      <alignment horizontal="left"/>
    </xf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5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4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" fontId="4" fillId="3" borderId="0" xfId="1" applyNumberFormat="1" applyFont="1" applyFill="1" applyBorder="1" applyAlignment="1">
      <alignment horizontal="center" vertical="center"/>
    </xf>
    <xf numFmtId="1" fontId="4" fillId="0" borderId="0" xfId="4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11" fillId="0" borderId="0" xfId="1" applyNumberFormat="1" applyFont="1" applyAlignment="1">
      <alignment horizontal="center" vertical="center"/>
    </xf>
    <xf numFmtId="1" fontId="4" fillId="0" borderId="15" xfId="4" applyNumberFormat="1" applyFont="1" applyFill="1" applyBorder="1" applyAlignment="1">
      <alignment horizontal="center" vertical="center"/>
    </xf>
    <xf numFmtId="170" fontId="7" fillId="0" borderId="14" xfId="4" applyNumberFormat="1" applyFont="1" applyFill="1" applyBorder="1" applyAlignment="1">
      <alignment horizontal="center" vertical="center" wrapText="1"/>
    </xf>
    <xf numFmtId="1" fontId="4" fillId="0" borderId="17" xfId="4" applyNumberFormat="1" applyFont="1" applyFill="1" applyBorder="1" applyAlignment="1">
      <alignment horizontal="center" vertical="center"/>
    </xf>
    <xf numFmtId="1" fontId="4" fillId="0" borderId="12" xfId="4" applyNumberFormat="1" applyFont="1" applyFill="1" applyBorder="1" applyAlignment="1">
      <alignment horizontal="center" vertical="center"/>
    </xf>
    <xf numFmtId="175" fontId="4" fillId="3" borderId="22" xfId="1" applyNumberFormat="1" applyFont="1" applyFill="1" applyBorder="1" applyAlignment="1">
      <alignment horizontal="center"/>
    </xf>
    <xf numFmtId="170" fontId="20" fillId="7" borderId="18" xfId="12" applyNumberFormat="1" applyFont="1" applyFill="1" applyBorder="1" applyAlignment="1">
      <alignment horizontal="center"/>
    </xf>
    <xf numFmtId="170" fontId="18" fillId="7" borderId="18" xfId="12" applyNumberFormat="1" applyFont="1" applyFill="1" applyBorder="1" applyAlignment="1"/>
    <xf numFmtId="176" fontId="18" fillId="7" borderId="0" xfId="12" applyNumberFormat="1" applyFont="1" applyFill="1" applyBorder="1" applyAlignment="1"/>
    <xf numFmtId="173" fontId="20" fillId="7" borderId="17" xfId="12" applyNumberFormat="1" applyFont="1" applyFill="1" applyBorder="1" applyAlignment="1">
      <alignment horizontal="center" vertical="center" wrapText="1"/>
    </xf>
    <xf numFmtId="173" fontId="18" fillId="7" borderId="17" xfId="14" applyNumberFormat="1" applyFont="1" applyFill="1" applyBorder="1" applyAlignment="1">
      <alignment horizontal="center"/>
    </xf>
    <xf numFmtId="169" fontId="18" fillId="7" borderId="0" xfId="12" applyNumberFormat="1" applyFont="1" applyFill="1" applyBorder="1" applyAlignment="1">
      <alignment horizontal="center" vertical="center"/>
    </xf>
    <xf numFmtId="0" fontId="18" fillId="2" borderId="5" xfId="1" applyNumberFormat="1" applyFont="1" applyFill="1" applyBorder="1" applyAlignment="1">
      <alignment horizontal="left" vertical="center"/>
    </xf>
    <xf numFmtId="172" fontId="18" fillId="4" borderId="6" xfId="1" applyNumberFormat="1" applyFont="1" applyFill="1" applyBorder="1" applyAlignment="1" applyProtection="1">
      <alignment horizontal="right" vertical="center"/>
    </xf>
    <xf numFmtId="0" fontId="25" fillId="0" borderId="0" xfId="0" applyFont="1"/>
    <xf numFmtId="0" fontId="25" fillId="0" borderId="5" xfId="0" applyFont="1" applyBorder="1" applyAlignment="1">
      <alignment horizontal="centerContinuous" vertical="center"/>
    </xf>
    <xf numFmtId="172" fontId="18" fillId="4" borderId="6" xfId="1" applyNumberFormat="1" applyFont="1" applyFill="1" applyBorder="1" applyAlignment="1" applyProtection="1">
      <alignment horizontal="right"/>
    </xf>
    <xf numFmtId="0" fontId="24" fillId="0" borderId="5" xfId="0" applyFont="1" applyBorder="1"/>
    <xf numFmtId="0" fontId="25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wrapText="1"/>
    </xf>
    <xf numFmtId="172" fontId="18" fillId="4" borderId="6" xfId="1" applyNumberFormat="1" applyFont="1" applyFill="1" applyBorder="1" applyAlignment="1" applyProtection="1">
      <alignment horizontal="left" vertical="center" wrapText="1"/>
    </xf>
    <xf numFmtId="172" fontId="25" fillId="0" borderId="22" xfId="0" applyNumberFormat="1" applyFont="1" applyBorder="1"/>
    <xf numFmtId="0" fontId="25" fillId="0" borderId="22" xfId="0" applyFont="1" applyBorder="1"/>
    <xf numFmtId="172" fontId="25" fillId="0" borderId="23" xfId="0" applyNumberFormat="1" applyFont="1" applyBorder="1"/>
    <xf numFmtId="0" fontId="25" fillId="0" borderId="23" xfId="0" applyFont="1" applyBorder="1"/>
    <xf numFmtId="172" fontId="18" fillId="4" borderId="5" xfId="1" applyNumberFormat="1" applyFont="1" applyFill="1" applyBorder="1" applyAlignment="1" applyProtection="1">
      <alignment horizontal="right" vertical="center"/>
    </xf>
    <xf numFmtId="14" fontId="25" fillId="0" borderId="0" xfId="0" applyNumberFormat="1" applyFont="1"/>
    <xf numFmtId="172" fontId="25" fillId="0" borderId="11" xfId="0" applyNumberFormat="1" applyFont="1" applyBorder="1"/>
    <xf numFmtId="0" fontId="25" fillId="0" borderId="11" xfId="0" applyFont="1" applyBorder="1"/>
    <xf numFmtId="0" fontId="18" fillId="2" borderId="22" xfId="13" applyFont="1" applyFill="1" applyBorder="1" applyAlignment="1">
      <alignment horizontal="center"/>
    </xf>
    <xf numFmtId="0" fontId="18" fillId="2" borderId="22" xfId="2" applyFont="1" applyFill="1" applyBorder="1"/>
    <xf numFmtId="0" fontId="18" fillId="4" borderId="19" xfId="13" applyNumberFormat="1" applyFont="1" applyFill="1" applyBorder="1" applyAlignment="1" applyProtection="1"/>
    <xf numFmtId="0" fontId="18" fillId="4" borderId="22" xfId="13" applyNumberFormat="1" applyFont="1" applyFill="1" applyBorder="1" applyAlignment="1" applyProtection="1"/>
    <xf numFmtId="0" fontId="18" fillId="2" borderId="23" xfId="13" applyFont="1" applyFill="1" applyBorder="1" applyAlignment="1">
      <alignment horizontal="center"/>
    </xf>
    <xf numFmtId="0" fontId="18" fillId="2" borderId="23" xfId="2" applyFont="1" applyFill="1" applyBorder="1"/>
    <xf numFmtId="0" fontId="18" fillId="4" borderId="17" xfId="13" applyNumberFormat="1" applyFont="1" applyFill="1" applyBorder="1" applyAlignment="1" applyProtection="1"/>
    <xf numFmtId="0" fontId="18" fillId="4" borderId="23" xfId="13" applyNumberFormat="1" applyFont="1" applyFill="1" applyBorder="1" applyAlignment="1" applyProtection="1"/>
    <xf numFmtId="0" fontId="18" fillId="2" borderId="11" xfId="13" applyFont="1" applyFill="1" applyBorder="1" applyAlignment="1">
      <alignment horizontal="center"/>
    </xf>
    <xf numFmtId="0" fontId="18" fillId="2" borderId="11" xfId="2" applyFont="1" applyFill="1" applyBorder="1"/>
    <xf numFmtId="0" fontId="18" fillId="4" borderId="12" xfId="13" applyNumberFormat="1" applyFont="1" applyFill="1" applyBorder="1" applyAlignment="1" applyProtection="1"/>
    <xf numFmtId="0" fontId="18" fillId="4" borderId="11" xfId="13" applyNumberFormat="1" applyFont="1" applyFill="1" applyBorder="1" applyAlignment="1" applyProtection="1"/>
    <xf numFmtId="0" fontId="18" fillId="3" borderId="5" xfId="2" applyFont="1" applyFill="1" applyBorder="1" applyAlignment="1">
      <alignment horizontal="center"/>
    </xf>
    <xf numFmtId="0" fontId="18" fillId="3" borderId="10" xfId="1" applyFont="1" applyFill="1" applyBorder="1" applyAlignment="1">
      <alignment horizontal="left"/>
    </xf>
    <xf numFmtId="0" fontId="18" fillId="7" borderId="9" xfId="1" applyFont="1" applyFill="1" applyBorder="1"/>
    <xf numFmtId="0" fontId="18" fillId="3" borderId="8" xfId="1" applyFont="1" applyFill="1" applyBorder="1"/>
    <xf numFmtId="0" fontId="18" fillId="0" borderId="0" xfId="1" applyFont="1"/>
    <xf numFmtId="0" fontId="18" fillId="3" borderId="7" xfId="1" applyFont="1" applyFill="1" applyBorder="1" applyAlignment="1">
      <alignment horizontal="center"/>
    </xf>
    <xf numFmtId="0" fontId="18" fillId="7" borderId="0" xfId="1" applyFont="1" applyFill="1" applyBorder="1"/>
    <xf numFmtId="0" fontId="18" fillId="3" borderId="4" xfId="1" applyFont="1" applyFill="1" applyBorder="1"/>
    <xf numFmtId="0" fontId="18" fillId="3" borderId="5" xfId="1" applyFont="1" applyFill="1" applyBorder="1" applyAlignment="1">
      <alignment horizontal="center"/>
    </xf>
    <xf numFmtId="0" fontId="18" fillId="3" borderId="0" xfId="1" applyFont="1" applyFill="1" applyBorder="1" applyAlignment="1">
      <alignment horizontal="center"/>
    </xf>
    <xf numFmtId="0" fontId="18" fillId="0" borderId="0" xfId="1" applyFont="1" applyFill="1" applyBorder="1"/>
    <xf numFmtId="0" fontId="18" fillId="3" borderId="4" xfId="1" applyFont="1" applyFill="1" applyBorder="1" applyAlignment="1">
      <alignment horizontal="center"/>
    </xf>
    <xf numFmtId="0" fontId="18" fillId="3" borderId="13" xfId="1" applyNumberFormat="1" applyFont="1" applyFill="1" applyBorder="1" applyAlignment="1"/>
    <xf numFmtId="0" fontId="18" fillId="3" borderId="6" xfId="1" applyNumberFormat="1" applyFont="1" applyFill="1" applyBorder="1" applyAlignment="1"/>
    <xf numFmtId="0" fontId="19" fillId="3" borderId="13" xfId="1" applyFont="1" applyFill="1" applyBorder="1" applyAlignment="1">
      <alignment vertical="center"/>
    </xf>
    <xf numFmtId="0" fontId="27" fillId="4" borderId="5" xfId="1" applyNumberFormat="1" applyFont="1" applyFill="1" applyBorder="1" applyAlignment="1" applyProtection="1"/>
    <xf numFmtId="0" fontId="20" fillId="3" borderId="13" xfId="1" applyFont="1" applyFill="1" applyBorder="1" applyAlignment="1">
      <alignment horizontal="center" vertical="center" wrapText="1"/>
    </xf>
    <xf numFmtId="0" fontId="20" fillId="3" borderId="14" xfId="1" applyFont="1" applyFill="1" applyBorder="1" applyAlignment="1">
      <alignment horizontal="center" vertical="center" wrapText="1"/>
    </xf>
    <xf numFmtId="0" fontId="20" fillId="3" borderId="5" xfId="1" applyFont="1" applyFill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169" fontId="20" fillId="0" borderId="5" xfId="4" applyNumberFormat="1" applyFont="1" applyFill="1" applyBorder="1" applyAlignment="1">
      <alignment horizontal="center" vertical="center" wrapText="1"/>
    </xf>
    <xf numFmtId="170" fontId="20" fillId="0" borderId="5" xfId="4" applyNumberFormat="1" applyFont="1" applyFill="1" applyBorder="1" applyAlignment="1">
      <alignment horizontal="center" vertical="center" wrapText="1"/>
    </xf>
    <xf numFmtId="0" fontId="20" fillId="0" borderId="13" xfId="1" applyFont="1" applyFill="1" applyBorder="1" applyAlignment="1">
      <alignment horizontal="center" vertical="center" wrapText="1"/>
    </xf>
    <xf numFmtId="0" fontId="20" fillId="3" borderId="6" xfId="1" applyFont="1" applyFill="1" applyBorder="1" applyAlignment="1">
      <alignment horizontal="center" vertical="center" wrapText="1"/>
    </xf>
    <xf numFmtId="0" fontId="20" fillId="0" borderId="5" xfId="1" applyFont="1" applyFill="1" applyBorder="1" applyAlignment="1">
      <alignment horizontal="center" vertical="center" wrapText="1"/>
    </xf>
    <xf numFmtId="0" fontId="18" fillId="3" borderId="22" xfId="1" applyNumberFormat="1" applyFont="1" applyFill="1" applyBorder="1" applyAlignment="1">
      <alignment horizontal="right"/>
    </xf>
    <xf numFmtId="0" fontId="18" fillId="3" borderId="22" xfId="1" applyNumberFormat="1" applyFont="1" applyFill="1" applyBorder="1" applyAlignment="1">
      <alignment horizontal="left"/>
    </xf>
    <xf numFmtId="0" fontId="18" fillId="3" borderId="22" xfId="1" applyNumberFormat="1" applyFont="1" applyFill="1" applyBorder="1" applyAlignment="1"/>
    <xf numFmtId="0" fontId="27" fillId="4" borderId="22" xfId="1" applyNumberFormat="1" applyFont="1" applyFill="1" applyBorder="1" applyAlignment="1" applyProtection="1"/>
    <xf numFmtId="170" fontId="18" fillId="0" borderId="22" xfId="4" applyNumberFormat="1" applyFont="1" applyFill="1" applyBorder="1" applyAlignment="1"/>
    <xf numFmtId="0" fontId="18" fillId="0" borderId="22" xfId="4" applyNumberFormat="1" applyFont="1" applyFill="1" applyBorder="1" applyAlignment="1">
      <alignment horizontal="center"/>
    </xf>
    <xf numFmtId="169" fontId="18" fillId="0" borderId="22" xfId="4" applyNumberFormat="1" applyFont="1" applyFill="1" applyBorder="1" applyAlignment="1"/>
    <xf numFmtId="169" fontId="18" fillId="0" borderId="22" xfId="4" applyNumberFormat="1" applyFont="1" applyFill="1" applyBorder="1" applyAlignment="1">
      <alignment horizontal="center"/>
    </xf>
    <xf numFmtId="169" fontId="18" fillId="0" borderId="21" xfId="4" applyNumberFormat="1" applyFont="1" applyFill="1" applyBorder="1" applyAlignment="1">
      <alignment horizontal="center"/>
    </xf>
    <xf numFmtId="170" fontId="18" fillId="0" borderId="19" xfId="4" applyNumberFormat="1" applyFont="1" applyFill="1" applyBorder="1" applyAlignment="1">
      <alignment horizontal="center"/>
    </xf>
    <xf numFmtId="0" fontId="18" fillId="3" borderId="23" xfId="1" applyNumberFormat="1" applyFont="1" applyFill="1" applyBorder="1" applyAlignment="1">
      <alignment horizontal="right"/>
    </xf>
    <xf numFmtId="0" fontId="18" fillId="3" borderId="23" xfId="1" applyNumberFormat="1" applyFont="1" applyFill="1" applyBorder="1" applyAlignment="1">
      <alignment horizontal="left"/>
    </xf>
    <xf numFmtId="0" fontId="18" fillId="3" borderId="23" xfId="1" applyNumberFormat="1" applyFont="1" applyFill="1" applyBorder="1" applyAlignment="1"/>
    <xf numFmtId="0" fontId="27" fillId="4" borderId="23" xfId="1" applyNumberFormat="1" applyFont="1" applyFill="1" applyBorder="1" applyAlignment="1" applyProtection="1"/>
    <xf numFmtId="170" fontId="18" fillId="0" borderId="23" xfId="4" applyNumberFormat="1" applyFont="1" applyFill="1" applyBorder="1" applyAlignment="1"/>
    <xf numFmtId="0" fontId="18" fillId="0" borderId="23" xfId="4" applyNumberFormat="1" applyFont="1" applyFill="1" applyBorder="1" applyAlignment="1">
      <alignment horizontal="center"/>
    </xf>
    <xf numFmtId="169" fontId="18" fillId="0" borderId="23" xfId="4" applyNumberFormat="1" applyFont="1" applyFill="1" applyBorder="1" applyAlignment="1"/>
    <xf numFmtId="169" fontId="18" fillId="0" borderId="23" xfId="4" applyNumberFormat="1" applyFont="1" applyFill="1" applyBorder="1" applyAlignment="1">
      <alignment horizontal="center"/>
    </xf>
    <xf numFmtId="169" fontId="18" fillId="0" borderId="18" xfId="4" applyNumberFormat="1" applyFont="1" applyFill="1" applyBorder="1" applyAlignment="1">
      <alignment horizontal="center"/>
    </xf>
    <xf numFmtId="170" fontId="18" fillId="0" borderId="17" xfId="4" applyNumberFormat="1" applyFont="1" applyFill="1" applyBorder="1" applyAlignment="1">
      <alignment horizontal="center"/>
    </xf>
    <xf numFmtId="0" fontId="18" fillId="3" borderId="11" xfId="1" applyNumberFormat="1" applyFont="1" applyFill="1" applyBorder="1" applyAlignment="1">
      <alignment horizontal="right"/>
    </xf>
    <xf numFmtId="0" fontId="18" fillId="3" borderId="11" xfId="1" applyNumberFormat="1" applyFont="1" applyFill="1" applyBorder="1" applyAlignment="1">
      <alignment horizontal="left"/>
    </xf>
    <xf numFmtId="0" fontId="18" fillId="3" borderId="11" xfId="1" applyNumberFormat="1" applyFont="1" applyFill="1" applyBorder="1" applyAlignment="1"/>
    <xf numFmtId="0" fontId="27" fillId="4" borderId="11" xfId="1" applyNumberFormat="1" applyFont="1" applyFill="1" applyBorder="1" applyAlignment="1" applyProtection="1"/>
    <xf numFmtId="170" fontId="18" fillId="0" borderId="11" xfId="4" applyNumberFormat="1" applyFont="1" applyFill="1" applyBorder="1" applyAlignment="1"/>
    <xf numFmtId="0" fontId="18" fillId="0" borderId="11" xfId="4" applyNumberFormat="1" applyFont="1" applyFill="1" applyBorder="1" applyAlignment="1">
      <alignment horizontal="center"/>
    </xf>
    <xf numFmtId="169" fontId="18" fillId="0" borderId="11" xfId="4" applyNumberFormat="1" applyFont="1" applyFill="1" applyBorder="1" applyAlignment="1"/>
    <xf numFmtId="169" fontId="18" fillId="0" borderId="11" xfId="4" applyNumberFormat="1" applyFont="1" applyFill="1" applyBorder="1" applyAlignment="1">
      <alignment horizontal="center"/>
    </xf>
    <xf numFmtId="169" fontId="18" fillId="0" borderId="16" xfId="4" applyNumberFormat="1" applyFont="1" applyFill="1" applyBorder="1" applyAlignment="1">
      <alignment horizontal="center"/>
    </xf>
    <xf numFmtId="170" fontId="18" fillId="0" borderId="12" xfId="4" applyNumberFormat="1" applyFont="1" applyFill="1" applyBorder="1" applyAlignment="1">
      <alignment horizontal="center"/>
    </xf>
    <xf numFmtId="0" fontId="18" fillId="7" borderId="9" xfId="1" applyFont="1" applyFill="1" applyBorder="1" applyAlignment="1">
      <alignment horizontal="left"/>
    </xf>
    <xf numFmtId="0" fontId="18" fillId="7" borderId="7" xfId="1" applyFont="1" applyFill="1" applyBorder="1"/>
    <xf numFmtId="0" fontId="18" fillId="0" borderId="0" xfId="1" applyFont="1" applyBorder="1"/>
    <xf numFmtId="0" fontId="18" fillId="0" borderId="4" xfId="1" applyFont="1" applyBorder="1"/>
    <xf numFmtId="0" fontId="18" fillId="7" borderId="0" xfId="1" applyFont="1" applyFill="1" applyBorder="1" applyAlignment="1">
      <alignment horizontal="left"/>
    </xf>
    <xf numFmtId="10" fontId="18" fillId="0" borderId="23" xfId="1" applyNumberFormat="1" applyFont="1" applyBorder="1"/>
    <xf numFmtId="10" fontId="18" fillId="0" borderId="11" xfId="1" applyNumberFormat="1" applyFont="1" applyBorder="1"/>
    <xf numFmtId="0" fontId="18" fillId="7" borderId="3" xfId="1" applyFont="1" applyFill="1" applyBorder="1"/>
    <xf numFmtId="0" fontId="18" fillId="7" borderId="2" xfId="1" applyFont="1" applyFill="1" applyBorder="1"/>
    <xf numFmtId="0" fontId="18" fillId="7" borderId="2" xfId="1" applyFont="1" applyFill="1" applyBorder="1" applyAlignment="1">
      <alignment horizontal="left"/>
    </xf>
    <xf numFmtId="0" fontId="18" fillId="7" borderId="1" xfId="1" applyFont="1" applyFill="1" applyBorder="1"/>
    <xf numFmtId="0" fontId="18" fillId="0" borderId="2" xfId="1" applyFont="1" applyBorder="1"/>
    <xf numFmtId="0" fontId="18" fillId="0" borderId="1" xfId="1" applyFont="1" applyBorder="1"/>
    <xf numFmtId="0" fontId="18" fillId="0" borderId="0" xfId="1" applyFont="1" applyAlignment="1">
      <alignment horizontal="left"/>
    </xf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The record could not be found</v>
        <stp/>
        <stp>_x0007_SE3MFG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6" s="18"/>
      </tp>
      <tp t="s">
        <v>#N/A The record could not be found</v>
        <stp/>
        <stp>_x0007_SE3MFF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5" s="18"/>
      </tp>
      <tp t="s">
        <v>#N/A The record could not be found</v>
        <stp/>
        <stp>_x0007_SE3MFK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9" s="18"/>
      </tp>
      <tp t="s">
        <v>#N/A The record could not be found</v>
        <stp/>
        <stp>_x0007_SE3MFJ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8" s="18"/>
      </tp>
      <tp t="s">
        <v>#N/A The record could not be found</v>
        <stp/>
        <stp>_x0007_SE3MFH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9" s="18"/>
      </tp>
      <tp t="s">
        <v>#N/A The record could not be found</v>
        <stp/>
        <stp>_x0007_SE3MFH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5" s="18"/>
      </tp>
      <tp t="s">
        <v>#N/A The record could not be found</v>
        <stp/>
        <stp>_x0007_SE3MFH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5" s="18"/>
      </tp>
      <tp t="s">
        <v>#N/A The record could not be found</v>
        <stp/>
        <stp>_x0007_SE3MFH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1" s="18"/>
      </tp>
      <tp t="s">
        <v>#N/A The record could not be found</v>
        <stp/>
        <stp>_x0007_SE3MFH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7" s="18"/>
      </tp>
      <tp t="s">
        <v>#N/A The record could not be found</v>
        <stp/>
        <stp>_x0007_SE3MFH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3" s="18"/>
      </tp>
      <tp t="s">
        <v>#N/A Access Denied: User req to IDN for Exch - OMXF</v>
        <stp/>
        <stp>_x0007_SE3MFH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1" s="18"/>
      </tp>
      <tp t="s">
        <v>#N/A Access Denied: User req to IDN for Exch - OMXF</v>
        <stp/>
        <stp>_x0007_SE3MFH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7" s="18"/>
      </tp>
      <tp t="s">
        <v>#N/A Access Denied: User req to IDN for Exch - OMXF</v>
        <stp/>
        <stp>_x0007_SE3MFH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7" s="18"/>
      </tp>
      <tp t="s">
        <v>#N/A The record could not be found</v>
        <stp/>
        <stp>_x0007_SE3MFN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1" s="18"/>
      </tp>
      <tp t="s">
        <v>#N/A The record could not be found</v>
        <stp/>
        <stp>_x0007_SE3MFM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0" s="18"/>
      </tp>
      <tp t="s">
        <v>#N/A The record could not be found</v>
        <stp/>
        <stp>_x0007_SE3MFM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6" s="18"/>
      </tp>
      <tp t="s">
        <v>#N/A The record could not be found</v>
        <stp/>
        <stp>_x0007_SE3MFM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6" s="18"/>
      </tp>
      <tp t="s">
        <v>#N/A The record could not be found</v>
        <stp/>
        <stp>_x0007_SE3MFM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2" s="18"/>
      </tp>
      <tp t="s">
        <v>#N/A The record could not be found</v>
        <stp/>
        <stp>_x0007_SE3MFM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8" s="18"/>
      </tp>
      <tp t="s">
        <v>#N/A The record could not be found</v>
        <stp/>
        <stp>_x0007_SE3MFM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4" s="18"/>
      </tp>
      <tp t="s">
        <v>#N/A Access Denied: User req to IDN for Exch - OMXF</v>
        <stp/>
        <stp>_x0007_SE3MFM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2" s="18"/>
      </tp>
      <tp t="s">
        <v>#N/A Access Denied: User req to IDN for Exch - OMXF</v>
        <stp/>
        <stp>_x0007_SE3MFM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8" s="18"/>
      </tp>
      <tp t="s">
        <v>#N/A Access Denied: User req to IDN for Exch - OMXF</v>
        <stp/>
        <stp>_x0007_SE3MFM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0" s="18"/>
      </tp>
      <tp t="s">
        <v>#N/A The record could not be found</v>
        <stp/>
        <stp>_x0007_SE3MFQ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2" s="18"/>
      </tp>
      <tp t="s">
        <v>#N/A The record could not be found</v>
        <stp/>
        <stp>_x0007_SE3MFV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4" s="18"/>
      </tp>
      <tp t="s">
        <v>#N/A The record could not be found</v>
        <stp/>
        <stp>_x0007_SE3MFU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1" s="18"/>
      </tp>
      <tp t="s">
        <v>#N/A The record could not be found</v>
        <stp/>
        <stp>_x0007_SE3MFU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7" s="18"/>
      </tp>
      <tp t="s">
        <v>#N/A The record could not be found</v>
        <stp/>
        <stp>_x0007_SE3MFU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3" s="18"/>
      </tp>
      <tp t="s">
        <v>#N/A The record could not be found</v>
        <stp/>
        <stp>_x0007_SE3MFU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9" s="18"/>
      </tp>
      <tp t="s">
        <v>#N/A The record could not be found</v>
        <stp/>
        <stp>_x0007_SE3MFU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5" s="18"/>
      </tp>
      <tp t="s">
        <v>#N/A Access Denied: User req to IDN for Exch - OMXF</v>
        <stp/>
        <stp>_x0007_SE3MFU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3" s="18"/>
      </tp>
      <tp t="s">
        <v>#N/A Access Denied: User req to IDN for Exch - OMXF</v>
        <stp/>
        <stp>_x0007_SE3MFU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9" s="18"/>
      </tp>
      <tp t="s">
        <v>#N/A Access Denied: User req to IDN for Exch - OMXF</v>
        <stp/>
        <stp>_x0007_SE3MFU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3" s="18"/>
      </tp>
      <tp t="s">
        <v>#N/A The record could not be found</v>
        <stp/>
        <stp>_x0007_SE3MFZ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2" s="18"/>
      </tp>
      <tp t="s">
        <v>#N/A The record could not be found</v>
        <stp/>
        <stp>_x0007_SE3MFZ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8" s="18"/>
      </tp>
      <tp t="s">
        <v>#N/A The record could not be found</v>
        <stp/>
        <stp>_x0007_SE3MFZ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4" s="18"/>
      </tp>
      <tp t="s">
        <v>#N/A The record could not be found</v>
        <stp/>
        <stp>_x0007_SE3MFZ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0" s="18"/>
      </tp>
      <tp t="s">
        <v>#N/A The record could not be found</v>
        <stp/>
        <stp>_x0007_SE3MFZ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6" s="18"/>
      </tp>
      <tp t="s">
        <v>#N/A Access Denied: User req to IDN for Exch - OMXF</v>
        <stp/>
        <stp>_x0007_SE3MFZ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4" s="18"/>
      </tp>
      <tp t="s">
        <v>#N/A Access Denied: User req to IDN for Exch - OMXF</v>
        <stp/>
        <stp>_x0007_SE3MFZ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0" s="18"/>
      </tp>
      <tp t="s">
        <v>#N/A Access Denied: User req to IDN for Exch - OMXF</v>
        <stp/>
        <stp>_x0007_SE3MFZ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6" s="18"/>
      </tp>
      <tp t="s">
        <v>#N/A The record could not be found</v>
        <stp/>
        <stp>_x0007_SE3MFX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5" s="18"/>
      </tp>
    </main>
    <main first="pldatasource.rdatartdserver">
      <tp t="s">
        <v>Updated at 16:19:00</v>
        <stp/>
        <stp>{B8B2C1E2-0B00-4877-8FD5-CA4B0AD9E873}</stp>
        <tr r="J4" s="15"/>
      </tp>
      <tp t="s">
        <v>Updated at 16:19:00</v>
        <stp/>
        <stp>{E68D3F7B-D37F-4BDF-8D94-5D8C103B9461}</stp>
        <tr r="M4" s="16"/>
      </tp>
      <tp t="s">
        <v>Updated at 16:19:00</v>
        <stp/>
        <stp>{0AE8C8FB-ABA7-4256-B1B7-CF075A0F51D1}</stp>
        <tr r="P4" s="12"/>
      </tp>
      <tp t="s">
        <v>Updated at 16:19:00</v>
        <stp/>
        <stp>{FBD0D416-EF7B-4FD0-8F60-AF310495BA7F}</stp>
        <tr r="N4" s="22"/>
      </tp>
      <tp t="s">
        <v>Updated at 16:19:00</v>
        <stp/>
        <stp>{4AA3C03D-AF84-4077-9F3B-A06BCEF38EE3}</stp>
        <tr r="P4" s="25"/>
      </tp>
      <tp t="s">
        <v>Updated at 16:19:00</v>
        <stp/>
        <stp>{DEE7E34F-A995-4444-9E9F-13E32B98CD84}</stp>
        <tr r="O4" s="18"/>
      </tp>
      <tp t="s">
        <v>Updated at 16:19:00</v>
        <stp/>
        <stp>{67744100-6910-49D1-A9CA-E42F521B3D4A}</stp>
        <tr r="Q4" s="64"/>
      </tp>
    </main>
    <main first="pldatasource.rhistoryrtdserver">
      <tp t="s">
        <v>Updated at 16:19:00</v>
        <stp/>
        <stp>{96982D8E-BE1D-4A71-9A24-E586B7FCD287}_x0000_</stp>
        <tr r="D2" s="65"/>
      </tp>
    </main>
    <main first="pldatasource.rtgetrtdserver">
      <tp t="s">
        <v>#N/A The record could not be found</v>
        <stp/>
        <stp>_x0007_SE3MFZ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4" s="18"/>
      </tp>
      <tp t="s">
        <v>#N/A The record could not be found</v>
        <stp/>
        <stp>_x0007_SE3MFZ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18"/>
      </tp>
      <tp t="s">
        <v>#N/A The record could not be found</v>
        <stp/>
        <stp>_x0007_SE3MFZ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18"/>
      </tp>
      <tp t="s">
        <v>#N/A Access Denied: User req to IDN for Exch - OMXF</v>
        <stp/>
        <stp>_x0007_SE3MFZ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0" s="18"/>
      </tp>
      <tp t="s">
        <v>#N/A Access Denied: User req to IDN for Exch - OMXF</v>
        <stp/>
        <stp>_x0007_SE3MFZ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4" s="18"/>
      </tp>
      <tp t="s">
        <v>#N/A Access Denied: User req to IDN for Exch - OMXF</v>
        <stp/>
        <stp>_x0007_SE3MFZ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18"/>
      </tp>
      <tp t="s">
        <v>#N/A The record could not be found</v>
        <stp/>
        <stp>_x0007_SE3MFZ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18"/>
      </tp>
      <tp t="s">
        <v>#N/A The record could not be found</v>
        <stp/>
        <stp>_x0007_SE3MFZ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18"/>
      </tp>
      <tp t="s">
        <v>#N/A The record could not be found</v>
        <stp/>
        <stp>_x0007_SE3MFX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18"/>
      </tp>
      <tp t="s">
        <v>#N/A The record could not be found</v>
        <stp/>
        <stp>_x0007_SE3MFV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18"/>
      </tp>
      <tp t="s">
        <v>#N/A The record could not be found</v>
        <stp/>
        <stp>_x0007_SE3MFU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18"/>
      </tp>
      <tp t="s">
        <v>#N/A The record could not be found</v>
        <stp/>
        <stp>_x0007_SE3MFU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18"/>
      </tp>
      <tp t="s">
        <v>#N/A The record could not be found</v>
        <stp/>
        <stp>_x0007_SE3MFU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18"/>
      </tp>
      <tp t="s">
        <v>#N/A Access Denied: User req to IDN for Exch - OMXF</v>
        <stp/>
        <stp>_x0007_SE3MFU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9" s="18"/>
      </tp>
      <tp t="s">
        <v>#N/A Access Denied: User req to IDN for Exch - OMXF</v>
        <stp/>
        <stp>_x0007_SE3MFU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3" s="18"/>
      </tp>
      <tp t="s">
        <v>#N/A Access Denied: User req to IDN for Exch - OMXF</v>
        <stp/>
        <stp>_x0007_SE3MFU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18"/>
      </tp>
      <tp t="s">
        <v>#N/A The record could not be found</v>
        <stp/>
        <stp>_x0007_SE3MFU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7" s="18"/>
      </tp>
      <tp t="s">
        <v>#N/A The record could not be found</v>
        <stp/>
        <stp>_x0007_SE3MFU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18"/>
      </tp>
      <tp t="s">
        <v>#N/A The record could not be found</v>
        <stp/>
        <stp>_x0007_SE3MFQ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18"/>
      </tp>
      <tp t="s">
        <v>#N/A The record could not be found</v>
        <stp/>
        <stp>_x0007_SE3MFN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1" s="18"/>
      </tp>
      <tp t="s">
        <v>#N/A The record could not be found</v>
        <stp/>
        <stp>_x0007_SE3MFM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18"/>
      </tp>
      <tp t="s">
        <v>#N/A The record could not be found</v>
        <stp/>
        <stp>_x0007_SE3MFM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6" s="18"/>
      </tp>
      <tp t="s">
        <v>#N/A The record could not be found</v>
        <stp/>
        <stp>_x0007_SE3MFM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18"/>
      </tp>
      <tp t="s">
        <v>#N/A The record could not be found</v>
        <stp/>
        <stp>_x0007_SE3MFM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18"/>
      </tp>
      <tp t="s">
        <v>#N/A Access Denied: User req to IDN for Exch - OMXF</v>
        <stp/>
        <stp>_x0007_SE3MFM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18"/>
      </tp>
      <tp t="s">
        <v>#N/A Access Denied: User req to IDN for Exch - OMXF</v>
        <stp/>
        <stp>_x0007_SE3MFM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2" s="18"/>
      </tp>
      <tp t="s">
        <v>#N/A Access Denied: User req to IDN for Exch - OMXF</v>
        <stp/>
        <stp>_x0007_SE3MFM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0" s="18"/>
      </tp>
      <tp t="s">
        <v>#N/A The record could not be found</v>
        <stp/>
        <stp>_x0007_SE3MFM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6" s="18"/>
      </tp>
      <tp t="s">
        <v>#N/A The record could not be found</v>
        <stp/>
        <stp>_x0007_SE3MFM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18"/>
      </tp>
      <tp t="s">
        <v>#N/A The record could not be found</v>
        <stp/>
        <stp>_x0007_SE3MFK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18"/>
      </tp>
      <tp t="s">
        <v>#N/A The record could not be found</v>
        <stp/>
        <stp>_x0007_SE3MFJ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18"/>
      </tp>
      <tp t="s">
        <v>#N/A The record could not be found</v>
        <stp/>
        <stp>_x0007_SE3MFH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18"/>
      </tp>
      <tp t="s">
        <v>#N/A The record could not be found</v>
        <stp/>
        <stp>_x0007_SE3MFH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5" s="18"/>
      </tp>
      <tp t="s">
        <v>#N/A The record could not be found</v>
        <stp/>
        <stp>_x0007_SE3MFH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18"/>
      </tp>
      <tp t="s">
        <v>#N/A The record could not be found</v>
        <stp/>
        <stp>_x0007_SE3MFH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18"/>
      </tp>
      <tp t="s">
        <v>#N/A Access Denied: User req to IDN for Exch - OMXF</v>
        <stp/>
        <stp>_x0007_SE3MFH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18"/>
      </tp>
      <tp t="s">
        <v>#N/A Access Denied: User req to IDN for Exch - OMXF</v>
        <stp/>
        <stp>_x0007_SE3MFH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1" s="18"/>
      </tp>
      <tp t="s">
        <v>#N/A Access Denied: User req to IDN for Exch - OMXF</v>
        <stp/>
        <stp>_x0007_SE3MFH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18"/>
      </tp>
      <tp t="s">
        <v>#N/A The record could not be found</v>
        <stp/>
        <stp>_x0007_SE3MFH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5" s="18"/>
      </tp>
      <tp t="s">
        <v>#N/A The record could not be found</v>
        <stp/>
        <stp>_x0007_SE3MFH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18"/>
      </tp>
      <tp t="s">
        <v>#N/A The record could not be found</v>
        <stp/>
        <stp>_x0007_SE3MFG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18"/>
      </tp>
      <tp t="s">
        <v>#N/A The record could not be found</v>
        <stp/>
        <stp>_x0007_SE3MFF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5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221" customWidth="1"/>
    <col min="2" max="2" width="2.7109375" style="221" customWidth="1"/>
    <col min="3" max="3" width="14.85546875" style="221" bestFit="1" customWidth="1"/>
    <col min="4" max="4" width="23.42578125" style="221" bestFit="1" customWidth="1"/>
    <col min="5" max="7" width="2.7109375" style="221" customWidth="1"/>
    <col min="8" max="8" width="18.5703125" style="221" bestFit="1" customWidth="1"/>
    <col min="9" max="9" width="53.85546875" style="221" bestFit="1" customWidth="1"/>
    <col min="10" max="10" width="2.7109375" style="221" customWidth="1"/>
    <col min="11" max="16384" width="9.140625" style="221"/>
  </cols>
  <sheetData>
    <row r="1" spans="2:10" ht="12" thickBot="1" x14ac:dyDescent="0.25">
      <c r="B1" s="221" t="str">
        <f>_xll.qlxlVersion(TRUE,Trigger)</f>
        <v>QuantLibXL 1.5.0 - MS VC++ 9.0 - Multithreaded Dynamic Runtime library - Release Configuration - Dec  9 2014 11:48:31</v>
      </c>
    </row>
    <row r="2" spans="2:10" ht="21" customHeight="1" thickBot="1" x14ac:dyDescent="0.25">
      <c r="B2" s="250" t="s">
        <v>175</v>
      </c>
      <c r="C2" s="224"/>
      <c r="D2" s="224"/>
      <c r="E2" s="225"/>
      <c r="G2" s="250" t="s">
        <v>7</v>
      </c>
      <c r="H2" s="226"/>
      <c r="I2" s="226"/>
      <c r="J2" s="227"/>
    </row>
    <row r="3" spans="2:10" ht="11.25" customHeight="1" x14ac:dyDescent="0.2">
      <c r="B3" s="104"/>
      <c r="C3" s="41"/>
      <c r="D3" s="41"/>
      <c r="E3" s="7"/>
      <c r="G3" s="104"/>
      <c r="H3" s="41"/>
      <c r="I3" s="41"/>
      <c r="J3" s="7"/>
    </row>
    <row r="4" spans="2:10" ht="11.25" customHeight="1" x14ac:dyDescent="0.2">
      <c r="B4" s="104"/>
      <c r="C4" s="228" t="s">
        <v>0</v>
      </c>
      <c r="D4" s="259" t="s">
        <v>180</v>
      </c>
      <c r="E4" s="7"/>
      <c r="G4" s="104"/>
      <c r="H4" s="229" t="s">
        <v>5</v>
      </c>
      <c r="I4" s="230" t="b">
        <v>1</v>
      </c>
      <c r="J4" s="231"/>
    </row>
    <row r="5" spans="2:10" ht="11.25" customHeight="1" x14ac:dyDescent="0.2">
      <c r="B5" s="104"/>
      <c r="C5" s="232" t="s">
        <v>6</v>
      </c>
      <c r="D5" s="233">
        <v>41991.679479166669</v>
      </c>
      <c r="E5" s="7"/>
      <c r="G5" s="104"/>
      <c r="H5" s="229" t="s">
        <v>4</v>
      </c>
      <c r="I5" s="230" t="b">
        <v>0</v>
      </c>
      <c r="J5" s="231"/>
    </row>
    <row r="6" spans="2:10" ht="11.25" customHeight="1" x14ac:dyDescent="0.2">
      <c r="B6" s="104"/>
      <c r="C6" s="232" t="s">
        <v>148</v>
      </c>
      <c r="D6" s="234" t="s">
        <v>147</v>
      </c>
      <c r="E6" s="7"/>
      <c r="G6" s="104"/>
      <c r="H6" s="229" t="s">
        <v>3</v>
      </c>
      <c r="I6" s="230" t="b">
        <v>0</v>
      </c>
      <c r="J6" s="231"/>
    </row>
    <row r="7" spans="2:10" ht="11.25" customHeight="1" x14ac:dyDescent="0.2">
      <c r="B7" s="104"/>
      <c r="C7" s="232" t="s">
        <v>146</v>
      </c>
      <c r="D7" s="235">
        <f>_xll.ohTrigger(Deposits!R3,FRA3M!W3,Futures3M!AB3,Swap3M!Z3,BasisSwap3M6M!X3,OIS!X3)</f>
        <v>8</v>
      </c>
      <c r="E7" s="7"/>
      <c r="G7" s="104"/>
      <c r="H7" s="229" t="s">
        <v>2</v>
      </c>
      <c r="I7" s="236"/>
      <c r="J7" s="231"/>
    </row>
    <row r="8" spans="2:10" ht="11.25" customHeight="1" x14ac:dyDescent="0.2">
      <c r="B8" s="104"/>
      <c r="C8" s="232" t="s">
        <v>155</v>
      </c>
      <c r="D8" s="235">
        <f>_xll.ohTrigger(Stibor!U5:U10)</f>
        <v>1</v>
      </c>
      <c r="E8" s="7"/>
      <c r="G8" s="104"/>
      <c r="H8" s="229" t="s">
        <v>1</v>
      </c>
      <c r="I8" s="237" t="b">
        <v>1</v>
      </c>
      <c r="J8" s="231"/>
    </row>
    <row r="9" spans="2:10" ht="11.25" customHeight="1" x14ac:dyDescent="0.2">
      <c r="B9" s="104"/>
      <c r="C9" s="238" t="s">
        <v>145</v>
      </c>
      <c r="D9" s="239" t="s">
        <v>144</v>
      </c>
      <c r="E9" s="7"/>
      <c r="G9" s="104"/>
      <c r="H9" s="229" t="s">
        <v>62</v>
      </c>
      <c r="I9" s="230" t="str">
        <f>Currency&amp;"ON"</f>
        <v>SEKON</v>
      </c>
      <c r="J9" s="231"/>
    </row>
    <row r="10" spans="2:10" ht="11.25" customHeight="1" x14ac:dyDescent="0.2">
      <c r="B10" s="104"/>
      <c r="C10" s="41"/>
      <c r="D10" s="41"/>
      <c r="E10" s="7"/>
      <c r="G10" s="222"/>
      <c r="H10" s="162" t="s">
        <v>152</v>
      </c>
      <c r="I10" s="240">
        <f>_xll.qlSettingsEvaluationDate(Trigger)</f>
        <v>41991</v>
      </c>
      <c r="J10" s="161"/>
    </row>
    <row r="11" spans="2:10" ht="11.25" customHeight="1" x14ac:dyDescent="0.2">
      <c r="B11" s="104"/>
      <c r="C11" s="48" t="s">
        <v>128</v>
      </c>
      <c r="D11" s="241" t="s">
        <v>143</v>
      </c>
      <c r="E11" s="7"/>
      <c r="G11" s="222"/>
      <c r="H11" s="229" t="s">
        <v>170</v>
      </c>
      <c r="I11" s="230" t="s">
        <v>181</v>
      </c>
      <c r="J11" s="161"/>
    </row>
    <row r="12" spans="2:10" ht="11.25" customHeight="1" thickBot="1" x14ac:dyDescent="0.25">
      <c r="B12" s="104"/>
      <c r="C12" s="242" t="s">
        <v>124</v>
      </c>
      <c r="D12" s="243" t="str">
        <f>""</f>
        <v/>
      </c>
      <c r="E12" s="7"/>
      <c r="G12" s="6"/>
      <c r="H12" s="5"/>
      <c r="I12" s="5"/>
      <c r="J12" s="4"/>
    </row>
    <row r="13" spans="2:10" ht="11.25" customHeight="1" thickBot="1" x14ac:dyDescent="0.25">
      <c r="B13" s="104"/>
      <c r="C13" s="242" t="s">
        <v>116</v>
      </c>
      <c r="D13" s="243" t="s">
        <v>123</v>
      </c>
      <c r="E13" s="7"/>
      <c r="G13" s="223"/>
      <c r="H13" s="223"/>
      <c r="I13" s="223"/>
      <c r="J13" s="223"/>
    </row>
    <row r="14" spans="2:10" ht="17.25" customHeight="1" thickBot="1" x14ac:dyDescent="0.25">
      <c r="B14" s="104"/>
      <c r="C14" s="242" t="s">
        <v>122</v>
      </c>
      <c r="D14" s="243" t="s">
        <v>122</v>
      </c>
      <c r="E14" s="7"/>
      <c r="G14" s="250" t="s">
        <v>71</v>
      </c>
      <c r="H14" s="226"/>
      <c r="I14" s="226"/>
      <c r="J14" s="227"/>
    </row>
    <row r="15" spans="2:10" ht="11.25" customHeight="1" x14ac:dyDescent="0.2">
      <c r="B15" s="104"/>
      <c r="C15" s="242" t="s">
        <v>121</v>
      </c>
      <c r="D15" s="243" t="s">
        <v>120</v>
      </c>
      <c r="E15" s="7"/>
      <c r="G15" s="104"/>
      <c r="H15" s="41"/>
      <c r="I15" s="41"/>
      <c r="J15" s="7"/>
    </row>
    <row r="16" spans="2:10" ht="11.25" customHeight="1" x14ac:dyDescent="0.2">
      <c r="B16" s="104"/>
      <c r="C16" s="242" t="s">
        <v>160</v>
      </c>
      <c r="D16" s="243" t="s">
        <v>159</v>
      </c>
      <c r="E16" s="7"/>
      <c r="G16" s="104"/>
      <c r="H16" s="229" t="s">
        <v>70</v>
      </c>
      <c r="I16" s="244" t="s">
        <v>69</v>
      </c>
      <c r="J16" s="231"/>
    </row>
    <row r="17" spans="2:10" ht="11.25" customHeight="1" x14ac:dyDescent="0.2">
      <c r="B17" s="104"/>
      <c r="C17" s="242" t="s">
        <v>119</v>
      </c>
      <c r="D17" s="243" t="s">
        <v>118</v>
      </c>
      <c r="E17" s="7"/>
      <c r="G17" s="104"/>
      <c r="H17" s="229" t="s">
        <v>68</v>
      </c>
      <c r="I17" s="245">
        <v>1E-4</v>
      </c>
      <c r="J17" s="231"/>
    </row>
    <row r="18" spans="2:10" ht="11.25" customHeight="1" x14ac:dyDescent="0.2">
      <c r="B18" s="104"/>
      <c r="C18" s="242" t="s">
        <v>117</v>
      </c>
      <c r="D18" s="243" t="s">
        <v>142</v>
      </c>
      <c r="E18" s="7"/>
      <c r="G18" s="104"/>
      <c r="H18" s="229" t="s">
        <v>67</v>
      </c>
      <c r="I18" s="246">
        <v>-0.01</v>
      </c>
      <c r="J18" s="231"/>
    </row>
    <row r="19" spans="2:10" ht="11.25" customHeight="1" x14ac:dyDescent="0.2">
      <c r="B19" s="104"/>
      <c r="C19" s="242" t="s">
        <v>172</v>
      </c>
      <c r="D19" s="243" t="s">
        <v>171</v>
      </c>
      <c r="E19" s="7"/>
      <c r="G19" s="104"/>
      <c r="H19" s="229" t="s">
        <v>24</v>
      </c>
      <c r="I19" s="246" t="s">
        <v>184</v>
      </c>
      <c r="J19" s="231"/>
    </row>
    <row r="20" spans="2:10" ht="11.25" customHeight="1" x14ac:dyDescent="0.2">
      <c r="B20" s="104"/>
      <c r="C20" s="54" t="s">
        <v>141</v>
      </c>
      <c r="D20" s="247" t="s">
        <v>140</v>
      </c>
      <c r="E20" s="7"/>
      <c r="G20" s="104"/>
      <c r="H20" s="229" t="s">
        <v>157</v>
      </c>
      <c r="I20" s="248" t="s">
        <v>158</v>
      </c>
      <c r="J20" s="231"/>
    </row>
    <row r="21" spans="2:10" ht="11.25" customHeight="1" x14ac:dyDescent="0.2">
      <c r="B21" s="104"/>
      <c r="C21" s="81"/>
      <c r="D21" s="81"/>
      <c r="E21" s="7"/>
      <c r="G21" s="104"/>
      <c r="H21" s="229" t="s">
        <v>60</v>
      </c>
      <c r="I21" s="248" t="s">
        <v>173</v>
      </c>
      <c r="J21" s="231"/>
    </row>
    <row r="22" spans="2:10" ht="11.25" customHeight="1" thickBot="1" x14ac:dyDescent="0.25">
      <c r="B22" s="104"/>
      <c r="C22" s="160" t="s">
        <v>139</v>
      </c>
      <c r="D22" s="249">
        <v>41809.384120370371</v>
      </c>
      <c r="E22" s="7"/>
      <c r="G22" s="6"/>
      <c r="H22" s="5"/>
      <c r="I22" s="5"/>
      <c r="J22" s="4"/>
    </row>
    <row r="23" spans="2:10" ht="11.25" customHeight="1" x14ac:dyDescent="0.2">
      <c r="B23" s="104"/>
      <c r="C23" s="160" t="s">
        <v>138</v>
      </c>
      <c r="D23" s="169" t="b">
        <v>1</v>
      </c>
      <c r="E23" s="7"/>
    </row>
    <row r="24" spans="2:10" ht="11.25" customHeight="1" thickBot="1" x14ac:dyDescent="0.25">
      <c r="B24" s="6"/>
      <c r="C24" s="5"/>
      <c r="D24" s="5"/>
      <c r="E24" s="4"/>
    </row>
    <row r="25" spans="2:10" ht="11.25" customHeight="1" x14ac:dyDescent="0.2">
      <c r="C25" s="168"/>
      <c r="D25" s="168"/>
      <c r="E25" s="168"/>
    </row>
    <row r="26" spans="2:10" x14ac:dyDescent="0.2">
      <c r="C26" s="168"/>
      <c r="D26" s="168"/>
      <c r="E26" s="168"/>
    </row>
    <row r="27" spans="2:10" x14ac:dyDescent="0.2">
      <c r="C27" s="168"/>
      <c r="D27" s="168"/>
      <c r="E27" s="168"/>
    </row>
  </sheetData>
  <conditionalFormatting sqref="D23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A13"/>
  <sheetViews>
    <sheetView topLeftCell="I1" workbookViewId="0">
      <selection activeCell="Q5" sqref="Q5"/>
    </sheetView>
  </sheetViews>
  <sheetFormatPr defaultRowHeight="11.25" x14ac:dyDescent="0.2"/>
  <cols>
    <col min="1" max="1" width="2.140625" style="191" customWidth="1"/>
    <col min="2" max="2" width="2.7109375" style="191" customWidth="1"/>
    <col min="3" max="3" width="6.5703125" style="191" bestFit="1" customWidth="1"/>
    <col min="4" max="4" width="12.5703125" style="191" bestFit="1" customWidth="1"/>
    <col min="5" max="5" width="10" style="191" bestFit="1" customWidth="1"/>
    <col min="6" max="6" width="19.28515625" style="191" bestFit="1" customWidth="1"/>
    <col min="7" max="7" width="5" style="191" bestFit="1" customWidth="1"/>
    <col min="8" max="8" width="11" style="191" bestFit="1" customWidth="1"/>
    <col min="9" max="9" width="10" style="191" bestFit="1" customWidth="1"/>
    <col min="10" max="10" width="12" style="191" bestFit="1" customWidth="1"/>
    <col min="11" max="11" width="15.140625" style="191" bestFit="1" customWidth="1"/>
    <col min="12" max="12" width="31.7109375" style="191" bestFit="1" customWidth="1"/>
    <col min="13" max="13" width="15.140625" style="191" customWidth="1"/>
    <col min="14" max="14" width="2.7109375" style="191" customWidth="1"/>
    <col min="15" max="15" width="6" style="191" bestFit="1" customWidth="1"/>
    <col min="16" max="16" width="15.140625" style="191" bestFit="1" customWidth="1"/>
    <col min="17" max="17" width="13.140625" style="191" bestFit="1" customWidth="1"/>
    <col min="18" max="18" width="15.140625" style="191" bestFit="1" customWidth="1"/>
    <col min="19" max="19" width="10" style="191" bestFit="1" customWidth="1"/>
    <col min="20" max="22" width="7" style="191" bestFit="1" customWidth="1"/>
    <col min="23" max="23" width="2.7109375" style="191" customWidth="1"/>
    <col min="24" max="25" width="10.28515625" style="191" bestFit="1" customWidth="1"/>
    <col min="26" max="27" width="2.7109375" style="191" customWidth="1"/>
    <col min="28" max="16384" width="9.140625" style="191"/>
  </cols>
  <sheetData>
    <row r="1" spans="2:27" s="174" customFormat="1" ht="12" thickBot="1" x14ac:dyDescent="0.25"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</row>
    <row r="2" spans="2:27" s="174" customFormat="1" ht="11.25" customHeight="1" x14ac:dyDescent="0.2">
      <c r="B2" s="175"/>
      <c r="C2" s="176"/>
      <c r="D2" s="176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8"/>
    </row>
    <row r="3" spans="2:27" s="174" customFormat="1" ht="11.25" customHeight="1" x14ac:dyDescent="0.2">
      <c r="B3" s="179"/>
      <c r="C3" s="180"/>
      <c r="D3" s="180"/>
      <c r="E3" s="180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92"/>
      <c r="R3" s="182"/>
      <c r="S3" s="182"/>
      <c r="T3" s="182"/>
      <c r="U3" s="182"/>
      <c r="V3" s="182"/>
      <c r="W3" s="183"/>
    </row>
    <row r="4" spans="2:27" s="174" customFormat="1" ht="28.5" customHeight="1" x14ac:dyDescent="0.2">
      <c r="B4" s="179"/>
      <c r="C4" s="193" t="s">
        <v>23</v>
      </c>
      <c r="D4" s="193" t="s">
        <v>161</v>
      </c>
      <c r="E4" s="193" t="s">
        <v>162</v>
      </c>
      <c r="F4" s="193" t="s">
        <v>163</v>
      </c>
      <c r="G4" s="193" t="s">
        <v>164</v>
      </c>
      <c r="H4" s="193" t="s">
        <v>165</v>
      </c>
      <c r="I4" s="193" t="s">
        <v>166</v>
      </c>
      <c r="J4" s="193" t="s">
        <v>167</v>
      </c>
      <c r="K4" s="193" t="s">
        <v>166</v>
      </c>
      <c r="L4" s="193" t="s">
        <v>168</v>
      </c>
      <c r="M4" s="193"/>
      <c r="N4" s="182"/>
      <c r="O4" s="184" t="s">
        <v>23</v>
      </c>
      <c r="P4" s="184" t="s">
        <v>156</v>
      </c>
      <c r="Q4" s="185" t="str">
        <f>_xll.RData(Q5:Q10,R4:S4,"RTFEED:IDN",,,R5)</f>
        <v>Updated at 16:19:00</v>
      </c>
      <c r="R4" s="185" t="s">
        <v>151</v>
      </c>
      <c r="S4" s="185" t="s">
        <v>126</v>
      </c>
      <c r="T4" s="185" t="s">
        <v>150</v>
      </c>
      <c r="U4" s="185" t="s">
        <v>149</v>
      </c>
      <c r="V4" s="186" t="s">
        <v>169</v>
      </c>
      <c r="W4" s="183"/>
    </row>
    <row r="5" spans="2:27" s="174" customFormat="1" ht="11.25" customHeight="1" x14ac:dyDescent="0.2">
      <c r="B5" s="179"/>
      <c r="C5" s="187" t="s">
        <v>111</v>
      </c>
      <c r="D5" s="204">
        <v>2</v>
      </c>
      <c r="E5" s="204" t="str">
        <f t="shared" ref="E5:E10" si="0">Calendar</f>
        <v>Sweden</v>
      </c>
      <c r="F5" s="204" t="s">
        <v>186</v>
      </c>
      <c r="G5" s="204" t="b">
        <v>1</v>
      </c>
      <c r="H5" s="204" t="s">
        <v>158</v>
      </c>
      <c r="I5" s="204" t="str">
        <f t="shared" ref="I5:I10" si="1">PROPER(Currency)&amp;FamilyName&amp;C5</f>
        <v>SekiborON</v>
      </c>
      <c r="J5" s="181" t="str">
        <f>_xll.qlRelinkableHandleYieldTermStructure(Currency&amp;C5,,Permanent,Trigger,ObjectOverwrite)</f>
        <v>SEKON#0000</v>
      </c>
      <c r="K5" s="181" t="str">
        <f>_xll.qlOvernightIndex(I5,,D5,Currency,Calendar,H5,J5,Permanent,Trigger,ObjectOverwrite)</f>
        <v>SekiborON#0000</v>
      </c>
      <c r="L5" s="181" t="str">
        <f>_xll.qlLastFixingQuote(PROPER(Currency)&amp;FamilyName&amp;$C5&amp;"LastFixing_Quote",K5,Permanent,Trigger,ObjectOverwrite)</f>
        <v>SekiborONLastFixing_Quote#0000</v>
      </c>
      <c r="M5" s="181"/>
      <c r="N5" s="182"/>
      <c r="O5" s="260" t="s">
        <v>127</v>
      </c>
      <c r="P5" s="261" t="str">
        <f>K5</f>
        <v>SekiborON#0000</v>
      </c>
      <c r="Q5" s="262" t="str">
        <f t="shared" ref="Q5:Q10" si="2">"STI"&amp;Currency&amp;O5&amp;"DFI="</f>
        <v>STISEKTNDFI=</v>
      </c>
      <c r="R5" s="262">
        <v>41991</v>
      </c>
      <c r="S5" s="265">
        <v>7.4999999999999997E-2</v>
      </c>
      <c r="T5" s="262" t="b">
        <f>IF(AND(ISNUMBER($S5),$S5&lt;&gt;0%),TRUE,FALSE)</f>
        <v>1</v>
      </c>
      <c r="U5" s="262" t="b">
        <f>IF(S5,_xll.qlIndexAddFixings(P5,R5,S5/100,TRUE),NA())</f>
        <v>1</v>
      </c>
      <c r="V5" s="263">
        <f>_xll.qlQuoteValue(L5)</f>
        <v>7.5000000000000002E-4</v>
      </c>
      <c r="W5" s="183"/>
    </row>
    <row r="6" spans="2:27" s="174" customFormat="1" ht="11.25" customHeight="1" x14ac:dyDescent="0.2">
      <c r="B6" s="179"/>
      <c r="C6" s="187" t="s">
        <v>187</v>
      </c>
      <c r="D6" s="204">
        <v>2</v>
      </c>
      <c r="E6" s="204" t="str">
        <f t="shared" si="0"/>
        <v>Sweden</v>
      </c>
      <c r="F6" s="204" t="s">
        <v>186</v>
      </c>
      <c r="G6" s="204" t="b">
        <v>1</v>
      </c>
      <c r="H6" s="204" t="s">
        <v>158</v>
      </c>
      <c r="I6" s="204" t="str">
        <f t="shared" si="1"/>
        <v>Sekibor1W</v>
      </c>
      <c r="J6" s="181"/>
      <c r="K6" s="181" t="str">
        <f>_xll.qlIborIndex(I6,FamilyName,C6,D6,Currency,E6,F6,G6,H6,J6,Permanent,Trigger,ObjectOverwrite)</f>
        <v>Sekibor1W#0000</v>
      </c>
      <c r="L6" s="181" t="str">
        <f>_xll.qlLastFixingQuote(PROPER(Currency)&amp;FamilyName&amp;$C6&amp;"LastFixing_Quote",K6,Permanent,Trigger,ObjectOverwrite)</f>
        <v>Sekibor1WLastFixing_Quote#0000</v>
      </c>
      <c r="M6" s="181" t="str">
        <f>_xll.ohRangeRetrieveError(K6)</f>
        <v/>
      </c>
      <c r="N6" s="182"/>
      <c r="O6" s="260" t="str">
        <f t="shared" ref="O6:O10" si="3">C6</f>
        <v>1W</v>
      </c>
      <c r="P6" s="261" t="str">
        <f>K6</f>
        <v>Sekibor1W#0000</v>
      </c>
      <c r="Q6" s="262" t="str">
        <f t="shared" si="2"/>
        <v>STISEK1WDFI=</v>
      </c>
      <c r="R6" s="262">
        <v>41991</v>
      </c>
      <c r="S6" s="265">
        <v>0.10300000000000001</v>
      </c>
      <c r="T6" s="262" t="b">
        <f>IF(AND(ISNUMBER($S6),$S6&lt;&gt;0%),TRUE,FALSE)</f>
        <v>1</v>
      </c>
      <c r="U6" s="262" t="b">
        <f>IF(S6,_xll.qlIndexAddFixings(P6,R6,S6/100,TRUE),NA())</f>
        <v>1</v>
      </c>
      <c r="V6" s="264">
        <f>_xll.qlQuoteValue(L6)</f>
        <v>1.0300000000000001E-3</v>
      </c>
      <c r="W6" s="183"/>
    </row>
    <row r="7" spans="2:27" s="174" customFormat="1" ht="11.25" customHeight="1" x14ac:dyDescent="0.2">
      <c r="B7" s="179"/>
      <c r="C7" s="187" t="s">
        <v>19</v>
      </c>
      <c r="D7" s="204">
        <v>2</v>
      </c>
      <c r="E7" s="204" t="str">
        <f t="shared" si="0"/>
        <v>Sweden</v>
      </c>
      <c r="F7" s="204" t="s">
        <v>186</v>
      </c>
      <c r="G7" s="204" t="b">
        <v>1</v>
      </c>
      <c r="H7" s="204" t="s">
        <v>158</v>
      </c>
      <c r="I7" s="204" t="str">
        <f t="shared" si="1"/>
        <v>Sekibor1M</v>
      </c>
      <c r="J7" s="181" t="str">
        <f>_xll.qlRelinkableHandleYieldTermStructure(Currency&amp;C7,,Permanent,Trigger,ObjectOverwrite)</f>
        <v>SEK1M#0000</v>
      </c>
      <c r="K7" s="181" t="str">
        <f>_xll.qlIborIndex(I7,FamilyName,C7,D7,Currency,E7,F7,G7,H7,J7,Permanent,Trigger,ObjectOverwrite)</f>
        <v>Sekibor1M#0000</v>
      </c>
      <c r="L7" s="181" t="str">
        <f>_xll.qlLastFixingQuote(PROPER(Currency)&amp;FamilyName&amp;$C7&amp;"LastFixing_Quote",K7,Permanent,Trigger,ObjectOverwrite)</f>
        <v>Sekibor1MLastFixing_Quote#0000</v>
      </c>
      <c r="M7" s="181" t="str">
        <f>_xll.ohRangeRetrieveError(K7)</f>
        <v/>
      </c>
      <c r="N7" s="182"/>
      <c r="O7" s="260" t="str">
        <f t="shared" si="3"/>
        <v>1M</v>
      </c>
      <c r="P7" s="261" t="str">
        <f t="shared" ref="P7:P10" si="4">K7</f>
        <v>Sekibor1M#0000</v>
      </c>
      <c r="Q7" s="262" t="str">
        <f t="shared" si="2"/>
        <v>STISEK1MDFI=</v>
      </c>
      <c r="R7" s="262">
        <v>41991</v>
      </c>
      <c r="S7" s="265">
        <v>0.16699999999999998</v>
      </c>
      <c r="T7" s="262" t="b">
        <f t="shared" ref="T7:T10" si="5">IF(AND(ISNUMBER($S7),$S7&lt;&gt;0%),TRUE,FALSE)</f>
        <v>1</v>
      </c>
      <c r="U7" s="262" t="b">
        <f>IF(S7,_xll.qlIndexAddFixings(P7,R7,S7/100,TRUE),NA())</f>
        <v>1</v>
      </c>
      <c r="V7" s="264">
        <f>_xll.qlQuoteValue(L7)</f>
        <v>1.6699999999999998E-3</v>
      </c>
      <c r="W7" s="183"/>
    </row>
    <row r="8" spans="2:27" s="174" customFormat="1" ht="11.25" customHeight="1" x14ac:dyDescent="0.2">
      <c r="B8" s="179"/>
      <c r="C8" s="187" t="s">
        <v>18</v>
      </c>
      <c r="D8" s="204">
        <v>2</v>
      </c>
      <c r="E8" s="204" t="str">
        <f t="shared" si="0"/>
        <v>Sweden</v>
      </c>
      <c r="F8" s="204" t="s">
        <v>186</v>
      </c>
      <c r="G8" s="204" t="b">
        <v>1</v>
      </c>
      <c r="H8" s="204" t="s">
        <v>158</v>
      </c>
      <c r="I8" s="204" t="str">
        <f t="shared" si="1"/>
        <v>Sekibor2M</v>
      </c>
      <c r="J8" s="181"/>
      <c r="K8" s="181" t="str">
        <f>_xll.qlIborIndex(I8,FamilyName,C8,D8,Currency,E8,F8,G8,H8,J8,Permanent,Trigger,ObjectOverwrite)</f>
        <v>Sekibor2M#0000</v>
      </c>
      <c r="L8" s="181" t="str">
        <f>_xll.qlLastFixingQuote(PROPER(Currency)&amp;FamilyName&amp;$C8&amp;"LastFixing_Quote",K8,Permanent,Trigger,ObjectOverwrite)</f>
        <v>Sekibor2MLastFixing_Quote#0000</v>
      </c>
      <c r="M8" s="181" t="str">
        <f>_xll.ohRangeRetrieveError(K8)</f>
        <v/>
      </c>
      <c r="N8" s="182"/>
      <c r="O8" s="260" t="str">
        <f t="shared" si="3"/>
        <v>2M</v>
      </c>
      <c r="P8" s="261" t="str">
        <f t="shared" si="4"/>
        <v>Sekibor2M#0000</v>
      </c>
      <c r="Q8" s="262" t="str">
        <f t="shared" si="2"/>
        <v>STISEK2MDFI=</v>
      </c>
      <c r="R8" s="262">
        <v>41991</v>
      </c>
      <c r="S8" s="265">
        <v>0.20699999999999999</v>
      </c>
      <c r="T8" s="262" t="b">
        <f t="shared" si="5"/>
        <v>1</v>
      </c>
      <c r="U8" s="262" t="b">
        <f>IF(S8,_xll.qlIndexAddFixings(P8,R8,S8/100,TRUE),NA())</f>
        <v>1</v>
      </c>
      <c r="V8" s="264">
        <f>_xll.qlQuoteValue(L8)</f>
        <v>2.0699999999999998E-3</v>
      </c>
      <c r="W8" s="183"/>
    </row>
    <row r="9" spans="2:27" s="174" customFormat="1" ht="11.25" customHeight="1" x14ac:dyDescent="0.2">
      <c r="B9" s="179"/>
      <c r="C9" s="187" t="s">
        <v>17</v>
      </c>
      <c r="D9" s="204">
        <v>2</v>
      </c>
      <c r="E9" s="204" t="str">
        <f t="shared" si="0"/>
        <v>Sweden</v>
      </c>
      <c r="F9" s="204" t="s">
        <v>186</v>
      </c>
      <c r="G9" s="204" t="b">
        <v>1</v>
      </c>
      <c r="H9" s="204" t="s">
        <v>158</v>
      </c>
      <c r="I9" s="204" t="str">
        <f t="shared" si="1"/>
        <v>Sekibor3M</v>
      </c>
      <c r="J9" s="181" t="str">
        <f>_xll.qlRelinkableHandleYieldTermStructure(Currency&amp;C9,,Permanent,Trigger,ObjectOverwrite)</f>
        <v>SEK3M#0000</v>
      </c>
      <c r="K9" s="181" t="str">
        <f>_xll.qlIborIndex(I9,FamilyName,C9,D9,Currency,E9,F9,G9,H9,J9,Permanent,Trigger,ObjectOverwrite)</f>
        <v>Sekibor3M#0000</v>
      </c>
      <c r="L9" s="181" t="str">
        <f>_xll.qlLastFixingQuote(PROPER(Currency)&amp;FamilyName&amp;$C9&amp;"LastFixing_Quote",K9,Permanent,Trigger,ObjectOverwrite)</f>
        <v>Sekibor3MLastFixing_Quote#0000</v>
      </c>
      <c r="M9" s="181" t="str">
        <f>_xll.ohRangeRetrieveError(K9)</f>
        <v/>
      </c>
      <c r="N9" s="182"/>
      <c r="O9" s="260" t="str">
        <f t="shared" si="3"/>
        <v>3M</v>
      </c>
      <c r="P9" s="261" t="str">
        <f t="shared" si="4"/>
        <v>Sekibor3M#0000</v>
      </c>
      <c r="Q9" s="262" t="str">
        <f t="shared" si="2"/>
        <v>STISEK3MDFI=</v>
      </c>
      <c r="R9" s="262">
        <v>41991</v>
      </c>
      <c r="S9" s="265">
        <v>0.25800000000000001</v>
      </c>
      <c r="T9" s="262" t="b">
        <f t="shared" si="5"/>
        <v>1</v>
      </c>
      <c r="U9" s="262" t="b">
        <f>IF(S9,_xll.qlIndexAddFixings(P9,R9,S9/100,TRUE),NA())</f>
        <v>1</v>
      </c>
      <c r="V9" s="264">
        <f>_xll.qlQuoteValue(L9)</f>
        <v>2.5800000000000003E-3</v>
      </c>
      <c r="W9" s="183"/>
    </row>
    <row r="10" spans="2:27" s="174" customFormat="1" ht="11.25" customHeight="1" x14ac:dyDescent="0.2">
      <c r="B10" s="179"/>
      <c r="C10" s="187" t="s">
        <v>14</v>
      </c>
      <c r="D10" s="204">
        <v>2</v>
      </c>
      <c r="E10" s="204" t="str">
        <f t="shared" si="0"/>
        <v>Sweden</v>
      </c>
      <c r="F10" s="204" t="s">
        <v>186</v>
      </c>
      <c r="G10" s="204" t="b">
        <v>1</v>
      </c>
      <c r="H10" s="204" t="s">
        <v>158</v>
      </c>
      <c r="I10" s="204" t="str">
        <f t="shared" si="1"/>
        <v>Sekibor6M</v>
      </c>
      <c r="J10" s="181" t="str">
        <f>_xll.qlRelinkableHandleYieldTermStructure(Currency&amp;C10,,Permanent,Trigger,ObjectOverwrite)</f>
        <v>SEK6M#0000</v>
      </c>
      <c r="K10" s="181" t="str">
        <f>_xll.qlIborIndex(I10,FamilyName,C10,D10,Currency,E10,F10,G10,H10,J10,Permanent,Trigger,ObjectOverwrite)</f>
        <v>Sekibor6M#0000</v>
      </c>
      <c r="L10" s="181" t="str">
        <f>_xll.qlLastFixingQuote(PROPER(Currency)&amp;FamilyName&amp;$C10&amp;"LastFixing_Quote",K10,Permanent,Trigger,ObjectOverwrite)</f>
        <v>Sekibor6MLastFixing_Quote#0000</v>
      </c>
      <c r="M10" s="181" t="str">
        <f>_xll.ohRangeRetrieveError(K10)</f>
        <v/>
      </c>
      <c r="N10" s="182"/>
      <c r="O10" s="260" t="str">
        <f t="shared" si="3"/>
        <v>6M</v>
      </c>
      <c r="P10" s="261" t="str">
        <f t="shared" si="4"/>
        <v>Sekibor6M#0000</v>
      </c>
      <c r="Q10" s="262" t="str">
        <f t="shared" si="2"/>
        <v>STISEK6MDFI=</v>
      </c>
      <c r="R10" s="262">
        <v>41991</v>
      </c>
      <c r="S10" s="265">
        <v>0.34100000000000003</v>
      </c>
      <c r="T10" s="262" t="b">
        <f t="shared" si="5"/>
        <v>1</v>
      </c>
      <c r="U10" s="262" t="b">
        <f>IF(S10,_xll.qlIndexAddFixings(P10,R10,S10/100,TRUE),NA())</f>
        <v>1</v>
      </c>
      <c r="V10" s="264">
        <f>_xll.qlQuoteValue(L10)</f>
        <v>3.4100000000000003E-3</v>
      </c>
      <c r="W10" s="183"/>
    </row>
    <row r="11" spans="2:27" s="174" customFormat="1" ht="11.25" customHeight="1" x14ac:dyDescent="0.2">
      <c r="B11" s="179"/>
      <c r="C11" s="187" t="s">
        <v>154</v>
      </c>
      <c r="D11" s="182"/>
      <c r="E11" s="182"/>
      <c r="F11" s="182"/>
      <c r="G11" s="182"/>
      <c r="H11" s="182"/>
      <c r="I11" s="182"/>
      <c r="J11" s="218" t="str">
        <f>_xll.qlRelinkableHandleYieldTermStructure(Currency&amp;C11,,Permanent,Trigger,ObjectOverwrite)</f>
        <v>SEKSTD#0000</v>
      </c>
      <c r="K11" s="182"/>
      <c r="L11" s="182"/>
      <c r="M11" s="182"/>
      <c r="N11" s="182"/>
      <c r="O11" s="217"/>
      <c r="P11" s="217"/>
      <c r="Q11" s="217"/>
      <c r="R11" s="217"/>
      <c r="S11" s="217"/>
      <c r="T11" s="217"/>
      <c r="U11" s="217"/>
      <c r="V11" s="217"/>
      <c r="W11" s="183"/>
    </row>
    <row r="12" spans="2:27" s="174" customFormat="1" ht="12" thickBot="1" x14ac:dyDescent="0.25">
      <c r="B12" s="188"/>
      <c r="C12" s="189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90"/>
    </row>
    <row r="13" spans="2:27" x14ac:dyDescent="0.2">
      <c r="B13" s="174"/>
      <c r="C13" s="174"/>
      <c r="D13" s="174"/>
      <c r="Q13" s="174"/>
      <c r="R13" s="174"/>
      <c r="T13" s="174"/>
      <c r="U13" s="174"/>
      <c r="V13" s="174"/>
      <c r="W13" s="174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C3" sqref="C3"/>
    </sheetView>
  </sheetViews>
  <sheetFormatPr defaultRowHeight="11.25" x14ac:dyDescent="0.2"/>
  <cols>
    <col min="1" max="2" width="2.7109375" style="199" customWidth="1"/>
    <col min="3" max="3" width="6" style="199" bestFit="1" customWidth="1"/>
    <col min="4" max="4" width="10" style="199" customWidth="1"/>
    <col min="5" max="5" width="29.140625" style="199" bestFit="1" customWidth="1"/>
    <col min="6" max="6" width="31.7109375" style="199" bestFit="1" customWidth="1"/>
    <col min="7" max="7" width="20.7109375" style="199" customWidth="1"/>
    <col min="8" max="8" width="2.7109375" style="199" customWidth="1"/>
    <col min="9" max="9" width="22.7109375" style="199" customWidth="1"/>
    <col min="10" max="16384" width="9.140625" style="199"/>
  </cols>
  <sheetData>
    <row r="1" spans="2:8" s="174" customFormat="1" ht="12" thickBot="1" x14ac:dyDescent="0.25"/>
    <row r="2" spans="2:8" s="174" customFormat="1" x14ac:dyDescent="0.2">
      <c r="B2" s="194"/>
      <c r="C2" s="177"/>
      <c r="D2" s="177"/>
      <c r="E2" s="177"/>
      <c r="F2" s="177"/>
      <c r="G2" s="177"/>
      <c r="H2" s="178"/>
    </row>
    <row r="3" spans="2:8" s="174" customFormat="1" ht="12" x14ac:dyDescent="0.25">
      <c r="B3" s="195"/>
      <c r="C3" s="196" t="s">
        <v>23</v>
      </c>
      <c r="D3" s="196" t="s">
        <v>59</v>
      </c>
      <c r="E3" s="295" t="s">
        <v>202</v>
      </c>
      <c r="F3" s="295" t="s">
        <v>203</v>
      </c>
      <c r="G3" s="197"/>
      <c r="H3" s="183"/>
    </row>
    <row r="4" spans="2:8" s="174" customFormat="1" x14ac:dyDescent="0.2">
      <c r="B4" s="195"/>
      <c r="C4" s="283" t="s">
        <v>17</v>
      </c>
      <c r="D4" s="283" t="s">
        <v>17</v>
      </c>
      <c r="E4" s="284" t="str">
        <f t="shared" ref="E4:E42" si="0">PROPER(Currency)&amp;FamilyName&amp;FixingType&amp;$C4</f>
        <v>SekiborSwapForBasisCalc3M</v>
      </c>
      <c r="F4" s="285" t="str">
        <f>_xll.qlSwapIndex($E4,FixingType,C4,2,Currency,Calendar,"3M","mf","30/360 (Bond Basis)",Stibor!$K$9,Discounting,Permanent,Trigger,ObjectOverwrite)</f>
        <v>SekiborSwapForBasisCalc3M#0000</v>
      </c>
      <c r="G4" s="286" t="str">
        <f>_xll.ohRangeRetrieveError(F4)</f>
        <v/>
      </c>
      <c r="H4" s="183"/>
    </row>
    <row r="5" spans="2:8" s="174" customFormat="1" x14ac:dyDescent="0.2">
      <c r="B5" s="195"/>
      <c r="C5" s="287" t="s">
        <v>14</v>
      </c>
      <c r="D5" s="287" t="s">
        <v>17</v>
      </c>
      <c r="E5" s="288" t="str">
        <f t="shared" si="0"/>
        <v>SekiborSwapForBasisCalc6M</v>
      </c>
      <c r="F5" s="289" t="str">
        <f>_xll.qlSwapIndex($E5,FixingType,C5,2,Currency,Calendar,"3M","mf","30/360 (Bond Basis)",Stibor!$K$9,Discounting,Permanent,Trigger,ObjectOverwrite)</f>
        <v>SekiborSwapForBasisCalc6M#0000</v>
      </c>
      <c r="G5" s="290" t="str">
        <f>_xll.ohRangeRetrieveError(F5)</f>
        <v/>
      </c>
      <c r="H5" s="183"/>
    </row>
    <row r="6" spans="2:8" s="174" customFormat="1" x14ac:dyDescent="0.2">
      <c r="B6" s="195"/>
      <c r="C6" s="287" t="s">
        <v>11</v>
      </c>
      <c r="D6" s="287" t="s">
        <v>17</v>
      </c>
      <c r="E6" s="288" t="str">
        <f t="shared" si="0"/>
        <v>SekiborSwapForBasisCalc9M</v>
      </c>
      <c r="F6" s="289" t="str">
        <f>_xll.qlSwapIndex($E6,FixingType,C6,2,Currency,Calendar,"3M","mf","30/360 (Bond Basis)",Stibor!$K$9,Discounting,Permanent,Trigger,ObjectOverwrite)</f>
        <v>SekiborSwapForBasisCalc9M#0000</v>
      </c>
      <c r="G6" s="290" t="str">
        <f>_xll.ohRangeRetrieveError(F6)</f>
        <v/>
      </c>
      <c r="H6" s="183"/>
    </row>
    <row r="7" spans="2:8" s="174" customFormat="1" x14ac:dyDescent="0.2">
      <c r="B7" s="195"/>
      <c r="C7" s="287" t="s">
        <v>8</v>
      </c>
      <c r="D7" s="287" t="s">
        <v>17</v>
      </c>
      <c r="E7" s="288" t="str">
        <f t="shared" si="0"/>
        <v>SekiborSwapForBasisCalc1Y</v>
      </c>
      <c r="F7" s="289" t="str">
        <f>_xll.qlSwapIndex($E7,FixingType,C7,2,Currency,Calendar,"3M","mf","30/360 (Bond Basis)",Stibor!$K$9,Discounting,Permanent,Trigger,ObjectOverwrite)</f>
        <v>SekiborSwapForBasisCalc1Y#0000</v>
      </c>
      <c r="G7" s="290" t="str">
        <f>_xll.ohRangeRetrieveError(F7)</f>
        <v/>
      </c>
      <c r="H7" s="198"/>
    </row>
    <row r="8" spans="2:8" s="174" customFormat="1" x14ac:dyDescent="0.2">
      <c r="B8" s="195"/>
      <c r="C8" s="287" t="s">
        <v>65</v>
      </c>
      <c r="D8" s="287" t="s">
        <v>17</v>
      </c>
      <c r="E8" s="288" t="str">
        <f t="shared" si="0"/>
        <v>SekiborSwapForBasisCalc15M</v>
      </c>
      <c r="F8" s="289" t="str">
        <f>_xll.qlSwapIndex($E8,FixingType,C8,2,Currency,Calendar,"3M","mf","30/360 (Bond Basis)",Stibor!$K$9,Discounting,Permanent,Trigger,ObjectOverwrite)</f>
        <v>SekiborSwapForBasisCalc15M#0000</v>
      </c>
      <c r="G8" s="290" t="str">
        <f>_xll.ohRangeRetrieveError(F8)</f>
        <v/>
      </c>
      <c r="H8" s="198"/>
    </row>
    <row r="9" spans="2:8" s="174" customFormat="1" x14ac:dyDescent="0.2">
      <c r="B9" s="195"/>
      <c r="C9" s="287" t="s">
        <v>64</v>
      </c>
      <c r="D9" s="287" t="s">
        <v>17</v>
      </c>
      <c r="E9" s="288" t="str">
        <f t="shared" si="0"/>
        <v>SekiborSwapForBasisCalc18M</v>
      </c>
      <c r="F9" s="289" t="str">
        <f>_xll.qlSwapIndex($E9,FixingType,C9,2,Currency,Calendar,"3M","mf","30/360 (Bond Basis)",Stibor!$K$9,Discounting,Permanent,Trigger,ObjectOverwrite)</f>
        <v>SekiborSwapForBasisCalc18M#0000</v>
      </c>
      <c r="G9" s="290" t="str">
        <f>_xll.ohRangeRetrieveError(F9)</f>
        <v/>
      </c>
      <c r="H9" s="198"/>
    </row>
    <row r="10" spans="2:8" s="174" customFormat="1" x14ac:dyDescent="0.2">
      <c r="B10" s="195"/>
      <c r="C10" s="287" t="s">
        <v>58</v>
      </c>
      <c r="D10" s="287" t="s">
        <v>17</v>
      </c>
      <c r="E10" s="288" t="str">
        <f t="shared" si="0"/>
        <v>SekiborSwapForBasisCalc2Y</v>
      </c>
      <c r="F10" s="289" t="str">
        <f>_xll.qlSwapIndex($E10,FixingType,C10,2,Currency,Calendar,"3M","mf","30/360 (Bond Basis)",Stibor!$K$9,Discounting,Permanent,Trigger,ObjectOverwrite)</f>
        <v>SekiborSwapForBasisCalc2Y#0000</v>
      </c>
      <c r="G10" s="290" t="str">
        <f>_xll.ohRangeRetrieveError(F10)</f>
        <v/>
      </c>
      <c r="H10" s="198"/>
    </row>
    <row r="11" spans="2:8" s="174" customFormat="1" x14ac:dyDescent="0.2">
      <c r="B11" s="195"/>
      <c r="C11" s="287" t="s">
        <v>57</v>
      </c>
      <c r="D11" s="287" t="s">
        <v>17</v>
      </c>
      <c r="E11" s="288" t="str">
        <f t="shared" si="0"/>
        <v>SekiborSwapForBasisCalc3Y</v>
      </c>
      <c r="F11" s="289" t="str">
        <f>_xll.qlSwapIndex($E11,FixingType,C11,2,Currency,Calendar,"3M","mf","30/360 (Bond Basis)",Stibor!$K$9,Discounting,Permanent,Trigger,ObjectOverwrite)</f>
        <v>SekiborSwapForBasisCalc3Y#0000</v>
      </c>
      <c r="G11" s="290" t="str">
        <f>_xll.ohRangeRetrieveError(F11)</f>
        <v/>
      </c>
      <c r="H11" s="198"/>
    </row>
    <row r="12" spans="2:8" s="174" customFormat="1" x14ac:dyDescent="0.2">
      <c r="B12" s="195"/>
      <c r="C12" s="287" t="s">
        <v>56</v>
      </c>
      <c r="D12" s="287" t="s">
        <v>17</v>
      </c>
      <c r="E12" s="288" t="str">
        <f t="shared" si="0"/>
        <v>SekiborSwapForBasisCalc4Y</v>
      </c>
      <c r="F12" s="289" t="str">
        <f>_xll.qlSwapIndex($E12,FixingType,C12,2,Currency,Calendar,"3M","mf","30/360 (Bond Basis)",Stibor!$K$9,Discounting,Permanent,Trigger,ObjectOverwrite)</f>
        <v>SekiborSwapForBasisCalc4Y#0000</v>
      </c>
      <c r="G12" s="290" t="str">
        <f>_xll.ohRangeRetrieveError(F12)</f>
        <v/>
      </c>
      <c r="H12" s="198"/>
    </row>
    <row r="13" spans="2:8" s="174" customFormat="1" x14ac:dyDescent="0.2">
      <c r="B13" s="195"/>
      <c r="C13" s="287" t="s">
        <v>55</v>
      </c>
      <c r="D13" s="287" t="s">
        <v>17</v>
      </c>
      <c r="E13" s="288" t="str">
        <f t="shared" si="0"/>
        <v>SekiborSwapForBasisCalc5Y</v>
      </c>
      <c r="F13" s="289" t="str">
        <f>_xll.qlSwapIndex($E13,FixingType,C13,2,Currency,Calendar,"3M","mf","30/360 (Bond Basis)",Stibor!$K$9,Discounting,Permanent,Trigger,ObjectOverwrite)</f>
        <v>SekiborSwapForBasisCalc5Y#0000</v>
      </c>
      <c r="G13" s="290" t="str">
        <f>_xll.ohRangeRetrieveError(F13)</f>
        <v/>
      </c>
      <c r="H13" s="198"/>
    </row>
    <row r="14" spans="2:8" s="174" customFormat="1" x14ac:dyDescent="0.2">
      <c r="B14" s="195"/>
      <c r="C14" s="287" t="s">
        <v>54</v>
      </c>
      <c r="D14" s="287" t="s">
        <v>17</v>
      </c>
      <c r="E14" s="288" t="str">
        <f t="shared" si="0"/>
        <v>SekiborSwapForBasisCalc6Y</v>
      </c>
      <c r="F14" s="289" t="str">
        <f>_xll.qlSwapIndex($E14,FixingType,C14,2,Currency,Calendar,"3M","mf","30/360 (Bond Basis)",Stibor!$K$9,Discounting,Permanent,Trigger,ObjectOverwrite)</f>
        <v>SekiborSwapForBasisCalc6Y#0000</v>
      </c>
      <c r="G14" s="290" t="str">
        <f>_xll.ohRangeRetrieveError(F14)</f>
        <v/>
      </c>
      <c r="H14" s="198"/>
    </row>
    <row r="15" spans="2:8" s="174" customFormat="1" x14ac:dyDescent="0.2">
      <c r="B15" s="195"/>
      <c r="C15" s="287" t="s">
        <v>53</v>
      </c>
      <c r="D15" s="287" t="s">
        <v>17</v>
      </c>
      <c r="E15" s="288" t="str">
        <f t="shared" si="0"/>
        <v>SekiborSwapForBasisCalc7Y</v>
      </c>
      <c r="F15" s="289" t="str">
        <f>_xll.qlSwapIndex($E15,FixingType,C15,2,Currency,Calendar,"3M","mf","30/360 (Bond Basis)",Stibor!$K$9,Discounting,Permanent,Trigger,ObjectOverwrite)</f>
        <v>SekiborSwapForBasisCalc7Y#0000</v>
      </c>
      <c r="G15" s="290" t="str">
        <f>_xll.ohRangeRetrieveError(F15)</f>
        <v/>
      </c>
      <c r="H15" s="198"/>
    </row>
    <row r="16" spans="2:8" s="174" customFormat="1" x14ac:dyDescent="0.2">
      <c r="B16" s="195"/>
      <c r="C16" s="287" t="s">
        <v>52</v>
      </c>
      <c r="D16" s="287" t="s">
        <v>17</v>
      </c>
      <c r="E16" s="288" t="str">
        <f t="shared" si="0"/>
        <v>SekiborSwapForBasisCalc8Y</v>
      </c>
      <c r="F16" s="289" t="str">
        <f>_xll.qlSwapIndex($E16,FixingType,C16,2,Currency,Calendar,"3M","mf","30/360 (Bond Basis)",Stibor!$K$9,Discounting,Permanent,Trigger,ObjectOverwrite)</f>
        <v>SekiborSwapForBasisCalc8Y#0000</v>
      </c>
      <c r="G16" s="290" t="str">
        <f>_xll.ohRangeRetrieveError(F16)</f>
        <v/>
      </c>
      <c r="H16" s="198"/>
    </row>
    <row r="17" spans="2:8" s="174" customFormat="1" x14ac:dyDescent="0.2">
      <c r="B17" s="195"/>
      <c r="C17" s="287" t="s">
        <v>51</v>
      </c>
      <c r="D17" s="287" t="s">
        <v>17</v>
      </c>
      <c r="E17" s="288" t="str">
        <f t="shared" si="0"/>
        <v>SekiborSwapForBasisCalc9Y</v>
      </c>
      <c r="F17" s="289" t="str">
        <f>_xll.qlSwapIndex($E17,FixingType,C17,2,Currency,Calendar,"3M","mf","30/360 (Bond Basis)",Stibor!$K$9,Discounting,Permanent,Trigger,ObjectOverwrite)</f>
        <v>SekiborSwapForBasisCalc9Y#0000</v>
      </c>
      <c r="G17" s="290" t="str">
        <f>_xll.ohRangeRetrieveError(F17)</f>
        <v/>
      </c>
      <c r="H17" s="198"/>
    </row>
    <row r="18" spans="2:8" s="174" customFormat="1" x14ac:dyDescent="0.2">
      <c r="B18" s="195"/>
      <c r="C18" s="287" t="s">
        <v>50</v>
      </c>
      <c r="D18" s="287" t="s">
        <v>17</v>
      </c>
      <c r="E18" s="288" t="str">
        <f t="shared" si="0"/>
        <v>SekiborSwapForBasisCalc10Y</v>
      </c>
      <c r="F18" s="289" t="str">
        <f>_xll.qlSwapIndex($E18,FixingType,C18,2,Currency,Calendar,"3M","mf","30/360 (Bond Basis)",Stibor!$K$9,Discounting,Permanent,Trigger,ObjectOverwrite)</f>
        <v>SekiborSwapForBasisCalc10Y#0000</v>
      </c>
      <c r="G18" s="290" t="str">
        <f>_xll.ohRangeRetrieveError(F18)</f>
        <v/>
      </c>
      <c r="H18" s="198"/>
    </row>
    <row r="19" spans="2:8" s="174" customFormat="1" x14ac:dyDescent="0.2">
      <c r="B19" s="195"/>
      <c r="C19" s="287" t="s">
        <v>49</v>
      </c>
      <c r="D19" s="287" t="s">
        <v>17</v>
      </c>
      <c r="E19" s="288" t="str">
        <f t="shared" si="0"/>
        <v>SekiborSwapForBasisCalc11Y</v>
      </c>
      <c r="F19" s="289" t="str">
        <f>_xll.qlSwapIndex($E19,FixingType,C19,2,Currency,Calendar,"3M","mf","30/360 (Bond Basis)",Stibor!$K$9,Discounting,Permanent,Trigger,ObjectOverwrite)</f>
        <v>SekiborSwapForBasisCalc11Y#0000</v>
      </c>
      <c r="G19" s="290" t="str">
        <f>_xll.ohRangeRetrieveError(F19)</f>
        <v/>
      </c>
      <c r="H19" s="198"/>
    </row>
    <row r="20" spans="2:8" s="174" customFormat="1" x14ac:dyDescent="0.2">
      <c r="B20" s="195"/>
      <c r="C20" s="287" t="s">
        <v>48</v>
      </c>
      <c r="D20" s="287" t="s">
        <v>17</v>
      </c>
      <c r="E20" s="288" t="str">
        <f t="shared" si="0"/>
        <v>SekiborSwapForBasisCalc12Y</v>
      </c>
      <c r="F20" s="289" t="str">
        <f>_xll.qlSwapIndex($E20,FixingType,C20,2,Currency,Calendar,"3M","mf","30/360 (Bond Basis)",Stibor!$K$9,Discounting,Permanent,Trigger,ObjectOverwrite)</f>
        <v>SekiborSwapForBasisCalc12Y#0000</v>
      </c>
      <c r="G20" s="290" t="str">
        <f>_xll.ohRangeRetrieveError(F20)</f>
        <v/>
      </c>
      <c r="H20" s="198"/>
    </row>
    <row r="21" spans="2:8" s="174" customFormat="1" x14ac:dyDescent="0.2">
      <c r="B21" s="195"/>
      <c r="C21" s="287" t="s">
        <v>47</v>
      </c>
      <c r="D21" s="287" t="s">
        <v>17</v>
      </c>
      <c r="E21" s="288" t="str">
        <f t="shared" si="0"/>
        <v>SekiborSwapForBasisCalc13Y</v>
      </c>
      <c r="F21" s="289" t="str">
        <f>_xll.qlSwapIndex($E21,FixingType,C21,2,Currency,Calendar,"3M","mf","30/360 (Bond Basis)",Stibor!$K$9,Discounting,Permanent,Trigger,ObjectOverwrite)</f>
        <v>SekiborSwapForBasisCalc13Y#0000</v>
      </c>
      <c r="G21" s="290" t="str">
        <f>_xll.ohRangeRetrieveError(F21)</f>
        <v/>
      </c>
      <c r="H21" s="198"/>
    </row>
    <row r="22" spans="2:8" s="174" customFormat="1" x14ac:dyDescent="0.2">
      <c r="B22" s="195"/>
      <c r="C22" s="287" t="s">
        <v>46</v>
      </c>
      <c r="D22" s="287" t="s">
        <v>17</v>
      </c>
      <c r="E22" s="288" t="str">
        <f t="shared" si="0"/>
        <v>SekiborSwapForBasisCalc14Y</v>
      </c>
      <c r="F22" s="289" t="str">
        <f>_xll.qlSwapIndex($E22,FixingType,C22,2,Currency,Calendar,"3M","mf","30/360 (Bond Basis)",Stibor!$K$9,Discounting,Permanent,Trigger,ObjectOverwrite)</f>
        <v>SekiborSwapForBasisCalc14Y#0000</v>
      </c>
      <c r="G22" s="290" t="str">
        <f>_xll.ohRangeRetrieveError(F22)</f>
        <v/>
      </c>
      <c r="H22" s="198"/>
    </row>
    <row r="23" spans="2:8" s="174" customFormat="1" x14ac:dyDescent="0.2">
      <c r="B23" s="195"/>
      <c r="C23" s="287" t="s">
        <v>45</v>
      </c>
      <c r="D23" s="287" t="s">
        <v>17</v>
      </c>
      <c r="E23" s="288" t="str">
        <f t="shared" si="0"/>
        <v>SekiborSwapForBasisCalc15Y</v>
      </c>
      <c r="F23" s="289" t="str">
        <f>_xll.qlSwapIndex($E23,FixingType,C23,2,Currency,Calendar,"3M","mf","30/360 (Bond Basis)",Stibor!$K$9,Discounting,Permanent,Trigger,ObjectOverwrite)</f>
        <v>SekiborSwapForBasisCalc15Y#0000</v>
      </c>
      <c r="G23" s="290" t="str">
        <f>_xll.ohRangeRetrieveError(F23)</f>
        <v/>
      </c>
      <c r="H23" s="198"/>
    </row>
    <row r="24" spans="2:8" s="174" customFormat="1" x14ac:dyDescent="0.2">
      <c r="B24" s="195"/>
      <c r="C24" s="287" t="s">
        <v>44</v>
      </c>
      <c r="D24" s="287" t="s">
        <v>17</v>
      </c>
      <c r="E24" s="288" t="str">
        <f t="shared" si="0"/>
        <v>SekiborSwapForBasisCalc16Y</v>
      </c>
      <c r="F24" s="289" t="str">
        <f>_xll.qlSwapIndex($E24,FixingType,C24,2,Currency,Calendar,"3M","mf","30/360 (Bond Basis)",Stibor!$K$9,Discounting,Permanent,Trigger,ObjectOverwrite)</f>
        <v>SekiborSwapForBasisCalc16Y#0000</v>
      </c>
      <c r="G24" s="290" t="str">
        <f>_xll.ohRangeRetrieveError(F24)</f>
        <v/>
      </c>
      <c r="H24" s="198"/>
    </row>
    <row r="25" spans="2:8" s="174" customFormat="1" x14ac:dyDescent="0.2">
      <c r="B25" s="195"/>
      <c r="C25" s="287" t="s">
        <v>43</v>
      </c>
      <c r="D25" s="287" t="s">
        <v>17</v>
      </c>
      <c r="E25" s="288" t="str">
        <f t="shared" si="0"/>
        <v>SekiborSwapForBasisCalc17Y</v>
      </c>
      <c r="F25" s="289" t="str">
        <f>_xll.qlSwapIndex($E25,FixingType,C25,2,Currency,Calendar,"3M","mf","30/360 (Bond Basis)",Stibor!$K$9,Discounting,Permanent,Trigger,ObjectOverwrite)</f>
        <v>SekiborSwapForBasisCalc17Y#0000</v>
      </c>
      <c r="G25" s="290" t="str">
        <f>_xll.ohRangeRetrieveError(F25)</f>
        <v/>
      </c>
      <c r="H25" s="198"/>
    </row>
    <row r="26" spans="2:8" s="174" customFormat="1" x14ac:dyDescent="0.2">
      <c r="B26" s="195"/>
      <c r="C26" s="287" t="s">
        <v>42</v>
      </c>
      <c r="D26" s="287" t="s">
        <v>17</v>
      </c>
      <c r="E26" s="288" t="str">
        <f t="shared" si="0"/>
        <v>SekiborSwapForBasisCalc18Y</v>
      </c>
      <c r="F26" s="289" t="str">
        <f>_xll.qlSwapIndex($E26,FixingType,C26,2,Currency,Calendar,"3M","mf","30/360 (Bond Basis)",Stibor!$K$9,Discounting,Permanent,Trigger,ObjectOverwrite)</f>
        <v>SekiborSwapForBasisCalc18Y#0000</v>
      </c>
      <c r="G26" s="290" t="str">
        <f>_xll.ohRangeRetrieveError(F26)</f>
        <v/>
      </c>
      <c r="H26" s="198"/>
    </row>
    <row r="27" spans="2:8" s="174" customFormat="1" x14ac:dyDescent="0.2">
      <c r="B27" s="195"/>
      <c r="C27" s="287" t="s">
        <v>41</v>
      </c>
      <c r="D27" s="287" t="s">
        <v>17</v>
      </c>
      <c r="E27" s="288" t="str">
        <f t="shared" si="0"/>
        <v>SekiborSwapForBasisCalc19Y</v>
      </c>
      <c r="F27" s="289" t="str">
        <f>_xll.qlSwapIndex($E27,FixingType,C27,2,Currency,Calendar,"3M","mf","30/360 (Bond Basis)",Stibor!$K$9,Discounting,Permanent,Trigger,ObjectOverwrite)</f>
        <v>SekiborSwapForBasisCalc19Y#0000</v>
      </c>
      <c r="G27" s="290" t="str">
        <f>_xll.ohRangeRetrieveError(F27)</f>
        <v/>
      </c>
      <c r="H27" s="198"/>
    </row>
    <row r="28" spans="2:8" s="174" customFormat="1" x14ac:dyDescent="0.2">
      <c r="B28" s="195"/>
      <c r="C28" s="287" t="s">
        <v>40</v>
      </c>
      <c r="D28" s="287" t="s">
        <v>17</v>
      </c>
      <c r="E28" s="288" t="str">
        <f t="shared" si="0"/>
        <v>SekiborSwapForBasisCalc20Y</v>
      </c>
      <c r="F28" s="289" t="str">
        <f>_xll.qlSwapIndex($E28,FixingType,C28,2,Currency,Calendar,"3M","mf","30/360 (Bond Basis)",Stibor!$K$9,Discounting,Permanent,Trigger,ObjectOverwrite)</f>
        <v>SekiborSwapForBasisCalc20Y#0000</v>
      </c>
      <c r="G28" s="290" t="str">
        <f>_xll.ohRangeRetrieveError(F28)</f>
        <v/>
      </c>
      <c r="H28" s="198"/>
    </row>
    <row r="29" spans="2:8" s="174" customFormat="1" x14ac:dyDescent="0.2">
      <c r="B29" s="195"/>
      <c r="C29" s="287" t="s">
        <v>39</v>
      </c>
      <c r="D29" s="287" t="s">
        <v>17</v>
      </c>
      <c r="E29" s="288" t="str">
        <f t="shared" si="0"/>
        <v>SekiborSwapForBasisCalc21Y</v>
      </c>
      <c r="F29" s="289" t="str">
        <f>_xll.qlSwapIndex($E29,FixingType,C29,2,Currency,Calendar,"3M","mf","30/360 (Bond Basis)",Stibor!$K$9,Discounting,Permanent,Trigger,ObjectOverwrite)</f>
        <v>SekiborSwapForBasisCalc21Y#0000</v>
      </c>
      <c r="G29" s="290" t="str">
        <f>_xll.ohRangeRetrieveError(F29)</f>
        <v/>
      </c>
      <c r="H29" s="198"/>
    </row>
    <row r="30" spans="2:8" s="174" customFormat="1" x14ac:dyDescent="0.2">
      <c r="B30" s="195"/>
      <c r="C30" s="287" t="s">
        <v>38</v>
      </c>
      <c r="D30" s="287" t="s">
        <v>17</v>
      </c>
      <c r="E30" s="288" t="str">
        <f t="shared" si="0"/>
        <v>SekiborSwapForBasisCalc22Y</v>
      </c>
      <c r="F30" s="289" t="str">
        <f>_xll.qlSwapIndex($E30,FixingType,C30,2,Currency,Calendar,"3M","mf","30/360 (Bond Basis)",Stibor!$K$9,Discounting,Permanent,Trigger,ObjectOverwrite)</f>
        <v>SekiborSwapForBasisCalc22Y#0000</v>
      </c>
      <c r="G30" s="290" t="str">
        <f>_xll.ohRangeRetrieveError(F30)</f>
        <v/>
      </c>
      <c r="H30" s="198"/>
    </row>
    <row r="31" spans="2:8" s="174" customFormat="1" x14ac:dyDescent="0.2">
      <c r="B31" s="195"/>
      <c r="C31" s="287" t="s">
        <v>37</v>
      </c>
      <c r="D31" s="287" t="s">
        <v>17</v>
      </c>
      <c r="E31" s="288" t="str">
        <f t="shared" si="0"/>
        <v>SekiborSwapForBasisCalc23Y</v>
      </c>
      <c r="F31" s="289" t="str">
        <f>_xll.qlSwapIndex($E31,FixingType,C31,2,Currency,Calendar,"3M","mf","30/360 (Bond Basis)",Stibor!$K$9,Discounting,Permanent,Trigger,ObjectOverwrite)</f>
        <v>SekiborSwapForBasisCalc23Y#0000</v>
      </c>
      <c r="G31" s="290" t="str">
        <f>_xll.ohRangeRetrieveError(F31)</f>
        <v/>
      </c>
      <c r="H31" s="198"/>
    </row>
    <row r="32" spans="2:8" s="174" customFormat="1" x14ac:dyDescent="0.2">
      <c r="B32" s="195"/>
      <c r="C32" s="287" t="s">
        <v>36</v>
      </c>
      <c r="D32" s="287" t="s">
        <v>17</v>
      </c>
      <c r="E32" s="288" t="str">
        <f t="shared" si="0"/>
        <v>SekiborSwapForBasisCalc24Y</v>
      </c>
      <c r="F32" s="289" t="str">
        <f>_xll.qlSwapIndex($E32,FixingType,C32,2,Currency,Calendar,"3M","mf","30/360 (Bond Basis)",Stibor!$K$9,Discounting,Permanent,Trigger,ObjectOverwrite)</f>
        <v>SekiborSwapForBasisCalc24Y#0000</v>
      </c>
      <c r="G32" s="290" t="str">
        <f>_xll.ohRangeRetrieveError(F32)</f>
        <v/>
      </c>
      <c r="H32" s="198"/>
    </row>
    <row r="33" spans="2:8" s="174" customFormat="1" x14ac:dyDescent="0.2">
      <c r="B33" s="195"/>
      <c r="C33" s="287" t="s">
        <v>35</v>
      </c>
      <c r="D33" s="287" t="s">
        <v>17</v>
      </c>
      <c r="E33" s="288" t="str">
        <f t="shared" si="0"/>
        <v>SekiborSwapForBasisCalc25Y</v>
      </c>
      <c r="F33" s="289" t="str">
        <f>_xll.qlSwapIndex($E33,FixingType,C33,2,Currency,Calendar,"3M","mf","30/360 (Bond Basis)",Stibor!$K$9,Discounting,Permanent,Trigger,ObjectOverwrite)</f>
        <v>SekiborSwapForBasisCalc25Y#0000</v>
      </c>
      <c r="G33" s="290" t="str">
        <f>_xll.ohRangeRetrieveError(F33)</f>
        <v/>
      </c>
      <c r="H33" s="198"/>
    </row>
    <row r="34" spans="2:8" s="174" customFormat="1" x14ac:dyDescent="0.2">
      <c r="B34" s="195"/>
      <c r="C34" s="287" t="s">
        <v>34</v>
      </c>
      <c r="D34" s="287" t="s">
        <v>17</v>
      </c>
      <c r="E34" s="288" t="str">
        <f t="shared" si="0"/>
        <v>SekiborSwapForBasisCalc26Y</v>
      </c>
      <c r="F34" s="289" t="str">
        <f>_xll.qlSwapIndex($E34,FixingType,C34,2,Currency,Calendar,"3M","mf","30/360 (Bond Basis)",Stibor!$K$9,Discounting,Permanent,Trigger,ObjectOverwrite)</f>
        <v>SekiborSwapForBasisCalc26Y#0000</v>
      </c>
      <c r="G34" s="290" t="str">
        <f>_xll.ohRangeRetrieveError(F34)</f>
        <v/>
      </c>
      <c r="H34" s="198"/>
    </row>
    <row r="35" spans="2:8" s="174" customFormat="1" x14ac:dyDescent="0.2">
      <c r="B35" s="195"/>
      <c r="C35" s="287" t="s">
        <v>33</v>
      </c>
      <c r="D35" s="287" t="s">
        <v>17</v>
      </c>
      <c r="E35" s="288" t="str">
        <f t="shared" si="0"/>
        <v>SekiborSwapForBasisCalc27Y</v>
      </c>
      <c r="F35" s="289" t="str">
        <f>_xll.qlSwapIndex($E35,FixingType,C35,2,Currency,Calendar,"3M","mf","30/360 (Bond Basis)",Stibor!$K$9,Discounting,Permanent,Trigger,ObjectOverwrite)</f>
        <v>SekiborSwapForBasisCalc27Y#0000</v>
      </c>
      <c r="G35" s="290" t="str">
        <f>_xll.ohRangeRetrieveError(F35)</f>
        <v/>
      </c>
      <c r="H35" s="198"/>
    </row>
    <row r="36" spans="2:8" s="174" customFormat="1" x14ac:dyDescent="0.2">
      <c r="B36" s="195"/>
      <c r="C36" s="287" t="s">
        <v>32</v>
      </c>
      <c r="D36" s="287" t="s">
        <v>17</v>
      </c>
      <c r="E36" s="288" t="str">
        <f t="shared" si="0"/>
        <v>SekiborSwapForBasisCalc28Y</v>
      </c>
      <c r="F36" s="289" t="str">
        <f>_xll.qlSwapIndex($E36,FixingType,C36,2,Currency,Calendar,"3M","mf","30/360 (Bond Basis)",Stibor!$K$9,Discounting,Permanent,Trigger,ObjectOverwrite)</f>
        <v>SekiborSwapForBasisCalc28Y#0000</v>
      </c>
      <c r="G36" s="290" t="str">
        <f>_xll.ohRangeRetrieveError(F36)</f>
        <v/>
      </c>
      <c r="H36" s="198"/>
    </row>
    <row r="37" spans="2:8" s="174" customFormat="1" x14ac:dyDescent="0.2">
      <c r="B37" s="195"/>
      <c r="C37" s="287" t="s">
        <v>31</v>
      </c>
      <c r="D37" s="287" t="s">
        <v>17</v>
      </c>
      <c r="E37" s="288" t="str">
        <f t="shared" si="0"/>
        <v>SekiborSwapForBasisCalc29Y</v>
      </c>
      <c r="F37" s="289" t="str">
        <f>_xll.qlSwapIndex($E37,FixingType,C37,2,Currency,Calendar,"3M","mf","30/360 (Bond Basis)",Stibor!$K$9,Discounting,Permanent,Trigger,ObjectOverwrite)</f>
        <v>SekiborSwapForBasisCalc29Y#0000</v>
      </c>
      <c r="G37" s="290" t="str">
        <f>_xll.ohRangeRetrieveError(F37)</f>
        <v/>
      </c>
      <c r="H37" s="198"/>
    </row>
    <row r="38" spans="2:8" s="174" customFormat="1" x14ac:dyDescent="0.2">
      <c r="B38" s="195"/>
      <c r="C38" s="287" t="s">
        <v>30</v>
      </c>
      <c r="D38" s="287" t="s">
        <v>17</v>
      </c>
      <c r="E38" s="288" t="str">
        <f t="shared" si="0"/>
        <v>SekiborSwapForBasisCalc30Y</v>
      </c>
      <c r="F38" s="289" t="str">
        <f>_xll.qlSwapIndex($E38,FixingType,C38,2,Currency,Calendar,"3M","mf","30/360 (Bond Basis)",Stibor!$K$9,Discounting,Permanent,Trigger,ObjectOverwrite)</f>
        <v>SekiborSwapForBasisCalc30Y#0000</v>
      </c>
      <c r="G38" s="290" t="str">
        <f>_xll.ohRangeRetrieveError(F38)</f>
        <v/>
      </c>
      <c r="H38" s="198"/>
    </row>
    <row r="39" spans="2:8" s="174" customFormat="1" x14ac:dyDescent="0.2">
      <c r="B39" s="195"/>
      <c r="C39" s="287" t="s">
        <v>29</v>
      </c>
      <c r="D39" s="287" t="s">
        <v>17</v>
      </c>
      <c r="E39" s="288" t="str">
        <f t="shared" si="0"/>
        <v>SekiborSwapForBasisCalc35Y</v>
      </c>
      <c r="F39" s="289" t="str">
        <f>_xll.qlSwapIndex($E39,FixingType,C39,2,Currency,Calendar,"3M","mf","30/360 (Bond Basis)",Stibor!$K$9,Discounting,Permanent,Trigger,ObjectOverwrite)</f>
        <v>SekiborSwapForBasisCalc35Y#0000</v>
      </c>
      <c r="G39" s="290" t="str">
        <f>_xll.ohRangeRetrieveError(F39)</f>
        <v/>
      </c>
      <c r="H39" s="198"/>
    </row>
    <row r="40" spans="2:8" s="174" customFormat="1" x14ac:dyDescent="0.2">
      <c r="B40" s="195"/>
      <c r="C40" s="287" t="s">
        <v>28</v>
      </c>
      <c r="D40" s="287" t="s">
        <v>17</v>
      </c>
      <c r="E40" s="288" t="str">
        <f t="shared" si="0"/>
        <v>SekiborSwapForBasisCalc40Y</v>
      </c>
      <c r="F40" s="289" t="str">
        <f>_xll.qlSwapIndex($E40,FixingType,C40,2,Currency,Calendar,"3M","mf","30/360 (Bond Basis)",Stibor!$K$9,Discounting,Permanent,Trigger,ObjectOverwrite)</f>
        <v>SekiborSwapForBasisCalc40Y#0000</v>
      </c>
      <c r="G40" s="290" t="str">
        <f>_xll.ohRangeRetrieveError(F40)</f>
        <v/>
      </c>
      <c r="H40" s="198"/>
    </row>
    <row r="41" spans="2:8" s="174" customFormat="1" x14ac:dyDescent="0.2">
      <c r="B41" s="195"/>
      <c r="C41" s="287" t="s">
        <v>26</v>
      </c>
      <c r="D41" s="287" t="s">
        <v>17</v>
      </c>
      <c r="E41" s="288" t="str">
        <f t="shared" si="0"/>
        <v>SekiborSwapForBasisCalc50Y</v>
      </c>
      <c r="F41" s="289" t="str">
        <f>_xll.qlSwapIndex($E41,FixingType,C41,2,Currency,Calendar,"3M","mf","30/360 (Bond Basis)",Stibor!$K$9,Discounting,Permanent,Trigger,ObjectOverwrite)</f>
        <v>SekiborSwapForBasisCalc50Y#0000</v>
      </c>
      <c r="G41" s="290" t="str">
        <f>_xll.ohRangeRetrieveError(F41)</f>
        <v/>
      </c>
      <c r="H41" s="198"/>
    </row>
    <row r="42" spans="2:8" s="174" customFormat="1" x14ac:dyDescent="0.2">
      <c r="B42" s="195"/>
      <c r="C42" s="291" t="s">
        <v>25</v>
      </c>
      <c r="D42" s="291" t="s">
        <v>17</v>
      </c>
      <c r="E42" s="292" t="str">
        <f t="shared" si="0"/>
        <v>SekiborSwapForBasisCalc60Y</v>
      </c>
      <c r="F42" s="293" t="str">
        <f>_xll.qlSwapIndex($E42,FixingType,C42,2,Currency,Calendar,"3M","mf","30/360 (Bond Basis)",Stibor!$K$9,Discounting,Permanent,Trigger,ObjectOverwrite)</f>
        <v>SekiborSwapForBasisCalc60Y#0000</v>
      </c>
      <c r="G42" s="294" t="str">
        <f>_xll.ohRangeRetrieveError(F42)</f>
        <v/>
      </c>
      <c r="H42" s="198"/>
    </row>
    <row r="43" spans="2:8" s="174" customFormat="1" ht="12" thickBot="1" x14ac:dyDescent="0.25">
      <c r="B43" s="206"/>
      <c r="C43" s="207"/>
      <c r="D43" s="207"/>
      <c r="E43" s="207"/>
      <c r="F43" s="207"/>
      <c r="G43" s="207"/>
      <c r="H43" s="208"/>
    </row>
    <row r="44" spans="2:8" s="174" customFormat="1" x14ac:dyDescent="0.2">
      <c r="B44" s="199"/>
      <c r="C44" s="199"/>
      <c r="D44" s="199"/>
      <c r="E44" s="199"/>
      <c r="F44" s="199"/>
      <c r="G44" s="199"/>
      <c r="H44" s="199"/>
    </row>
    <row r="45" spans="2:8" s="174" customFormat="1" x14ac:dyDescent="0.2">
      <c r="B45" s="199"/>
      <c r="C45" s="199"/>
      <c r="D45" s="199"/>
      <c r="E45" s="199"/>
      <c r="F45" s="199"/>
      <c r="G45" s="199"/>
      <c r="H45" s="199"/>
    </row>
    <row r="46" spans="2:8" s="174" customFormat="1" x14ac:dyDescent="0.2">
      <c r="B46" s="199"/>
      <c r="C46" s="199"/>
      <c r="D46" s="199"/>
      <c r="E46" s="199"/>
      <c r="F46" s="199"/>
      <c r="G46" s="199"/>
      <c r="H46" s="199"/>
    </row>
    <row r="47" spans="2:8" s="174" customFormat="1" x14ac:dyDescent="0.2">
      <c r="B47" s="199"/>
      <c r="C47" s="199"/>
      <c r="D47" s="199"/>
      <c r="E47" s="199"/>
      <c r="F47" s="199"/>
      <c r="G47" s="199"/>
      <c r="H47" s="199"/>
    </row>
    <row r="48" spans="2:8" s="174" customFormat="1" x14ac:dyDescent="0.2">
      <c r="B48" s="199"/>
      <c r="C48" s="199"/>
      <c r="D48" s="199"/>
      <c r="E48" s="199"/>
      <c r="F48" s="199"/>
      <c r="G48" s="199"/>
      <c r="H48" s="199"/>
    </row>
    <row r="49" spans="2:8" s="174" customFormat="1" x14ac:dyDescent="0.2">
      <c r="B49" s="199"/>
      <c r="C49" s="199"/>
      <c r="D49" s="199"/>
      <c r="E49" s="199"/>
      <c r="F49" s="199"/>
      <c r="G49" s="199"/>
      <c r="H49" s="199"/>
    </row>
    <row r="50" spans="2:8" s="174" customFormat="1" x14ac:dyDescent="0.2">
      <c r="B50" s="199"/>
      <c r="C50" s="199"/>
      <c r="D50" s="199"/>
      <c r="E50" s="199"/>
      <c r="F50" s="199"/>
      <c r="G50" s="199"/>
      <c r="H50" s="199"/>
    </row>
    <row r="51" spans="2:8" s="174" customFormat="1" x14ac:dyDescent="0.2">
      <c r="B51" s="199"/>
      <c r="C51" s="199"/>
      <c r="D51" s="199"/>
      <c r="E51" s="199"/>
      <c r="F51" s="199"/>
      <c r="G51" s="199"/>
      <c r="H51" s="199"/>
    </row>
    <row r="52" spans="2:8" s="174" customFormat="1" x14ac:dyDescent="0.2">
      <c r="B52" s="199"/>
      <c r="C52" s="199"/>
      <c r="D52" s="199"/>
      <c r="E52" s="199"/>
      <c r="F52" s="199"/>
      <c r="G52" s="199"/>
      <c r="H52" s="199"/>
    </row>
    <row r="53" spans="2:8" s="174" customFormat="1" x14ac:dyDescent="0.2">
      <c r="B53" s="199"/>
      <c r="C53" s="199"/>
      <c r="D53" s="199"/>
      <c r="E53" s="199"/>
      <c r="F53" s="199"/>
      <c r="G53" s="199"/>
      <c r="H53" s="199"/>
    </row>
    <row r="54" spans="2:8" s="174" customFormat="1" x14ac:dyDescent="0.2">
      <c r="B54" s="199"/>
      <c r="C54" s="199"/>
      <c r="D54" s="199"/>
      <c r="E54" s="199"/>
      <c r="F54" s="199"/>
      <c r="G54" s="199"/>
      <c r="H54" s="199"/>
    </row>
    <row r="55" spans="2:8" s="174" customFormat="1" x14ac:dyDescent="0.2">
      <c r="B55" s="199"/>
      <c r="C55" s="199"/>
      <c r="D55" s="199"/>
      <c r="E55" s="199"/>
      <c r="F55" s="199"/>
      <c r="G55" s="199"/>
      <c r="H55" s="199"/>
    </row>
    <row r="56" spans="2:8" s="174" customFormat="1" x14ac:dyDescent="0.2">
      <c r="B56" s="199"/>
      <c r="C56" s="199"/>
      <c r="D56" s="199"/>
      <c r="E56" s="199"/>
      <c r="F56" s="199"/>
      <c r="G56" s="199"/>
      <c r="H56" s="199"/>
    </row>
    <row r="57" spans="2:8" s="174" customFormat="1" x14ac:dyDescent="0.2">
      <c r="B57" s="199"/>
      <c r="C57" s="199"/>
      <c r="D57" s="199"/>
      <c r="E57" s="199"/>
      <c r="F57" s="199"/>
      <c r="G57" s="199"/>
      <c r="H57" s="199"/>
    </row>
    <row r="58" spans="2:8" s="174" customFormat="1" x14ac:dyDescent="0.2">
      <c r="B58" s="199"/>
      <c r="C58" s="199"/>
      <c r="D58" s="199"/>
      <c r="E58" s="199"/>
      <c r="F58" s="199"/>
      <c r="G58" s="199"/>
      <c r="H58" s="199"/>
    </row>
    <row r="59" spans="2:8" s="174" customFormat="1" x14ac:dyDescent="0.2">
      <c r="B59" s="199"/>
      <c r="C59" s="199"/>
      <c r="D59" s="199"/>
      <c r="E59" s="199"/>
      <c r="F59" s="199"/>
      <c r="G59" s="199"/>
      <c r="H59" s="199"/>
    </row>
    <row r="60" spans="2:8" s="174" customFormat="1" x14ac:dyDescent="0.2">
      <c r="B60" s="199"/>
      <c r="C60" s="199"/>
      <c r="D60" s="199"/>
      <c r="E60" s="199"/>
      <c r="F60" s="199"/>
      <c r="G60" s="199"/>
      <c r="H60" s="199"/>
    </row>
    <row r="61" spans="2:8" s="174" customFormat="1" x14ac:dyDescent="0.2">
      <c r="B61" s="199"/>
      <c r="C61" s="199"/>
      <c r="D61" s="199"/>
      <c r="E61" s="199"/>
      <c r="F61" s="199"/>
      <c r="G61" s="199"/>
      <c r="H61" s="199"/>
    </row>
    <row r="62" spans="2:8" s="174" customFormat="1" x14ac:dyDescent="0.2">
      <c r="B62" s="199"/>
      <c r="C62" s="199"/>
      <c r="D62" s="199"/>
      <c r="E62" s="199"/>
      <c r="F62" s="199"/>
      <c r="G62" s="199"/>
      <c r="H62" s="199"/>
    </row>
    <row r="63" spans="2:8" s="174" customFormat="1" x14ac:dyDescent="0.2">
      <c r="B63" s="199"/>
      <c r="C63" s="199"/>
      <c r="D63" s="199"/>
      <c r="E63" s="199"/>
      <c r="F63" s="199"/>
      <c r="G63" s="199"/>
      <c r="H63" s="199"/>
    </row>
    <row r="64" spans="2:8" s="174" customFormat="1" x14ac:dyDescent="0.2">
      <c r="B64" s="199"/>
      <c r="C64" s="199"/>
      <c r="D64" s="199"/>
      <c r="E64" s="199"/>
      <c r="F64" s="199"/>
      <c r="G64" s="199"/>
      <c r="H64" s="199"/>
    </row>
    <row r="65" spans="2:8" s="174" customFormat="1" x14ac:dyDescent="0.2">
      <c r="B65" s="199"/>
      <c r="C65" s="199"/>
      <c r="D65" s="199"/>
      <c r="E65" s="199"/>
      <c r="F65" s="199"/>
      <c r="G65" s="199"/>
      <c r="H65" s="199"/>
    </row>
    <row r="66" spans="2:8" s="174" customFormat="1" x14ac:dyDescent="0.2">
      <c r="B66" s="199"/>
      <c r="C66" s="199"/>
      <c r="D66" s="199"/>
      <c r="E66" s="199"/>
      <c r="F66" s="199"/>
      <c r="G66" s="199"/>
      <c r="H66" s="199"/>
    </row>
    <row r="67" spans="2:8" s="174" customFormat="1" x14ac:dyDescent="0.2">
      <c r="B67" s="199"/>
      <c r="C67" s="199"/>
      <c r="D67" s="199"/>
      <c r="E67" s="199"/>
      <c r="F67" s="199"/>
      <c r="G67" s="199"/>
      <c r="H67" s="199"/>
    </row>
    <row r="68" spans="2:8" s="174" customFormat="1" x14ac:dyDescent="0.2">
      <c r="B68" s="199"/>
      <c r="C68" s="199"/>
      <c r="D68" s="199"/>
      <c r="E68" s="199"/>
      <c r="F68" s="199"/>
      <c r="G68" s="199"/>
      <c r="H68" s="199"/>
    </row>
    <row r="69" spans="2:8" s="174" customFormat="1" x14ac:dyDescent="0.2">
      <c r="B69" s="199"/>
      <c r="C69" s="199"/>
      <c r="D69" s="199"/>
      <c r="E69" s="199"/>
      <c r="F69" s="199"/>
      <c r="G69" s="199"/>
      <c r="H69" s="199"/>
    </row>
    <row r="70" spans="2:8" s="174" customFormat="1" x14ac:dyDescent="0.2"/>
    <row r="71" spans="2:8" s="174" customFormat="1" x14ac:dyDescent="0.2">
      <c r="B71" s="199"/>
      <c r="C71" s="199"/>
      <c r="D71" s="199"/>
      <c r="E71" s="199"/>
      <c r="F71" s="199"/>
      <c r="G71" s="199"/>
      <c r="H71" s="199"/>
    </row>
    <row r="72" spans="2:8" s="174" customFormat="1" x14ac:dyDescent="0.2">
      <c r="B72" s="199"/>
      <c r="C72" s="199"/>
      <c r="D72" s="199"/>
      <c r="E72" s="199"/>
      <c r="F72" s="199"/>
      <c r="G72" s="199"/>
      <c r="H72" s="199"/>
    </row>
    <row r="73" spans="2:8" s="174" customFormat="1" x14ac:dyDescent="0.2">
      <c r="B73" s="199"/>
      <c r="C73" s="199"/>
      <c r="D73" s="199"/>
      <c r="E73" s="199"/>
      <c r="F73" s="199"/>
      <c r="G73" s="199"/>
      <c r="H73" s="199"/>
    </row>
    <row r="74" spans="2:8" s="174" customFormat="1" x14ac:dyDescent="0.2">
      <c r="B74" s="199"/>
      <c r="C74" s="199"/>
      <c r="D74" s="199"/>
      <c r="E74" s="199"/>
      <c r="F74" s="199"/>
      <c r="G74" s="199"/>
      <c r="H74" s="199"/>
    </row>
    <row r="75" spans="2:8" s="174" customFormat="1" x14ac:dyDescent="0.2">
      <c r="B75" s="199"/>
      <c r="C75" s="199"/>
      <c r="D75" s="199"/>
      <c r="E75" s="199"/>
      <c r="F75" s="199"/>
      <c r="G75" s="199"/>
      <c r="H75" s="199"/>
    </row>
    <row r="76" spans="2:8" s="174" customFormat="1" x14ac:dyDescent="0.2">
      <c r="B76" s="199"/>
      <c r="C76" s="199"/>
      <c r="D76" s="199"/>
      <c r="E76" s="199"/>
      <c r="F76" s="199"/>
      <c r="G76" s="199"/>
      <c r="H76" s="199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29"/>
  <sheetViews>
    <sheetView workbookViewId="0">
      <selection activeCell="J4" sqref="J4"/>
    </sheetView>
  </sheetViews>
  <sheetFormatPr defaultRowHeight="11.25" x14ac:dyDescent="0.2"/>
  <cols>
    <col min="1" max="1" width="2.7109375" style="29" customWidth="1"/>
    <col min="2" max="2" width="5.140625" style="29" bestFit="1" customWidth="1"/>
    <col min="3" max="3" width="17.85546875" style="29" bestFit="1" customWidth="1"/>
    <col min="4" max="4" width="17.5703125" style="29" bestFit="1" customWidth="1"/>
    <col min="5" max="5" width="36.85546875" style="29" bestFit="1" customWidth="1"/>
    <col min="6" max="6" width="2.85546875" style="29" customWidth="1"/>
    <col min="7" max="8" width="2.7109375" style="29" customWidth="1"/>
    <col min="9" max="9" width="3.85546875" style="29" bestFit="1" customWidth="1"/>
    <col min="10" max="10" width="16.140625" style="29" bestFit="1" customWidth="1"/>
    <col min="11" max="12" width="22.28515625" style="29" bestFit="1" customWidth="1"/>
    <col min="13" max="13" width="5.7109375" style="29" bestFit="1" customWidth="1"/>
    <col min="14" max="14" width="2.7109375" style="29" customWidth="1"/>
    <col min="15" max="15" width="5.7109375" style="29" bestFit="1" customWidth="1"/>
    <col min="16" max="16" width="2.7109375" style="29" customWidth="1"/>
    <col min="17" max="18" width="7.7109375" style="29" bestFit="1" customWidth="1"/>
    <col min="19" max="20" width="2.7109375" style="29" customWidth="1"/>
    <col min="21" max="21" width="9.28515625" style="29" bestFit="1" customWidth="1"/>
    <col min="22" max="22" width="7.140625" style="29" bestFit="1" customWidth="1"/>
    <col min="23" max="23" width="9.85546875" style="29" customWidth="1"/>
    <col min="24" max="24" width="5.140625" style="29" bestFit="1" customWidth="1"/>
    <col min="25" max="25" width="4.85546875" style="29" bestFit="1" customWidth="1"/>
    <col min="26" max="16384" width="9.140625" style="29"/>
  </cols>
  <sheetData>
    <row r="1" spans="1:25" x14ac:dyDescent="0.2">
      <c r="A1" s="81"/>
      <c r="B1" s="81"/>
      <c r="C1" s="81"/>
      <c r="D1" s="81"/>
      <c r="E1" s="81"/>
      <c r="F1" s="70"/>
      <c r="H1" s="105"/>
      <c r="I1" s="66"/>
      <c r="J1" s="2"/>
      <c r="K1" s="2"/>
      <c r="L1" s="66"/>
      <c r="M1" s="66"/>
      <c r="N1" s="66"/>
      <c r="O1" s="66"/>
      <c r="P1" s="66"/>
      <c r="Q1" s="66"/>
      <c r="R1" s="66"/>
      <c r="S1" s="65"/>
      <c r="T1" s="2"/>
      <c r="U1" s="2"/>
      <c r="V1" s="2"/>
      <c r="W1" s="2"/>
      <c r="X1" s="2"/>
      <c r="Y1" s="2"/>
    </row>
    <row r="2" spans="1:25" ht="12.75" customHeight="1" x14ac:dyDescent="0.2">
      <c r="A2" s="81"/>
      <c r="B2" s="81"/>
      <c r="C2" s="81"/>
      <c r="D2" s="81"/>
      <c r="E2" s="81"/>
      <c r="F2" s="45"/>
      <c r="H2" s="104"/>
      <c r="I2" s="103"/>
      <c r="J2" s="48" t="s">
        <v>124</v>
      </c>
      <c r="K2" s="81"/>
      <c r="L2" s="81"/>
      <c r="M2" s="81"/>
      <c r="N2" s="81"/>
      <c r="O2" s="81"/>
      <c r="P2" s="81"/>
      <c r="Q2" s="81"/>
      <c r="R2" s="81"/>
      <c r="S2" s="7"/>
      <c r="T2" s="2"/>
      <c r="U2" s="2"/>
      <c r="V2" s="2"/>
      <c r="W2" s="2"/>
      <c r="X2" s="2"/>
      <c r="Y2" s="2"/>
    </row>
    <row r="3" spans="1:25" x14ac:dyDescent="0.2">
      <c r="A3" s="58"/>
      <c r="B3" s="211"/>
      <c r="C3" s="211"/>
      <c r="D3" s="211"/>
      <c r="E3" s="211"/>
      <c r="F3" s="212"/>
      <c r="H3" s="39"/>
      <c r="I3" s="81"/>
      <c r="J3" s="81"/>
      <c r="K3" s="81"/>
      <c r="L3" s="81"/>
      <c r="M3" s="81"/>
      <c r="N3" s="81"/>
      <c r="O3" s="81"/>
      <c r="P3" s="81"/>
      <c r="Q3" s="102"/>
      <c r="R3" s="101">
        <f>_xll.ohTrigger(R5:R21)</f>
        <v>2</v>
      </c>
      <c r="S3" s="70"/>
      <c r="T3" s="2"/>
      <c r="U3" s="2"/>
      <c r="V3" s="2"/>
      <c r="W3" s="2"/>
      <c r="X3" s="2"/>
      <c r="Y3" s="2"/>
    </row>
    <row r="4" spans="1:25" x14ac:dyDescent="0.2">
      <c r="A4" s="20"/>
      <c r="B4" s="35"/>
      <c r="C4" s="23" t="str">
        <f>Currency&amp;"_010_"&amp;"Deposits.xml"</f>
        <v>SEK_010_Deposits.xml</v>
      </c>
      <c r="D4" s="34" t="str">
        <f>IF(Serialize,_xll.ohObjectSave(D5:D21,SerializationPath&amp;C4,FileOverwrite,Serialize),"---")</f>
        <v>---</v>
      </c>
      <c r="E4" s="33" t="str">
        <f>_xll.ohRangeRetrieveError(D4)</f>
        <v/>
      </c>
      <c r="F4" s="70"/>
      <c r="H4" s="39"/>
      <c r="I4" s="98"/>
      <c r="J4" s="77" t="str">
        <f>_xll.RData(J5:J21,K4:L4,,ReutersRtMode,,K5)</f>
        <v>Updated at 16:19:00</v>
      </c>
      <c r="K4" s="77" t="s">
        <v>115</v>
      </c>
      <c r="L4" s="100" t="s">
        <v>114</v>
      </c>
      <c r="M4" s="100" t="s">
        <v>153</v>
      </c>
      <c r="N4" s="81"/>
      <c r="O4" s="99" t="s">
        <v>131</v>
      </c>
      <c r="P4" s="81"/>
      <c r="Q4" s="98" t="s">
        <v>130</v>
      </c>
      <c r="R4" s="97" t="s">
        <v>129</v>
      </c>
      <c r="S4" s="70"/>
      <c r="T4" s="2"/>
      <c r="U4" s="2"/>
      <c r="V4" s="2"/>
      <c r="W4" s="2"/>
      <c r="X4" s="2"/>
      <c r="Y4" s="2"/>
    </row>
    <row r="5" spans="1:25" x14ac:dyDescent="0.2">
      <c r="A5" s="20"/>
      <c r="B5" s="32" t="s">
        <v>88</v>
      </c>
      <c r="C5" s="31" t="str">
        <f t="shared" ref="C5:C21" si="0">Currency&amp;$B5&amp;QuoteSuffix</f>
        <v>SEKTND_Quote</v>
      </c>
      <c r="D5" s="31" t="str">
        <f>_xll.qlSimpleQuote(C5,,RateTickValue,Permanent,Trigger,ObjectOverwrite)</f>
        <v>SEKTND_Quote#0000</v>
      </c>
      <c r="E5" s="30" t="str">
        <f>_xll.ohRangeRetrieveError(D5)</f>
        <v/>
      </c>
      <c r="F5" s="70"/>
      <c r="H5" s="39"/>
      <c r="I5" s="96" t="s">
        <v>127</v>
      </c>
      <c r="J5" s="95" t="str">
        <f t="array" ref="J5:J21">"STI"&amp;Currency&amp;I5:I21&amp;"DFI="&amp;VLOOKUP(Contributor,ContributorTable,2,FALSE)</f>
        <v>STISEKTNDFI=</v>
      </c>
      <c r="K5" s="117">
        <v>7.4999999999999997E-2</v>
      </c>
      <c r="L5" s="94">
        <v>0</v>
      </c>
      <c r="M5" s="94">
        <f>_xll.qlMidEquivalent(K5,L5)</f>
        <v>7.4999999999999997E-2</v>
      </c>
      <c r="N5" s="81"/>
      <c r="O5" s="115">
        <v>2.625</v>
      </c>
      <c r="P5" s="81"/>
      <c r="Q5" s="138">
        <f t="array" ref="Q5:Q21">QuoteLive</f>
        <v>7.4999999999999997E-2</v>
      </c>
      <c r="R5" s="91">
        <f>_xll.qlSimpleQuoteSetValue(D5,Q5/100,Trigger)</f>
        <v>0</v>
      </c>
      <c r="S5" s="70"/>
      <c r="T5" s="2"/>
      <c r="U5" s="2"/>
      <c r="V5" s="2"/>
      <c r="W5" s="2"/>
      <c r="X5" s="2"/>
      <c r="Y5" s="2"/>
    </row>
    <row r="6" spans="1:25" x14ac:dyDescent="0.2">
      <c r="A6" s="20"/>
      <c r="B6" s="32" t="s">
        <v>87</v>
      </c>
      <c r="C6" s="31" t="str">
        <f t="shared" si="0"/>
        <v>SEKSND_Quote</v>
      </c>
      <c r="D6" s="31" t="str">
        <f>_xll.qlSimpleQuote(C6,,RateTickValue,Permanent,Trigger,ObjectOverwrite)</f>
        <v>SEKSND_Quote#0000</v>
      </c>
      <c r="E6" s="30" t="str">
        <f>_xll.ohRangeRetrieveError(D6)</f>
        <v/>
      </c>
      <c r="F6" s="70"/>
      <c r="H6" s="39"/>
      <c r="I6" s="85" t="s">
        <v>125</v>
      </c>
      <c r="J6" s="84" t="str">
        <v>STISEKSNDFI=</v>
      </c>
      <c r="K6" s="113" t="s">
        <v>176</v>
      </c>
      <c r="L6" s="83" t="s">
        <v>176</v>
      </c>
      <c r="M6" s="83" t="e">
        <f>_xll.qlMidEquivalent(K6,L6)</f>
        <v>#NUM!</v>
      </c>
      <c r="N6" s="81"/>
      <c r="O6" s="111">
        <v>2.625</v>
      </c>
      <c r="P6" s="81"/>
      <c r="Q6" s="131" t="e">
        <v>#NUM!</v>
      </c>
      <c r="R6" s="79">
        <f>_xll.qlSimpleQuoteSetValue(D6,Q6/100,Trigger)</f>
        <v>0</v>
      </c>
      <c r="S6" s="70"/>
      <c r="T6" s="2"/>
      <c r="U6" s="2"/>
      <c r="V6" s="2"/>
      <c r="W6" s="2"/>
      <c r="X6" s="2"/>
      <c r="Y6" s="2"/>
    </row>
    <row r="7" spans="1:25" x14ac:dyDescent="0.2">
      <c r="A7" s="20"/>
      <c r="B7" s="32" t="s">
        <v>86</v>
      </c>
      <c r="C7" s="31" t="str">
        <f t="shared" si="0"/>
        <v>SEKSWD_Quote</v>
      </c>
      <c r="D7" s="31" t="str">
        <f>_xll.qlSimpleQuote(C7,,RateTickValue,Permanent,Trigger,ObjectOverwrite)</f>
        <v>SEKSWD_Quote#0000</v>
      </c>
      <c r="E7" s="30" t="str">
        <f>_xll.ohRangeRetrieveError(D7)</f>
        <v/>
      </c>
      <c r="F7" s="70"/>
      <c r="H7" s="39"/>
      <c r="I7" s="85" t="s">
        <v>22</v>
      </c>
      <c r="J7" s="84" t="str">
        <v>STISEKSWDFI=</v>
      </c>
      <c r="K7" s="113" t="s">
        <v>176</v>
      </c>
      <c r="L7" s="83" t="s">
        <v>176</v>
      </c>
      <c r="M7" s="83" t="e">
        <f>_xll.qlMidEquivalent(K7,L7)</f>
        <v>#NUM!</v>
      </c>
      <c r="N7" s="81"/>
      <c r="O7" s="111">
        <v>2.625</v>
      </c>
      <c r="P7" s="81"/>
      <c r="Q7" s="131" t="e">
        <v>#NUM!</v>
      </c>
      <c r="R7" s="79">
        <f>_xll.qlSimpleQuoteSetValue(D7,Q7/100,Trigger)</f>
        <v>0</v>
      </c>
      <c r="S7" s="70"/>
      <c r="T7" s="2"/>
      <c r="U7" s="2"/>
      <c r="V7" s="2"/>
      <c r="W7" s="2"/>
      <c r="X7" s="2"/>
      <c r="Y7" s="2"/>
    </row>
    <row r="8" spans="1:25" x14ac:dyDescent="0.2">
      <c r="A8" s="20"/>
      <c r="B8" s="32" t="s">
        <v>85</v>
      </c>
      <c r="C8" s="31" t="str">
        <f t="shared" si="0"/>
        <v>SEK2WD_Quote</v>
      </c>
      <c r="D8" s="31" t="str">
        <f>_xll.qlSimpleQuote(C8,,RateTickValue,Permanent,Trigger,ObjectOverwrite)</f>
        <v>SEK2WD_Quote#0000</v>
      </c>
      <c r="E8" s="30" t="str">
        <f>_xll.ohRangeRetrieveError(D8)</f>
        <v/>
      </c>
      <c r="F8" s="70"/>
      <c r="H8" s="39"/>
      <c r="I8" s="85" t="s">
        <v>21</v>
      </c>
      <c r="J8" s="84" t="str">
        <v>STISEK2WDFI=</v>
      </c>
      <c r="K8" s="113" t="s">
        <v>176</v>
      </c>
      <c r="L8" s="83" t="s">
        <v>176</v>
      </c>
      <c r="M8" s="83" t="e">
        <f>_xll.qlMidEquivalent(K8,L8)</f>
        <v>#NUM!</v>
      </c>
      <c r="N8" s="81"/>
      <c r="O8" s="111">
        <v>2.625</v>
      </c>
      <c r="P8" s="81"/>
      <c r="Q8" s="131" t="e">
        <v>#NUM!</v>
      </c>
      <c r="R8" s="79">
        <f>_xll.qlSimpleQuoteSetValue(D8,Q8/100,Trigger)</f>
        <v>0</v>
      </c>
      <c r="S8" s="70"/>
      <c r="T8" s="2"/>
      <c r="U8" s="2"/>
      <c r="V8" s="2"/>
      <c r="W8" s="2"/>
      <c r="X8" s="2"/>
      <c r="Y8" s="2"/>
    </row>
    <row r="9" spans="1:25" x14ac:dyDescent="0.2">
      <c r="A9" s="20"/>
      <c r="B9" s="32" t="s">
        <v>84</v>
      </c>
      <c r="C9" s="31" t="str">
        <f t="shared" si="0"/>
        <v>SEK3WD_Quote</v>
      </c>
      <c r="D9" s="31" t="str">
        <f>_xll.qlSimpleQuote(C9,,RateTickValue,Permanent,Trigger,ObjectOverwrite)</f>
        <v>SEK3WD_Quote#0000</v>
      </c>
      <c r="E9" s="30" t="str">
        <f>_xll.ohRangeRetrieveError(D9)</f>
        <v/>
      </c>
      <c r="F9" s="70"/>
      <c r="H9" s="39"/>
      <c r="I9" s="85" t="s">
        <v>20</v>
      </c>
      <c r="J9" s="84" t="str">
        <v>STISEK3WDFI=</v>
      </c>
      <c r="K9" s="113" t="s">
        <v>176</v>
      </c>
      <c r="L9" s="83" t="s">
        <v>176</v>
      </c>
      <c r="M9" s="83" t="e">
        <f>_xll.qlMidEquivalent(K9,L9)</f>
        <v>#NUM!</v>
      </c>
      <c r="N9" s="81"/>
      <c r="O9" s="82">
        <v>2.625</v>
      </c>
      <c r="P9" s="81"/>
      <c r="Q9" s="131" t="e">
        <v>#NUM!</v>
      </c>
      <c r="R9" s="79">
        <f>_xll.qlSimpleQuoteSetValue(D9,Q9/100,Trigger)</f>
        <v>0</v>
      </c>
      <c r="S9" s="70"/>
      <c r="T9" s="2"/>
      <c r="U9" s="2"/>
      <c r="V9" s="2"/>
      <c r="W9" s="2"/>
      <c r="X9" s="2"/>
      <c r="Y9" s="2"/>
    </row>
    <row r="10" spans="1:25" x14ac:dyDescent="0.2">
      <c r="A10" s="20"/>
      <c r="B10" s="32" t="s">
        <v>83</v>
      </c>
      <c r="C10" s="31" t="str">
        <f t="shared" si="0"/>
        <v>SEK1MD_Quote</v>
      </c>
      <c r="D10" s="31" t="str">
        <f>_xll.qlSimpleQuote(C10,,RateTickValue,Permanent,Trigger,ObjectOverwrite)</f>
        <v>SEK1MD_Quote#0000</v>
      </c>
      <c r="E10" s="30" t="str">
        <f>_xll.ohRangeRetrieveError(D10)</f>
        <v/>
      </c>
      <c r="F10" s="70"/>
      <c r="H10" s="39"/>
      <c r="I10" s="85" t="s">
        <v>19</v>
      </c>
      <c r="J10" s="84" t="str">
        <v>STISEK1MDFI=</v>
      </c>
      <c r="K10" s="113">
        <v>0.16699999999999998</v>
      </c>
      <c r="L10" s="83">
        <v>0</v>
      </c>
      <c r="M10" s="83">
        <f>_xll.qlMidEquivalent(K10,L10)</f>
        <v>0.16699999999999998</v>
      </c>
      <c r="N10" s="81"/>
      <c r="O10" s="82">
        <v>2.625</v>
      </c>
      <c r="P10" s="81"/>
      <c r="Q10" s="131">
        <v>0.16699999999999998</v>
      </c>
      <c r="R10" s="79">
        <f>_xll.qlSimpleQuoteSetValue(D10,Q10/100,Trigger)</f>
        <v>0</v>
      </c>
      <c r="S10" s="70"/>
      <c r="T10" s="2"/>
      <c r="U10" s="2"/>
      <c r="V10" s="2"/>
      <c r="W10" s="2"/>
      <c r="X10" s="2"/>
      <c r="Y10" s="2"/>
    </row>
    <row r="11" spans="1:25" x14ac:dyDescent="0.2">
      <c r="A11" s="20"/>
      <c r="B11" s="32" t="s">
        <v>82</v>
      </c>
      <c r="C11" s="31" t="str">
        <f t="shared" si="0"/>
        <v>SEK2MD_Quote</v>
      </c>
      <c r="D11" s="31" t="str">
        <f>_xll.qlSimpleQuote(C11,,RateTickValue,Permanent,Trigger,ObjectOverwrite)</f>
        <v>SEK2MD_Quote#0000</v>
      </c>
      <c r="E11" s="30" t="str">
        <f>_xll.ohRangeRetrieveError(D11)</f>
        <v/>
      </c>
      <c r="F11" s="70"/>
      <c r="H11" s="39"/>
      <c r="I11" s="85" t="s">
        <v>18</v>
      </c>
      <c r="J11" s="84" t="str">
        <v>STISEK2MDFI=</v>
      </c>
      <c r="K11" s="113">
        <v>0.20699999999999999</v>
      </c>
      <c r="L11" s="83">
        <v>0</v>
      </c>
      <c r="M11" s="83">
        <f>_xll.qlMidEquivalent(K11,L11)</f>
        <v>0.20699999999999999</v>
      </c>
      <c r="N11" s="81"/>
      <c r="O11" s="82">
        <v>2.625</v>
      </c>
      <c r="P11" s="81"/>
      <c r="Q11" s="131">
        <v>0.20699999999999999</v>
      </c>
      <c r="R11" s="79">
        <f>_xll.qlSimpleQuoteSetValue(D11,Q11/100,Trigger)</f>
        <v>0</v>
      </c>
      <c r="S11" s="70"/>
      <c r="T11" s="2"/>
      <c r="U11" s="2"/>
      <c r="V11" s="2"/>
      <c r="W11" s="2"/>
      <c r="X11" s="2"/>
      <c r="Y11" s="2"/>
    </row>
    <row r="12" spans="1:25" x14ac:dyDescent="0.2">
      <c r="A12" s="20"/>
      <c r="B12" s="32" t="s">
        <v>81</v>
      </c>
      <c r="C12" s="31" t="str">
        <f t="shared" si="0"/>
        <v>SEK3MD_Quote</v>
      </c>
      <c r="D12" s="31" t="str">
        <f>_xll.qlSimpleQuote(C12,,RateTickValue,Permanent,Trigger,ObjectOverwrite)</f>
        <v>SEK3MD_Quote#0000</v>
      </c>
      <c r="E12" s="30" t="str">
        <f>_xll.ohRangeRetrieveError(D12)</f>
        <v/>
      </c>
      <c r="F12" s="70"/>
      <c r="H12" s="39"/>
      <c r="I12" s="85" t="s">
        <v>17</v>
      </c>
      <c r="J12" s="84" t="str">
        <v>STISEK3MDFI=</v>
      </c>
      <c r="K12" s="113">
        <v>0.25800000000000001</v>
      </c>
      <c r="L12" s="83">
        <v>0</v>
      </c>
      <c r="M12" s="83">
        <f>_xll.qlMidEquivalent(K12,L12)</f>
        <v>0.25800000000000001</v>
      </c>
      <c r="N12" s="81"/>
      <c r="O12" s="82">
        <v>2.6749999999999998</v>
      </c>
      <c r="P12" s="81"/>
      <c r="Q12" s="131">
        <v>0.25800000000000001</v>
      </c>
      <c r="R12" s="79">
        <f>_xll.qlSimpleQuoteSetValue(D12,Q12/100,Trigger)</f>
        <v>0</v>
      </c>
      <c r="S12" s="70"/>
      <c r="T12" s="2"/>
      <c r="U12" s="2"/>
      <c r="V12" s="2"/>
      <c r="W12" s="2"/>
      <c r="X12" s="2"/>
      <c r="Y12" s="2"/>
    </row>
    <row r="13" spans="1:25" x14ac:dyDescent="0.2">
      <c r="A13" s="20"/>
      <c r="B13" s="32" t="s">
        <v>80</v>
      </c>
      <c r="C13" s="31" t="str">
        <f t="shared" si="0"/>
        <v>SEK4MD_Quote</v>
      </c>
      <c r="D13" s="31" t="str">
        <f>_xll.qlSimpleQuote(C13,,RateTickValue,Permanent,Trigger,ObjectOverwrite)</f>
        <v>SEK4MD_Quote#0000</v>
      </c>
      <c r="E13" s="30" t="str">
        <f>_xll.ohRangeRetrieveError(D13)</f>
        <v/>
      </c>
      <c r="F13" s="70"/>
      <c r="H13" s="39"/>
      <c r="I13" s="85" t="s">
        <v>16</v>
      </c>
      <c r="J13" s="84" t="str">
        <v>STISEK4MDFI=</v>
      </c>
      <c r="K13" s="113" t="s">
        <v>176</v>
      </c>
      <c r="L13" s="83" t="s">
        <v>176</v>
      </c>
      <c r="M13" s="83" t="e">
        <f>_xll.qlMidEquivalent(K13,L13)</f>
        <v>#NUM!</v>
      </c>
      <c r="N13" s="81"/>
      <c r="O13" s="82">
        <v>2.7250000000000001</v>
      </c>
      <c r="P13" s="81"/>
      <c r="Q13" s="131" t="e">
        <v>#NUM!</v>
      </c>
      <c r="R13" s="79">
        <f>_xll.qlSimpleQuoteSetValue(D13,Q13/100,Trigger)</f>
        <v>0</v>
      </c>
      <c r="S13" s="70"/>
      <c r="T13" s="2"/>
      <c r="U13" s="2"/>
      <c r="V13" s="2"/>
      <c r="W13" s="2"/>
      <c r="X13" s="2"/>
      <c r="Y13" s="2"/>
    </row>
    <row r="14" spans="1:25" x14ac:dyDescent="0.2">
      <c r="A14" s="20"/>
      <c r="B14" s="32" t="s">
        <v>79</v>
      </c>
      <c r="C14" s="31" t="str">
        <f t="shared" si="0"/>
        <v>SEK5MD_Quote</v>
      </c>
      <c r="D14" s="31" t="str">
        <f>_xll.qlSimpleQuote(C14,,RateTickValue,Permanent,Trigger,ObjectOverwrite)</f>
        <v>SEK5MD_Quote#0000</v>
      </c>
      <c r="E14" s="30" t="str">
        <f>_xll.ohRangeRetrieveError(D14)</f>
        <v/>
      </c>
      <c r="F14" s="70"/>
      <c r="H14" s="39"/>
      <c r="I14" s="85" t="s">
        <v>15</v>
      </c>
      <c r="J14" s="84" t="str">
        <v>STISEK5MDFI=</v>
      </c>
      <c r="K14" s="113" t="s">
        <v>176</v>
      </c>
      <c r="L14" s="83" t="s">
        <v>176</v>
      </c>
      <c r="M14" s="83" t="e">
        <f>_xll.qlMidEquivalent(K14,L14)</f>
        <v>#NUM!</v>
      </c>
      <c r="N14" s="81"/>
      <c r="O14" s="82">
        <v>2.7250000000000001</v>
      </c>
      <c r="P14" s="81"/>
      <c r="Q14" s="131" t="e">
        <v>#NUM!</v>
      </c>
      <c r="R14" s="79">
        <f>_xll.qlSimpleQuoteSetValue(D14,Q14/100,Trigger)</f>
        <v>0</v>
      </c>
      <c r="S14" s="70"/>
      <c r="T14" s="2"/>
      <c r="U14" s="2"/>
      <c r="V14" s="2"/>
      <c r="W14" s="2"/>
      <c r="X14" s="2"/>
      <c r="Y14" s="2"/>
    </row>
    <row r="15" spans="1:25" x14ac:dyDescent="0.2">
      <c r="A15" s="20"/>
      <c r="B15" s="32" t="s">
        <v>78</v>
      </c>
      <c r="C15" s="31" t="str">
        <f t="shared" si="0"/>
        <v>SEK6MD_Quote</v>
      </c>
      <c r="D15" s="31" t="str">
        <f>_xll.qlSimpleQuote(C15,,RateTickValue,Permanent,Trigger,ObjectOverwrite)</f>
        <v>SEK6MD_Quote#0000</v>
      </c>
      <c r="E15" s="30" t="str">
        <f>_xll.ohRangeRetrieveError(D15)</f>
        <v/>
      </c>
      <c r="F15" s="70"/>
      <c r="H15" s="39"/>
      <c r="I15" s="85" t="s">
        <v>14</v>
      </c>
      <c r="J15" s="84" t="str">
        <v>STISEK6MDFI=</v>
      </c>
      <c r="K15" s="113">
        <v>0.34100000000000003</v>
      </c>
      <c r="L15" s="83">
        <v>0</v>
      </c>
      <c r="M15" s="83">
        <f>_xll.qlMidEquivalent(K15,L15)</f>
        <v>0.34100000000000003</v>
      </c>
      <c r="N15" s="81"/>
      <c r="O15" s="82">
        <v>2.7250000000000001</v>
      </c>
      <c r="P15" s="81"/>
      <c r="Q15" s="131">
        <v>0.34100000000000003</v>
      </c>
      <c r="R15" s="79">
        <f>_xll.qlSimpleQuoteSetValue(D15,Q15/100,Trigger)</f>
        <v>0</v>
      </c>
      <c r="S15" s="70"/>
      <c r="T15" s="2"/>
      <c r="U15" s="2"/>
      <c r="V15" s="2"/>
      <c r="W15" s="2"/>
      <c r="X15" s="2"/>
      <c r="Y15" s="2"/>
    </row>
    <row r="16" spans="1:25" x14ac:dyDescent="0.2">
      <c r="A16" s="20"/>
      <c r="B16" s="32" t="s">
        <v>77</v>
      </c>
      <c r="C16" s="31" t="str">
        <f t="shared" si="0"/>
        <v>SEK7MD_Quote</v>
      </c>
      <c r="D16" s="31" t="str">
        <f>_xll.qlSimpleQuote(C16,,RateTickValue,Permanent,Trigger,ObjectOverwrite)</f>
        <v>SEK7MD_Quote#0000</v>
      </c>
      <c r="E16" s="30" t="str">
        <f>_xll.ohRangeRetrieveError(D16)</f>
        <v/>
      </c>
      <c r="F16" s="70"/>
      <c r="H16" s="39"/>
      <c r="I16" s="85" t="s">
        <v>13</v>
      </c>
      <c r="J16" s="84" t="str">
        <v>STISEK7MDFI=</v>
      </c>
      <c r="K16" s="113" t="s">
        <v>176</v>
      </c>
      <c r="L16" s="83" t="s">
        <v>176</v>
      </c>
      <c r="M16" s="83" t="e">
        <f>_xll.qlMidEquivalent(K16,L16)</f>
        <v>#NUM!</v>
      </c>
      <c r="N16" s="81"/>
      <c r="O16" s="82">
        <v>2.8250000000000002</v>
      </c>
      <c r="P16" s="81"/>
      <c r="Q16" s="131" t="e">
        <v>#NUM!</v>
      </c>
      <c r="R16" s="79">
        <f>_xll.qlSimpleQuoteSetValue(D16,Q16/100,Trigger)</f>
        <v>0</v>
      </c>
      <c r="S16" s="70"/>
      <c r="T16" s="2"/>
      <c r="U16" s="2"/>
      <c r="V16" s="2"/>
      <c r="W16" s="2"/>
      <c r="X16" s="2"/>
      <c r="Y16" s="2"/>
    </row>
    <row r="17" spans="1:26" x14ac:dyDescent="0.2">
      <c r="A17" s="20"/>
      <c r="B17" s="32" t="s">
        <v>76</v>
      </c>
      <c r="C17" s="31" t="str">
        <f t="shared" si="0"/>
        <v>SEK8MD_Quote</v>
      </c>
      <c r="D17" s="31" t="str">
        <f>_xll.qlSimpleQuote(C17,,RateTickValue,Permanent,Trigger,ObjectOverwrite)</f>
        <v>SEK8MD_Quote#0000</v>
      </c>
      <c r="E17" s="30" t="str">
        <f>_xll.ohRangeRetrieveError(D17)</f>
        <v/>
      </c>
      <c r="F17" s="70"/>
      <c r="H17" s="39"/>
      <c r="I17" s="85" t="s">
        <v>12</v>
      </c>
      <c r="J17" s="84" t="str">
        <v>STISEK8MDFI=</v>
      </c>
      <c r="K17" s="113" t="s">
        <v>176</v>
      </c>
      <c r="L17" s="83" t="s">
        <v>176</v>
      </c>
      <c r="M17" s="83" t="e">
        <f>_xll.qlMidEquivalent(K17,L17)</f>
        <v>#NUM!</v>
      </c>
      <c r="N17" s="81"/>
      <c r="O17" s="82">
        <v>2.8250000000000002</v>
      </c>
      <c r="P17" s="81"/>
      <c r="Q17" s="131" t="e">
        <v>#NUM!</v>
      </c>
      <c r="R17" s="79">
        <f>_xll.qlSimpleQuoteSetValue(D17,Q17/100,Trigger)</f>
        <v>0</v>
      </c>
      <c r="S17" s="70"/>
      <c r="T17" s="2"/>
      <c r="U17" s="2"/>
      <c r="V17" s="2"/>
      <c r="W17" s="2"/>
      <c r="X17" s="2"/>
      <c r="Y17" s="2"/>
    </row>
    <row r="18" spans="1:26" x14ac:dyDescent="0.2">
      <c r="A18" s="20"/>
      <c r="B18" s="32" t="s">
        <v>75</v>
      </c>
      <c r="C18" s="31" t="str">
        <f t="shared" si="0"/>
        <v>SEK9MD_Quote</v>
      </c>
      <c r="D18" s="31" t="str">
        <f>_xll.qlSimpleQuote(C18,,RateTickValue,Permanent,Trigger,ObjectOverwrite)</f>
        <v>SEK9MD_Quote#0000</v>
      </c>
      <c r="E18" s="30" t="str">
        <f>_xll.ohRangeRetrieveError(D18)</f>
        <v/>
      </c>
      <c r="F18" s="70"/>
      <c r="H18" s="39"/>
      <c r="I18" s="85" t="s">
        <v>11</v>
      </c>
      <c r="J18" s="84" t="str">
        <v>STISEK9MDFI=</v>
      </c>
      <c r="K18" s="113" t="s">
        <v>176</v>
      </c>
      <c r="L18" s="83" t="s">
        <v>176</v>
      </c>
      <c r="M18" s="83" t="e">
        <f>_xll.qlMidEquivalent(K18,L18)</f>
        <v>#NUM!</v>
      </c>
      <c r="N18" s="81"/>
      <c r="O18" s="82">
        <v>2.8250000000000002</v>
      </c>
      <c r="P18" s="81"/>
      <c r="Q18" s="131" t="e">
        <v>#NUM!</v>
      </c>
      <c r="R18" s="79">
        <f>_xll.qlSimpleQuoteSetValue(D18,Q18/100,Trigger)</f>
        <v>0</v>
      </c>
      <c r="S18" s="70"/>
      <c r="T18" s="2"/>
      <c r="U18" s="2"/>
      <c r="V18" s="2"/>
      <c r="W18" s="2"/>
      <c r="X18" s="2"/>
      <c r="Y18" s="2"/>
    </row>
    <row r="19" spans="1:26" x14ac:dyDescent="0.2">
      <c r="A19" s="20"/>
      <c r="B19" s="32" t="s">
        <v>74</v>
      </c>
      <c r="C19" s="31" t="str">
        <f t="shared" si="0"/>
        <v>SEK10MD_Quote</v>
      </c>
      <c r="D19" s="31" t="str">
        <f>_xll.qlSimpleQuote(C19,,RateTickValue,Permanent,Trigger,ObjectOverwrite)</f>
        <v>SEK10MD_Quote#0000</v>
      </c>
      <c r="E19" s="30" t="str">
        <f>_xll.ohRangeRetrieveError(D19)</f>
        <v/>
      </c>
      <c r="F19" s="70"/>
      <c r="H19" s="39"/>
      <c r="I19" s="85" t="s">
        <v>10</v>
      </c>
      <c r="J19" s="84" t="str">
        <v>STISEK10MDFI=</v>
      </c>
      <c r="K19" s="113" t="s">
        <v>176</v>
      </c>
      <c r="L19" s="83" t="s">
        <v>176</v>
      </c>
      <c r="M19" s="83" t="e">
        <f>_xll.qlMidEquivalent(K19,L19)</f>
        <v>#NUM!</v>
      </c>
      <c r="N19" s="81"/>
      <c r="O19" s="82">
        <v>2.875</v>
      </c>
      <c r="P19" s="81"/>
      <c r="Q19" s="131" t="e">
        <v>#NUM!</v>
      </c>
      <c r="R19" s="79">
        <f>_xll.qlSimpleQuoteSetValue(D19,Q19/100,Trigger)</f>
        <v>0</v>
      </c>
      <c r="S19" s="70"/>
      <c r="T19" s="2"/>
      <c r="U19" s="2"/>
      <c r="V19" s="2"/>
      <c r="W19" s="2"/>
      <c r="X19" s="2"/>
      <c r="Y19" s="2"/>
    </row>
    <row r="20" spans="1:26" x14ac:dyDescent="0.2">
      <c r="A20" s="20"/>
      <c r="B20" s="32" t="s">
        <v>73</v>
      </c>
      <c r="C20" s="31" t="str">
        <f t="shared" si="0"/>
        <v>SEK11MD_Quote</v>
      </c>
      <c r="D20" s="31" t="str">
        <f>_xll.qlSimpleQuote(C20,,RateTickValue,Permanent,Trigger,ObjectOverwrite)</f>
        <v>SEK11MD_Quote#0000</v>
      </c>
      <c r="E20" s="30" t="str">
        <f>_xll.ohRangeRetrieveError(D20)</f>
        <v/>
      </c>
      <c r="F20" s="70"/>
      <c r="H20" s="39"/>
      <c r="I20" s="85" t="s">
        <v>9</v>
      </c>
      <c r="J20" s="84" t="str">
        <v>STISEK11MDFI=</v>
      </c>
      <c r="K20" s="113" t="s">
        <v>176</v>
      </c>
      <c r="L20" s="83" t="s">
        <v>176</v>
      </c>
      <c r="M20" s="83" t="e">
        <f>_xll.qlMidEquivalent(K20,L20)</f>
        <v>#NUM!</v>
      </c>
      <c r="N20" s="81"/>
      <c r="O20" s="82">
        <v>2.9249999999999998</v>
      </c>
      <c r="P20" s="81"/>
      <c r="Q20" s="131" t="e">
        <v>#NUM!</v>
      </c>
      <c r="R20" s="79">
        <f>_xll.qlSimpleQuoteSetValue(D20,Q20/100,Trigger)</f>
        <v>0</v>
      </c>
      <c r="S20" s="70"/>
      <c r="T20" s="2"/>
      <c r="U20" s="2"/>
      <c r="V20" s="2"/>
      <c r="W20" s="2"/>
      <c r="X20" s="2"/>
      <c r="Y20" s="2"/>
    </row>
    <row r="21" spans="1:26" x14ac:dyDescent="0.2">
      <c r="A21" s="20"/>
      <c r="B21" s="32" t="s">
        <v>72</v>
      </c>
      <c r="C21" s="31" t="str">
        <f t="shared" si="0"/>
        <v>SEK1YD_Quote</v>
      </c>
      <c r="D21" s="31" t="str">
        <f>_xll.qlSimpleQuote(C21,,RateTickValue,Permanent,Trigger,ObjectOverwrite)</f>
        <v>SEK1YD_Quote#0000</v>
      </c>
      <c r="E21" s="30" t="str">
        <f>_xll.ohRangeRetrieveError(D21)</f>
        <v/>
      </c>
      <c r="F21" s="70"/>
      <c r="H21" s="39"/>
      <c r="I21" s="85" t="s">
        <v>8</v>
      </c>
      <c r="J21" s="84" t="str">
        <v>STISEK1YDFI=</v>
      </c>
      <c r="K21" s="113" t="s">
        <v>176</v>
      </c>
      <c r="L21" s="83" t="s">
        <v>176</v>
      </c>
      <c r="M21" s="108" t="e">
        <f>_xll.qlMidEquivalent(K21,L21)</f>
        <v>#NUM!</v>
      </c>
      <c r="N21" s="81"/>
      <c r="O21" s="82">
        <v>2.9750000000000001</v>
      </c>
      <c r="P21" s="81"/>
      <c r="Q21" s="124" t="e">
        <v>#NUM!</v>
      </c>
      <c r="R21" s="86">
        <f>_xll.qlSimpleQuoteSetValue(D21,Q21/100,Trigger)</f>
        <v>0</v>
      </c>
      <c r="S21" s="70"/>
      <c r="T21" s="2"/>
      <c r="U21" s="2"/>
      <c r="V21" s="2"/>
      <c r="W21" s="2"/>
      <c r="X21" s="2"/>
      <c r="Y21" s="2"/>
    </row>
    <row r="22" spans="1:26" ht="12" thickBot="1" x14ac:dyDescent="0.25">
      <c r="A22" s="213"/>
      <c r="B22" s="5"/>
      <c r="C22" s="5"/>
      <c r="D22" s="5"/>
      <c r="E22" s="5"/>
      <c r="F22" s="4"/>
      <c r="H22" s="6"/>
      <c r="I22" s="78"/>
      <c r="J22" s="78"/>
      <c r="K22" s="78"/>
      <c r="L22" s="78"/>
      <c r="M22" s="5"/>
      <c r="N22" s="5"/>
      <c r="O22" s="78"/>
      <c r="P22" s="5"/>
      <c r="Q22" s="78"/>
      <c r="R22" s="78"/>
      <c r="S22" s="4"/>
      <c r="T22" s="2"/>
      <c r="U22" s="2"/>
      <c r="V22" s="2"/>
      <c r="W22" s="2"/>
      <c r="X22" s="2"/>
      <c r="Y22" s="2"/>
    </row>
    <row r="23" spans="1:26" x14ac:dyDescent="0.2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Y23" s="2"/>
    </row>
    <row r="24" spans="1:26" x14ac:dyDescent="0.2">
      <c r="P24" s="2"/>
      <c r="Q24" s="2"/>
      <c r="R24" s="2"/>
      <c r="S24" s="2"/>
      <c r="T24" s="2"/>
      <c r="U24" s="2"/>
      <c r="V24" s="2"/>
      <c r="W24" s="2"/>
      <c r="Z24" s="2"/>
    </row>
    <row r="25" spans="1:26" ht="15" x14ac:dyDescent="0.25">
      <c r="I25"/>
      <c r="P25" s="2"/>
      <c r="Q25" s="2"/>
      <c r="R25" s="2"/>
      <c r="S25" s="2"/>
      <c r="T25" s="2"/>
      <c r="U25" s="2"/>
      <c r="V25" s="2"/>
      <c r="W25" s="2"/>
    </row>
    <row r="26" spans="1:26" ht="19.5" customHeight="1" x14ac:dyDescent="0.25">
      <c r="E26"/>
      <c r="J26"/>
      <c r="P26" s="2"/>
      <c r="Q26" s="2"/>
      <c r="R26" s="2"/>
      <c r="S26" s="2"/>
      <c r="T26" s="2"/>
      <c r="U26" s="2"/>
      <c r="V26" s="2"/>
      <c r="W26" s="2"/>
    </row>
    <row r="27" spans="1:26" x14ac:dyDescent="0.2">
      <c r="P27" s="2"/>
      <c r="Q27" s="2"/>
      <c r="R27" s="2"/>
      <c r="S27" s="2"/>
      <c r="T27" s="2"/>
      <c r="U27" s="2"/>
      <c r="V27" s="2"/>
      <c r="W27" s="2"/>
    </row>
    <row r="28" spans="1:26" x14ac:dyDescent="0.2">
      <c r="P28" s="2"/>
      <c r="Q28" s="2"/>
      <c r="R28" s="2"/>
      <c r="S28" s="2"/>
      <c r="T28" s="2"/>
      <c r="U28" s="2"/>
      <c r="V28" s="2"/>
      <c r="W28" s="2"/>
    </row>
    <row r="29" spans="1:26" x14ac:dyDescent="0.2">
      <c r="P29" s="2"/>
      <c r="Q29" s="2"/>
      <c r="R29" s="2"/>
      <c r="S29" s="2"/>
      <c r="T29" s="2"/>
      <c r="U29" s="2"/>
      <c r="V29" s="2"/>
      <c r="W29" s="2"/>
    </row>
  </sheetData>
  <conditionalFormatting sqref="R5:R2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F20"/>
  <sheetViews>
    <sheetView showGridLines="0" workbookViewId="0">
      <selection activeCell="B4" sqref="B4"/>
    </sheetView>
  </sheetViews>
  <sheetFormatPr defaultRowHeight="11.25" x14ac:dyDescent="0.2"/>
  <cols>
    <col min="1" max="1" width="2.28515625" style="299" customWidth="1"/>
    <col min="2" max="2" width="2.7109375" style="299" bestFit="1" customWidth="1"/>
    <col min="3" max="3" width="3" style="299" bestFit="1" customWidth="1"/>
    <col min="4" max="4" width="16.7109375" style="299" bestFit="1" customWidth="1"/>
    <col min="5" max="5" width="18.85546875" style="299" bestFit="1" customWidth="1"/>
    <col min="6" max="6" width="39.5703125" style="363" customWidth="1"/>
    <col min="7" max="9" width="2.7109375" style="299" customWidth="1"/>
    <col min="10" max="10" width="2.7109375" style="299" bestFit="1" customWidth="1"/>
    <col min="11" max="11" width="3" style="299" bestFit="1" customWidth="1"/>
    <col min="12" max="12" width="8" style="299" bestFit="1" customWidth="1"/>
    <col min="13" max="13" width="12.42578125" style="299" customWidth="1"/>
    <col min="14" max="15" width="8.7109375" style="299" customWidth="1"/>
    <col min="16" max="16" width="8.85546875" style="299" customWidth="1"/>
    <col min="17" max="17" width="10" style="299" customWidth="1"/>
    <col min="18" max="18" width="8.85546875" style="299" customWidth="1"/>
    <col min="19" max="19" width="2.7109375" style="299" customWidth="1"/>
    <col min="20" max="20" width="7" style="299" bestFit="1" customWidth="1"/>
    <col min="21" max="21" width="2.7109375" style="299" customWidth="1"/>
    <col min="22" max="22" width="10.7109375" style="299" customWidth="1"/>
    <col min="23" max="23" width="9" style="299" bestFit="1" customWidth="1"/>
    <col min="24" max="26" width="2.7109375" style="299" customWidth="1"/>
    <col min="27" max="27" width="3.7109375" style="299" bestFit="1" customWidth="1"/>
    <col min="28" max="28" width="17.28515625" style="299" bestFit="1" customWidth="1"/>
    <col min="29" max="29" width="22.42578125" style="299" bestFit="1" customWidth="1"/>
    <col min="30" max="30" width="7" style="299" bestFit="1" customWidth="1"/>
    <col min="31" max="31" width="7" style="299" customWidth="1"/>
    <col min="32" max="32" width="2.7109375" style="299" customWidth="1"/>
    <col min="33" max="16384" width="9.140625" style="299"/>
  </cols>
  <sheetData>
    <row r="1" spans="1:32" x14ac:dyDescent="0.2">
      <c r="A1" s="296"/>
      <c r="B1" s="297"/>
      <c r="C1" s="297"/>
      <c r="D1" s="297"/>
      <c r="E1" s="350"/>
      <c r="F1" s="297"/>
      <c r="G1" s="298"/>
      <c r="I1" s="351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298"/>
      <c r="Z1" s="296"/>
      <c r="AA1" s="297"/>
      <c r="AB1" s="297"/>
      <c r="AC1" s="297"/>
      <c r="AD1" s="350"/>
      <c r="AE1" s="352"/>
      <c r="AF1" s="353"/>
    </row>
    <row r="2" spans="1:32" ht="16.5" customHeight="1" x14ac:dyDescent="0.2">
      <c r="A2" s="300"/>
      <c r="B2" s="301"/>
      <c r="C2" s="301"/>
      <c r="D2" s="301"/>
      <c r="E2" s="354"/>
      <c r="F2" s="301"/>
      <c r="G2" s="302"/>
      <c r="I2" s="351"/>
      <c r="K2" s="180"/>
      <c r="L2" s="180"/>
      <c r="M2" s="303" t="s">
        <v>124</v>
      </c>
      <c r="N2" s="180"/>
      <c r="O2" s="180"/>
      <c r="P2" s="180"/>
      <c r="Q2" s="180"/>
      <c r="R2" s="304"/>
      <c r="S2" s="304"/>
      <c r="T2" s="304"/>
      <c r="U2" s="304"/>
      <c r="V2" s="304"/>
      <c r="W2" s="180"/>
      <c r="X2" s="302"/>
      <c r="Z2" s="300"/>
      <c r="AA2" s="301"/>
      <c r="AB2" s="301"/>
      <c r="AC2" s="301"/>
      <c r="AD2" s="354"/>
      <c r="AE2" s="352"/>
      <c r="AF2" s="353"/>
    </row>
    <row r="3" spans="1:32" ht="12" customHeight="1" x14ac:dyDescent="0.2">
      <c r="A3" s="300"/>
      <c r="B3" s="301"/>
      <c r="C3" s="301"/>
      <c r="D3" s="301"/>
      <c r="E3" s="354"/>
      <c r="F3" s="301"/>
      <c r="G3" s="302"/>
      <c r="I3" s="351"/>
      <c r="J3" s="180"/>
      <c r="K3" s="180"/>
      <c r="L3" s="180"/>
      <c r="M3" s="180"/>
      <c r="N3" s="180"/>
      <c r="O3" s="180"/>
      <c r="P3" s="180"/>
      <c r="Q3" s="180"/>
      <c r="R3" s="180"/>
      <c r="S3" s="304"/>
      <c r="T3" s="304"/>
      <c r="U3" s="304"/>
      <c r="V3" s="180"/>
      <c r="W3" s="305">
        <f>_xll.ohTrigger(W5:W19)</f>
        <v>3</v>
      </c>
      <c r="X3" s="306"/>
      <c r="Z3" s="300"/>
      <c r="AA3" s="301"/>
      <c r="AB3" s="301"/>
      <c r="AC3" s="301"/>
      <c r="AD3" s="354"/>
      <c r="AE3" s="352"/>
      <c r="AF3" s="353"/>
    </row>
    <row r="4" spans="1:32" ht="21" customHeight="1" x14ac:dyDescent="0.2">
      <c r="A4" s="300"/>
      <c r="B4" s="307"/>
      <c r="C4" s="308"/>
      <c r="D4" s="309" t="str">
        <f>Currency&amp;"_010_"&amp;"FRA.xml"</f>
        <v>SEK_010_FRA.xml</v>
      </c>
      <c r="E4" s="218" t="str">
        <f>IF(Serialize,_xll.ohObjectSave(E3:E19,SerializationPath&amp;D4,FileOverwrite,Serialize),"---")</f>
        <v>---</v>
      </c>
      <c r="F4" s="310"/>
      <c r="G4" s="302"/>
      <c r="I4" s="351"/>
      <c r="J4" s="311"/>
      <c r="K4" s="312"/>
      <c r="L4" s="313"/>
      <c r="M4" s="314" t="str">
        <f>_xll.RData(M5:M19,N4:Q4,"RTFEED:IDN",ReutersRtMode,,N5)</f>
        <v>Updated at 16:19:00</v>
      </c>
      <c r="N4" s="315" t="s">
        <v>115</v>
      </c>
      <c r="O4" s="315" t="s">
        <v>114</v>
      </c>
      <c r="P4" s="315" t="s">
        <v>126</v>
      </c>
      <c r="Q4" s="315" t="s">
        <v>133</v>
      </c>
      <c r="R4" s="316" t="s">
        <v>132</v>
      </c>
      <c r="S4" s="304"/>
      <c r="T4" s="315" t="s">
        <v>131</v>
      </c>
      <c r="U4" s="304"/>
      <c r="V4" s="317" t="s">
        <v>130</v>
      </c>
      <c r="W4" s="318" t="s">
        <v>129</v>
      </c>
      <c r="X4" s="306"/>
      <c r="Z4" s="300"/>
      <c r="AA4" s="317"/>
      <c r="AB4" s="317" t="s">
        <v>207</v>
      </c>
      <c r="AC4" s="317"/>
      <c r="AD4" s="319" t="s">
        <v>206</v>
      </c>
      <c r="AE4" s="319" t="s">
        <v>205</v>
      </c>
      <c r="AF4" s="353"/>
    </row>
    <row r="5" spans="1:32" x14ac:dyDescent="0.2">
      <c r="A5" s="300"/>
      <c r="B5" s="320" t="s">
        <v>190</v>
      </c>
      <c r="C5" s="321">
        <v>1</v>
      </c>
      <c r="D5" s="322" t="str">
        <f t="shared" ref="D5:D19" si="0">Currency&amp;$B5&amp;$C5&amp;QuoteSuffix</f>
        <v>SEK3F1_Quote</v>
      </c>
      <c r="E5" s="322" t="str">
        <f>_xll.qlSimpleQuote(D5,,RateTickValue,Permanent,Trigger,ObjectOverwrite)</f>
        <v>SEK3F1_Quote#0001</v>
      </c>
      <c r="F5" s="323" t="str">
        <f>_xll.ohRangeRetrieveError(E5)</f>
        <v/>
      </c>
      <c r="G5" s="302"/>
      <c r="I5" s="351"/>
      <c r="J5" s="320" t="str">
        <f t="shared" ref="J5:J19" si="1">B5</f>
        <v>3F</v>
      </c>
      <c r="K5" s="321">
        <f>C5</f>
        <v>1</v>
      </c>
      <c r="L5" s="324" t="str">
        <f t="shared" ref="L5:L19" si="2">Currency&amp;J5&amp;K5</f>
        <v>SEK3F1</v>
      </c>
      <c r="M5" s="325" t="str">
        <f t="array" ref="M5:M19">Instruments&amp;"="&amp;VLOOKUP(ContributorFRA,ContributorTable,2,FALSE)</f>
        <v>SEK3F1=</v>
      </c>
      <c r="N5" s="326">
        <v>0.22999999999999998</v>
      </c>
      <c r="O5" s="326">
        <v>0.25</v>
      </c>
      <c r="P5" s="324">
        <v>0</v>
      </c>
      <c r="Q5" s="326">
        <v>0.22500000000000001</v>
      </c>
      <c r="R5" s="326">
        <f>_xll.qlMidSafe($N5,$O5)</f>
        <v>0.24</v>
      </c>
      <c r="S5" s="304"/>
      <c r="T5" s="327">
        <v>2.7</v>
      </c>
      <c r="U5" s="304"/>
      <c r="V5" s="328">
        <f t="array" ref="V5:V19">QuoteLive</f>
        <v>0.24</v>
      </c>
      <c r="W5" s="329" t="e">
        <f>_xll.qlSimpleQuoteSetValue(E5,V5/100,Trigger)</f>
        <v>#N/A</v>
      </c>
      <c r="X5" s="306"/>
      <c r="Z5" s="300"/>
      <c r="AA5" s="320" t="s">
        <v>92</v>
      </c>
      <c r="AB5" s="322" t="str">
        <f>AA5&amp;D5</f>
        <v>FUTSEK3F1_Quote</v>
      </c>
      <c r="AC5" s="322" t="str">
        <f>_xll.qlSimpleQuote(AB5,,,,Trigger)</f>
        <v>FUTSEK3F1_Quote#0010</v>
      </c>
      <c r="AD5" s="322">
        <f>(1-V5/100)*100</f>
        <v>99.76</v>
      </c>
      <c r="AE5" s="355">
        <f>_xll.qlSimpleQuoteSetValue(AC5,AD5,Trigger)</f>
        <v>-4.9999999999954525E-3</v>
      </c>
      <c r="AF5" s="353"/>
    </row>
    <row r="6" spans="1:32" x14ac:dyDescent="0.2">
      <c r="A6" s="300"/>
      <c r="B6" s="330" t="s">
        <v>190</v>
      </c>
      <c r="C6" s="331">
        <v>2</v>
      </c>
      <c r="D6" s="332" t="str">
        <f t="shared" si="0"/>
        <v>SEK3F2_Quote</v>
      </c>
      <c r="E6" s="332" t="str">
        <f>_xll.qlSimpleQuote(D6,,RateTickValue,Permanent,Trigger,ObjectOverwrite)</f>
        <v>SEK3F2_Quote#0001</v>
      </c>
      <c r="F6" s="333" t="str">
        <f>_xll.ohRangeRetrieveError(E6)</f>
        <v/>
      </c>
      <c r="G6" s="302"/>
      <c r="I6" s="351"/>
      <c r="J6" s="330" t="str">
        <f t="shared" si="1"/>
        <v>3F</v>
      </c>
      <c r="K6" s="331">
        <f t="shared" ref="K6:K19" si="3">C6</f>
        <v>2</v>
      </c>
      <c r="L6" s="334" t="str">
        <f t="shared" si="2"/>
        <v>SEK3F2</v>
      </c>
      <c r="M6" s="335" t="str">
        <v>SEK3F2=</v>
      </c>
      <c r="N6" s="336">
        <v>0.215</v>
      </c>
      <c r="O6" s="336">
        <v>0.23500000000000001</v>
      </c>
      <c r="P6" s="334">
        <v>0</v>
      </c>
      <c r="Q6" s="336">
        <v>0.215</v>
      </c>
      <c r="R6" s="336">
        <f>_xll.qlMidSafe($N6,$O6)</f>
        <v>0.22500000000000001</v>
      </c>
      <c r="S6" s="304"/>
      <c r="T6" s="337">
        <v>2.665</v>
      </c>
      <c r="U6" s="304"/>
      <c r="V6" s="338">
        <v>0.22500000000000001</v>
      </c>
      <c r="W6" s="339" t="e">
        <f>_xll.qlSimpleQuoteSetValue(E6,V6/100,Trigger)</f>
        <v>#N/A</v>
      </c>
      <c r="X6" s="306"/>
      <c r="Z6" s="300"/>
      <c r="AA6" s="330" t="s">
        <v>92</v>
      </c>
      <c r="AB6" s="332" t="str">
        <f t="shared" ref="AB6:AB19" si="4">AA6&amp;D6</f>
        <v>FUTSEK3F2_Quote</v>
      </c>
      <c r="AC6" s="332" t="str">
        <f>_xll.qlSimpleQuote(AB6,,,,Trigger)</f>
        <v>FUTSEK3F2_Quote#0001</v>
      </c>
      <c r="AD6" s="332">
        <f t="shared" ref="AD6:AD19" si="5">(1-V6/100)*100</f>
        <v>99.775000000000006</v>
      </c>
      <c r="AE6" s="355">
        <f>_xll.qlSimpleQuoteSetValue(AC6,AD6,Trigger)</f>
        <v>0</v>
      </c>
      <c r="AF6" s="353"/>
    </row>
    <row r="7" spans="1:32" x14ac:dyDescent="0.2">
      <c r="A7" s="300"/>
      <c r="B7" s="330" t="s">
        <v>190</v>
      </c>
      <c r="C7" s="331">
        <v>3</v>
      </c>
      <c r="D7" s="332" t="str">
        <f t="shared" si="0"/>
        <v>SEK3F3_Quote</v>
      </c>
      <c r="E7" s="332" t="str">
        <f>_xll.qlSimpleQuote(D7,,RateTickValue,Permanent,Trigger,ObjectOverwrite)</f>
        <v>SEK3F3_Quote#0001</v>
      </c>
      <c r="F7" s="333" t="str">
        <f>_xll.ohRangeRetrieveError(E7)</f>
        <v/>
      </c>
      <c r="G7" s="302"/>
      <c r="I7" s="351"/>
      <c r="J7" s="330" t="str">
        <f t="shared" si="1"/>
        <v>3F</v>
      </c>
      <c r="K7" s="331">
        <f t="shared" si="3"/>
        <v>3</v>
      </c>
      <c r="L7" s="334" t="str">
        <f t="shared" si="2"/>
        <v>SEK3F3</v>
      </c>
      <c r="M7" s="335" t="str">
        <v>SEK3F3=</v>
      </c>
      <c r="N7" s="336">
        <v>0.22000000000000003</v>
      </c>
      <c r="O7" s="336">
        <v>0.24</v>
      </c>
      <c r="P7" s="334">
        <v>0</v>
      </c>
      <c r="Q7" s="336">
        <v>0.215</v>
      </c>
      <c r="R7" s="336">
        <f>_xll.qlMidSafe($N7,$O7)</f>
        <v>0.23</v>
      </c>
      <c r="S7" s="304"/>
      <c r="T7" s="337">
        <v>2.6550000000000002</v>
      </c>
      <c r="U7" s="304"/>
      <c r="V7" s="338">
        <v>0.23</v>
      </c>
      <c r="W7" s="339" t="e">
        <f>_xll.qlSimpleQuoteSetValue(E7,V7/100,Trigger)</f>
        <v>#N/A</v>
      </c>
      <c r="X7" s="306"/>
      <c r="Z7" s="300"/>
      <c r="AA7" s="330" t="s">
        <v>92</v>
      </c>
      <c r="AB7" s="332" t="str">
        <f t="shared" si="4"/>
        <v>FUTSEK3F3_Quote</v>
      </c>
      <c r="AC7" s="332" t="str">
        <f>_xll.qlSimpleQuote(AB7,,,,Trigger)</f>
        <v>FUTSEK3F3_Quote#0001</v>
      </c>
      <c r="AD7" s="332">
        <f t="shared" si="5"/>
        <v>99.77000000000001</v>
      </c>
      <c r="AE7" s="355">
        <f>_xll.qlSimpleQuoteSetValue(AC7,AD7,Trigger)</f>
        <v>0</v>
      </c>
      <c r="AF7" s="353"/>
    </row>
    <row r="8" spans="1:32" x14ac:dyDescent="0.2">
      <c r="A8" s="300"/>
      <c r="B8" s="330" t="s">
        <v>190</v>
      </c>
      <c r="C8" s="331">
        <v>4</v>
      </c>
      <c r="D8" s="332" t="str">
        <f t="shared" si="0"/>
        <v>SEK3F4_Quote</v>
      </c>
      <c r="E8" s="332" t="str">
        <f>_xll.qlSimpleQuote(D8,,RateTickValue,Permanent,Trigger,ObjectOverwrite)</f>
        <v>SEK3F4_Quote#0001</v>
      </c>
      <c r="F8" s="333" t="str">
        <f>_xll.ohRangeRetrieveError(E8)</f>
        <v/>
      </c>
      <c r="G8" s="302"/>
      <c r="I8" s="351"/>
      <c r="J8" s="330" t="str">
        <f t="shared" si="1"/>
        <v>3F</v>
      </c>
      <c r="K8" s="331">
        <f t="shared" si="3"/>
        <v>4</v>
      </c>
      <c r="L8" s="334" t="str">
        <f t="shared" si="2"/>
        <v>SEK3F4</v>
      </c>
      <c r="M8" s="335" t="str">
        <v>SEK3F4=</v>
      </c>
      <c r="N8" s="336">
        <v>0.23500000000000001</v>
      </c>
      <c r="O8" s="336">
        <v>0.255</v>
      </c>
      <c r="P8" s="334">
        <v>0</v>
      </c>
      <c r="Q8" s="336">
        <v>0.22000000000000003</v>
      </c>
      <c r="R8" s="336">
        <f>_xll.qlMidSafe($N8,$O8)</f>
        <v>0.245</v>
      </c>
      <c r="S8" s="304"/>
      <c r="T8" s="337">
        <v>2.645</v>
      </c>
      <c r="U8" s="304"/>
      <c r="V8" s="338">
        <v>0.245</v>
      </c>
      <c r="W8" s="339" t="e">
        <f>_xll.qlSimpleQuoteSetValue(E8,V8/100,Trigger)</f>
        <v>#N/A</v>
      </c>
      <c r="X8" s="306"/>
      <c r="Z8" s="300"/>
      <c r="AA8" s="330" t="s">
        <v>92</v>
      </c>
      <c r="AB8" s="332" t="str">
        <f t="shared" si="4"/>
        <v>FUTSEK3F4_Quote</v>
      </c>
      <c r="AC8" s="332" t="str">
        <f>_xll.qlSimpleQuote(AB8,,,,Trigger)</f>
        <v>FUTSEK3F4_Quote#0001</v>
      </c>
      <c r="AD8" s="332">
        <f t="shared" si="5"/>
        <v>99.75500000000001</v>
      </c>
      <c r="AE8" s="355">
        <f>_xll.qlSimpleQuoteSetValue(AC8,AD8,Trigger)</f>
        <v>0</v>
      </c>
      <c r="AF8" s="353"/>
    </row>
    <row r="9" spans="1:32" x14ac:dyDescent="0.2">
      <c r="A9" s="300"/>
      <c r="B9" s="330" t="s">
        <v>190</v>
      </c>
      <c r="C9" s="331">
        <v>5</v>
      </c>
      <c r="D9" s="332" t="str">
        <f t="shared" si="0"/>
        <v>SEK3F5_Quote</v>
      </c>
      <c r="E9" s="332" t="str">
        <f>_xll.qlSimpleQuote(D9,,RateTickValue,Permanent,Trigger,ObjectOverwrite)</f>
        <v>SEK3F5_Quote#0001</v>
      </c>
      <c r="F9" s="333" t="str">
        <f>_xll.ohRangeRetrieveError(E9)</f>
        <v/>
      </c>
      <c r="G9" s="302"/>
      <c r="I9" s="351"/>
      <c r="J9" s="330" t="str">
        <f t="shared" si="1"/>
        <v>3F</v>
      </c>
      <c r="K9" s="331">
        <f t="shared" si="3"/>
        <v>5</v>
      </c>
      <c r="L9" s="334" t="str">
        <f t="shared" si="2"/>
        <v>SEK3F5</v>
      </c>
      <c r="M9" s="335" t="str">
        <v>SEK3F5=</v>
      </c>
      <c r="N9" s="336">
        <v>0.26500000000000001</v>
      </c>
      <c r="O9" s="336">
        <v>0.29500000000000004</v>
      </c>
      <c r="P9" s="334">
        <v>0</v>
      </c>
      <c r="Q9" s="336">
        <v>0.24</v>
      </c>
      <c r="R9" s="336">
        <f>_xll.qlMidSafe($N9,$O9)</f>
        <v>0.28000000000000003</v>
      </c>
      <c r="S9" s="304"/>
      <c r="T9" s="337">
        <v>2.645</v>
      </c>
      <c r="U9" s="304"/>
      <c r="V9" s="338">
        <v>0.28000000000000003</v>
      </c>
      <c r="W9" s="339" t="e">
        <f>_xll.qlSimpleQuoteSetValue(E9,V9/100,Trigger)</f>
        <v>#N/A</v>
      </c>
      <c r="X9" s="306"/>
      <c r="Z9" s="300"/>
      <c r="AA9" s="330" t="s">
        <v>92</v>
      </c>
      <c r="AB9" s="332" t="str">
        <f t="shared" si="4"/>
        <v>FUTSEK3F5_Quote</v>
      </c>
      <c r="AC9" s="332" t="str">
        <f>_xll.qlSimpleQuote(AB9,,,,Trigger)</f>
        <v>FUTSEK3F5_Quote#0001</v>
      </c>
      <c r="AD9" s="332">
        <f t="shared" si="5"/>
        <v>99.72</v>
      </c>
      <c r="AE9" s="355">
        <f>_xll.qlSimpleQuoteSetValue(AC9,AD9,Trigger)</f>
        <v>0</v>
      </c>
      <c r="AF9" s="353"/>
    </row>
    <row r="10" spans="1:32" x14ac:dyDescent="0.2">
      <c r="A10" s="300"/>
      <c r="B10" s="330" t="s">
        <v>190</v>
      </c>
      <c r="C10" s="331">
        <v>6</v>
      </c>
      <c r="D10" s="332" t="str">
        <f t="shared" si="0"/>
        <v>SEK3F6_Quote</v>
      </c>
      <c r="E10" s="332" t="str">
        <f>_xll.qlSimpleQuote(D10,,RateTickValue,Permanent,Trigger,ObjectOverwrite)</f>
        <v>SEK3F6_Quote#0001</v>
      </c>
      <c r="F10" s="333" t="str">
        <f>_xll.ohRangeRetrieveError(E10)</f>
        <v/>
      </c>
      <c r="G10" s="302"/>
      <c r="I10" s="351"/>
      <c r="J10" s="330" t="str">
        <f t="shared" si="1"/>
        <v>3F</v>
      </c>
      <c r="K10" s="331">
        <f t="shared" si="3"/>
        <v>6</v>
      </c>
      <c r="L10" s="334" t="str">
        <f t="shared" si="2"/>
        <v>SEK3F6</v>
      </c>
      <c r="M10" s="335" t="str">
        <v>SEK3F6=</v>
      </c>
      <c r="N10" s="336">
        <v>0.30499999999999999</v>
      </c>
      <c r="O10" s="336">
        <v>0.33500000000000002</v>
      </c>
      <c r="P10" s="334">
        <v>0</v>
      </c>
      <c r="Q10" s="336">
        <v>0.27500000000000002</v>
      </c>
      <c r="R10" s="336">
        <f>_xll.qlMidSafe($N10,$O10)</f>
        <v>0.32</v>
      </c>
      <c r="S10" s="304"/>
      <c r="T10" s="337">
        <v>2.645</v>
      </c>
      <c r="U10" s="304"/>
      <c r="V10" s="338">
        <v>0.32</v>
      </c>
      <c r="W10" s="339" t="e">
        <f>_xll.qlSimpleQuoteSetValue(E10,V10/100,Trigger)</f>
        <v>#N/A</v>
      </c>
      <c r="X10" s="306"/>
      <c r="Z10" s="300"/>
      <c r="AA10" s="330" t="s">
        <v>92</v>
      </c>
      <c r="AB10" s="332" t="str">
        <f t="shared" si="4"/>
        <v>FUTSEK3F6_Quote</v>
      </c>
      <c r="AC10" s="332" t="str">
        <f>_xll.qlSimpleQuote(AB10,,,,Trigger)</f>
        <v>FUTSEK3F6_Quote#0001</v>
      </c>
      <c r="AD10" s="332">
        <f t="shared" si="5"/>
        <v>99.68</v>
      </c>
      <c r="AE10" s="355">
        <f>_xll.qlSimpleQuoteSetValue(AC10,AD10,Trigger)</f>
        <v>0</v>
      </c>
      <c r="AF10" s="353"/>
    </row>
    <row r="11" spans="1:32" x14ac:dyDescent="0.2">
      <c r="A11" s="300"/>
      <c r="B11" s="330" t="s">
        <v>190</v>
      </c>
      <c r="C11" s="331">
        <v>7</v>
      </c>
      <c r="D11" s="332" t="str">
        <f t="shared" si="0"/>
        <v>SEK3F7_Quote</v>
      </c>
      <c r="E11" s="332" t="str">
        <f>_xll.qlSimpleQuote(D11,,RateTickValue,Permanent,Trigger,ObjectOverwrite)</f>
        <v>SEK3F7_Quote#0001</v>
      </c>
      <c r="F11" s="333" t="str">
        <f>_xll.ohRangeRetrieveError(E11)</f>
        <v/>
      </c>
      <c r="G11" s="302"/>
      <c r="I11" s="351"/>
      <c r="J11" s="330" t="str">
        <f t="shared" si="1"/>
        <v>3F</v>
      </c>
      <c r="K11" s="331">
        <f t="shared" si="3"/>
        <v>7</v>
      </c>
      <c r="L11" s="334" t="str">
        <f t="shared" si="2"/>
        <v>SEK3F7</v>
      </c>
      <c r="M11" s="335" t="str">
        <v>SEK3F7=</v>
      </c>
      <c r="N11" s="336">
        <v>0.36</v>
      </c>
      <c r="O11" s="336">
        <v>0.39</v>
      </c>
      <c r="P11" s="334">
        <v>0</v>
      </c>
      <c r="Q11" s="336">
        <v>0.32500000000000001</v>
      </c>
      <c r="R11" s="336">
        <f>_xll.qlMidSafe($N11,$O11)</f>
        <v>0.375</v>
      </c>
      <c r="S11" s="304"/>
      <c r="T11" s="337">
        <v>2.69</v>
      </c>
      <c r="U11" s="304"/>
      <c r="V11" s="338">
        <v>0.375</v>
      </c>
      <c r="W11" s="339" t="e">
        <f>_xll.qlSimpleQuoteSetValue(E11,V11/100,Trigger)</f>
        <v>#N/A</v>
      </c>
      <c r="X11" s="306"/>
      <c r="Z11" s="300"/>
      <c r="AA11" s="330" t="s">
        <v>92</v>
      </c>
      <c r="AB11" s="332" t="str">
        <f t="shared" si="4"/>
        <v>FUTSEK3F7_Quote</v>
      </c>
      <c r="AC11" s="332" t="str">
        <f>_xll.qlSimpleQuote(AB11,,,,Trigger)</f>
        <v>FUTSEK3F7_Quote#0001</v>
      </c>
      <c r="AD11" s="332">
        <f t="shared" si="5"/>
        <v>99.625</v>
      </c>
      <c r="AE11" s="355">
        <f>_xll.qlSimpleQuoteSetValue(AC11,AD11,Trigger)</f>
        <v>0</v>
      </c>
      <c r="AF11" s="353"/>
    </row>
    <row r="12" spans="1:32" x14ac:dyDescent="0.2">
      <c r="A12" s="300"/>
      <c r="B12" s="330" t="s">
        <v>190</v>
      </c>
      <c r="C12" s="331">
        <v>8</v>
      </c>
      <c r="D12" s="332" t="str">
        <f t="shared" si="0"/>
        <v>SEK3F8_Quote</v>
      </c>
      <c r="E12" s="332" t="str">
        <f>_xll.qlSimpleQuote(D12,,RateTickValue,Permanent,Trigger,ObjectOverwrite)</f>
        <v>SEK3F8_Quote#0001</v>
      </c>
      <c r="F12" s="333" t="str">
        <f>_xll.ohRangeRetrieveError(E12)</f>
        <v/>
      </c>
      <c r="G12" s="302"/>
      <c r="I12" s="351"/>
      <c r="J12" s="330" t="str">
        <f t="shared" si="1"/>
        <v>3F</v>
      </c>
      <c r="K12" s="331">
        <f t="shared" si="3"/>
        <v>8</v>
      </c>
      <c r="L12" s="334" t="str">
        <f t="shared" si="2"/>
        <v>SEK3F8</v>
      </c>
      <c r="M12" s="335" t="str">
        <v>SEK3F8=</v>
      </c>
      <c r="N12" s="336">
        <v>0.42499999999999999</v>
      </c>
      <c r="O12" s="336">
        <v>0.45499999999999996</v>
      </c>
      <c r="P12" s="334">
        <v>0</v>
      </c>
      <c r="Q12" s="336">
        <v>0.38500000000000001</v>
      </c>
      <c r="R12" s="336">
        <f>_xll.qlMidSafe($N12,$O12)</f>
        <v>0.43999999999999995</v>
      </c>
      <c r="S12" s="304"/>
      <c r="T12" s="337">
        <v>2.68</v>
      </c>
      <c r="U12" s="304"/>
      <c r="V12" s="338">
        <v>0.43999999999999995</v>
      </c>
      <c r="W12" s="339" t="e">
        <f>_xll.qlSimpleQuoteSetValue(E12,V12/100,Trigger)</f>
        <v>#N/A</v>
      </c>
      <c r="X12" s="306"/>
      <c r="Z12" s="300"/>
      <c r="AA12" s="330" t="s">
        <v>92</v>
      </c>
      <c r="AB12" s="332" t="str">
        <f t="shared" si="4"/>
        <v>FUTSEK3F8_Quote</v>
      </c>
      <c r="AC12" s="332" t="str">
        <f>_xll.qlSimpleQuote(AB12,,,,Trigger)</f>
        <v>FUTSEK3F8_Quote#0001</v>
      </c>
      <c r="AD12" s="332">
        <f t="shared" si="5"/>
        <v>99.56</v>
      </c>
      <c r="AE12" s="355">
        <f>_xll.qlSimpleQuoteSetValue(AC12,AD12,Trigger)</f>
        <v>0</v>
      </c>
      <c r="AF12" s="353"/>
    </row>
    <row r="13" spans="1:32" x14ac:dyDescent="0.2">
      <c r="A13" s="300"/>
      <c r="B13" s="330" t="s">
        <v>190</v>
      </c>
      <c r="C13" s="331">
        <v>9</v>
      </c>
      <c r="D13" s="332" t="str">
        <f t="shared" si="0"/>
        <v>SEK3F9_Quote</v>
      </c>
      <c r="E13" s="332" t="str">
        <f>_xll.qlSimpleQuote(D13,,RateTickValue,Permanent,Trigger,ObjectOverwrite)</f>
        <v>SEK3F9_Quote#0001</v>
      </c>
      <c r="F13" s="333" t="str">
        <f>_xll.ohRangeRetrieveError(E13)</f>
        <v/>
      </c>
      <c r="G13" s="302"/>
      <c r="I13" s="351"/>
      <c r="J13" s="330" t="str">
        <f t="shared" si="1"/>
        <v>3F</v>
      </c>
      <c r="K13" s="331">
        <f t="shared" si="3"/>
        <v>9</v>
      </c>
      <c r="L13" s="334" t="str">
        <f t="shared" si="2"/>
        <v>SEK3F9</v>
      </c>
      <c r="M13" s="335" t="str">
        <v>SEK3F9=</v>
      </c>
      <c r="N13" s="336">
        <v>0.49299999999999999</v>
      </c>
      <c r="O13" s="336">
        <v>0.53300000000000003</v>
      </c>
      <c r="P13" s="334">
        <v>0</v>
      </c>
      <c r="Q13" s="336">
        <v>0.48699999999999999</v>
      </c>
      <c r="R13" s="336">
        <f>_xll.qlMidSafe($N13,$O13)</f>
        <v>0.51300000000000001</v>
      </c>
      <c r="S13" s="304"/>
      <c r="T13" s="337">
        <v>2.67</v>
      </c>
      <c r="U13" s="304"/>
      <c r="V13" s="338">
        <v>0.51300000000000001</v>
      </c>
      <c r="W13" s="339" t="e">
        <f>_xll.qlSimpleQuoteSetValue(E13,V13/100,Trigger)</f>
        <v>#N/A</v>
      </c>
      <c r="X13" s="306"/>
      <c r="Z13" s="300"/>
      <c r="AA13" s="330" t="s">
        <v>92</v>
      </c>
      <c r="AB13" s="332" t="str">
        <f t="shared" si="4"/>
        <v>FUTSEK3F9_Quote</v>
      </c>
      <c r="AC13" s="332" t="str">
        <f>_xll.qlSimpleQuote(AB13,,,,Trigger)</f>
        <v>FUTSEK3F9_Quote#0001</v>
      </c>
      <c r="AD13" s="332">
        <f t="shared" si="5"/>
        <v>99.487000000000009</v>
      </c>
      <c r="AE13" s="355">
        <f>_xll.qlSimpleQuoteSetValue(AC13,AD13,Trigger)</f>
        <v>0</v>
      </c>
      <c r="AF13" s="353"/>
    </row>
    <row r="14" spans="1:32" x14ac:dyDescent="0.2">
      <c r="A14" s="300"/>
      <c r="B14" s="330" t="s">
        <v>190</v>
      </c>
      <c r="C14" s="331">
        <v>10</v>
      </c>
      <c r="D14" s="332" t="str">
        <f t="shared" si="0"/>
        <v>SEK3F10_Quote</v>
      </c>
      <c r="E14" s="332" t="str">
        <f>_xll.qlSimpleQuote(D14,,RateTickValue,Permanent,Trigger,ObjectOverwrite)</f>
        <v>SEK3F10_Quote#0001</v>
      </c>
      <c r="F14" s="333" t="str">
        <f>_xll.ohRangeRetrieveError(E14)</f>
        <v/>
      </c>
      <c r="G14" s="302"/>
      <c r="I14" s="351"/>
      <c r="J14" s="330" t="str">
        <f t="shared" si="1"/>
        <v>3F</v>
      </c>
      <c r="K14" s="331">
        <f t="shared" si="3"/>
        <v>10</v>
      </c>
      <c r="L14" s="334" t="str">
        <f t="shared" si="2"/>
        <v>SEK3F10</v>
      </c>
      <c r="M14" s="335" t="str">
        <v>SEK3F10=</v>
      </c>
      <c r="N14" s="336">
        <v>0.57599999999999996</v>
      </c>
      <c r="O14" s="336">
        <v>0.61599999999999999</v>
      </c>
      <c r="P14" s="334">
        <v>0</v>
      </c>
      <c r="Q14" s="336">
        <v>0.56200000000000006</v>
      </c>
      <c r="R14" s="336">
        <f>_xll.qlMidSafe($N14,$O14)</f>
        <v>0.59599999999999997</v>
      </c>
      <c r="S14" s="304"/>
      <c r="T14" s="337">
        <v>2.67</v>
      </c>
      <c r="U14" s="304"/>
      <c r="V14" s="338">
        <v>0.59599999999999997</v>
      </c>
      <c r="W14" s="339" t="e">
        <f>_xll.qlSimpleQuoteSetValue(E14,V14/100,Trigger)</f>
        <v>#N/A</v>
      </c>
      <c r="X14" s="306"/>
      <c r="Z14" s="300"/>
      <c r="AA14" s="330" t="s">
        <v>92</v>
      </c>
      <c r="AB14" s="332" t="str">
        <f t="shared" si="4"/>
        <v>FUTSEK3F10_Quote</v>
      </c>
      <c r="AC14" s="332" t="str">
        <f>_xll.qlSimpleQuote(AB14,,,,Trigger)</f>
        <v>FUTSEK3F10_Quote#0001</v>
      </c>
      <c r="AD14" s="332">
        <f t="shared" si="5"/>
        <v>99.403999999999996</v>
      </c>
      <c r="AE14" s="355">
        <f>_xll.qlSimpleQuoteSetValue(AC14,AD14,Trigger)</f>
        <v>0</v>
      </c>
      <c r="AF14" s="353"/>
    </row>
    <row r="15" spans="1:32" x14ac:dyDescent="0.2">
      <c r="A15" s="300"/>
      <c r="B15" s="330" t="s">
        <v>190</v>
      </c>
      <c r="C15" s="331">
        <v>11</v>
      </c>
      <c r="D15" s="332" t="str">
        <f t="shared" si="0"/>
        <v>SEK3F11_Quote</v>
      </c>
      <c r="E15" s="332" t="str">
        <f>_xll.qlSimpleQuote(D15,,RateTickValue,Permanent,Trigger,ObjectOverwrite)</f>
        <v>SEK3F11_Quote#0001</v>
      </c>
      <c r="F15" s="333" t="str">
        <f>_xll.ohRangeRetrieveError(E15)</f>
        <v/>
      </c>
      <c r="G15" s="302"/>
      <c r="I15" s="351"/>
      <c r="J15" s="330" t="str">
        <f t="shared" si="1"/>
        <v>3F</v>
      </c>
      <c r="K15" s="331">
        <f t="shared" si="3"/>
        <v>11</v>
      </c>
      <c r="L15" s="334" t="str">
        <f t="shared" si="2"/>
        <v>SEK3F11</v>
      </c>
      <c r="M15" s="335" t="str">
        <v>SEK3F11=</v>
      </c>
      <c r="N15" s="336">
        <v>0.66100000000000003</v>
      </c>
      <c r="O15" s="336">
        <v>0.70099999999999996</v>
      </c>
      <c r="P15" s="334">
        <v>0</v>
      </c>
      <c r="Q15" s="336">
        <v>0.61699999999999999</v>
      </c>
      <c r="R15" s="336">
        <f>_xll.qlMidSafe($N15,$O15)</f>
        <v>0.68100000000000005</v>
      </c>
      <c r="S15" s="304"/>
      <c r="T15" s="337">
        <v>2.68</v>
      </c>
      <c r="U15" s="304"/>
      <c r="V15" s="338">
        <v>0.68100000000000005</v>
      </c>
      <c r="W15" s="339" t="e">
        <f>_xll.qlSimpleQuoteSetValue(E15,V15/100,Trigger)</f>
        <v>#N/A</v>
      </c>
      <c r="X15" s="306"/>
      <c r="Z15" s="300"/>
      <c r="AA15" s="330" t="s">
        <v>92</v>
      </c>
      <c r="AB15" s="332" t="str">
        <f t="shared" si="4"/>
        <v>FUTSEK3F11_Quote</v>
      </c>
      <c r="AC15" s="332" t="str">
        <f>_xll.qlSimpleQuote(AB15,,,,Trigger)</f>
        <v>FUTSEK3F11_Quote#0001</v>
      </c>
      <c r="AD15" s="332">
        <f t="shared" si="5"/>
        <v>99.319000000000003</v>
      </c>
      <c r="AE15" s="355">
        <f>_xll.qlSimpleQuoteSetValue(AC15,AD15,Trigger)</f>
        <v>0</v>
      </c>
      <c r="AF15" s="353"/>
    </row>
    <row r="16" spans="1:32" x14ac:dyDescent="0.2">
      <c r="A16" s="300"/>
      <c r="B16" s="330" t="s">
        <v>190</v>
      </c>
      <c r="C16" s="331">
        <v>12</v>
      </c>
      <c r="D16" s="332" t="str">
        <f t="shared" si="0"/>
        <v>SEK3F12_Quote</v>
      </c>
      <c r="E16" s="332" t="str">
        <f>_xll.qlSimpleQuote(D16,,RateTickValue,Permanent,Trigger,ObjectOverwrite)</f>
        <v>SEK3F12_Quote#0001</v>
      </c>
      <c r="F16" s="333" t="str">
        <f>_xll.ohRangeRetrieveError(E16)</f>
        <v/>
      </c>
      <c r="G16" s="302"/>
      <c r="I16" s="351"/>
      <c r="J16" s="330" t="str">
        <f t="shared" si="1"/>
        <v>3F</v>
      </c>
      <c r="K16" s="331">
        <f t="shared" si="3"/>
        <v>12</v>
      </c>
      <c r="L16" s="334" t="str">
        <f t="shared" si="2"/>
        <v>SEK3F12</v>
      </c>
      <c r="M16" s="335" t="str">
        <v>SEK3F12=</v>
      </c>
      <c r="N16" s="336">
        <v>0.749</v>
      </c>
      <c r="O16" s="336">
        <v>0.78899999999999992</v>
      </c>
      <c r="P16" s="334">
        <v>0</v>
      </c>
      <c r="Q16" s="336">
        <v>0.66200000000000003</v>
      </c>
      <c r="R16" s="336">
        <f>_xll.qlMidSafe($N16,$O16)</f>
        <v>0.76899999999999991</v>
      </c>
      <c r="S16" s="304"/>
      <c r="T16" s="337">
        <v>2.68</v>
      </c>
      <c r="U16" s="304"/>
      <c r="V16" s="338">
        <v>0.76899999999999991</v>
      </c>
      <c r="W16" s="339" t="e">
        <f>_xll.qlSimpleQuoteSetValue(E16,V16/100,Trigger)</f>
        <v>#N/A</v>
      </c>
      <c r="X16" s="306"/>
      <c r="Z16" s="300"/>
      <c r="AA16" s="330" t="s">
        <v>92</v>
      </c>
      <c r="AB16" s="332" t="str">
        <f t="shared" si="4"/>
        <v>FUTSEK3F12_Quote</v>
      </c>
      <c r="AC16" s="332" t="str">
        <f>_xll.qlSimpleQuote(AB16,,,,Trigger)</f>
        <v>FUTSEK3F12_Quote#0001</v>
      </c>
      <c r="AD16" s="332">
        <f t="shared" si="5"/>
        <v>99.231000000000009</v>
      </c>
      <c r="AE16" s="355">
        <f>_xll.qlSimpleQuoteSetValue(AC16,AD16,Trigger)</f>
        <v>0</v>
      </c>
      <c r="AF16" s="353"/>
    </row>
    <row r="17" spans="1:32" x14ac:dyDescent="0.2">
      <c r="A17" s="300"/>
      <c r="B17" s="330" t="s">
        <v>190</v>
      </c>
      <c r="C17" s="331">
        <v>13</v>
      </c>
      <c r="D17" s="332" t="str">
        <f t="shared" si="0"/>
        <v>SEK3F13_Quote</v>
      </c>
      <c r="E17" s="332" t="str">
        <f>_xll.qlSimpleQuote(D17,,RateTickValue,Permanent,Trigger,ObjectOverwrite)</f>
        <v>SEK3F13_Quote#0001</v>
      </c>
      <c r="F17" s="333" t="str">
        <f>_xll.ohRangeRetrieveError(E17)</f>
        <v/>
      </c>
      <c r="G17" s="302"/>
      <c r="I17" s="351"/>
      <c r="J17" s="330" t="str">
        <f t="shared" si="1"/>
        <v>3F</v>
      </c>
      <c r="K17" s="331">
        <f t="shared" si="3"/>
        <v>13</v>
      </c>
      <c r="L17" s="334" t="str">
        <f t="shared" si="2"/>
        <v>SEK3F13</v>
      </c>
      <c r="M17" s="335" t="str">
        <v>SEK3F13=</v>
      </c>
      <c r="N17" s="336" t="s">
        <v>176</v>
      </c>
      <c r="O17" s="336" t="s">
        <v>176</v>
      </c>
      <c r="P17" s="334" t="s">
        <v>176</v>
      </c>
      <c r="Q17" s="336" t="s">
        <v>176</v>
      </c>
      <c r="R17" s="336" t="e">
        <f>_xll.qlMidSafe($N17,$O17)</f>
        <v>#NUM!</v>
      </c>
      <c r="S17" s="304"/>
      <c r="T17" s="337" t="e">
        <v>#NUM!</v>
      </c>
      <c r="U17" s="304"/>
      <c r="V17" s="338" t="e">
        <v>#NUM!</v>
      </c>
      <c r="W17" s="339">
        <f>_xll.qlSimpleQuoteSetValue(E17,V17/100,Trigger)</f>
        <v>0</v>
      </c>
      <c r="X17" s="306"/>
      <c r="Z17" s="300"/>
      <c r="AA17" s="330" t="s">
        <v>92</v>
      </c>
      <c r="AB17" s="332" t="str">
        <f t="shared" si="4"/>
        <v>FUTSEK3F13_Quote</v>
      </c>
      <c r="AC17" s="332" t="str">
        <f>_xll.qlSimpleQuote(AB17,,,,Trigger)</f>
        <v>FUTSEK3F13_Quote#0001</v>
      </c>
      <c r="AD17" s="332" t="e">
        <f t="shared" si="5"/>
        <v>#NUM!</v>
      </c>
      <c r="AE17" s="355">
        <f>_xll.qlSimpleQuoteSetValue(AC17,AD17,Trigger)</f>
        <v>0</v>
      </c>
      <c r="AF17" s="353"/>
    </row>
    <row r="18" spans="1:32" x14ac:dyDescent="0.2">
      <c r="A18" s="300"/>
      <c r="B18" s="330" t="s">
        <v>190</v>
      </c>
      <c r="C18" s="331">
        <v>14</v>
      </c>
      <c r="D18" s="332" t="str">
        <f t="shared" si="0"/>
        <v>SEK3F14_Quote</v>
      </c>
      <c r="E18" s="332" t="str">
        <f>_xll.qlSimpleQuote(D18,,RateTickValue,Permanent,Trigger,ObjectOverwrite)</f>
        <v>SEK3F14_Quote#0001</v>
      </c>
      <c r="F18" s="333" t="str">
        <f>_xll.ohRangeRetrieveError(E18)</f>
        <v/>
      </c>
      <c r="G18" s="302"/>
      <c r="I18" s="351"/>
      <c r="J18" s="330" t="str">
        <f t="shared" si="1"/>
        <v>3F</v>
      </c>
      <c r="K18" s="331">
        <f t="shared" si="3"/>
        <v>14</v>
      </c>
      <c r="L18" s="334" t="str">
        <f t="shared" si="2"/>
        <v>SEK3F14</v>
      </c>
      <c r="M18" s="335" t="str">
        <v>SEK3F14=</v>
      </c>
      <c r="N18" s="336" t="s">
        <v>176</v>
      </c>
      <c r="O18" s="336" t="s">
        <v>176</v>
      </c>
      <c r="P18" s="334" t="s">
        <v>176</v>
      </c>
      <c r="Q18" s="336" t="s">
        <v>176</v>
      </c>
      <c r="R18" s="336" t="e">
        <f>_xll.qlMidSafe($N18,$O18)</f>
        <v>#NUM!</v>
      </c>
      <c r="S18" s="304"/>
      <c r="T18" s="337" t="e">
        <v>#NUM!</v>
      </c>
      <c r="U18" s="304"/>
      <c r="V18" s="338" t="e">
        <v>#NUM!</v>
      </c>
      <c r="W18" s="339">
        <f>_xll.qlSimpleQuoteSetValue(E18,V18/100,Trigger)</f>
        <v>0</v>
      </c>
      <c r="X18" s="306"/>
      <c r="Z18" s="300"/>
      <c r="AA18" s="330" t="s">
        <v>92</v>
      </c>
      <c r="AB18" s="332" t="str">
        <f t="shared" si="4"/>
        <v>FUTSEK3F14_Quote</v>
      </c>
      <c r="AC18" s="332" t="str">
        <f>_xll.qlSimpleQuote(AB18,,,,Trigger)</f>
        <v>FUTSEK3F14_Quote#0001</v>
      </c>
      <c r="AD18" s="332" t="e">
        <f t="shared" si="5"/>
        <v>#NUM!</v>
      </c>
      <c r="AE18" s="355">
        <f>_xll.qlSimpleQuoteSetValue(AC18,AD18,Trigger)</f>
        <v>0</v>
      </c>
      <c r="AF18" s="353"/>
    </row>
    <row r="19" spans="1:32" x14ac:dyDescent="0.2">
      <c r="A19" s="300"/>
      <c r="B19" s="340" t="s">
        <v>190</v>
      </c>
      <c r="C19" s="341">
        <v>15</v>
      </c>
      <c r="D19" s="342" t="str">
        <f t="shared" si="0"/>
        <v>SEK3F15_Quote</v>
      </c>
      <c r="E19" s="342" t="str">
        <f>_xll.qlSimpleQuote(D19,,RateTickValue,Permanent,Trigger,ObjectOverwrite)</f>
        <v>SEK3F15_Quote#0001</v>
      </c>
      <c r="F19" s="343" t="str">
        <f>_xll.ohRangeRetrieveError(E19)</f>
        <v/>
      </c>
      <c r="G19" s="302"/>
      <c r="I19" s="351"/>
      <c r="J19" s="340" t="str">
        <f t="shared" si="1"/>
        <v>3F</v>
      </c>
      <c r="K19" s="341">
        <f t="shared" si="3"/>
        <v>15</v>
      </c>
      <c r="L19" s="344" t="str">
        <f t="shared" si="2"/>
        <v>SEK3F15</v>
      </c>
      <c r="M19" s="345" t="str">
        <v>SEK3F15=</v>
      </c>
      <c r="N19" s="346" t="s">
        <v>176</v>
      </c>
      <c r="O19" s="346" t="s">
        <v>176</v>
      </c>
      <c r="P19" s="344" t="s">
        <v>176</v>
      </c>
      <c r="Q19" s="346" t="s">
        <v>176</v>
      </c>
      <c r="R19" s="346" t="e">
        <f>_xll.qlMidSafe($N19,$O19)</f>
        <v>#NUM!</v>
      </c>
      <c r="S19" s="304"/>
      <c r="T19" s="347" t="e">
        <v>#NUM!</v>
      </c>
      <c r="U19" s="304"/>
      <c r="V19" s="348" t="e">
        <v>#NUM!</v>
      </c>
      <c r="W19" s="349">
        <f>_xll.qlSimpleQuoteSetValue(E19,V19/100,Trigger)</f>
        <v>0</v>
      </c>
      <c r="X19" s="306"/>
      <c r="Z19" s="300"/>
      <c r="AA19" s="340" t="s">
        <v>92</v>
      </c>
      <c r="AB19" s="342" t="str">
        <f t="shared" si="4"/>
        <v>FUTSEK3F15_Quote</v>
      </c>
      <c r="AC19" s="342" t="str">
        <f>_xll.qlSimpleQuote(AB19,,,,Trigger)</f>
        <v>FUTSEK3F15_Quote#0001</v>
      </c>
      <c r="AD19" s="342" t="e">
        <f t="shared" si="5"/>
        <v>#NUM!</v>
      </c>
      <c r="AE19" s="356">
        <f>_xll.qlSimpleQuoteSetValue(AC19,AD19,Trigger)</f>
        <v>0</v>
      </c>
      <c r="AF19" s="353"/>
    </row>
    <row r="20" spans="1:32" ht="12" thickBot="1" x14ac:dyDescent="0.25">
      <c r="A20" s="357"/>
      <c r="B20" s="358"/>
      <c r="C20" s="358"/>
      <c r="D20" s="358"/>
      <c r="E20" s="358"/>
      <c r="F20" s="359"/>
      <c r="G20" s="360"/>
      <c r="I20" s="357"/>
      <c r="J20" s="358"/>
      <c r="K20" s="358"/>
      <c r="L20" s="358"/>
      <c r="M20" s="358"/>
      <c r="N20" s="358"/>
      <c r="O20" s="358"/>
      <c r="P20" s="358"/>
      <c r="Q20" s="358"/>
      <c r="R20" s="358"/>
      <c r="S20" s="358"/>
      <c r="T20" s="358"/>
      <c r="U20" s="358"/>
      <c r="V20" s="358"/>
      <c r="W20" s="358"/>
      <c r="X20" s="360"/>
      <c r="Z20" s="357"/>
      <c r="AA20" s="358"/>
      <c r="AB20" s="358"/>
      <c r="AC20" s="358"/>
      <c r="AD20" s="358"/>
      <c r="AE20" s="361"/>
      <c r="AF20" s="362"/>
    </row>
  </sheetData>
  <conditionalFormatting sqref="W5:W19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L47"/>
  <sheetViews>
    <sheetView workbookViewId="0">
      <selection activeCell="F5" sqref="F5"/>
    </sheetView>
  </sheetViews>
  <sheetFormatPr defaultRowHeight="11.25" x14ac:dyDescent="0.2"/>
  <cols>
    <col min="1" max="1" width="2.7109375" style="29" customWidth="1"/>
    <col min="2" max="2" width="2.7109375" style="29" bestFit="1" customWidth="1"/>
    <col min="3" max="3" width="5.7109375" style="29" bestFit="1" customWidth="1"/>
    <col min="4" max="4" width="6.140625" style="29" bestFit="1" customWidth="1"/>
    <col min="5" max="5" width="17" style="29" bestFit="1" customWidth="1"/>
    <col min="6" max="6" width="20.42578125" style="29" bestFit="1" customWidth="1"/>
    <col min="7" max="7" width="23.85546875" style="29" customWidth="1"/>
    <col min="8" max="10" width="2.7109375" style="29" customWidth="1"/>
    <col min="11" max="11" width="2.7109375" style="29" bestFit="1" customWidth="1"/>
    <col min="12" max="12" width="5.7109375" style="29" bestFit="1" customWidth="1"/>
    <col min="13" max="13" width="6.140625" style="29" bestFit="1" customWidth="1"/>
    <col min="14" max="14" width="14.28515625" style="29" bestFit="1" customWidth="1"/>
    <col min="15" max="15" width="7.7109375" style="29" bestFit="1" customWidth="1"/>
    <col min="16" max="16" width="35.5703125" style="29" bestFit="1" customWidth="1"/>
    <col min="17" max="19" width="9.140625" style="29"/>
    <col min="20" max="20" width="10.140625" style="29" customWidth="1"/>
    <col min="21" max="21" width="9.140625" style="29"/>
    <col min="22" max="22" width="6.28515625" style="254" customWidth="1"/>
    <col min="23" max="23" width="7.140625" style="74" customWidth="1"/>
    <col min="24" max="24" width="3.5703125" style="29" customWidth="1"/>
    <col min="25" max="25" width="9.42578125" style="29" customWidth="1"/>
    <col min="26" max="26" width="2.7109375" style="29" customWidth="1"/>
    <col min="27" max="27" width="7.7109375" style="29" bestFit="1" customWidth="1"/>
    <col min="28" max="28" width="7" style="29" bestFit="1" customWidth="1"/>
    <col min="29" max="31" width="2.7109375" style="29" customWidth="1"/>
    <col min="32" max="32" width="2.7109375" style="29" bestFit="1" customWidth="1"/>
    <col min="33" max="33" width="8.42578125" style="29" bestFit="1" customWidth="1"/>
    <col min="34" max="34" width="5.42578125" style="29" bestFit="1" customWidth="1"/>
    <col min="35" max="35" width="25" style="29" bestFit="1" customWidth="1"/>
    <col min="36" max="36" width="28" style="29" bestFit="1" customWidth="1"/>
    <col min="37" max="37" width="19.7109375" style="29" customWidth="1"/>
    <col min="38" max="38" width="2.7109375" style="29" customWidth="1"/>
    <col min="39" max="16384" width="9.140625" style="29"/>
  </cols>
  <sheetData>
    <row r="1" spans="1:38" ht="15" x14ac:dyDescent="0.25">
      <c r="A1" s="41"/>
      <c r="B1" s="81"/>
      <c r="C1" s="81"/>
      <c r="D1" s="41"/>
      <c r="E1" s="81"/>
      <c r="F1" s="41"/>
      <c r="G1" s="41"/>
      <c r="H1" s="7"/>
      <c r="J1" s="104"/>
      <c r="K1" s="41"/>
      <c r="L1"/>
      <c r="M1" s="103"/>
      <c r="N1" s="41"/>
      <c r="O1" s="41"/>
      <c r="P1" s="41"/>
      <c r="Q1" s="41"/>
      <c r="R1" s="41"/>
      <c r="S1"/>
      <c r="T1" s="41"/>
      <c r="U1" s="41"/>
      <c r="V1" s="251"/>
      <c r="W1" s="81"/>
      <c r="X1" s="81"/>
      <c r="Y1" s="81"/>
      <c r="Z1" s="41"/>
      <c r="AA1" s="81"/>
      <c r="AB1" s="41"/>
      <c r="AC1" s="144"/>
      <c r="AD1" s="2"/>
      <c r="AE1" s="104"/>
      <c r="AF1" s="41"/>
      <c r="AG1" s="41"/>
      <c r="AH1" s="41"/>
      <c r="AI1" s="76" t="s">
        <v>113</v>
      </c>
      <c r="AJ1" s="75" t="e">
        <f>#REF!</f>
        <v>#REF!</v>
      </c>
      <c r="AK1" s="41"/>
      <c r="AL1" s="7"/>
    </row>
    <row r="2" spans="1:38" x14ac:dyDescent="0.2">
      <c r="A2" s="41"/>
      <c r="B2" s="81"/>
      <c r="C2" s="81"/>
      <c r="D2" s="41"/>
      <c r="E2" s="41"/>
      <c r="F2" s="41"/>
      <c r="G2" s="41"/>
      <c r="H2" s="7"/>
      <c r="J2" s="104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251"/>
      <c r="W2" s="81"/>
      <c r="X2" s="81"/>
      <c r="Y2" s="81"/>
      <c r="Z2" s="41"/>
      <c r="AA2" s="41"/>
      <c r="AB2" s="41"/>
      <c r="AC2" s="144"/>
      <c r="AD2" s="2"/>
      <c r="AE2" s="104"/>
      <c r="AF2" s="41"/>
      <c r="AG2" s="41"/>
      <c r="AH2" s="41"/>
      <c r="AI2" s="76" t="s">
        <v>112</v>
      </c>
      <c r="AJ2" s="75" t="e">
        <f>#REF!</f>
        <v>#REF!</v>
      </c>
      <c r="AK2" s="41"/>
      <c r="AL2" s="7"/>
    </row>
    <row r="3" spans="1:38" x14ac:dyDescent="0.2">
      <c r="A3" s="57"/>
      <c r="B3" s="103"/>
      <c r="C3" s="41" t="s">
        <v>92</v>
      </c>
      <c r="D3" s="41" t="s">
        <v>17</v>
      </c>
      <c r="F3" s="41"/>
      <c r="G3" s="41"/>
      <c r="H3" s="210"/>
      <c r="J3" s="104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251"/>
      <c r="W3" s="81"/>
      <c r="X3" s="81"/>
      <c r="Y3" s="81"/>
      <c r="Z3" s="41"/>
      <c r="AA3" s="41"/>
      <c r="AB3" s="101">
        <f>_xll.ohTrigger(AB5:AB46)</f>
        <v>2</v>
      </c>
      <c r="AC3" s="144"/>
      <c r="AD3" s="2"/>
      <c r="AE3" s="104"/>
      <c r="AF3" s="41"/>
      <c r="AG3" s="41"/>
      <c r="AH3" s="41"/>
      <c r="AI3" s="76" t="s">
        <v>61</v>
      </c>
      <c r="AJ3" s="75" t="str">
        <f>Stibor!K8</f>
        <v>Sekibor2M#0000</v>
      </c>
      <c r="AK3" s="74" t="s">
        <v>17</v>
      </c>
      <c r="AL3" s="7"/>
    </row>
    <row r="4" spans="1:38" ht="33.75" x14ac:dyDescent="0.2">
      <c r="A4" s="57"/>
      <c r="B4" s="24" t="s">
        <v>91</v>
      </c>
      <c r="C4" s="25" t="s">
        <v>90</v>
      </c>
      <c r="D4" s="25" t="s">
        <v>89</v>
      </c>
      <c r="E4" s="23" t="str">
        <f>Currency&amp;"_010_"&amp;$C$3&amp;$D$3&amp;".xml"</f>
        <v>SEK_010_FUT3M.xml</v>
      </c>
      <c r="F4" s="22" t="str">
        <f>IF(Serialize,_xll.ohObjectSave(F5:F46,SerializationPath&amp;E4,FileOverwrite,Serialize),"---")</f>
        <v>---</v>
      </c>
      <c r="G4" s="33" t="str">
        <f>_xll.ohRangeRetrieveError(F4)</f>
        <v/>
      </c>
      <c r="H4" s="45"/>
      <c r="J4" s="104"/>
      <c r="K4" s="151" t="s">
        <v>91</v>
      </c>
      <c r="L4" s="147" t="s">
        <v>90</v>
      </c>
      <c r="M4" s="147" t="s">
        <v>89</v>
      </c>
      <c r="N4" s="147" t="s">
        <v>135</v>
      </c>
      <c r="O4" s="150" t="str">
        <f>_xll.RData(O5:O46,P4:T4,"RTFEED:IDN",ReutersRtMode,,P5)</f>
        <v>Updated at 16:19:00</v>
      </c>
      <c r="P4" s="147" t="s">
        <v>134</v>
      </c>
      <c r="Q4" s="147" t="s">
        <v>115</v>
      </c>
      <c r="R4" s="147" t="s">
        <v>114</v>
      </c>
      <c r="S4" s="147" t="s">
        <v>126</v>
      </c>
      <c r="T4" s="147" t="s">
        <v>133</v>
      </c>
      <c r="U4" s="256" t="s">
        <v>132</v>
      </c>
      <c r="V4" s="120" t="s">
        <v>178</v>
      </c>
      <c r="W4" s="100" t="s">
        <v>179</v>
      </c>
      <c r="X4" s="81"/>
      <c r="Y4" s="148" t="s">
        <v>131</v>
      </c>
      <c r="Z4" s="81"/>
      <c r="AA4" s="151" t="s">
        <v>130</v>
      </c>
      <c r="AB4" s="146" t="s">
        <v>129</v>
      </c>
      <c r="AC4" s="7"/>
      <c r="AD4" s="2"/>
      <c r="AE4" s="57"/>
      <c r="AF4" s="24" t="s">
        <v>91</v>
      </c>
      <c r="AG4" s="64" t="s">
        <v>90</v>
      </c>
      <c r="AH4" s="64" t="s">
        <v>89</v>
      </c>
      <c r="AI4" s="23" t="str">
        <f>Currency&amp;"_020_Futures"&amp;AK3&amp;"ConvAdj.xml"</f>
        <v>SEK_020_Futures3MConvAdj.xml</v>
      </c>
      <c r="AJ4" s="34" t="str">
        <f>IF(Serialize,_xll.ohObjectSave(AJ5:AJ46,SerializationPath&amp;AI4,FileOverwrite,Serialize),"---")</f>
        <v>---</v>
      </c>
      <c r="AK4" s="15" t="str">
        <f>_xll.ohRangeRetrieveError(AJ4)</f>
        <v/>
      </c>
      <c r="AL4" s="7"/>
    </row>
    <row r="5" spans="1:38" x14ac:dyDescent="0.2">
      <c r="A5" s="51"/>
      <c r="B5" s="56">
        <v>1</v>
      </c>
      <c r="C5" s="55" t="b">
        <v>0</v>
      </c>
      <c r="D5" s="54" t="str">
        <f t="array" ref="D5:D46">_xll.qlIMMNextCodes(_xll.qlSettingsEvaluationDate(Trigger)-1,$C5:$C46)</f>
        <v>F5</v>
      </c>
      <c r="E5" s="47" t="str">
        <f t="shared" ref="E5:E46" si="0">Currency&amp;$C$3&amp;$D$3&amp;$D5&amp;QuoteSuffix</f>
        <v>SEKFUT3MF5_Quote</v>
      </c>
      <c r="F5" s="53" t="str">
        <f>_xll.qlSimpleQuote(E5,,PriceTickValue,Permanent,Trigger,ObjectOverwrite)</f>
        <v>SEKFUT3MF5_Quote#0000</v>
      </c>
      <c r="G5" s="52" t="str">
        <f>_xll.ohRangeRetrieveError(F5)</f>
        <v/>
      </c>
      <c r="H5" s="45"/>
      <c r="J5" s="130"/>
      <c r="K5" s="143">
        <v>1</v>
      </c>
      <c r="L5" s="142" t="b">
        <v>0</v>
      </c>
      <c r="M5" s="92" t="str">
        <f t="array" ref="M5:M46">_xll.qlIMMcode(FuturesDates)</f>
        <v>F5</v>
      </c>
      <c r="N5" s="141">
        <f t="array" ref="N5:N46">_xll.qlIMMNextDates(_xll.qlSettingsEvaluationDate(Trigger)-1,$L5:$L46)</f>
        <v>42025</v>
      </c>
      <c r="O5" s="92" t="str">
        <f t="array" ref="O5:O46">"SE3MF"&amp;FuturesCodes</f>
        <v>SE3MFF5</v>
      </c>
      <c r="P5" s="140" t="s">
        <v>176</v>
      </c>
      <c r="Q5" s="92" t="s">
        <v>176</v>
      </c>
      <c r="R5" s="92" t="s">
        <v>176</v>
      </c>
      <c r="S5" s="92" t="s">
        <v>176</v>
      </c>
      <c r="T5" s="92" t="s">
        <v>176</v>
      </c>
      <c r="U5" s="92" t="e">
        <f>_xll.qlMidSafe($Q5,$R5)</f>
        <v>#NUM!</v>
      </c>
      <c r="V5" s="252" t="str">
        <f>_xll.RtGet("IDN",O5,"TRDVOL_1")</f>
        <v>#N/A The record could not be found</v>
      </c>
      <c r="W5" s="257" t="str">
        <f>_xll.RtGet("IDN",O5,"OPINT_1")</f>
        <v>#N/A The record could not be found</v>
      </c>
      <c r="X5" s="81" t="s">
        <v>177</v>
      </c>
      <c r="Y5" s="139">
        <v>97.335000000000008</v>
      </c>
      <c r="Z5" s="81"/>
      <c r="AA5" s="138" t="e">
        <f t="array" ref="AA5:AA46">QuoteLive</f>
        <v>#NUM!</v>
      </c>
      <c r="AB5" s="94">
        <f>_xll.qlSimpleQuoteSetValue(F5,AA5,Trigger)</f>
        <v>0</v>
      </c>
      <c r="AC5" s="7"/>
      <c r="AD5" s="2"/>
      <c r="AE5" s="51"/>
      <c r="AF5" s="56">
        <v>1</v>
      </c>
      <c r="AG5" s="54" t="b">
        <v>0</v>
      </c>
      <c r="AH5" s="54" t="str">
        <f t="array" ref="AH5:AH46">_xll.qlIMMNextCodes(_xll.qlSettingsEvaluationDate(Trigger)-1,$AG5:$AG46)</f>
        <v>F5</v>
      </c>
      <c r="AI5" s="73" t="str">
        <f t="shared" ref="AI5:AI46" si="1">Currency&amp;"FUT"&amp;$AK$3&amp;$AH5&amp;"ConvAdj"&amp;QuoteSuffix</f>
        <v>SEKFUT3MF5ConvAdj_Quote</v>
      </c>
      <c r="AJ5" s="72" t="e">
        <f>_xll.qlFuturesConvAdjustmentQuote(AI5,IborIndex,AH5,F5,Volatility,MeanReversion,Permanent,AND(ISERROR(AB5),ISERROR(#REF!)),ObjectOverwrite)</f>
        <v>#NUM!</v>
      </c>
      <c r="AK5" s="15" t="str">
        <f ca="1">_xll.ohRangeRetrieveError(AJ5)</f>
        <v>qlFuturesConvAdjustmentQuote - Error converting parameter 'Volatility' : 'unable to convert type 'struct ObjectHandler::empty_property_tag' to type 'QuantLib::Quote'</v>
      </c>
      <c r="AL5" s="7"/>
    </row>
    <row r="6" spans="1:38" x14ac:dyDescent="0.2">
      <c r="A6" s="51"/>
      <c r="B6" s="50">
        <v>2</v>
      </c>
      <c r="C6" s="49" t="b">
        <v>0</v>
      </c>
      <c r="D6" s="48" t="str">
        <v>G5</v>
      </c>
      <c r="E6" s="47" t="str">
        <f t="shared" si="0"/>
        <v>SEKFUT3MG5_Quote</v>
      </c>
      <c r="F6" s="46" t="str">
        <f>_xll.qlSimpleQuote(E6,,PriceTickValue,Permanent,Trigger,ObjectOverwrite)</f>
        <v>SEKFUT3MG5_Quote#0000</v>
      </c>
      <c r="G6" s="30" t="str">
        <f>_xll.ohRangeRetrieveError(F6)</f>
        <v/>
      </c>
      <c r="H6" s="45"/>
      <c r="J6" s="130"/>
      <c r="K6" s="136">
        <v>2</v>
      </c>
      <c r="L6" s="135" t="b">
        <v>0</v>
      </c>
      <c r="M6" s="80" t="str">
        <v>G5</v>
      </c>
      <c r="N6" s="134">
        <v>42053</v>
      </c>
      <c r="O6" s="80" t="str">
        <v>SE3MFG5</v>
      </c>
      <c r="P6" s="133" t="s">
        <v>176</v>
      </c>
      <c r="Q6" s="80" t="s">
        <v>176</v>
      </c>
      <c r="R6" s="80" t="s">
        <v>176</v>
      </c>
      <c r="S6" s="80" t="s">
        <v>176</v>
      </c>
      <c r="T6" s="80" t="s">
        <v>176</v>
      </c>
      <c r="U6" s="80" t="e">
        <f>_xll.qlMidSafe($Q6,$R6)</f>
        <v>#NUM!</v>
      </c>
      <c r="V6" s="252" t="str">
        <f>_xll.RtGet("IDN",O6,"TRDVOL_1")</f>
        <v>#N/A The record could not be found</v>
      </c>
      <c r="W6" s="257" t="str">
        <f>_xll.RtGet("IDN",O6,"OPINT_1")</f>
        <v>#N/A The record could not be found</v>
      </c>
      <c r="X6" s="81" t="s">
        <v>177</v>
      </c>
      <c r="Y6" s="137" t="e">
        <v>#NUM!</v>
      </c>
      <c r="Z6" s="81"/>
      <c r="AA6" s="131" t="e">
        <v>#NUM!</v>
      </c>
      <c r="AB6" s="83">
        <f>_xll.qlSimpleQuoteSetValue(F6,AA6,Trigger)</f>
        <v>0</v>
      </c>
      <c r="AC6" s="7"/>
      <c r="AD6" s="2"/>
      <c r="AE6" s="51"/>
      <c r="AF6" s="50">
        <v>2</v>
      </c>
      <c r="AG6" s="48" t="b">
        <v>0</v>
      </c>
      <c r="AH6" s="48" t="str">
        <v>G5</v>
      </c>
      <c r="AI6" s="73" t="str">
        <f t="shared" si="1"/>
        <v>SEKFUT3MG5ConvAdj_Quote</v>
      </c>
      <c r="AJ6" s="72" t="e">
        <f>_xll.qlFuturesConvAdjustmentQuote(AI6,IborIndex,AH6,F6,Volatility,MeanReversion,Permanent,AND(ISERROR(AB6),ISERROR(#REF!)),ObjectOverwrite)</f>
        <v>#NUM!</v>
      </c>
      <c r="AK6" s="15" t="str">
        <f ca="1">_xll.ohRangeRetrieveError(AJ6)</f>
        <v>qlFuturesConvAdjustmentQuote - Error converting parameter 'Volatility' : 'unable to convert type 'struct ObjectHandler::empty_property_tag' to type 'QuantLib::Quote'</v>
      </c>
      <c r="AL6" s="7"/>
    </row>
    <row r="7" spans="1:38" x14ac:dyDescent="0.2">
      <c r="A7" s="51"/>
      <c r="B7" s="50">
        <v>3</v>
      </c>
      <c r="C7" s="49" t="b">
        <v>0</v>
      </c>
      <c r="D7" s="48" t="str">
        <v>H5</v>
      </c>
      <c r="E7" s="47" t="str">
        <f t="shared" si="0"/>
        <v>SEKFUT3MH5_Quote</v>
      </c>
      <c r="F7" s="46" t="str">
        <f>_xll.qlSimpleQuote(E7,,PriceTickValue,Permanent,Trigger,ObjectOverwrite)</f>
        <v>SEKFUT3MH5_Quote#0000</v>
      </c>
      <c r="G7" s="30" t="str">
        <f>_xll.ohRangeRetrieveError(F7)</f>
        <v/>
      </c>
      <c r="H7" s="45"/>
      <c r="J7" s="130"/>
      <c r="K7" s="136">
        <v>3</v>
      </c>
      <c r="L7" s="135" t="b">
        <v>0</v>
      </c>
      <c r="M7" s="80" t="str">
        <v>H5</v>
      </c>
      <c r="N7" s="134">
        <v>42081</v>
      </c>
      <c r="O7" s="80" t="str">
        <v>SE3MFH5</v>
      </c>
      <c r="P7" s="133" t="s">
        <v>191</v>
      </c>
      <c r="Q7" s="80" t="s">
        <v>191</v>
      </c>
      <c r="R7" s="80" t="s">
        <v>191</v>
      </c>
      <c r="S7" s="80" t="s">
        <v>191</v>
      </c>
      <c r="T7" s="80" t="s">
        <v>191</v>
      </c>
      <c r="U7" s="80" t="e">
        <f>_xll.qlMidSafe($Q7,$R7)</f>
        <v>#NUM!</v>
      </c>
      <c r="V7" s="252" t="str">
        <f>_xll.RtGet("IDN",O7,"TRDVOL_1")</f>
        <v>#N/A Access Denied: User req to IDN for Exch - OMXF</v>
      </c>
      <c r="W7" s="257" t="str">
        <f>_xll.RtGet("IDN",O7,"OPINT_1")</f>
        <v>#N/A Access Denied: User req to IDN for Exch - OMXF</v>
      </c>
      <c r="X7" s="81" t="s">
        <v>177</v>
      </c>
      <c r="Y7" s="137" t="e">
        <v>#NUM!</v>
      </c>
      <c r="Z7" s="81"/>
      <c r="AA7" s="131" t="e">
        <v>#NUM!</v>
      </c>
      <c r="AB7" s="83">
        <f>_xll.qlSimpleQuoteSetValue(F7,AA7,Trigger)</f>
        <v>0</v>
      </c>
      <c r="AC7" s="7"/>
      <c r="AD7" s="2"/>
      <c r="AE7" s="51"/>
      <c r="AF7" s="50">
        <v>3</v>
      </c>
      <c r="AG7" s="48" t="b">
        <v>0</v>
      </c>
      <c r="AH7" s="48" t="str">
        <v>H5</v>
      </c>
      <c r="AI7" s="73" t="str">
        <f t="shared" si="1"/>
        <v>SEKFUT3MH5ConvAdj_Quote</v>
      </c>
      <c r="AJ7" s="72" t="e">
        <f>_xll.qlFuturesConvAdjustmentQuote(AI7,IborIndex,AH7,F7,Volatility,MeanReversion,Permanent,AND(ISERROR(AB7),ISERROR(#REF!)),ObjectOverwrite)</f>
        <v>#NUM!</v>
      </c>
      <c r="AK7" s="15" t="str">
        <f ca="1">_xll.ohRangeRetrieveError(AJ7)</f>
        <v>qlFuturesConvAdjustmentQuote - Error converting parameter 'Volatility' : 'unable to convert type 'struct ObjectHandler::empty_property_tag' to type 'QuantLib::Quote'</v>
      </c>
      <c r="AL7" s="7"/>
    </row>
    <row r="8" spans="1:38" x14ac:dyDescent="0.2">
      <c r="A8" s="51"/>
      <c r="B8" s="50">
        <v>4</v>
      </c>
      <c r="C8" s="49" t="b">
        <v>0</v>
      </c>
      <c r="D8" s="48" t="str">
        <v>J5</v>
      </c>
      <c r="E8" s="47" t="str">
        <f t="shared" si="0"/>
        <v>SEKFUT3MJ5_Quote</v>
      </c>
      <c r="F8" s="46" t="str">
        <f>_xll.qlSimpleQuote(E8,,PriceTickValue,Permanent,Trigger,ObjectOverwrite)</f>
        <v>SEKFUT3MJ5_Quote#0000</v>
      </c>
      <c r="G8" s="30" t="str">
        <f>_xll.ohRangeRetrieveError(F8)</f>
        <v/>
      </c>
      <c r="H8" s="45"/>
      <c r="J8" s="130"/>
      <c r="K8" s="136">
        <v>4</v>
      </c>
      <c r="L8" s="135" t="b">
        <v>0</v>
      </c>
      <c r="M8" s="80" t="str">
        <v>J5</v>
      </c>
      <c r="N8" s="134">
        <v>42109</v>
      </c>
      <c r="O8" s="80" t="str">
        <v>SE3MFJ5</v>
      </c>
      <c r="P8" s="133" t="s">
        <v>176</v>
      </c>
      <c r="Q8" s="80" t="s">
        <v>176</v>
      </c>
      <c r="R8" s="80" t="s">
        <v>176</v>
      </c>
      <c r="S8" s="80" t="s">
        <v>176</v>
      </c>
      <c r="T8" s="80" t="s">
        <v>176</v>
      </c>
      <c r="U8" s="80" t="e">
        <f>_xll.qlMidSafe($Q8,$R8)</f>
        <v>#NUM!</v>
      </c>
      <c r="V8" s="252" t="str">
        <f>_xll.RtGet("IDN",O8,"TRDVOL_1")</f>
        <v>#N/A The record could not be found</v>
      </c>
      <c r="W8" s="257" t="str">
        <f>_xll.RtGet("IDN",O8,"OPINT_1")</f>
        <v>#N/A The record could not be found</v>
      </c>
      <c r="X8" s="81" t="s">
        <v>177</v>
      </c>
      <c r="Y8" s="137">
        <v>97.35499999999999</v>
      </c>
      <c r="Z8" s="81"/>
      <c r="AA8" s="131" t="e">
        <v>#NUM!</v>
      </c>
      <c r="AB8" s="83">
        <f>_xll.qlSimpleQuoteSetValue(F8,AA8,Trigger)</f>
        <v>0</v>
      </c>
      <c r="AC8" s="7"/>
      <c r="AD8" s="2"/>
      <c r="AE8" s="51"/>
      <c r="AF8" s="50">
        <v>4</v>
      </c>
      <c r="AG8" s="48" t="b">
        <v>0</v>
      </c>
      <c r="AH8" s="48" t="str">
        <v>J5</v>
      </c>
      <c r="AI8" s="73" t="str">
        <f t="shared" si="1"/>
        <v>SEKFUT3MJ5ConvAdj_Quote</v>
      </c>
      <c r="AJ8" s="72" t="e">
        <f>_xll.qlFuturesConvAdjustmentQuote(AI8,IborIndex,AH8,F8,Volatility,MeanReversion,Permanent,AND(ISERROR(AB8),ISERROR(#REF!)),ObjectOverwrite)</f>
        <v>#NUM!</v>
      </c>
      <c r="AK8" s="15" t="str">
        <f ca="1">_xll.ohRangeRetrieveError(AJ8)</f>
        <v>qlFuturesConvAdjustmentQuote - Error converting parameter 'Volatility' : 'unable to convert type 'struct ObjectHandler::empty_property_tag' to type 'QuantLib::Quote'</v>
      </c>
      <c r="AL8" s="7"/>
    </row>
    <row r="9" spans="1:38" x14ac:dyDescent="0.2">
      <c r="A9" s="51"/>
      <c r="B9" s="50">
        <v>5</v>
      </c>
      <c r="C9" s="49" t="b">
        <v>0</v>
      </c>
      <c r="D9" s="48" t="str">
        <v>K5</v>
      </c>
      <c r="E9" s="47" t="str">
        <f t="shared" si="0"/>
        <v>SEKFUT3MK5_Quote</v>
      </c>
      <c r="F9" s="46" t="str">
        <f>_xll.qlSimpleQuote(E9,,PriceTickValue,Permanent,Trigger,ObjectOverwrite)</f>
        <v>SEKFUT3MK5_Quote#0000</v>
      </c>
      <c r="G9" s="30" t="str">
        <f>_xll.ohRangeRetrieveError(F9)</f>
        <v/>
      </c>
      <c r="H9" s="45"/>
      <c r="I9" s="167"/>
      <c r="J9" s="130"/>
      <c r="K9" s="136">
        <v>5</v>
      </c>
      <c r="L9" s="135" t="b">
        <v>0</v>
      </c>
      <c r="M9" s="80" t="str">
        <v>K5</v>
      </c>
      <c r="N9" s="134">
        <v>42144</v>
      </c>
      <c r="O9" s="80" t="str">
        <v>SE3MFK5</v>
      </c>
      <c r="P9" s="133" t="s">
        <v>176</v>
      </c>
      <c r="Q9" s="80" t="s">
        <v>176</v>
      </c>
      <c r="R9" s="80" t="s">
        <v>176</v>
      </c>
      <c r="S9" s="80" t="s">
        <v>176</v>
      </c>
      <c r="T9" s="80" t="s">
        <v>176</v>
      </c>
      <c r="U9" s="80" t="e">
        <f>_xll.qlMidSafe($Q9,$R9)</f>
        <v>#NUM!</v>
      </c>
      <c r="V9" s="252" t="str">
        <f>_xll.RtGet("IDN",O9,"TRDVOL_1")</f>
        <v>#N/A The record could not be found</v>
      </c>
      <c r="W9" s="257" t="str">
        <f>_xll.RtGet("IDN",O9,"OPINT_1")</f>
        <v>#N/A The record could not be found</v>
      </c>
      <c r="X9" s="81" t="s">
        <v>177</v>
      </c>
      <c r="Y9" s="132" t="e">
        <v>#NUM!</v>
      </c>
      <c r="Z9" s="81"/>
      <c r="AA9" s="131" t="e">
        <v>#NUM!</v>
      </c>
      <c r="AB9" s="83">
        <f>_xll.qlSimpleQuoteSetValue(F9,AA9,Trigger)</f>
        <v>0</v>
      </c>
      <c r="AC9" s="7"/>
      <c r="AD9" s="2"/>
      <c r="AE9" s="51"/>
      <c r="AF9" s="50">
        <v>5</v>
      </c>
      <c r="AG9" s="48" t="b">
        <v>0</v>
      </c>
      <c r="AH9" s="48" t="str">
        <v>K5</v>
      </c>
      <c r="AI9" s="73" t="str">
        <f t="shared" si="1"/>
        <v>SEKFUT3MK5ConvAdj_Quote</v>
      </c>
      <c r="AJ9" s="72" t="e">
        <f>_xll.qlFuturesConvAdjustmentQuote(AI9,IborIndex,AH9,F9,Volatility,MeanReversion,Permanent,AND(ISERROR(AB9),ISERROR(#REF!)),ObjectOverwrite)</f>
        <v>#NUM!</v>
      </c>
      <c r="AK9" s="15" t="str">
        <f ca="1">_xll.ohRangeRetrieveError(AJ9)</f>
        <v>qlFuturesConvAdjustmentQuote - Error converting parameter 'Volatility' : 'unable to convert type 'struct ObjectHandler::empty_property_tag' to type 'QuantLib::Quote'</v>
      </c>
      <c r="AL9" s="7"/>
    </row>
    <row r="10" spans="1:38" x14ac:dyDescent="0.2">
      <c r="A10" s="51"/>
      <c r="B10" s="50">
        <v>6</v>
      </c>
      <c r="C10" s="49" t="b">
        <v>0</v>
      </c>
      <c r="D10" s="48" t="str">
        <v>M5</v>
      </c>
      <c r="E10" s="47" t="str">
        <f t="shared" si="0"/>
        <v>SEKFUT3MM5_Quote</v>
      </c>
      <c r="F10" s="46" t="str">
        <f>_xll.qlSimpleQuote(E10,,PriceTickValue,Permanent,Trigger,ObjectOverwrite)</f>
        <v>SEKFUT3MM5_Quote#0000</v>
      </c>
      <c r="G10" s="30" t="str">
        <f>_xll.ohRangeRetrieveError(F10)</f>
        <v/>
      </c>
      <c r="H10" s="45"/>
      <c r="J10" s="130"/>
      <c r="K10" s="136">
        <v>6</v>
      </c>
      <c r="L10" s="135" t="b">
        <v>0</v>
      </c>
      <c r="M10" s="80" t="str">
        <v>M5</v>
      </c>
      <c r="N10" s="134">
        <v>42172</v>
      </c>
      <c r="O10" s="80" t="str">
        <v>SE3MFM5</v>
      </c>
      <c r="P10" s="133" t="s">
        <v>191</v>
      </c>
      <c r="Q10" s="80" t="s">
        <v>191</v>
      </c>
      <c r="R10" s="80" t="s">
        <v>191</v>
      </c>
      <c r="S10" s="80" t="s">
        <v>191</v>
      </c>
      <c r="T10" s="80" t="s">
        <v>191</v>
      </c>
      <c r="U10" s="80" t="e">
        <f>_xll.qlMidSafe($Q10,$R10)</f>
        <v>#NUM!</v>
      </c>
      <c r="V10" s="252" t="str">
        <f>_xll.RtGet("IDN",O10,"TRDVOL_1")</f>
        <v>#N/A Access Denied: User req to IDN for Exch - OMXF</v>
      </c>
      <c r="W10" s="257" t="str">
        <f>_xll.RtGet("IDN",O10,"OPINT_1")</f>
        <v>#N/A Access Denied: User req to IDN for Exch - OMXF</v>
      </c>
      <c r="X10" s="81" t="s">
        <v>177</v>
      </c>
      <c r="Y10" s="132" t="e">
        <v>#NUM!</v>
      </c>
      <c r="Z10" s="81"/>
      <c r="AA10" s="131" t="e">
        <v>#NUM!</v>
      </c>
      <c r="AB10" s="83">
        <f>_xll.qlSimpleQuoteSetValue(F10,AA10,Trigger)</f>
        <v>0</v>
      </c>
      <c r="AC10" s="7"/>
      <c r="AD10" s="2"/>
      <c r="AE10" s="51"/>
      <c r="AF10" s="50">
        <v>6</v>
      </c>
      <c r="AG10" s="48" t="b">
        <v>0</v>
      </c>
      <c r="AH10" s="48" t="str">
        <v>M5</v>
      </c>
      <c r="AI10" s="73" t="str">
        <f t="shared" si="1"/>
        <v>SEKFUT3MM5ConvAdj_Quote</v>
      </c>
      <c r="AJ10" s="72" t="e">
        <f>_xll.qlFuturesConvAdjustmentQuote(AI10,IborIndex,AH10,F10,Volatility,MeanReversion,Permanent,AND(ISERROR(AB10),ISERROR(#REF!)),ObjectOverwrite)</f>
        <v>#NUM!</v>
      </c>
      <c r="AK10" s="15" t="str">
        <f ca="1">_xll.ohRangeRetrieveError(AJ10)</f>
        <v>qlFuturesConvAdjustmentQuote - Error converting parameter 'Volatility' : 'unable to convert type 'struct ObjectHandler::empty_property_tag' to type 'QuantLib::Quote'</v>
      </c>
      <c r="AL10" s="7"/>
    </row>
    <row r="11" spans="1:38" x14ac:dyDescent="0.2">
      <c r="A11" s="51"/>
      <c r="B11" s="50">
        <v>7</v>
      </c>
      <c r="C11" s="49" t="b">
        <v>0</v>
      </c>
      <c r="D11" s="48" t="str">
        <v>N5</v>
      </c>
      <c r="E11" s="47" t="str">
        <f t="shared" si="0"/>
        <v>SEKFUT3MN5_Quote</v>
      </c>
      <c r="F11" s="46" t="str">
        <f>_xll.qlSimpleQuote(E11,,PriceTickValue,Permanent,Trigger,ObjectOverwrite)</f>
        <v>SEKFUT3MN5_Quote#0000</v>
      </c>
      <c r="G11" s="30" t="str">
        <f>_xll.ohRangeRetrieveError(F11)</f>
        <v/>
      </c>
      <c r="H11" s="45"/>
      <c r="J11" s="130"/>
      <c r="K11" s="136">
        <v>7</v>
      </c>
      <c r="L11" s="135" t="b">
        <v>0</v>
      </c>
      <c r="M11" s="80" t="str">
        <v>N5</v>
      </c>
      <c r="N11" s="134">
        <v>42200</v>
      </c>
      <c r="O11" s="80" t="str">
        <v>SE3MFN5</v>
      </c>
      <c r="P11" s="133" t="s">
        <v>176</v>
      </c>
      <c r="Q11" s="80" t="s">
        <v>176</v>
      </c>
      <c r="R11" s="80" t="s">
        <v>176</v>
      </c>
      <c r="S11" s="80" t="s">
        <v>176</v>
      </c>
      <c r="T11" s="80" t="s">
        <v>176</v>
      </c>
      <c r="U11" s="80" t="e">
        <f>_xll.qlMidSafe($Q11,$R11)</f>
        <v>#NUM!</v>
      </c>
      <c r="V11" s="252" t="str">
        <f>_xll.RtGet("IDN",O11,"TRDVOL_1")</f>
        <v>#N/A The record could not be found</v>
      </c>
      <c r="W11" s="257" t="str">
        <f>_xll.RtGet("IDN",O11,"OPINT_1")</f>
        <v>#N/A The record could not be found</v>
      </c>
      <c r="X11" s="81" t="s">
        <v>177</v>
      </c>
      <c r="Y11" s="132">
        <v>97.314999999999998</v>
      </c>
      <c r="Z11" s="81"/>
      <c r="AA11" s="131" t="e">
        <v>#NUM!</v>
      </c>
      <c r="AB11" s="83">
        <f>_xll.qlSimpleQuoteSetValue(F11,AA11,Trigger)</f>
        <v>0</v>
      </c>
      <c r="AC11" s="7"/>
      <c r="AD11" s="2"/>
      <c r="AE11" s="51"/>
      <c r="AF11" s="50">
        <v>7</v>
      </c>
      <c r="AG11" s="48" t="b">
        <v>0</v>
      </c>
      <c r="AH11" s="48" t="str">
        <v>N5</v>
      </c>
      <c r="AI11" s="73" t="str">
        <f t="shared" si="1"/>
        <v>SEKFUT3MN5ConvAdj_Quote</v>
      </c>
      <c r="AJ11" s="72" t="e">
        <f>_xll.qlFuturesConvAdjustmentQuote(AI11,IborIndex,AH11,F11,Volatility,MeanReversion,Permanent,AND(ISERROR(AB11),ISERROR(#REF!)),ObjectOverwrite)</f>
        <v>#NUM!</v>
      </c>
      <c r="AK11" s="15" t="str">
        <f ca="1">_xll.ohRangeRetrieveError(AJ11)</f>
        <v>qlFuturesConvAdjustmentQuote - Error converting parameter 'Volatility' : 'unable to convert type 'struct ObjectHandler::empty_property_tag' to type 'QuantLib::Quote'</v>
      </c>
      <c r="AL11" s="7"/>
    </row>
    <row r="12" spans="1:38" x14ac:dyDescent="0.2">
      <c r="A12" s="51"/>
      <c r="B12" s="50">
        <v>8</v>
      </c>
      <c r="C12" s="49" t="b">
        <v>0</v>
      </c>
      <c r="D12" s="48" t="str">
        <v>Q5</v>
      </c>
      <c r="E12" s="47" t="str">
        <f t="shared" si="0"/>
        <v>SEKFUT3MQ5_Quote</v>
      </c>
      <c r="F12" s="46" t="str">
        <f>_xll.qlSimpleQuote(E12,,PriceTickValue,Permanent,Trigger,ObjectOverwrite)</f>
        <v>SEKFUT3MQ5_Quote#0000</v>
      </c>
      <c r="G12" s="30" t="str">
        <f>_xll.ohRangeRetrieveError(F12)</f>
        <v/>
      </c>
      <c r="H12" s="45"/>
      <c r="J12" s="130"/>
      <c r="K12" s="136">
        <v>8</v>
      </c>
      <c r="L12" s="135" t="b">
        <v>0</v>
      </c>
      <c r="M12" s="80" t="str">
        <v>Q5</v>
      </c>
      <c r="N12" s="134">
        <v>42235</v>
      </c>
      <c r="O12" s="80" t="str">
        <v>SE3MFQ5</v>
      </c>
      <c r="P12" s="133" t="s">
        <v>176</v>
      </c>
      <c r="Q12" s="80" t="s">
        <v>176</v>
      </c>
      <c r="R12" s="80" t="s">
        <v>176</v>
      </c>
      <c r="S12" s="80" t="s">
        <v>176</v>
      </c>
      <c r="T12" s="80" t="s">
        <v>176</v>
      </c>
      <c r="U12" s="80" t="e">
        <f>_xll.qlMidSafe($Q12,$R12)</f>
        <v>#NUM!</v>
      </c>
      <c r="V12" s="252" t="str">
        <f>_xll.RtGet("IDN",O12,"TRDVOL_1")</f>
        <v>#N/A The record could not be found</v>
      </c>
      <c r="W12" s="257" t="str">
        <f>_xll.RtGet("IDN",O12,"OPINT_1")</f>
        <v>#N/A The record could not be found</v>
      </c>
      <c r="X12" s="81" t="s">
        <v>177</v>
      </c>
      <c r="Y12" s="132" t="e">
        <v>#NUM!</v>
      </c>
      <c r="Z12" s="81"/>
      <c r="AA12" s="131" t="e">
        <v>#NUM!</v>
      </c>
      <c r="AB12" s="83">
        <f>_xll.qlSimpleQuoteSetValue(F12,AA12,Trigger)</f>
        <v>0</v>
      </c>
      <c r="AC12" s="7"/>
      <c r="AD12" s="2"/>
      <c r="AE12" s="51"/>
      <c r="AF12" s="50">
        <v>8</v>
      </c>
      <c r="AG12" s="48" t="b">
        <v>0</v>
      </c>
      <c r="AH12" s="48" t="str">
        <v>Q5</v>
      </c>
      <c r="AI12" s="73" t="str">
        <f t="shared" si="1"/>
        <v>SEKFUT3MQ5ConvAdj_Quote</v>
      </c>
      <c r="AJ12" s="72" t="e">
        <f>_xll.qlFuturesConvAdjustmentQuote(AI12,IborIndex,AH12,F12,Volatility,MeanReversion,Permanent,AND(ISERROR(AB12),ISERROR(#REF!)),ObjectOverwrite)</f>
        <v>#NUM!</v>
      </c>
      <c r="AK12" s="15" t="str">
        <f ca="1">_xll.ohRangeRetrieveError(AJ12)</f>
        <v>qlFuturesConvAdjustmentQuote - Error converting parameter 'Volatility' : 'unable to convert type 'struct ObjectHandler::empty_property_tag' to type 'QuantLib::Quote'</v>
      </c>
      <c r="AL12" s="7"/>
    </row>
    <row r="13" spans="1:38" x14ac:dyDescent="0.2">
      <c r="A13" s="51"/>
      <c r="B13" s="50">
        <v>9</v>
      </c>
      <c r="C13" s="49" t="b">
        <v>0</v>
      </c>
      <c r="D13" s="48" t="str">
        <v>U5</v>
      </c>
      <c r="E13" s="47" t="str">
        <f t="shared" si="0"/>
        <v>SEKFUT3MU5_Quote</v>
      </c>
      <c r="F13" s="46" t="str">
        <f>_xll.qlSimpleQuote(E13,,PriceTickValue,Permanent,Trigger,ObjectOverwrite)</f>
        <v>SEKFUT3MU5_Quote#0000</v>
      </c>
      <c r="G13" s="30" t="str">
        <f>_xll.ohRangeRetrieveError(F13)</f>
        <v/>
      </c>
      <c r="H13" s="45"/>
      <c r="J13" s="130"/>
      <c r="K13" s="136">
        <v>9</v>
      </c>
      <c r="L13" s="135" t="b">
        <v>0</v>
      </c>
      <c r="M13" s="80" t="str">
        <v>U5</v>
      </c>
      <c r="N13" s="134">
        <v>42263</v>
      </c>
      <c r="O13" s="80" t="str">
        <v>SE3MFU5</v>
      </c>
      <c r="P13" s="133" t="s">
        <v>191</v>
      </c>
      <c r="Q13" s="80" t="s">
        <v>191</v>
      </c>
      <c r="R13" s="80" t="s">
        <v>191</v>
      </c>
      <c r="S13" s="80" t="s">
        <v>191</v>
      </c>
      <c r="T13" s="80" t="s">
        <v>191</v>
      </c>
      <c r="U13" s="80" t="e">
        <f>_xll.qlMidSafe($Q13,$R13)</f>
        <v>#NUM!</v>
      </c>
      <c r="V13" s="252" t="str">
        <f>_xll.RtGet("IDN",O13,"TRDVOL_1")</f>
        <v>#N/A Access Denied: User req to IDN for Exch - OMXF</v>
      </c>
      <c r="W13" s="257" t="str">
        <f>_xll.RtGet("IDN",O13,"OPINT_1")</f>
        <v>#N/A Access Denied: User req to IDN for Exch - OMXF</v>
      </c>
      <c r="X13" s="81" t="s">
        <v>177</v>
      </c>
      <c r="Y13" s="132" t="e">
        <v>#NUM!</v>
      </c>
      <c r="Z13" s="81"/>
      <c r="AA13" s="131" t="e">
        <v>#NUM!</v>
      </c>
      <c r="AB13" s="83">
        <f>_xll.qlSimpleQuoteSetValue(F13,AA13,Trigger)</f>
        <v>0</v>
      </c>
      <c r="AC13" s="7"/>
      <c r="AD13" s="2"/>
      <c r="AE13" s="51"/>
      <c r="AF13" s="50">
        <v>9</v>
      </c>
      <c r="AG13" s="48" t="b">
        <v>0</v>
      </c>
      <c r="AH13" s="48" t="str">
        <v>U5</v>
      </c>
      <c r="AI13" s="73" t="str">
        <f t="shared" si="1"/>
        <v>SEKFUT3MU5ConvAdj_Quote</v>
      </c>
      <c r="AJ13" s="72" t="e">
        <f>_xll.qlFuturesConvAdjustmentQuote(AI13,IborIndex,AH13,F13,Volatility,MeanReversion,Permanent,AND(ISERROR(AB13),ISERROR(#REF!)),ObjectOverwrite)</f>
        <v>#NUM!</v>
      </c>
      <c r="AK13" s="15" t="str">
        <f ca="1">_xll.ohRangeRetrieveError(AJ13)</f>
        <v>qlFuturesConvAdjustmentQuote - Error converting parameter 'Volatility' : 'unable to convert type 'struct ObjectHandler::empty_property_tag' to type 'QuantLib::Quote'</v>
      </c>
      <c r="AL13" s="7"/>
    </row>
    <row r="14" spans="1:38" x14ac:dyDescent="0.2">
      <c r="A14" s="51"/>
      <c r="B14" s="50">
        <v>10</v>
      </c>
      <c r="C14" s="49" t="b">
        <v>0</v>
      </c>
      <c r="D14" s="48" t="str">
        <v>V5</v>
      </c>
      <c r="E14" s="47" t="str">
        <f t="shared" si="0"/>
        <v>SEKFUT3MV5_Quote</v>
      </c>
      <c r="F14" s="46" t="str">
        <f>_xll.qlSimpleQuote(E14,,PriceTickValue,Permanent,Trigger,ObjectOverwrite)</f>
        <v>SEKFUT3MV5_Quote#0000</v>
      </c>
      <c r="G14" s="30" t="str">
        <f>_xll.ohRangeRetrieveError(F14)</f>
        <v/>
      </c>
      <c r="H14" s="45"/>
      <c r="J14" s="130"/>
      <c r="K14" s="136">
        <v>10</v>
      </c>
      <c r="L14" s="135" t="b">
        <v>0</v>
      </c>
      <c r="M14" s="80" t="str">
        <v>V5</v>
      </c>
      <c r="N14" s="134">
        <v>42298</v>
      </c>
      <c r="O14" s="80" t="str">
        <v>SE3MFV5</v>
      </c>
      <c r="P14" s="133" t="s">
        <v>176</v>
      </c>
      <c r="Q14" s="80" t="s">
        <v>176</v>
      </c>
      <c r="R14" s="80" t="s">
        <v>176</v>
      </c>
      <c r="S14" s="80" t="s">
        <v>176</v>
      </c>
      <c r="T14" s="80" t="s">
        <v>176</v>
      </c>
      <c r="U14" s="80" t="e">
        <f>_xll.qlMidSafe($Q14,$R14)</f>
        <v>#NUM!</v>
      </c>
      <c r="V14" s="252" t="str">
        <f>_xll.RtGet("IDN",O14,"TRDVOL_1")</f>
        <v>#N/A The record could not be found</v>
      </c>
      <c r="W14" s="257" t="str">
        <f>_xll.RtGet("IDN",O14,"OPINT_1")</f>
        <v>#N/A The record could not be found</v>
      </c>
      <c r="X14" s="81" t="s">
        <v>177</v>
      </c>
      <c r="Y14" s="132">
        <v>97.265000000000001</v>
      </c>
      <c r="Z14" s="81"/>
      <c r="AA14" s="131" t="e">
        <v>#NUM!</v>
      </c>
      <c r="AB14" s="83">
        <f>_xll.qlSimpleQuoteSetValue(F14,AA14,Trigger)</f>
        <v>0</v>
      </c>
      <c r="AC14" s="7"/>
      <c r="AD14" s="2"/>
      <c r="AE14" s="51"/>
      <c r="AF14" s="50">
        <v>10</v>
      </c>
      <c r="AG14" s="48" t="b">
        <v>0</v>
      </c>
      <c r="AH14" s="48" t="str">
        <v>V5</v>
      </c>
      <c r="AI14" s="73" t="str">
        <f t="shared" si="1"/>
        <v>SEKFUT3MV5ConvAdj_Quote</v>
      </c>
      <c r="AJ14" s="72" t="e">
        <f>_xll.qlFuturesConvAdjustmentQuote(AI14,IborIndex,AH14,F14,Volatility,MeanReversion,Permanent,AND(ISERROR(AB14),ISERROR(#REF!)),ObjectOverwrite)</f>
        <v>#NUM!</v>
      </c>
      <c r="AK14" s="15" t="str">
        <f ca="1">_xll.ohRangeRetrieveError(AJ14)</f>
        <v>qlFuturesConvAdjustmentQuote - Error converting parameter 'Volatility' : 'unable to convert type 'struct ObjectHandler::empty_property_tag' to type 'QuantLib::Quote'</v>
      </c>
      <c r="AL14" s="7"/>
    </row>
    <row r="15" spans="1:38" x14ac:dyDescent="0.2">
      <c r="A15" s="51"/>
      <c r="B15" s="50">
        <v>11</v>
      </c>
      <c r="C15" s="49" t="b">
        <v>0</v>
      </c>
      <c r="D15" s="48" t="str">
        <v>X5</v>
      </c>
      <c r="E15" s="47" t="str">
        <f t="shared" si="0"/>
        <v>SEKFUT3MX5_Quote</v>
      </c>
      <c r="F15" s="46" t="str">
        <f>_xll.qlSimpleQuote(E15,,PriceTickValue,Permanent,Trigger,ObjectOverwrite)</f>
        <v>SEKFUT3MX5_Quote#0000</v>
      </c>
      <c r="G15" s="30" t="str">
        <f>_xll.ohRangeRetrieveError(F15)</f>
        <v/>
      </c>
      <c r="H15" s="45"/>
      <c r="J15" s="130"/>
      <c r="K15" s="136">
        <v>11</v>
      </c>
      <c r="L15" s="135" t="b">
        <v>0</v>
      </c>
      <c r="M15" s="80" t="str">
        <v>X5</v>
      </c>
      <c r="N15" s="134">
        <v>42326</v>
      </c>
      <c r="O15" s="80" t="str">
        <v>SE3MFX5</v>
      </c>
      <c r="P15" s="133" t="s">
        <v>176</v>
      </c>
      <c r="Q15" s="80" t="s">
        <v>176</v>
      </c>
      <c r="R15" s="80" t="s">
        <v>176</v>
      </c>
      <c r="S15" s="80" t="s">
        <v>176</v>
      </c>
      <c r="T15" s="80" t="s">
        <v>176</v>
      </c>
      <c r="U15" s="80" t="e">
        <f>_xll.qlMidSafe($Q15,$R15)</f>
        <v>#NUM!</v>
      </c>
      <c r="V15" s="252" t="str">
        <f>_xll.RtGet("IDN",O15,"TRDVOL_1")</f>
        <v>#N/A The record could not be found</v>
      </c>
      <c r="W15" s="257" t="str">
        <f>_xll.RtGet("IDN",O15,"OPINT_1")</f>
        <v>#N/A The record could not be found</v>
      </c>
      <c r="X15" s="81" t="s">
        <v>177</v>
      </c>
      <c r="Y15" s="132" t="e">
        <v>#NUM!</v>
      </c>
      <c r="Z15" s="81"/>
      <c r="AA15" s="131" t="e">
        <v>#NUM!</v>
      </c>
      <c r="AB15" s="83">
        <f>_xll.qlSimpleQuoteSetValue(F15,AA15,Trigger)</f>
        <v>0</v>
      </c>
      <c r="AC15" s="7"/>
      <c r="AD15" s="2"/>
      <c r="AE15" s="51"/>
      <c r="AF15" s="50">
        <v>11</v>
      </c>
      <c r="AG15" s="48" t="b">
        <v>0</v>
      </c>
      <c r="AH15" s="48" t="str">
        <v>X5</v>
      </c>
      <c r="AI15" s="73" t="str">
        <f t="shared" si="1"/>
        <v>SEKFUT3MX5ConvAdj_Quote</v>
      </c>
      <c r="AJ15" s="72" t="e">
        <f>_xll.qlFuturesConvAdjustmentQuote(AI15,IborIndex,AH15,F15,Volatility,MeanReversion,Permanent,AND(ISERROR(AB15),ISERROR(#REF!)),ObjectOverwrite)</f>
        <v>#NUM!</v>
      </c>
      <c r="AK15" s="15" t="str">
        <f ca="1">_xll.ohRangeRetrieveError(AJ15)</f>
        <v>qlFuturesConvAdjustmentQuote - Error converting parameter 'Volatility' : 'unable to convert type 'struct ObjectHandler::empty_property_tag' to type 'QuantLib::Quote'</v>
      </c>
      <c r="AL15" s="7"/>
    </row>
    <row r="16" spans="1:38" x14ac:dyDescent="0.2">
      <c r="A16" s="51"/>
      <c r="B16" s="50">
        <v>12</v>
      </c>
      <c r="C16" s="49" t="b">
        <v>0</v>
      </c>
      <c r="D16" s="48" t="str">
        <v>Z5</v>
      </c>
      <c r="E16" s="47" t="str">
        <f t="shared" si="0"/>
        <v>SEKFUT3MZ5_Quote</v>
      </c>
      <c r="F16" s="46" t="str">
        <f>_xll.qlSimpleQuote(E16,,PriceTickValue,Permanent,Trigger,ObjectOverwrite)</f>
        <v>SEKFUT3MZ5_Quote#0000</v>
      </c>
      <c r="G16" s="30" t="str">
        <f>_xll.ohRangeRetrieveError(F16)</f>
        <v/>
      </c>
      <c r="H16" s="45"/>
      <c r="J16" s="130"/>
      <c r="K16" s="136">
        <v>12</v>
      </c>
      <c r="L16" s="135" t="b">
        <v>0</v>
      </c>
      <c r="M16" s="80" t="str">
        <v>Z5</v>
      </c>
      <c r="N16" s="134">
        <v>42354</v>
      </c>
      <c r="O16" s="80" t="str">
        <v>SE3MFZ5</v>
      </c>
      <c r="P16" s="133" t="s">
        <v>191</v>
      </c>
      <c r="Q16" s="80" t="s">
        <v>191</v>
      </c>
      <c r="R16" s="80" t="s">
        <v>191</v>
      </c>
      <c r="S16" s="80" t="s">
        <v>191</v>
      </c>
      <c r="T16" s="80" t="s">
        <v>191</v>
      </c>
      <c r="U16" s="80" t="e">
        <f>_xll.qlMidSafe($Q16,$R16)</f>
        <v>#NUM!</v>
      </c>
      <c r="V16" s="252" t="str">
        <f>_xll.RtGet("IDN",O16,"TRDVOL_1")</f>
        <v>#N/A Access Denied: User req to IDN for Exch - OMXF</v>
      </c>
      <c r="W16" s="257" t="str">
        <f>_xll.RtGet("IDN",O16,"OPINT_1")</f>
        <v>#N/A Access Denied: User req to IDN for Exch - OMXF</v>
      </c>
      <c r="X16" s="81" t="s">
        <v>177</v>
      </c>
      <c r="Y16" s="132" t="e">
        <v>#NUM!</v>
      </c>
      <c r="Z16" s="81"/>
      <c r="AA16" s="131" t="e">
        <v>#NUM!</v>
      </c>
      <c r="AB16" s="83">
        <f>_xll.qlSimpleQuoteSetValue(F16,AA16,Trigger)</f>
        <v>0</v>
      </c>
      <c r="AC16" s="7"/>
      <c r="AD16" s="2"/>
      <c r="AE16" s="51"/>
      <c r="AF16" s="50">
        <v>12</v>
      </c>
      <c r="AG16" s="48" t="b">
        <v>0</v>
      </c>
      <c r="AH16" s="48" t="str">
        <v>Z5</v>
      </c>
      <c r="AI16" s="73" t="str">
        <f t="shared" si="1"/>
        <v>SEKFUT3MZ5ConvAdj_Quote</v>
      </c>
      <c r="AJ16" s="72" t="e">
        <f>_xll.qlFuturesConvAdjustmentQuote(AI16,IborIndex,AH16,F16,Volatility,MeanReversion,Permanent,AND(ISERROR(AB16),ISERROR(#REF!)),ObjectOverwrite)</f>
        <v>#NUM!</v>
      </c>
      <c r="AK16" s="15" t="str">
        <f ca="1">_xll.ohRangeRetrieveError(AJ16)</f>
        <v>qlFuturesConvAdjustmentQuote - Error converting parameter 'Volatility' : 'unable to convert type 'struct ObjectHandler::empty_property_tag' to type 'QuantLib::Quote'</v>
      </c>
      <c r="AL16" s="7"/>
    </row>
    <row r="17" spans="1:38" x14ac:dyDescent="0.2">
      <c r="A17" s="51"/>
      <c r="B17" s="50">
        <v>13</v>
      </c>
      <c r="C17" s="49" t="b">
        <v>1</v>
      </c>
      <c r="D17" s="48" t="str">
        <v>H6</v>
      </c>
      <c r="E17" s="47" t="str">
        <f t="shared" si="0"/>
        <v>SEKFUT3MH6_Quote</v>
      </c>
      <c r="F17" s="46" t="str">
        <f>_xll.qlSimpleQuote(E17,,PriceTickValue,Permanent,Trigger,ObjectOverwrite)</f>
        <v>SEKFUT3MH6_Quote#0000</v>
      </c>
      <c r="G17" s="30" t="str">
        <f>_xll.ohRangeRetrieveError(F17)</f>
        <v/>
      </c>
      <c r="H17" s="45"/>
      <c r="J17" s="130"/>
      <c r="K17" s="136">
        <v>13</v>
      </c>
      <c r="L17" s="135" t="b">
        <v>1</v>
      </c>
      <c r="M17" s="80" t="str">
        <v>H6</v>
      </c>
      <c r="N17" s="134">
        <v>42445</v>
      </c>
      <c r="O17" s="80" t="str">
        <v>SE3MFH6</v>
      </c>
      <c r="P17" s="133" t="s">
        <v>191</v>
      </c>
      <c r="Q17" s="80" t="s">
        <v>191</v>
      </c>
      <c r="R17" s="80" t="s">
        <v>191</v>
      </c>
      <c r="S17" s="80" t="s">
        <v>191</v>
      </c>
      <c r="T17" s="80" t="s">
        <v>191</v>
      </c>
      <c r="U17" s="80" t="e">
        <f>_xll.qlMidSafe($Q17,$R17)</f>
        <v>#NUM!</v>
      </c>
      <c r="V17" s="252" t="str">
        <f>_xll.RtGet("IDN",O17,"TRDVOL_1")</f>
        <v>#N/A Access Denied: User req to IDN for Exch - OMXF</v>
      </c>
      <c r="W17" s="257" t="str">
        <f>_xll.RtGet("IDN",O17,"OPINT_1")</f>
        <v>#N/A Access Denied: User req to IDN for Exch - OMXF</v>
      </c>
      <c r="X17" s="81" t="s">
        <v>177</v>
      </c>
      <c r="Y17" s="132">
        <v>97.164999999999992</v>
      </c>
      <c r="Z17" s="81"/>
      <c r="AA17" s="131" t="e">
        <v>#NUM!</v>
      </c>
      <c r="AB17" s="83">
        <f>_xll.qlSimpleQuoteSetValue(F17,AA17,Trigger)</f>
        <v>0</v>
      </c>
      <c r="AC17" s="7"/>
      <c r="AD17" s="2"/>
      <c r="AE17" s="51"/>
      <c r="AF17" s="50">
        <v>13</v>
      </c>
      <c r="AG17" s="48" t="b">
        <v>1</v>
      </c>
      <c r="AH17" s="48" t="str">
        <v>H6</v>
      </c>
      <c r="AI17" s="73" t="str">
        <f t="shared" si="1"/>
        <v>SEKFUT3MH6ConvAdj_Quote</v>
      </c>
      <c r="AJ17" s="72" t="e">
        <f>_xll.qlFuturesConvAdjustmentQuote(AI17,IborIndex,AH17,F17,Volatility,MeanReversion,Permanent,AND(ISERROR(AB17),ISERROR(#REF!)),ObjectOverwrite)</f>
        <v>#NUM!</v>
      </c>
      <c r="AK17" s="15" t="str">
        <f ca="1">_xll.ohRangeRetrieveError(AJ17)</f>
        <v>qlFuturesConvAdjustmentQuote - Error converting parameter 'Volatility' : 'unable to convert type 'struct ObjectHandler::empty_property_tag' to type 'QuantLib::Quote'</v>
      </c>
      <c r="AL17" s="7"/>
    </row>
    <row r="18" spans="1:38" x14ac:dyDescent="0.2">
      <c r="A18" s="51"/>
      <c r="B18" s="50">
        <v>14</v>
      </c>
      <c r="C18" s="49" t="b">
        <v>1</v>
      </c>
      <c r="D18" s="48" t="str">
        <v>M6</v>
      </c>
      <c r="E18" s="47" t="str">
        <f t="shared" si="0"/>
        <v>SEKFUT3MM6_Quote</v>
      </c>
      <c r="F18" s="46" t="str">
        <f>_xll.qlSimpleQuote(E18,,PriceTickValue,Permanent,Trigger,ObjectOverwrite)</f>
        <v>SEKFUT3MM6_Quote#0000</v>
      </c>
      <c r="G18" s="30" t="str">
        <f>_xll.ohRangeRetrieveError(F18)</f>
        <v/>
      </c>
      <c r="H18" s="45"/>
      <c r="J18" s="130"/>
      <c r="K18" s="136">
        <v>14</v>
      </c>
      <c r="L18" s="135" t="b">
        <v>1</v>
      </c>
      <c r="M18" s="80" t="str">
        <v>M6</v>
      </c>
      <c r="N18" s="134">
        <v>42536</v>
      </c>
      <c r="O18" s="80" t="str">
        <v>SE3MFM6</v>
      </c>
      <c r="P18" s="133" t="s">
        <v>191</v>
      </c>
      <c r="Q18" s="80" t="s">
        <v>191</v>
      </c>
      <c r="R18" s="80" t="s">
        <v>191</v>
      </c>
      <c r="S18" s="80" t="s">
        <v>191</v>
      </c>
      <c r="T18" s="80" t="s">
        <v>191</v>
      </c>
      <c r="U18" s="80" t="e">
        <f>_xll.qlMidSafe($Q18,$R18)</f>
        <v>#NUM!</v>
      </c>
      <c r="V18" s="252" t="str">
        <f>_xll.RtGet("IDN",O18,"TRDVOL_1")</f>
        <v>#N/A Access Denied: User req to IDN for Exch - OMXF</v>
      </c>
      <c r="W18" s="257" t="str">
        <f>_xll.RtGet("IDN",O18,"OPINT_1")</f>
        <v>#N/A Access Denied: User req to IDN for Exch - OMXF</v>
      </c>
      <c r="X18" s="81" t="s">
        <v>177</v>
      </c>
      <c r="Y18" s="132">
        <v>97.055000000000007</v>
      </c>
      <c r="Z18" s="81"/>
      <c r="AA18" s="131" t="e">
        <v>#NUM!</v>
      </c>
      <c r="AB18" s="83">
        <f>_xll.qlSimpleQuoteSetValue(F18,AA18,Trigger)</f>
        <v>0</v>
      </c>
      <c r="AC18" s="7"/>
      <c r="AD18" s="2"/>
      <c r="AE18" s="51"/>
      <c r="AF18" s="50">
        <v>14</v>
      </c>
      <c r="AG18" s="48" t="b">
        <v>1</v>
      </c>
      <c r="AH18" s="48" t="str">
        <v>M6</v>
      </c>
      <c r="AI18" s="73" t="str">
        <f t="shared" si="1"/>
        <v>SEKFUT3MM6ConvAdj_Quote</v>
      </c>
      <c r="AJ18" s="72" t="e">
        <f>_xll.qlFuturesConvAdjustmentQuote(AI18,IborIndex,AH18,F18,Volatility,MeanReversion,Permanent,AND(ISERROR(AB18),ISERROR(#REF!)),ObjectOverwrite)</f>
        <v>#NUM!</v>
      </c>
      <c r="AK18" s="15" t="str">
        <f ca="1">_xll.ohRangeRetrieveError(AJ18)</f>
        <v>qlFuturesConvAdjustmentQuote - Error converting parameter 'Volatility' : 'unable to convert type 'struct ObjectHandler::empty_property_tag' to type 'QuantLib::Quote'</v>
      </c>
      <c r="AL18" s="7"/>
    </row>
    <row r="19" spans="1:38" x14ac:dyDescent="0.2">
      <c r="A19" s="51"/>
      <c r="B19" s="50">
        <v>15</v>
      </c>
      <c r="C19" s="49" t="b">
        <v>1</v>
      </c>
      <c r="D19" s="48" t="str">
        <v>U6</v>
      </c>
      <c r="E19" s="47" t="str">
        <f t="shared" si="0"/>
        <v>SEKFUT3MU6_Quote</v>
      </c>
      <c r="F19" s="46" t="str">
        <f>_xll.qlSimpleQuote(E19,,PriceTickValue,Permanent,Trigger,ObjectOverwrite)</f>
        <v>SEKFUT3MU6_Quote#0000</v>
      </c>
      <c r="G19" s="30" t="str">
        <f>_xll.ohRangeRetrieveError(F19)</f>
        <v/>
      </c>
      <c r="H19" s="45"/>
      <c r="J19" s="130"/>
      <c r="K19" s="136">
        <v>15</v>
      </c>
      <c r="L19" s="135" t="b">
        <v>1</v>
      </c>
      <c r="M19" s="80" t="str">
        <v>U6</v>
      </c>
      <c r="N19" s="134">
        <v>42634</v>
      </c>
      <c r="O19" s="80" t="str">
        <v>SE3MFU6</v>
      </c>
      <c r="P19" s="133" t="s">
        <v>191</v>
      </c>
      <c r="Q19" s="80" t="s">
        <v>191</v>
      </c>
      <c r="R19" s="80" t="s">
        <v>191</v>
      </c>
      <c r="S19" s="80" t="s">
        <v>191</v>
      </c>
      <c r="T19" s="80" t="s">
        <v>191</v>
      </c>
      <c r="U19" s="80" t="e">
        <f>_xll.qlMidSafe($Q19,$R19)</f>
        <v>#NUM!</v>
      </c>
      <c r="V19" s="252" t="str">
        <f>_xll.RtGet("IDN",O19,"TRDVOL_1")</f>
        <v>#N/A Access Denied: User req to IDN for Exch - OMXF</v>
      </c>
      <c r="W19" s="257" t="str">
        <f>_xll.RtGet("IDN",O19,"OPINT_1")</f>
        <v>#N/A Access Denied: User req to IDN for Exch - OMXF</v>
      </c>
      <c r="X19" s="81" t="s">
        <v>177</v>
      </c>
      <c r="Y19" s="132">
        <v>96.954999999999998</v>
      </c>
      <c r="Z19" s="81"/>
      <c r="AA19" s="131" t="e">
        <v>#NUM!</v>
      </c>
      <c r="AB19" s="83">
        <f>_xll.qlSimpleQuoteSetValue(F19,AA19,Trigger)</f>
        <v>0</v>
      </c>
      <c r="AC19" s="7"/>
      <c r="AD19" s="2"/>
      <c r="AE19" s="51"/>
      <c r="AF19" s="50">
        <v>15</v>
      </c>
      <c r="AG19" s="48" t="b">
        <v>1</v>
      </c>
      <c r="AH19" s="48" t="str">
        <v>U6</v>
      </c>
      <c r="AI19" s="73" t="str">
        <f t="shared" si="1"/>
        <v>SEKFUT3MU6ConvAdj_Quote</v>
      </c>
      <c r="AJ19" s="72" t="e">
        <f>_xll.qlFuturesConvAdjustmentQuote(AI19,IborIndex,AH19,F19,Volatility,MeanReversion,Permanent,AND(ISERROR(AB19),ISERROR(#REF!)),ObjectOverwrite)</f>
        <v>#NUM!</v>
      </c>
      <c r="AK19" s="15" t="str">
        <f ca="1">_xll.ohRangeRetrieveError(AJ19)</f>
        <v>qlFuturesConvAdjustmentQuote - Error converting parameter 'Volatility' : 'unable to convert type 'struct ObjectHandler::empty_property_tag' to type 'QuantLib::Quote'</v>
      </c>
      <c r="AL19" s="7"/>
    </row>
    <row r="20" spans="1:38" x14ac:dyDescent="0.2">
      <c r="A20" s="51"/>
      <c r="B20" s="50">
        <v>16</v>
      </c>
      <c r="C20" s="49" t="b">
        <v>1</v>
      </c>
      <c r="D20" s="48" t="str">
        <v>Z6</v>
      </c>
      <c r="E20" s="47" t="str">
        <f t="shared" si="0"/>
        <v>SEKFUT3MZ6_Quote</v>
      </c>
      <c r="F20" s="46" t="str">
        <f>_xll.qlSimpleQuote(E20,,PriceTickValue,Permanent,Trigger,ObjectOverwrite)</f>
        <v>SEKFUT3MZ6_Quote#0000</v>
      </c>
      <c r="G20" s="30" t="str">
        <f>_xll.ohRangeRetrieveError(F20)</f>
        <v/>
      </c>
      <c r="H20" s="45"/>
      <c r="J20" s="130"/>
      <c r="K20" s="136">
        <v>16</v>
      </c>
      <c r="L20" s="135" t="b">
        <v>1</v>
      </c>
      <c r="M20" s="80" t="str">
        <v>Z6</v>
      </c>
      <c r="N20" s="134">
        <v>42725</v>
      </c>
      <c r="O20" s="80" t="str">
        <v>SE3MFZ6</v>
      </c>
      <c r="P20" s="133" t="s">
        <v>191</v>
      </c>
      <c r="Q20" s="80" t="s">
        <v>191</v>
      </c>
      <c r="R20" s="80" t="s">
        <v>191</v>
      </c>
      <c r="S20" s="80" t="s">
        <v>191</v>
      </c>
      <c r="T20" s="80" t="s">
        <v>191</v>
      </c>
      <c r="U20" s="80" t="e">
        <f>_xll.qlMidSafe($Q20,$R20)</f>
        <v>#NUM!</v>
      </c>
      <c r="V20" s="252" t="str">
        <f>_xll.RtGet("IDN",O20,"TRDVOL_1")</f>
        <v>#N/A Access Denied: User req to IDN for Exch - OMXF</v>
      </c>
      <c r="W20" s="257" t="str">
        <f>_xll.RtGet("IDN",O20,"OPINT_1")</f>
        <v>#N/A Access Denied: User req to IDN for Exch - OMXF</v>
      </c>
      <c r="X20" s="81" t="s">
        <v>177</v>
      </c>
      <c r="Y20" s="132">
        <v>96.85</v>
      </c>
      <c r="Z20" s="81"/>
      <c r="AA20" s="131" t="e">
        <v>#NUM!</v>
      </c>
      <c r="AB20" s="83">
        <f>_xll.qlSimpleQuoteSetValue(F20,AA20,Trigger)</f>
        <v>0</v>
      </c>
      <c r="AC20" s="7"/>
      <c r="AD20" s="2"/>
      <c r="AE20" s="51"/>
      <c r="AF20" s="50">
        <v>16</v>
      </c>
      <c r="AG20" s="48" t="b">
        <v>1</v>
      </c>
      <c r="AH20" s="48" t="str">
        <v>Z6</v>
      </c>
      <c r="AI20" s="73" t="str">
        <f t="shared" si="1"/>
        <v>SEKFUT3MZ6ConvAdj_Quote</v>
      </c>
      <c r="AJ20" s="72" t="e">
        <f>_xll.qlFuturesConvAdjustmentQuote(AI20,IborIndex,AH20,F20,Volatility,MeanReversion,Permanent,AND(ISERROR(AB20),ISERROR(#REF!)),ObjectOverwrite)</f>
        <v>#NUM!</v>
      </c>
      <c r="AK20" s="15" t="str">
        <f ca="1">_xll.ohRangeRetrieveError(AJ20)</f>
        <v>qlFuturesConvAdjustmentQuote - Error converting parameter 'Volatility' : 'unable to convert type 'struct ObjectHandler::empty_property_tag' to type 'QuantLib::Quote'</v>
      </c>
      <c r="AL20" s="7"/>
    </row>
    <row r="21" spans="1:38" x14ac:dyDescent="0.2">
      <c r="A21" s="51"/>
      <c r="B21" s="50">
        <v>17</v>
      </c>
      <c r="C21" s="49" t="b">
        <v>1</v>
      </c>
      <c r="D21" s="48" t="str">
        <v>H7</v>
      </c>
      <c r="E21" s="47" t="str">
        <f t="shared" si="0"/>
        <v>SEKFUT3MH7_Quote</v>
      </c>
      <c r="F21" s="46" t="str">
        <f>_xll.qlSimpleQuote(E21,,PriceTickValue,Permanent,Trigger,ObjectOverwrite)</f>
        <v>SEKFUT3MH7_Quote#0000</v>
      </c>
      <c r="G21" s="30" t="str">
        <f>_xll.ohRangeRetrieveError(F21)</f>
        <v/>
      </c>
      <c r="H21" s="45"/>
      <c r="J21" s="130"/>
      <c r="K21" s="136">
        <v>17</v>
      </c>
      <c r="L21" s="135" t="b">
        <v>1</v>
      </c>
      <c r="M21" s="80" t="str">
        <v>H7</v>
      </c>
      <c r="N21" s="134">
        <v>42809</v>
      </c>
      <c r="O21" s="80" t="str">
        <v>SE3MFH7</v>
      </c>
      <c r="P21" s="133" t="s">
        <v>191</v>
      </c>
      <c r="Q21" s="80" t="s">
        <v>191</v>
      </c>
      <c r="R21" s="80" t="s">
        <v>191</v>
      </c>
      <c r="S21" s="80" t="s">
        <v>191</v>
      </c>
      <c r="T21" s="80" t="s">
        <v>191</v>
      </c>
      <c r="U21" s="80" t="e">
        <f>_xll.qlMidSafe($Q21,$R21)</f>
        <v>#NUM!</v>
      </c>
      <c r="V21" s="252" t="str">
        <f>_xll.RtGet("IDN",O21,"TRDVOL_1")</f>
        <v>#N/A Access Denied: User req to IDN for Exch - OMXF</v>
      </c>
      <c r="W21" s="257" t="str">
        <f>_xll.RtGet("IDN",O21,"OPINT_1")</f>
        <v>#N/A Access Denied: User req to IDN for Exch - OMXF</v>
      </c>
      <c r="X21" s="81" t="s">
        <v>177</v>
      </c>
      <c r="Y21" s="132">
        <v>96.759999999999991</v>
      </c>
      <c r="Z21" s="81"/>
      <c r="AA21" s="131" t="e">
        <v>#NUM!</v>
      </c>
      <c r="AB21" s="83">
        <f>_xll.qlSimpleQuoteSetValue(F21,AA21,Trigger)</f>
        <v>0</v>
      </c>
      <c r="AC21" s="7"/>
      <c r="AD21" s="2"/>
      <c r="AE21" s="51"/>
      <c r="AF21" s="50">
        <v>17</v>
      </c>
      <c r="AG21" s="48" t="b">
        <v>1</v>
      </c>
      <c r="AH21" s="48" t="str">
        <v>H7</v>
      </c>
      <c r="AI21" s="73" t="str">
        <f t="shared" si="1"/>
        <v>SEKFUT3MH7ConvAdj_Quote</v>
      </c>
      <c r="AJ21" s="72" t="e">
        <f>_xll.qlFuturesConvAdjustmentQuote(AI21,IborIndex,AH21,F21,Volatility,MeanReversion,Permanent,AND(ISERROR(AB21),ISERROR(#REF!)),ObjectOverwrite)</f>
        <v>#NUM!</v>
      </c>
      <c r="AK21" s="15" t="str">
        <f ca="1">_xll.ohRangeRetrieveError(AJ21)</f>
        <v>qlFuturesConvAdjustmentQuote - Error converting parameter 'Volatility' : 'unable to convert type 'struct ObjectHandler::empty_property_tag' to type 'QuantLib::Quote'</v>
      </c>
      <c r="AL21" s="7"/>
    </row>
    <row r="22" spans="1:38" x14ac:dyDescent="0.2">
      <c r="A22" s="51"/>
      <c r="B22" s="50">
        <v>18</v>
      </c>
      <c r="C22" s="49" t="b">
        <v>1</v>
      </c>
      <c r="D22" s="48" t="str">
        <v>M7</v>
      </c>
      <c r="E22" s="47" t="str">
        <f t="shared" si="0"/>
        <v>SEKFUT3MM7_Quote</v>
      </c>
      <c r="F22" s="46" t="str">
        <f>_xll.qlSimpleQuote(E22,,PriceTickValue,Permanent,Trigger,ObjectOverwrite)</f>
        <v>SEKFUT3MM7_Quote#0000</v>
      </c>
      <c r="G22" s="30" t="str">
        <f>_xll.ohRangeRetrieveError(F22)</f>
        <v/>
      </c>
      <c r="H22" s="45"/>
      <c r="J22" s="130"/>
      <c r="K22" s="136">
        <v>18</v>
      </c>
      <c r="L22" s="135" t="b">
        <v>1</v>
      </c>
      <c r="M22" s="80" t="str">
        <v>M7</v>
      </c>
      <c r="N22" s="134">
        <v>42907</v>
      </c>
      <c r="O22" s="80" t="str">
        <v>SE3MFM7</v>
      </c>
      <c r="P22" s="133" t="s">
        <v>191</v>
      </c>
      <c r="Q22" s="80" t="s">
        <v>191</v>
      </c>
      <c r="R22" s="80" t="s">
        <v>191</v>
      </c>
      <c r="S22" s="80" t="s">
        <v>191</v>
      </c>
      <c r="T22" s="80" t="s">
        <v>191</v>
      </c>
      <c r="U22" s="80" t="e">
        <f>_xll.qlMidSafe($Q22,$R22)</f>
        <v>#NUM!</v>
      </c>
      <c r="V22" s="252" t="str">
        <f>_xll.RtGet("IDN",O22,"TRDVOL_1")</f>
        <v>#N/A Access Denied: User req to IDN for Exch - OMXF</v>
      </c>
      <c r="W22" s="257" t="str">
        <f>_xll.RtGet("IDN",O22,"OPINT_1")</f>
        <v>#N/A Access Denied: User req to IDN for Exch - OMXF</v>
      </c>
      <c r="X22" s="81" t="s">
        <v>177</v>
      </c>
      <c r="Y22" s="132">
        <v>96.67</v>
      </c>
      <c r="Z22" s="81"/>
      <c r="AA22" s="131" t="e">
        <v>#NUM!</v>
      </c>
      <c r="AB22" s="83">
        <f>_xll.qlSimpleQuoteSetValue(F22,AA22,Trigger)</f>
        <v>0</v>
      </c>
      <c r="AC22" s="7"/>
      <c r="AD22" s="2"/>
      <c r="AE22" s="51"/>
      <c r="AF22" s="50">
        <v>18</v>
      </c>
      <c r="AG22" s="48" t="b">
        <v>1</v>
      </c>
      <c r="AH22" s="48" t="str">
        <v>M7</v>
      </c>
      <c r="AI22" s="73" t="str">
        <f t="shared" si="1"/>
        <v>SEKFUT3MM7ConvAdj_Quote</v>
      </c>
      <c r="AJ22" s="72" t="e">
        <f>_xll.qlFuturesConvAdjustmentQuote(AI22,IborIndex,AH22,F22,Volatility,MeanReversion,Permanent,AND(ISERROR(AB22),ISERROR(#REF!)),ObjectOverwrite)</f>
        <v>#NUM!</v>
      </c>
      <c r="AK22" s="15" t="str">
        <f ca="1">_xll.ohRangeRetrieveError(AJ22)</f>
        <v>qlFuturesConvAdjustmentQuote - Error converting parameter 'Volatility' : 'unable to convert type 'struct ObjectHandler::empty_property_tag' to type 'QuantLib::Quote'</v>
      </c>
      <c r="AL22" s="7"/>
    </row>
    <row r="23" spans="1:38" x14ac:dyDescent="0.2">
      <c r="A23" s="51"/>
      <c r="B23" s="50">
        <v>19</v>
      </c>
      <c r="C23" s="49" t="b">
        <v>1</v>
      </c>
      <c r="D23" s="48" t="str">
        <v>U7</v>
      </c>
      <c r="E23" s="47" t="str">
        <f t="shared" si="0"/>
        <v>SEKFUT3MU7_Quote</v>
      </c>
      <c r="F23" s="46" t="str">
        <f>_xll.qlSimpleQuote(E23,,PriceTickValue,Permanent,Trigger,ObjectOverwrite)</f>
        <v>SEKFUT3MU7_Quote#0000</v>
      </c>
      <c r="G23" s="30" t="str">
        <f>_xll.ohRangeRetrieveError(F23)</f>
        <v/>
      </c>
      <c r="H23" s="45"/>
      <c r="J23" s="130"/>
      <c r="K23" s="136">
        <v>19</v>
      </c>
      <c r="L23" s="135" t="b">
        <v>1</v>
      </c>
      <c r="M23" s="80" t="str">
        <v>U7</v>
      </c>
      <c r="N23" s="134">
        <v>42998</v>
      </c>
      <c r="O23" s="80" t="str">
        <v>SE3MFU7</v>
      </c>
      <c r="P23" s="133" t="s">
        <v>191</v>
      </c>
      <c r="Q23" s="80" t="s">
        <v>191</v>
      </c>
      <c r="R23" s="80" t="s">
        <v>191</v>
      </c>
      <c r="S23" s="80" t="s">
        <v>191</v>
      </c>
      <c r="T23" s="80" t="s">
        <v>191</v>
      </c>
      <c r="U23" s="80" t="e">
        <f>_xll.qlMidSafe($Q23,$R23)</f>
        <v>#NUM!</v>
      </c>
      <c r="V23" s="252" t="str">
        <f>_xll.RtGet("IDN",O23,"TRDVOL_1")</f>
        <v>#N/A Access Denied: User req to IDN for Exch - OMXF</v>
      </c>
      <c r="W23" s="257" t="str">
        <f>_xll.RtGet("IDN",O23,"OPINT_1")</f>
        <v>#N/A Access Denied: User req to IDN for Exch - OMXF</v>
      </c>
      <c r="X23" s="81" t="s">
        <v>177</v>
      </c>
      <c r="Y23" s="132">
        <v>96.57</v>
      </c>
      <c r="Z23" s="81"/>
      <c r="AA23" s="131" t="e">
        <v>#NUM!</v>
      </c>
      <c r="AB23" s="83">
        <f>_xll.qlSimpleQuoteSetValue(F23,AA23,Trigger)</f>
        <v>0</v>
      </c>
      <c r="AC23" s="7"/>
      <c r="AD23" s="2"/>
      <c r="AE23" s="51"/>
      <c r="AF23" s="50">
        <v>19</v>
      </c>
      <c r="AG23" s="48" t="b">
        <v>1</v>
      </c>
      <c r="AH23" s="48" t="str">
        <v>U7</v>
      </c>
      <c r="AI23" s="73" t="str">
        <f t="shared" si="1"/>
        <v>SEKFUT3MU7ConvAdj_Quote</v>
      </c>
      <c r="AJ23" s="72" t="e">
        <f>_xll.qlFuturesConvAdjustmentQuote(AI23,IborIndex,AH23,F23,Volatility,MeanReversion,Permanent,AND(ISERROR(AB23),ISERROR(#REF!)),ObjectOverwrite)</f>
        <v>#NUM!</v>
      </c>
      <c r="AK23" s="15" t="str">
        <f ca="1">_xll.ohRangeRetrieveError(AJ23)</f>
        <v>qlFuturesConvAdjustmentQuote - Error converting parameter 'Volatility' : 'unable to convert type 'struct ObjectHandler::empty_property_tag' to type 'QuantLib::Quote'</v>
      </c>
      <c r="AL23" s="7"/>
    </row>
    <row r="24" spans="1:38" x14ac:dyDescent="0.2">
      <c r="A24" s="51"/>
      <c r="B24" s="50">
        <v>20</v>
      </c>
      <c r="C24" s="49" t="b">
        <v>1</v>
      </c>
      <c r="D24" s="48" t="str">
        <v>Z7</v>
      </c>
      <c r="E24" s="47" t="str">
        <f t="shared" si="0"/>
        <v>SEKFUT3MZ7_Quote</v>
      </c>
      <c r="F24" s="46" t="str">
        <f>_xll.qlSimpleQuote(E24,,PriceTickValue,Permanent,Trigger,ObjectOverwrite)</f>
        <v>SEKFUT3MZ7_Quote#0000</v>
      </c>
      <c r="G24" s="30" t="str">
        <f>_xll.ohRangeRetrieveError(F24)</f>
        <v/>
      </c>
      <c r="H24" s="45"/>
      <c r="J24" s="130"/>
      <c r="K24" s="136">
        <v>20</v>
      </c>
      <c r="L24" s="135" t="b">
        <v>1</v>
      </c>
      <c r="M24" s="80" t="str">
        <v>Z7</v>
      </c>
      <c r="N24" s="134">
        <v>43089</v>
      </c>
      <c r="O24" s="80" t="str">
        <v>SE3MFZ7</v>
      </c>
      <c r="P24" s="133" t="s">
        <v>191</v>
      </c>
      <c r="Q24" s="80" t="s">
        <v>191</v>
      </c>
      <c r="R24" s="80" t="s">
        <v>191</v>
      </c>
      <c r="S24" s="80" t="s">
        <v>191</v>
      </c>
      <c r="T24" s="80" t="s">
        <v>191</v>
      </c>
      <c r="U24" s="80" t="e">
        <f>_xll.qlMidSafe($Q24,$R24)</f>
        <v>#NUM!</v>
      </c>
      <c r="V24" s="252" t="str">
        <f>_xll.RtGet("IDN",O24,"TRDVOL_1")</f>
        <v>#N/A Access Denied: User req to IDN for Exch - OMXF</v>
      </c>
      <c r="W24" s="257" t="str">
        <f>_xll.RtGet("IDN",O24,"OPINT_1")</f>
        <v>#N/A Access Denied: User req to IDN for Exch - OMXF</v>
      </c>
      <c r="X24" s="81" t="s">
        <v>177</v>
      </c>
      <c r="Y24" s="132">
        <v>96.47</v>
      </c>
      <c r="Z24" s="81"/>
      <c r="AA24" s="131" t="e">
        <v>#NUM!</v>
      </c>
      <c r="AB24" s="83">
        <f>_xll.qlSimpleQuoteSetValue(F24,AA24,Trigger)</f>
        <v>0</v>
      </c>
      <c r="AC24" s="7"/>
      <c r="AD24" s="2"/>
      <c r="AE24" s="51"/>
      <c r="AF24" s="50">
        <v>20</v>
      </c>
      <c r="AG24" s="48" t="b">
        <v>1</v>
      </c>
      <c r="AH24" s="48" t="str">
        <v>Z7</v>
      </c>
      <c r="AI24" s="73" t="str">
        <f t="shared" si="1"/>
        <v>SEKFUT3MZ7ConvAdj_Quote</v>
      </c>
      <c r="AJ24" s="72" t="e">
        <f>_xll.qlFuturesConvAdjustmentQuote(AI24,IborIndex,AH24,F24,Volatility,MeanReversion,Permanent,AND(ISERROR(AB24),ISERROR(#REF!)),ObjectOverwrite)</f>
        <v>#NUM!</v>
      </c>
      <c r="AK24" s="15" t="str">
        <f ca="1">_xll.ohRangeRetrieveError(AJ24)</f>
        <v>qlFuturesConvAdjustmentQuote - Error converting parameter 'Volatility' : 'unable to convert type 'struct ObjectHandler::empty_property_tag' to type 'QuantLib::Quote'</v>
      </c>
      <c r="AL24" s="7"/>
    </row>
    <row r="25" spans="1:38" x14ac:dyDescent="0.2">
      <c r="A25" s="51"/>
      <c r="B25" s="50">
        <v>21</v>
      </c>
      <c r="C25" s="49" t="b">
        <v>1</v>
      </c>
      <c r="D25" s="48" t="str">
        <v>H8</v>
      </c>
      <c r="E25" s="47" t="str">
        <f t="shared" si="0"/>
        <v>SEKFUT3MH8_Quote</v>
      </c>
      <c r="F25" s="46" t="str">
        <f>_xll.qlSimpleQuote(E25,,PriceTickValue,Permanent,Trigger,ObjectOverwrite)</f>
        <v>SEKFUT3MH8_Quote#0000</v>
      </c>
      <c r="G25" s="30" t="str">
        <f>_xll.ohRangeRetrieveError(F25)</f>
        <v/>
      </c>
      <c r="H25" s="45"/>
      <c r="J25" s="130"/>
      <c r="K25" s="136">
        <v>21</v>
      </c>
      <c r="L25" s="135" t="b">
        <v>1</v>
      </c>
      <c r="M25" s="80" t="str">
        <v>H8</v>
      </c>
      <c r="N25" s="134">
        <v>43180</v>
      </c>
      <c r="O25" s="80" t="str">
        <v>SE3MFH8</v>
      </c>
      <c r="P25" s="133" t="s">
        <v>176</v>
      </c>
      <c r="Q25" s="80" t="s">
        <v>176</v>
      </c>
      <c r="R25" s="80" t="s">
        <v>176</v>
      </c>
      <c r="S25" s="80" t="s">
        <v>176</v>
      </c>
      <c r="T25" s="80" t="s">
        <v>176</v>
      </c>
      <c r="U25" s="80" t="e">
        <f>_xll.qlMidSafe($Q25,$R25)</f>
        <v>#NUM!</v>
      </c>
      <c r="V25" s="252" t="str">
        <f>_xll.RtGet("IDN",O25,"TRDVOL_1")</f>
        <v>#N/A The record could not be found</v>
      </c>
      <c r="W25" s="257" t="str">
        <f>_xll.RtGet("IDN",O25,"OPINT_1")</f>
        <v>#N/A The record could not be found</v>
      </c>
      <c r="X25" s="81" t="s">
        <v>177</v>
      </c>
      <c r="Y25" s="132">
        <v>96.385000000000005</v>
      </c>
      <c r="Z25" s="81"/>
      <c r="AA25" s="131" t="e">
        <v>#NUM!</v>
      </c>
      <c r="AB25" s="83">
        <f>_xll.qlSimpleQuoteSetValue(F25,AA25,Trigger)</f>
        <v>0</v>
      </c>
      <c r="AC25" s="7"/>
      <c r="AD25" s="2"/>
      <c r="AE25" s="51"/>
      <c r="AF25" s="50">
        <v>21</v>
      </c>
      <c r="AG25" s="48" t="b">
        <v>1</v>
      </c>
      <c r="AH25" s="48" t="str">
        <v>H8</v>
      </c>
      <c r="AI25" s="73" t="str">
        <f t="shared" si="1"/>
        <v>SEKFUT3MH8ConvAdj_Quote</v>
      </c>
      <c r="AJ25" s="72" t="e">
        <f>_xll.qlFuturesConvAdjustmentQuote(AI25,IborIndex,AH25,F25,Volatility,MeanReversion,Permanent,AND(ISERROR(AB25),ISERROR(#REF!)),ObjectOverwrite)</f>
        <v>#NUM!</v>
      </c>
      <c r="AK25" s="15" t="str">
        <f ca="1">_xll.ohRangeRetrieveError(AJ25)</f>
        <v>qlFuturesConvAdjustmentQuote - Error converting parameter 'Volatility' : 'unable to convert type 'struct ObjectHandler::empty_property_tag' to type 'QuantLib::Quote'</v>
      </c>
      <c r="AL25" s="7"/>
    </row>
    <row r="26" spans="1:38" x14ac:dyDescent="0.2">
      <c r="A26" s="51"/>
      <c r="B26" s="50">
        <v>22</v>
      </c>
      <c r="C26" s="49" t="b">
        <v>1</v>
      </c>
      <c r="D26" s="48" t="str">
        <v>M8</v>
      </c>
      <c r="E26" s="47" t="str">
        <f t="shared" si="0"/>
        <v>SEKFUT3MM8_Quote</v>
      </c>
      <c r="F26" s="46" t="str">
        <f>_xll.qlSimpleQuote(E26,,PriceTickValue,Permanent,Trigger,ObjectOverwrite)</f>
        <v>SEKFUT3MM8_Quote#0000</v>
      </c>
      <c r="G26" s="30" t="str">
        <f>_xll.ohRangeRetrieveError(F26)</f>
        <v/>
      </c>
      <c r="H26" s="45"/>
      <c r="J26" s="130"/>
      <c r="K26" s="136">
        <v>22</v>
      </c>
      <c r="L26" s="135" t="b">
        <v>1</v>
      </c>
      <c r="M26" s="80" t="str">
        <v>M8</v>
      </c>
      <c r="N26" s="134">
        <v>43271</v>
      </c>
      <c r="O26" s="80" t="str">
        <v>SE3MFM8</v>
      </c>
      <c r="P26" s="133" t="s">
        <v>176</v>
      </c>
      <c r="Q26" s="80" t="s">
        <v>176</v>
      </c>
      <c r="R26" s="80" t="s">
        <v>176</v>
      </c>
      <c r="S26" s="80" t="s">
        <v>176</v>
      </c>
      <c r="T26" s="80" t="s">
        <v>176</v>
      </c>
      <c r="U26" s="80" t="e">
        <f>_xll.qlMidSafe($Q26,$R26)</f>
        <v>#NUM!</v>
      </c>
      <c r="V26" s="252" t="str">
        <f>_xll.RtGet("IDN",O26,"TRDVOL_1")</f>
        <v>#N/A The record could not be found</v>
      </c>
      <c r="W26" s="257" t="str">
        <f>_xll.RtGet("IDN",O26,"OPINT_1")</f>
        <v>#N/A The record could not be found</v>
      </c>
      <c r="X26" s="81" t="s">
        <v>177</v>
      </c>
      <c r="Y26" s="132">
        <v>96.3</v>
      </c>
      <c r="Z26" s="81"/>
      <c r="AA26" s="131" t="e">
        <v>#NUM!</v>
      </c>
      <c r="AB26" s="83">
        <f>_xll.qlSimpleQuoteSetValue(F26,AA26,Trigger)</f>
        <v>0</v>
      </c>
      <c r="AC26" s="7"/>
      <c r="AD26" s="2"/>
      <c r="AE26" s="51"/>
      <c r="AF26" s="50">
        <v>22</v>
      </c>
      <c r="AG26" s="48" t="b">
        <v>1</v>
      </c>
      <c r="AH26" s="48" t="str">
        <v>M8</v>
      </c>
      <c r="AI26" s="73" t="str">
        <f t="shared" si="1"/>
        <v>SEKFUT3MM8ConvAdj_Quote</v>
      </c>
      <c r="AJ26" s="72" t="e">
        <f>_xll.qlFuturesConvAdjustmentQuote(AI26,IborIndex,AH26,F26,Volatility,MeanReversion,Permanent,AND(ISERROR(AB26),ISERROR(#REF!)),ObjectOverwrite)</f>
        <v>#NUM!</v>
      </c>
      <c r="AK26" s="15" t="str">
        <f ca="1">_xll.ohRangeRetrieveError(AJ26)</f>
        <v>qlFuturesConvAdjustmentQuote - Error converting parameter 'Volatility' : 'unable to convert type 'struct ObjectHandler::empty_property_tag' to type 'QuantLib::Quote'</v>
      </c>
      <c r="AL26" s="7"/>
    </row>
    <row r="27" spans="1:38" x14ac:dyDescent="0.2">
      <c r="A27" s="51"/>
      <c r="B27" s="50">
        <v>23</v>
      </c>
      <c r="C27" s="49" t="b">
        <v>1</v>
      </c>
      <c r="D27" s="48" t="str">
        <v>U8</v>
      </c>
      <c r="E27" s="47" t="str">
        <f t="shared" si="0"/>
        <v>SEKFUT3MU8_Quote</v>
      </c>
      <c r="F27" s="46" t="str">
        <f>_xll.qlSimpleQuote(E27,,PriceTickValue,Permanent,Trigger,ObjectOverwrite)</f>
        <v>SEKFUT3MU8_Quote#0000</v>
      </c>
      <c r="G27" s="30" t="str">
        <f>_xll.ohRangeRetrieveError(F27)</f>
        <v/>
      </c>
      <c r="H27" s="45"/>
      <c r="J27" s="130"/>
      <c r="K27" s="136">
        <v>23</v>
      </c>
      <c r="L27" s="135" t="b">
        <v>1</v>
      </c>
      <c r="M27" s="80" t="str">
        <v>U8</v>
      </c>
      <c r="N27" s="134">
        <v>43362</v>
      </c>
      <c r="O27" s="80" t="str">
        <v>SE3MFU8</v>
      </c>
      <c r="P27" s="133" t="s">
        <v>176</v>
      </c>
      <c r="Q27" s="80" t="s">
        <v>176</v>
      </c>
      <c r="R27" s="80" t="s">
        <v>176</v>
      </c>
      <c r="S27" s="80" t="s">
        <v>176</v>
      </c>
      <c r="T27" s="80" t="s">
        <v>176</v>
      </c>
      <c r="U27" s="80" t="e">
        <f>_xll.qlMidSafe($Q27,$R27)</f>
        <v>#NUM!</v>
      </c>
      <c r="V27" s="252" t="str">
        <f>_xll.RtGet("IDN",O27,"TRDVOL_1")</f>
        <v>#N/A The record could not be found</v>
      </c>
      <c r="W27" s="257" t="str">
        <f>_xll.RtGet("IDN",O27,"OPINT_1")</f>
        <v>#N/A The record could not be found</v>
      </c>
      <c r="X27" s="81" t="s">
        <v>177</v>
      </c>
      <c r="Y27" s="132" t="e">
        <v>#NUM!</v>
      </c>
      <c r="Z27" s="81"/>
      <c r="AA27" s="131" t="e">
        <v>#NUM!</v>
      </c>
      <c r="AB27" s="83">
        <f>_xll.qlSimpleQuoteSetValue(F27,AA27,Trigger)</f>
        <v>0</v>
      </c>
      <c r="AC27" s="7"/>
      <c r="AD27" s="2"/>
      <c r="AE27" s="51"/>
      <c r="AF27" s="50">
        <v>23</v>
      </c>
      <c r="AG27" s="48" t="b">
        <v>1</v>
      </c>
      <c r="AH27" s="48" t="str">
        <v>U8</v>
      </c>
      <c r="AI27" s="73" t="str">
        <f t="shared" si="1"/>
        <v>SEKFUT3MU8ConvAdj_Quote</v>
      </c>
      <c r="AJ27" s="72" t="e">
        <f>_xll.qlFuturesConvAdjustmentQuote(AI27,IborIndex,AH27,F27,Volatility,MeanReversion,Permanent,AND(ISERROR(AB27),ISERROR(#REF!)),ObjectOverwrite)</f>
        <v>#NUM!</v>
      </c>
      <c r="AK27" s="15" t="str">
        <f ca="1">_xll.ohRangeRetrieveError(AJ27)</f>
        <v>qlFuturesConvAdjustmentQuote - Error converting parameter 'Volatility' : 'unable to convert type 'struct ObjectHandler::empty_property_tag' to type 'QuantLib::Quote'</v>
      </c>
      <c r="AL27" s="7"/>
    </row>
    <row r="28" spans="1:38" x14ac:dyDescent="0.2">
      <c r="A28" s="51"/>
      <c r="B28" s="50">
        <v>24</v>
      </c>
      <c r="C28" s="49" t="b">
        <v>1</v>
      </c>
      <c r="D28" s="48" t="str">
        <v>Z8</v>
      </c>
      <c r="E28" s="47" t="str">
        <f t="shared" si="0"/>
        <v>SEKFUT3MZ8_Quote</v>
      </c>
      <c r="F28" s="46" t="str">
        <f>_xll.qlSimpleQuote(E28,,PriceTickValue,Permanent,Trigger,ObjectOverwrite)</f>
        <v>SEKFUT3MZ8_Quote#0000</v>
      </c>
      <c r="G28" s="30" t="str">
        <f>_xll.ohRangeRetrieveError(F28)</f>
        <v/>
      </c>
      <c r="H28" s="45"/>
      <c r="J28" s="130"/>
      <c r="K28" s="136">
        <v>24</v>
      </c>
      <c r="L28" s="135" t="b">
        <v>1</v>
      </c>
      <c r="M28" s="80" t="str">
        <v>Z8</v>
      </c>
      <c r="N28" s="134">
        <v>43453</v>
      </c>
      <c r="O28" s="80" t="str">
        <v>SE3MFZ8</v>
      </c>
      <c r="P28" s="133" t="s">
        <v>176</v>
      </c>
      <c r="Q28" s="80" t="s">
        <v>176</v>
      </c>
      <c r="R28" s="80" t="s">
        <v>176</v>
      </c>
      <c r="S28" s="80" t="s">
        <v>176</v>
      </c>
      <c r="T28" s="80" t="s">
        <v>176</v>
      </c>
      <c r="U28" s="80" t="e">
        <f>_xll.qlMidSafe($Q28,$R28)</f>
        <v>#NUM!</v>
      </c>
      <c r="V28" s="252" t="str">
        <f>_xll.RtGet("IDN",O28,"TRDVOL_1")</f>
        <v>#N/A The record could not be found</v>
      </c>
      <c r="W28" s="257" t="str">
        <f>_xll.RtGet("IDN",O28,"OPINT_1")</f>
        <v>#N/A The record could not be found</v>
      </c>
      <c r="X28" s="81" t="s">
        <v>177</v>
      </c>
      <c r="Y28" s="132" t="e">
        <v>#NUM!</v>
      </c>
      <c r="Z28" s="81"/>
      <c r="AA28" s="131" t="e">
        <v>#NUM!</v>
      </c>
      <c r="AB28" s="83">
        <f>_xll.qlSimpleQuoteSetValue(F28,AA28,Trigger)</f>
        <v>0</v>
      </c>
      <c r="AC28" s="7"/>
      <c r="AD28" s="2"/>
      <c r="AE28" s="51"/>
      <c r="AF28" s="50">
        <v>24</v>
      </c>
      <c r="AG28" s="48" t="b">
        <v>1</v>
      </c>
      <c r="AH28" s="48" t="str">
        <v>Z8</v>
      </c>
      <c r="AI28" s="73" t="str">
        <f t="shared" si="1"/>
        <v>SEKFUT3MZ8ConvAdj_Quote</v>
      </c>
      <c r="AJ28" s="72" t="e">
        <f>_xll.qlFuturesConvAdjustmentQuote(AI28,IborIndex,AH28,F28,Volatility,MeanReversion,Permanent,AND(ISERROR(AB28),ISERROR(#REF!)),ObjectOverwrite)</f>
        <v>#NUM!</v>
      </c>
      <c r="AK28" s="15" t="str">
        <f ca="1">_xll.ohRangeRetrieveError(AJ28)</f>
        <v>qlFuturesConvAdjustmentQuote - Error converting parameter 'Volatility' : 'unable to convert type 'struct ObjectHandler::empty_property_tag' to type 'QuantLib::Quote'</v>
      </c>
      <c r="AL28" s="7"/>
    </row>
    <row r="29" spans="1:38" x14ac:dyDescent="0.2">
      <c r="A29" s="51"/>
      <c r="B29" s="50">
        <v>25</v>
      </c>
      <c r="C29" s="49" t="b">
        <v>1</v>
      </c>
      <c r="D29" s="48" t="str">
        <v>H9</v>
      </c>
      <c r="E29" s="47" t="str">
        <f t="shared" si="0"/>
        <v>SEKFUT3MH9_Quote</v>
      </c>
      <c r="F29" s="46" t="str">
        <f>_xll.qlSimpleQuote(E29,,PriceTickValue,Permanent,Trigger,ObjectOverwrite)</f>
        <v>SEKFUT3MH9_Quote#0000</v>
      </c>
      <c r="G29" s="30" t="str">
        <f>_xll.ohRangeRetrieveError(F29)</f>
        <v/>
      </c>
      <c r="H29" s="45"/>
      <c r="J29" s="130"/>
      <c r="K29" s="136">
        <v>25</v>
      </c>
      <c r="L29" s="135" t="b">
        <v>1</v>
      </c>
      <c r="M29" s="80" t="str">
        <v>H9</v>
      </c>
      <c r="N29" s="134">
        <v>43544</v>
      </c>
      <c r="O29" s="80" t="str">
        <v>SE3MFH9</v>
      </c>
      <c r="P29" s="133" t="s">
        <v>176</v>
      </c>
      <c r="Q29" s="80" t="s">
        <v>176</v>
      </c>
      <c r="R29" s="80" t="s">
        <v>176</v>
      </c>
      <c r="S29" s="80" t="s">
        <v>176</v>
      </c>
      <c r="T29" s="80" t="s">
        <v>176</v>
      </c>
      <c r="U29" s="80" t="e">
        <f>_xll.qlMidSafe($Q29,$R29)</f>
        <v>#NUM!</v>
      </c>
      <c r="V29" s="252" t="str">
        <f>_xll.RtGet("IDN",O29,"TRDVOL_1")</f>
        <v>#N/A The record could not be found</v>
      </c>
      <c r="W29" s="257" t="str">
        <f>_xll.RtGet("IDN",O29,"OPINT_1")</f>
        <v>#N/A The record could not be found</v>
      </c>
      <c r="X29" s="81" t="s">
        <v>177</v>
      </c>
      <c r="Y29" s="132" t="e">
        <v>#NUM!</v>
      </c>
      <c r="Z29" s="81"/>
      <c r="AA29" s="131" t="e">
        <v>#NUM!</v>
      </c>
      <c r="AB29" s="83">
        <f>_xll.qlSimpleQuoteSetValue(F29,AA29,Trigger)</f>
        <v>0</v>
      </c>
      <c r="AC29" s="7"/>
      <c r="AD29" s="2"/>
      <c r="AE29" s="51"/>
      <c r="AF29" s="50">
        <v>25</v>
      </c>
      <c r="AG29" s="48" t="b">
        <v>1</v>
      </c>
      <c r="AH29" s="48" t="str">
        <v>H9</v>
      </c>
      <c r="AI29" s="73" t="str">
        <f t="shared" si="1"/>
        <v>SEKFUT3MH9ConvAdj_Quote</v>
      </c>
      <c r="AJ29" s="72" t="e">
        <f>_xll.qlFuturesConvAdjustmentQuote(AI29,IborIndex,AH29,F29,Volatility,MeanReversion,Permanent,AND(ISERROR(AB29),ISERROR(#REF!)),ObjectOverwrite)</f>
        <v>#NUM!</v>
      </c>
      <c r="AK29" s="15" t="str">
        <f ca="1">_xll.ohRangeRetrieveError(AJ29)</f>
        <v>qlFuturesConvAdjustmentQuote - Error converting parameter 'Volatility' : 'unable to convert type 'struct ObjectHandler::empty_property_tag' to type 'QuantLib::Quote'</v>
      </c>
      <c r="AL29" s="7"/>
    </row>
    <row r="30" spans="1:38" x14ac:dyDescent="0.2">
      <c r="A30" s="51"/>
      <c r="B30" s="50">
        <v>26</v>
      </c>
      <c r="C30" s="49" t="b">
        <v>1</v>
      </c>
      <c r="D30" s="48" t="str">
        <v>M9</v>
      </c>
      <c r="E30" s="47" t="str">
        <f t="shared" si="0"/>
        <v>SEKFUT3MM9_Quote</v>
      </c>
      <c r="F30" s="46" t="str">
        <f>_xll.qlSimpleQuote(E30,,PriceTickValue,Permanent,Trigger,ObjectOverwrite)</f>
        <v>SEKFUT3MM9_Quote#0000</v>
      </c>
      <c r="G30" s="30" t="str">
        <f>_xll.ohRangeRetrieveError(F30)</f>
        <v/>
      </c>
      <c r="H30" s="45"/>
      <c r="J30" s="130"/>
      <c r="K30" s="136">
        <v>26</v>
      </c>
      <c r="L30" s="135" t="b">
        <v>1</v>
      </c>
      <c r="M30" s="80" t="str">
        <v>M9</v>
      </c>
      <c r="N30" s="134">
        <v>43635</v>
      </c>
      <c r="O30" s="80" t="str">
        <v>SE3MFM9</v>
      </c>
      <c r="P30" s="133" t="s">
        <v>176</v>
      </c>
      <c r="Q30" s="80" t="s">
        <v>176</v>
      </c>
      <c r="R30" s="80" t="s">
        <v>176</v>
      </c>
      <c r="S30" s="80" t="s">
        <v>176</v>
      </c>
      <c r="T30" s="80" t="s">
        <v>176</v>
      </c>
      <c r="U30" s="80" t="e">
        <f>_xll.qlMidSafe($Q30,$R30)</f>
        <v>#NUM!</v>
      </c>
      <c r="V30" s="252" t="str">
        <f>_xll.RtGet("IDN",O30,"TRDVOL_1")</f>
        <v>#N/A The record could not be found</v>
      </c>
      <c r="W30" s="257" t="str">
        <f>_xll.RtGet("IDN",O30,"OPINT_1")</f>
        <v>#N/A The record could not be found</v>
      </c>
      <c r="X30" s="81" t="s">
        <v>177</v>
      </c>
      <c r="Y30" s="132" t="e">
        <v>#NUM!</v>
      </c>
      <c r="Z30" s="81"/>
      <c r="AA30" s="131" t="e">
        <v>#NUM!</v>
      </c>
      <c r="AB30" s="83">
        <f>_xll.qlSimpleQuoteSetValue(F30,AA30,Trigger)</f>
        <v>0</v>
      </c>
      <c r="AC30" s="7"/>
      <c r="AD30" s="2"/>
      <c r="AE30" s="51"/>
      <c r="AF30" s="50">
        <v>26</v>
      </c>
      <c r="AG30" s="48" t="b">
        <v>1</v>
      </c>
      <c r="AH30" s="48" t="str">
        <v>M9</v>
      </c>
      <c r="AI30" s="73" t="str">
        <f t="shared" si="1"/>
        <v>SEKFUT3MM9ConvAdj_Quote</v>
      </c>
      <c r="AJ30" s="72" t="e">
        <f>_xll.qlFuturesConvAdjustmentQuote(AI30,IborIndex,AH30,F30,Volatility,MeanReversion,Permanent,AND(ISERROR(AB30),ISERROR(#REF!)),ObjectOverwrite)</f>
        <v>#NUM!</v>
      </c>
      <c r="AK30" s="15" t="str">
        <f ca="1">_xll.ohRangeRetrieveError(AJ30)</f>
        <v>qlFuturesConvAdjustmentQuote - Error converting parameter 'Volatility' : 'unable to convert type 'struct ObjectHandler::empty_property_tag' to type 'QuantLib::Quote'</v>
      </c>
      <c r="AL30" s="7"/>
    </row>
    <row r="31" spans="1:38" x14ac:dyDescent="0.2">
      <c r="A31" s="51"/>
      <c r="B31" s="50">
        <v>27</v>
      </c>
      <c r="C31" s="49" t="b">
        <v>1</v>
      </c>
      <c r="D31" s="48" t="str">
        <v>U9</v>
      </c>
      <c r="E31" s="47" t="str">
        <f t="shared" si="0"/>
        <v>SEKFUT3MU9_Quote</v>
      </c>
      <c r="F31" s="46" t="str">
        <f>_xll.qlSimpleQuote(E31,,PriceTickValue,Permanent,Trigger,ObjectOverwrite)</f>
        <v>SEKFUT3MU9_Quote#0000</v>
      </c>
      <c r="G31" s="30" t="str">
        <f>_xll.ohRangeRetrieveError(F31)</f>
        <v/>
      </c>
      <c r="H31" s="45"/>
      <c r="J31" s="130"/>
      <c r="K31" s="136">
        <v>27</v>
      </c>
      <c r="L31" s="135" t="b">
        <v>1</v>
      </c>
      <c r="M31" s="80" t="str">
        <v>U9</v>
      </c>
      <c r="N31" s="134">
        <v>43726</v>
      </c>
      <c r="O31" s="80" t="str">
        <v>SE3MFU9</v>
      </c>
      <c r="P31" s="133" t="s">
        <v>176</v>
      </c>
      <c r="Q31" s="80" t="s">
        <v>176</v>
      </c>
      <c r="R31" s="80" t="s">
        <v>176</v>
      </c>
      <c r="S31" s="80" t="s">
        <v>176</v>
      </c>
      <c r="T31" s="80" t="s">
        <v>176</v>
      </c>
      <c r="U31" s="80" t="e">
        <f>_xll.qlMidSafe($Q31,$R31)</f>
        <v>#NUM!</v>
      </c>
      <c r="V31" s="252" t="str">
        <f>_xll.RtGet("IDN",O31,"TRDVOL_1")</f>
        <v>#N/A The record could not be found</v>
      </c>
      <c r="W31" s="257" t="str">
        <f>_xll.RtGet("IDN",O31,"OPINT_1")</f>
        <v>#N/A The record could not be found</v>
      </c>
      <c r="X31" s="81" t="s">
        <v>177</v>
      </c>
      <c r="Y31" s="132" t="e">
        <v>#NUM!</v>
      </c>
      <c r="Z31" s="81"/>
      <c r="AA31" s="131" t="e">
        <v>#NUM!</v>
      </c>
      <c r="AB31" s="83">
        <f>_xll.qlSimpleQuoteSetValue(F31,AA31,Trigger)</f>
        <v>0</v>
      </c>
      <c r="AC31" s="7"/>
      <c r="AD31" s="2"/>
      <c r="AE31" s="51"/>
      <c r="AF31" s="50">
        <v>27</v>
      </c>
      <c r="AG31" s="48" t="b">
        <v>1</v>
      </c>
      <c r="AH31" s="48" t="str">
        <v>U9</v>
      </c>
      <c r="AI31" s="73" t="str">
        <f t="shared" si="1"/>
        <v>SEKFUT3MU9ConvAdj_Quote</v>
      </c>
      <c r="AJ31" s="72" t="e">
        <f>_xll.qlFuturesConvAdjustmentQuote(AI31,IborIndex,AH31,F31,Volatility,MeanReversion,Permanent,AND(ISERROR(AB31),ISERROR(#REF!)),ObjectOverwrite)</f>
        <v>#NUM!</v>
      </c>
      <c r="AK31" s="15" t="str">
        <f ca="1">_xll.ohRangeRetrieveError(AJ31)</f>
        <v>qlFuturesConvAdjustmentQuote - Error converting parameter 'Volatility' : 'unable to convert type 'struct ObjectHandler::empty_property_tag' to type 'QuantLib::Quote'</v>
      </c>
      <c r="AL31" s="7"/>
    </row>
    <row r="32" spans="1:38" x14ac:dyDescent="0.2">
      <c r="A32" s="51"/>
      <c r="B32" s="50">
        <v>28</v>
      </c>
      <c r="C32" s="49" t="b">
        <v>1</v>
      </c>
      <c r="D32" s="48" t="str">
        <v>Z9</v>
      </c>
      <c r="E32" s="47" t="str">
        <f t="shared" si="0"/>
        <v>SEKFUT3MZ9_Quote</v>
      </c>
      <c r="F32" s="46" t="str">
        <f>_xll.qlSimpleQuote(E32,,PriceTickValue,Permanent,Trigger,ObjectOverwrite)</f>
        <v>SEKFUT3MZ9_Quote#0000</v>
      </c>
      <c r="G32" s="30" t="str">
        <f>_xll.ohRangeRetrieveError(F32)</f>
        <v/>
      </c>
      <c r="H32" s="45"/>
      <c r="J32" s="130"/>
      <c r="K32" s="136">
        <v>28</v>
      </c>
      <c r="L32" s="135" t="b">
        <v>1</v>
      </c>
      <c r="M32" s="80" t="str">
        <v>Z9</v>
      </c>
      <c r="N32" s="134">
        <v>43817</v>
      </c>
      <c r="O32" s="80" t="str">
        <v>SE3MFZ9</v>
      </c>
      <c r="P32" s="133" t="s">
        <v>176</v>
      </c>
      <c r="Q32" s="80" t="s">
        <v>176</v>
      </c>
      <c r="R32" s="80" t="s">
        <v>176</v>
      </c>
      <c r="S32" s="80" t="s">
        <v>176</v>
      </c>
      <c r="T32" s="80" t="s">
        <v>176</v>
      </c>
      <c r="U32" s="80" t="e">
        <f>_xll.qlMidSafe($Q32,$R32)</f>
        <v>#NUM!</v>
      </c>
      <c r="V32" s="252" t="str">
        <f>_xll.RtGet("IDN",O32,"TRDVOL_1")</f>
        <v>#N/A The record could not be found</v>
      </c>
      <c r="W32" s="257" t="str">
        <f>_xll.RtGet("IDN",O32,"OPINT_1")</f>
        <v>#N/A The record could not be found</v>
      </c>
      <c r="X32" s="81" t="s">
        <v>177</v>
      </c>
      <c r="Y32" s="132" t="e">
        <v>#NUM!</v>
      </c>
      <c r="Z32" s="81"/>
      <c r="AA32" s="131" t="e">
        <v>#NUM!</v>
      </c>
      <c r="AB32" s="83">
        <f>_xll.qlSimpleQuoteSetValue(F32,AA32,Trigger)</f>
        <v>0</v>
      </c>
      <c r="AC32" s="7"/>
      <c r="AD32" s="2"/>
      <c r="AE32" s="51"/>
      <c r="AF32" s="50">
        <v>28</v>
      </c>
      <c r="AG32" s="48" t="b">
        <v>1</v>
      </c>
      <c r="AH32" s="48" t="str">
        <v>Z9</v>
      </c>
      <c r="AI32" s="73" t="str">
        <f t="shared" si="1"/>
        <v>SEKFUT3MZ9ConvAdj_Quote</v>
      </c>
      <c r="AJ32" s="72" t="e">
        <f>_xll.qlFuturesConvAdjustmentQuote(AI32,IborIndex,AH32,F32,Volatility,MeanReversion,Permanent,AND(ISERROR(AB32),ISERROR(#REF!)),ObjectOverwrite)</f>
        <v>#NUM!</v>
      </c>
      <c r="AK32" s="15" t="str">
        <f ca="1">_xll.ohRangeRetrieveError(AJ32)</f>
        <v>qlFuturesConvAdjustmentQuote - Error converting parameter 'Volatility' : 'unable to convert type 'struct ObjectHandler::empty_property_tag' to type 'QuantLib::Quote'</v>
      </c>
      <c r="AL32" s="7"/>
    </row>
    <row r="33" spans="1:38" x14ac:dyDescent="0.2">
      <c r="A33" s="51"/>
      <c r="B33" s="50">
        <v>29</v>
      </c>
      <c r="C33" s="49" t="b">
        <v>1</v>
      </c>
      <c r="D33" s="48" t="str">
        <v>H0</v>
      </c>
      <c r="E33" s="47" t="str">
        <f t="shared" si="0"/>
        <v>SEKFUT3MH0_Quote</v>
      </c>
      <c r="F33" s="46" t="str">
        <f>_xll.qlSimpleQuote(E33,,PriceTickValue,Permanent,Trigger,ObjectOverwrite)</f>
        <v>SEKFUT3MH0_Quote#0000</v>
      </c>
      <c r="G33" s="30" t="str">
        <f>_xll.ohRangeRetrieveError(F33)</f>
        <v/>
      </c>
      <c r="H33" s="45"/>
      <c r="J33" s="130"/>
      <c r="K33" s="136">
        <v>29</v>
      </c>
      <c r="L33" s="135" t="b">
        <v>1</v>
      </c>
      <c r="M33" s="80" t="str">
        <v>H0</v>
      </c>
      <c r="N33" s="134">
        <v>43908</v>
      </c>
      <c r="O33" s="80" t="str">
        <v>SE3MFH0</v>
      </c>
      <c r="P33" s="133" t="s">
        <v>176</v>
      </c>
      <c r="Q33" s="80" t="s">
        <v>176</v>
      </c>
      <c r="R33" s="80" t="s">
        <v>176</v>
      </c>
      <c r="S33" s="80" t="s">
        <v>176</v>
      </c>
      <c r="T33" s="80" t="s">
        <v>176</v>
      </c>
      <c r="U33" s="80" t="e">
        <f>_xll.qlMidSafe($Q33,$R33)</f>
        <v>#NUM!</v>
      </c>
      <c r="V33" s="252" t="str">
        <f>_xll.RtGet("IDN",O33,"TRDVOL_1")</f>
        <v>#N/A The record could not be found</v>
      </c>
      <c r="W33" s="257" t="str">
        <f>_xll.RtGet("IDN",O33,"OPINT_1")</f>
        <v>#N/A The record could not be found</v>
      </c>
      <c r="X33" s="81"/>
      <c r="Y33" s="132" t="e">
        <v>#NUM!</v>
      </c>
      <c r="Z33" s="81"/>
      <c r="AA33" s="131" t="e">
        <v>#NUM!</v>
      </c>
      <c r="AB33" s="83">
        <f>_xll.qlSimpleQuoteSetValue(F33,AA33,Trigger)</f>
        <v>0</v>
      </c>
      <c r="AC33" s="7"/>
      <c r="AD33" s="2"/>
      <c r="AE33" s="51"/>
      <c r="AF33" s="50">
        <v>29</v>
      </c>
      <c r="AG33" s="48" t="b">
        <v>1</v>
      </c>
      <c r="AH33" s="48" t="str">
        <v>H0</v>
      </c>
      <c r="AI33" s="73" t="str">
        <f t="shared" si="1"/>
        <v>SEKFUT3MH0ConvAdj_Quote</v>
      </c>
      <c r="AJ33" s="72" t="e">
        <f>_xll.qlFuturesConvAdjustmentQuote(AI33,IborIndex,AH33,F33,Volatility,MeanReversion,Permanent,AND(ISERROR(AB33),ISERROR(#REF!)),ObjectOverwrite)</f>
        <v>#NUM!</v>
      </c>
      <c r="AK33" s="15" t="str">
        <f ca="1">_xll.ohRangeRetrieveError(AJ33)</f>
        <v>qlFuturesConvAdjustmentQuote - Error converting parameter 'Volatility' : 'unable to convert type 'struct ObjectHandler::empty_property_tag' to type 'QuantLib::Quote'</v>
      </c>
      <c r="AL33" s="7"/>
    </row>
    <row r="34" spans="1:38" x14ac:dyDescent="0.2">
      <c r="A34" s="51"/>
      <c r="B34" s="50">
        <v>30</v>
      </c>
      <c r="C34" s="49" t="b">
        <v>1</v>
      </c>
      <c r="D34" s="48" t="str">
        <v>M0</v>
      </c>
      <c r="E34" s="47" t="str">
        <f t="shared" si="0"/>
        <v>SEKFUT3MM0_Quote</v>
      </c>
      <c r="F34" s="46" t="str">
        <f>_xll.qlSimpleQuote(E34,,PriceTickValue,Permanent,Trigger,ObjectOverwrite)</f>
        <v>SEKFUT3MM0_Quote#0000</v>
      </c>
      <c r="G34" s="30" t="str">
        <f>_xll.ohRangeRetrieveError(F34)</f>
        <v/>
      </c>
      <c r="H34" s="45"/>
      <c r="J34" s="130"/>
      <c r="K34" s="136">
        <v>30</v>
      </c>
      <c r="L34" s="135" t="b">
        <v>1</v>
      </c>
      <c r="M34" s="80" t="str">
        <v>M0</v>
      </c>
      <c r="N34" s="134">
        <v>43999</v>
      </c>
      <c r="O34" s="80" t="str">
        <v>SE3MFM0</v>
      </c>
      <c r="P34" s="133" t="s">
        <v>176</v>
      </c>
      <c r="Q34" s="80" t="s">
        <v>176</v>
      </c>
      <c r="R34" s="80" t="s">
        <v>176</v>
      </c>
      <c r="S34" s="80" t="s">
        <v>176</v>
      </c>
      <c r="T34" s="80" t="s">
        <v>176</v>
      </c>
      <c r="U34" s="80" t="e">
        <f>_xll.qlMidSafe($Q34,$R34)</f>
        <v>#NUM!</v>
      </c>
      <c r="V34" s="252" t="str">
        <f>_xll.RtGet("IDN",O34,"TRDVOL_1")</f>
        <v>#N/A The record could not be found</v>
      </c>
      <c r="W34" s="257" t="str">
        <f>_xll.RtGet("IDN",O34,"OPINT_1")</f>
        <v>#N/A The record could not be found</v>
      </c>
      <c r="X34" s="81" t="s">
        <v>177</v>
      </c>
      <c r="Y34" s="132" t="e">
        <v>#NUM!</v>
      </c>
      <c r="Z34" s="81"/>
      <c r="AA34" s="131" t="e">
        <v>#NUM!</v>
      </c>
      <c r="AB34" s="83">
        <f>_xll.qlSimpleQuoteSetValue(F34,AA34,Trigger)</f>
        <v>0</v>
      </c>
      <c r="AC34" s="7"/>
      <c r="AD34" s="2"/>
      <c r="AE34" s="51"/>
      <c r="AF34" s="50">
        <v>30</v>
      </c>
      <c r="AG34" s="48" t="b">
        <v>1</v>
      </c>
      <c r="AH34" s="48" t="str">
        <v>M0</v>
      </c>
      <c r="AI34" s="73" t="str">
        <f t="shared" si="1"/>
        <v>SEKFUT3MM0ConvAdj_Quote</v>
      </c>
      <c r="AJ34" s="72" t="e">
        <f>_xll.qlFuturesConvAdjustmentQuote(AI34,IborIndex,AH34,F34,Volatility,MeanReversion,Permanent,AND(ISERROR(AB34),ISERROR(#REF!)),ObjectOverwrite)</f>
        <v>#NUM!</v>
      </c>
      <c r="AK34" s="15" t="str">
        <f ca="1">_xll.ohRangeRetrieveError(AJ34)</f>
        <v>qlFuturesConvAdjustmentQuote - Error converting parameter 'Volatility' : 'unable to convert type 'struct ObjectHandler::empty_property_tag' to type 'QuantLib::Quote'</v>
      </c>
      <c r="AL34" s="7"/>
    </row>
    <row r="35" spans="1:38" x14ac:dyDescent="0.2">
      <c r="A35" s="51"/>
      <c r="B35" s="50">
        <v>31</v>
      </c>
      <c r="C35" s="49" t="b">
        <v>1</v>
      </c>
      <c r="D35" s="48" t="str">
        <v>U0</v>
      </c>
      <c r="E35" s="47" t="str">
        <f t="shared" si="0"/>
        <v>SEKFUT3MU0_Quote</v>
      </c>
      <c r="F35" s="46" t="str">
        <f>_xll.qlSimpleQuote(E35,,PriceTickValue,Permanent,Trigger,ObjectOverwrite)</f>
        <v>SEKFUT3MU0_Quote#0000</v>
      </c>
      <c r="G35" s="30" t="str">
        <f>_xll.ohRangeRetrieveError(F35)</f>
        <v/>
      </c>
      <c r="H35" s="45"/>
      <c r="J35" s="130"/>
      <c r="K35" s="136">
        <v>31</v>
      </c>
      <c r="L35" s="135" t="b">
        <v>1</v>
      </c>
      <c r="M35" s="80" t="str">
        <v>U0</v>
      </c>
      <c r="N35" s="134">
        <v>44090</v>
      </c>
      <c r="O35" s="80" t="str">
        <v>SE3MFU0</v>
      </c>
      <c r="P35" s="133" t="s">
        <v>176</v>
      </c>
      <c r="Q35" s="80" t="s">
        <v>176</v>
      </c>
      <c r="R35" s="80" t="s">
        <v>176</v>
      </c>
      <c r="S35" s="80" t="s">
        <v>176</v>
      </c>
      <c r="T35" s="80" t="s">
        <v>176</v>
      </c>
      <c r="U35" s="80" t="e">
        <f>_xll.qlMidSafe($Q35,$R35)</f>
        <v>#NUM!</v>
      </c>
      <c r="V35" s="252" t="str">
        <f>_xll.RtGet("IDN",O35,"TRDVOL_1")</f>
        <v>#N/A The record could not be found</v>
      </c>
      <c r="W35" s="257" t="str">
        <f>_xll.RtGet("IDN",O35,"OPINT_1")</f>
        <v>#N/A The record could not be found</v>
      </c>
      <c r="X35" s="81" t="s">
        <v>177</v>
      </c>
      <c r="Y35" s="132" t="e">
        <v>#NUM!</v>
      </c>
      <c r="Z35" s="81"/>
      <c r="AA35" s="131" t="e">
        <v>#NUM!</v>
      </c>
      <c r="AB35" s="83">
        <f>_xll.qlSimpleQuoteSetValue(F35,AA35,Trigger)</f>
        <v>0</v>
      </c>
      <c r="AC35" s="7"/>
      <c r="AD35" s="2"/>
      <c r="AE35" s="51"/>
      <c r="AF35" s="50">
        <v>31</v>
      </c>
      <c r="AG35" s="48" t="b">
        <v>1</v>
      </c>
      <c r="AH35" s="48" t="str">
        <v>U0</v>
      </c>
      <c r="AI35" s="73" t="str">
        <f t="shared" si="1"/>
        <v>SEKFUT3MU0ConvAdj_Quote</v>
      </c>
      <c r="AJ35" s="72" t="e">
        <f>_xll.qlFuturesConvAdjustmentQuote(AI35,IborIndex,AH35,F35,Volatility,MeanReversion,Permanent,AND(ISERROR(AB35),ISERROR(#REF!)),ObjectOverwrite)</f>
        <v>#NUM!</v>
      </c>
      <c r="AK35" s="15" t="str">
        <f ca="1">_xll.ohRangeRetrieveError(AJ35)</f>
        <v>qlFuturesConvAdjustmentQuote - Error converting parameter 'Volatility' : 'unable to convert type 'struct ObjectHandler::empty_property_tag' to type 'QuantLib::Quote'</v>
      </c>
      <c r="AL35" s="7"/>
    </row>
    <row r="36" spans="1:38" x14ac:dyDescent="0.2">
      <c r="A36" s="51"/>
      <c r="B36" s="50">
        <v>32</v>
      </c>
      <c r="C36" s="49" t="b">
        <v>1</v>
      </c>
      <c r="D36" s="48" t="str">
        <v>Z0</v>
      </c>
      <c r="E36" s="47" t="str">
        <f t="shared" si="0"/>
        <v>SEKFUT3MZ0_Quote</v>
      </c>
      <c r="F36" s="46" t="str">
        <f>_xll.qlSimpleQuote(E36,,PriceTickValue,Permanent,Trigger,ObjectOverwrite)</f>
        <v>SEKFUT3MZ0_Quote#0000</v>
      </c>
      <c r="G36" s="30" t="str">
        <f>_xll.ohRangeRetrieveError(F36)</f>
        <v/>
      </c>
      <c r="H36" s="45"/>
      <c r="J36" s="130"/>
      <c r="K36" s="136">
        <v>32</v>
      </c>
      <c r="L36" s="135" t="b">
        <v>1</v>
      </c>
      <c r="M36" s="80" t="str">
        <v>Z0</v>
      </c>
      <c r="N36" s="134">
        <v>44181</v>
      </c>
      <c r="O36" s="80" t="str">
        <v>SE3MFZ0</v>
      </c>
      <c r="P36" s="133" t="s">
        <v>176</v>
      </c>
      <c r="Q36" s="80" t="s">
        <v>176</v>
      </c>
      <c r="R36" s="80" t="s">
        <v>176</v>
      </c>
      <c r="S36" s="80" t="s">
        <v>176</v>
      </c>
      <c r="T36" s="80" t="s">
        <v>176</v>
      </c>
      <c r="U36" s="80" t="e">
        <f>_xll.qlMidSafe($Q36,$R36)</f>
        <v>#NUM!</v>
      </c>
      <c r="V36" s="252" t="str">
        <f>_xll.RtGet("IDN",O36,"TRDVOL_1")</f>
        <v>#N/A The record could not be found</v>
      </c>
      <c r="W36" s="257" t="str">
        <f>_xll.RtGet("IDN",O36,"OPINT_1")</f>
        <v>#N/A The record could not be found</v>
      </c>
      <c r="X36" s="81" t="s">
        <v>177</v>
      </c>
      <c r="Y36" s="132" t="e">
        <v>#NUM!</v>
      </c>
      <c r="Z36" s="81"/>
      <c r="AA36" s="131" t="e">
        <v>#NUM!</v>
      </c>
      <c r="AB36" s="83">
        <f>_xll.qlSimpleQuoteSetValue(F36,AA36,Trigger)</f>
        <v>0</v>
      </c>
      <c r="AC36" s="7"/>
      <c r="AD36" s="2"/>
      <c r="AE36" s="51"/>
      <c r="AF36" s="50">
        <v>32</v>
      </c>
      <c r="AG36" s="48" t="b">
        <v>1</v>
      </c>
      <c r="AH36" s="48" t="str">
        <v>Z0</v>
      </c>
      <c r="AI36" s="73" t="str">
        <f t="shared" si="1"/>
        <v>SEKFUT3MZ0ConvAdj_Quote</v>
      </c>
      <c r="AJ36" s="72" t="e">
        <f>_xll.qlFuturesConvAdjustmentQuote(AI36,IborIndex,AH36,F36,Volatility,MeanReversion,Permanent,AND(ISERROR(AB36),ISERROR(#REF!)),ObjectOverwrite)</f>
        <v>#NUM!</v>
      </c>
      <c r="AK36" s="15" t="str">
        <f ca="1">_xll.ohRangeRetrieveError(AJ36)</f>
        <v>qlFuturesConvAdjustmentQuote - Error converting parameter 'Volatility' : 'unable to convert type 'struct ObjectHandler::empty_property_tag' to type 'QuantLib::Quote'</v>
      </c>
      <c r="AL36" s="7"/>
    </row>
    <row r="37" spans="1:38" x14ac:dyDescent="0.2">
      <c r="A37" s="51"/>
      <c r="B37" s="50">
        <v>33</v>
      </c>
      <c r="C37" s="49" t="b">
        <v>1</v>
      </c>
      <c r="D37" s="48" t="str">
        <v>H1</v>
      </c>
      <c r="E37" s="47" t="str">
        <f t="shared" si="0"/>
        <v>SEKFUT3MH1_Quote</v>
      </c>
      <c r="F37" s="46" t="str">
        <f>_xll.qlSimpleQuote(E37,,PriceTickValue,Permanent,Trigger,ObjectOverwrite)</f>
        <v>SEKFUT3MH1_Quote#0000</v>
      </c>
      <c r="G37" s="30" t="str">
        <f>_xll.ohRangeRetrieveError(F37)</f>
        <v/>
      </c>
      <c r="H37" s="45"/>
      <c r="J37" s="130"/>
      <c r="K37" s="136">
        <v>33</v>
      </c>
      <c r="L37" s="135" t="b">
        <v>1</v>
      </c>
      <c r="M37" s="80" t="str">
        <v>H1</v>
      </c>
      <c r="N37" s="134">
        <v>44272</v>
      </c>
      <c r="O37" s="80" t="str">
        <v>SE3MFH1</v>
      </c>
      <c r="P37" s="133" t="s">
        <v>176</v>
      </c>
      <c r="Q37" s="80" t="s">
        <v>176</v>
      </c>
      <c r="R37" s="80" t="s">
        <v>176</v>
      </c>
      <c r="S37" s="80" t="s">
        <v>176</v>
      </c>
      <c r="T37" s="80" t="s">
        <v>176</v>
      </c>
      <c r="U37" s="80" t="e">
        <f>_xll.qlMidSafe($Q37,$R37)</f>
        <v>#NUM!</v>
      </c>
      <c r="V37" s="252" t="str">
        <f>_xll.RtGet("IDN",O37,"TRDVOL_1")</f>
        <v>#N/A The record could not be found</v>
      </c>
      <c r="W37" s="257" t="str">
        <f>_xll.RtGet("IDN",O37,"OPINT_1")</f>
        <v>#N/A The record could not be found</v>
      </c>
      <c r="X37" s="81" t="s">
        <v>177</v>
      </c>
      <c r="Y37" s="132" t="e">
        <v>#NUM!</v>
      </c>
      <c r="Z37" s="81"/>
      <c r="AA37" s="131" t="e">
        <v>#NUM!</v>
      </c>
      <c r="AB37" s="83">
        <f>_xll.qlSimpleQuoteSetValue(F37,AA37,Trigger)</f>
        <v>0</v>
      </c>
      <c r="AC37" s="7"/>
      <c r="AD37" s="2"/>
      <c r="AE37" s="51"/>
      <c r="AF37" s="50">
        <v>33</v>
      </c>
      <c r="AG37" s="48" t="b">
        <v>1</v>
      </c>
      <c r="AH37" s="48" t="str">
        <v>H1</v>
      </c>
      <c r="AI37" s="73" t="str">
        <f t="shared" si="1"/>
        <v>SEKFUT3MH1ConvAdj_Quote</v>
      </c>
      <c r="AJ37" s="72" t="e">
        <f>_xll.qlFuturesConvAdjustmentQuote(AI37,IborIndex,AH37,F37,Volatility,MeanReversion,Permanent,AND(ISERROR(AB37),ISERROR(#REF!)),ObjectOverwrite)</f>
        <v>#NUM!</v>
      </c>
      <c r="AK37" s="15" t="str">
        <f ca="1">_xll.ohRangeRetrieveError(AJ37)</f>
        <v>qlFuturesConvAdjustmentQuote - Error converting parameter 'Volatility' : 'unable to convert type 'struct ObjectHandler::empty_property_tag' to type 'QuantLib::Quote'</v>
      </c>
      <c r="AL37" s="7"/>
    </row>
    <row r="38" spans="1:38" x14ac:dyDescent="0.2">
      <c r="A38" s="51"/>
      <c r="B38" s="50">
        <v>34</v>
      </c>
      <c r="C38" s="49" t="b">
        <v>1</v>
      </c>
      <c r="D38" s="48" t="str">
        <v>M1</v>
      </c>
      <c r="E38" s="47" t="str">
        <f t="shared" si="0"/>
        <v>SEKFUT3MM1_Quote</v>
      </c>
      <c r="F38" s="46" t="str">
        <f>_xll.qlSimpleQuote(E38,,PriceTickValue,Permanent,Trigger,ObjectOverwrite)</f>
        <v>SEKFUT3MM1_Quote#0000</v>
      </c>
      <c r="G38" s="30" t="str">
        <f>_xll.ohRangeRetrieveError(F38)</f>
        <v/>
      </c>
      <c r="H38" s="45"/>
      <c r="J38" s="130"/>
      <c r="K38" s="136">
        <v>34</v>
      </c>
      <c r="L38" s="135" t="b">
        <v>1</v>
      </c>
      <c r="M38" s="80" t="str">
        <v>M1</v>
      </c>
      <c r="N38" s="134">
        <v>44363</v>
      </c>
      <c r="O38" s="80" t="str">
        <v>SE3MFM1</v>
      </c>
      <c r="P38" s="133" t="s">
        <v>176</v>
      </c>
      <c r="Q38" s="80" t="s">
        <v>176</v>
      </c>
      <c r="R38" s="80" t="s">
        <v>176</v>
      </c>
      <c r="S38" s="80" t="s">
        <v>176</v>
      </c>
      <c r="T38" s="80" t="s">
        <v>176</v>
      </c>
      <c r="U38" s="80" t="e">
        <f>_xll.qlMidSafe($Q38,$R38)</f>
        <v>#NUM!</v>
      </c>
      <c r="V38" s="252" t="str">
        <f>_xll.RtGet("IDN",O38,"TRDVOL_1")</f>
        <v>#N/A The record could not be found</v>
      </c>
      <c r="W38" s="257" t="str">
        <f>_xll.RtGet("IDN",O38,"OPINT_1")</f>
        <v>#N/A The record could not be found</v>
      </c>
      <c r="X38" s="81" t="s">
        <v>177</v>
      </c>
      <c r="Y38" s="132" t="e">
        <v>#NUM!</v>
      </c>
      <c r="Z38" s="81"/>
      <c r="AA38" s="131" t="e">
        <v>#NUM!</v>
      </c>
      <c r="AB38" s="83">
        <f>_xll.qlSimpleQuoteSetValue(F38,AA38,Trigger)</f>
        <v>0</v>
      </c>
      <c r="AC38" s="7"/>
      <c r="AD38" s="2"/>
      <c r="AE38" s="51"/>
      <c r="AF38" s="50">
        <v>34</v>
      </c>
      <c r="AG38" s="48" t="b">
        <v>1</v>
      </c>
      <c r="AH38" s="48" t="str">
        <v>M1</v>
      </c>
      <c r="AI38" s="73" t="str">
        <f t="shared" si="1"/>
        <v>SEKFUT3MM1ConvAdj_Quote</v>
      </c>
      <c r="AJ38" s="72" t="e">
        <f>_xll.qlFuturesConvAdjustmentQuote(AI38,IborIndex,AH38,F38,Volatility,MeanReversion,Permanent,AND(ISERROR(AB38),ISERROR(#REF!)),ObjectOverwrite)</f>
        <v>#NUM!</v>
      </c>
      <c r="AK38" s="15" t="str">
        <f ca="1">_xll.ohRangeRetrieveError(AJ38)</f>
        <v>qlFuturesConvAdjustmentQuote - Error converting parameter 'Volatility' : 'unable to convert type 'struct ObjectHandler::empty_property_tag' to type 'QuantLib::Quote'</v>
      </c>
      <c r="AL38" s="7"/>
    </row>
    <row r="39" spans="1:38" x14ac:dyDescent="0.2">
      <c r="A39" s="51"/>
      <c r="B39" s="50">
        <v>35</v>
      </c>
      <c r="C39" s="49" t="b">
        <v>1</v>
      </c>
      <c r="D39" s="48" t="str">
        <v>U1</v>
      </c>
      <c r="E39" s="47" t="str">
        <f t="shared" si="0"/>
        <v>SEKFUT3MU1_Quote</v>
      </c>
      <c r="F39" s="46" t="str">
        <f>_xll.qlSimpleQuote(E39,,PriceTickValue,Permanent,Trigger,ObjectOverwrite)</f>
        <v>SEKFUT3MU1_Quote#0000</v>
      </c>
      <c r="G39" s="30" t="str">
        <f>_xll.ohRangeRetrieveError(F39)</f>
        <v/>
      </c>
      <c r="H39" s="45"/>
      <c r="J39" s="130"/>
      <c r="K39" s="136">
        <v>35</v>
      </c>
      <c r="L39" s="135" t="b">
        <v>1</v>
      </c>
      <c r="M39" s="80" t="str">
        <v>U1</v>
      </c>
      <c r="N39" s="134">
        <v>44454</v>
      </c>
      <c r="O39" s="80" t="str">
        <v>SE3MFU1</v>
      </c>
      <c r="P39" s="133" t="s">
        <v>176</v>
      </c>
      <c r="Q39" s="80" t="s">
        <v>176</v>
      </c>
      <c r="R39" s="80" t="s">
        <v>176</v>
      </c>
      <c r="S39" s="80" t="s">
        <v>176</v>
      </c>
      <c r="T39" s="80" t="s">
        <v>176</v>
      </c>
      <c r="U39" s="80" t="e">
        <f>_xll.qlMidSafe($Q39,$R39)</f>
        <v>#NUM!</v>
      </c>
      <c r="V39" s="252" t="str">
        <f>_xll.RtGet("IDN",O39,"TRDVOL_1")</f>
        <v>#N/A The record could not be found</v>
      </c>
      <c r="W39" s="257" t="str">
        <f>_xll.RtGet("IDN",O39,"OPINT_1")</f>
        <v>#N/A The record could not be found</v>
      </c>
      <c r="X39" s="81" t="s">
        <v>177</v>
      </c>
      <c r="Y39" s="132" t="e">
        <v>#NUM!</v>
      </c>
      <c r="Z39" s="81"/>
      <c r="AA39" s="131" t="e">
        <v>#NUM!</v>
      </c>
      <c r="AB39" s="83">
        <f>_xll.qlSimpleQuoteSetValue(F39,AA39,Trigger)</f>
        <v>0</v>
      </c>
      <c r="AC39" s="7"/>
      <c r="AD39" s="2"/>
      <c r="AE39" s="51"/>
      <c r="AF39" s="50">
        <v>35</v>
      </c>
      <c r="AG39" s="48" t="b">
        <v>1</v>
      </c>
      <c r="AH39" s="48" t="str">
        <v>U1</v>
      </c>
      <c r="AI39" s="73" t="str">
        <f t="shared" si="1"/>
        <v>SEKFUT3MU1ConvAdj_Quote</v>
      </c>
      <c r="AJ39" s="72" t="e">
        <f>_xll.qlFuturesConvAdjustmentQuote(AI39,IborIndex,AH39,F39,Volatility,MeanReversion,Permanent,AND(ISERROR(AB39),ISERROR(#REF!)),ObjectOverwrite)</f>
        <v>#NUM!</v>
      </c>
      <c r="AK39" s="15" t="str">
        <f ca="1">_xll.ohRangeRetrieveError(AJ39)</f>
        <v>qlFuturesConvAdjustmentQuote - Error converting parameter 'Volatility' : 'unable to convert type 'struct ObjectHandler::empty_property_tag' to type 'QuantLib::Quote'</v>
      </c>
      <c r="AL39" s="7"/>
    </row>
    <row r="40" spans="1:38" x14ac:dyDescent="0.2">
      <c r="A40" s="51"/>
      <c r="B40" s="50">
        <v>36</v>
      </c>
      <c r="C40" s="49" t="b">
        <v>1</v>
      </c>
      <c r="D40" s="48" t="str">
        <v>Z1</v>
      </c>
      <c r="E40" s="47" t="str">
        <f t="shared" si="0"/>
        <v>SEKFUT3MZ1_Quote</v>
      </c>
      <c r="F40" s="46" t="str">
        <f>_xll.qlSimpleQuote(E40,,PriceTickValue,Permanent,Trigger,ObjectOverwrite)</f>
        <v>SEKFUT3MZ1_Quote#0000</v>
      </c>
      <c r="G40" s="30" t="str">
        <f>_xll.ohRangeRetrieveError(F40)</f>
        <v/>
      </c>
      <c r="H40" s="45"/>
      <c r="J40" s="130"/>
      <c r="K40" s="136">
        <v>36</v>
      </c>
      <c r="L40" s="135" t="b">
        <v>1</v>
      </c>
      <c r="M40" s="80" t="str">
        <v>Z1</v>
      </c>
      <c r="N40" s="134">
        <v>44545</v>
      </c>
      <c r="O40" s="80" t="str">
        <v>SE3MFZ1</v>
      </c>
      <c r="P40" s="133" t="s">
        <v>176</v>
      </c>
      <c r="Q40" s="80" t="s">
        <v>176</v>
      </c>
      <c r="R40" s="80" t="s">
        <v>176</v>
      </c>
      <c r="S40" s="80" t="s">
        <v>176</v>
      </c>
      <c r="T40" s="80" t="s">
        <v>176</v>
      </c>
      <c r="U40" s="80" t="e">
        <f>_xll.qlMidSafe($Q40,$R40)</f>
        <v>#NUM!</v>
      </c>
      <c r="V40" s="252" t="str">
        <f>_xll.RtGet("IDN",O40,"TRDVOL_1")</f>
        <v>#N/A The record could not be found</v>
      </c>
      <c r="W40" s="257" t="str">
        <f>_xll.RtGet("IDN",O40,"OPINT_1")</f>
        <v>#N/A The record could not be found</v>
      </c>
      <c r="X40" s="81" t="s">
        <v>177</v>
      </c>
      <c r="Y40" s="132" t="e">
        <v>#NUM!</v>
      </c>
      <c r="Z40" s="81"/>
      <c r="AA40" s="131" t="e">
        <v>#NUM!</v>
      </c>
      <c r="AB40" s="83">
        <f>_xll.qlSimpleQuoteSetValue(F40,AA40,Trigger)</f>
        <v>0</v>
      </c>
      <c r="AC40" s="7"/>
      <c r="AD40" s="2"/>
      <c r="AE40" s="51"/>
      <c r="AF40" s="50">
        <v>36</v>
      </c>
      <c r="AG40" s="48" t="b">
        <v>1</v>
      </c>
      <c r="AH40" s="48" t="str">
        <v>Z1</v>
      </c>
      <c r="AI40" s="73" t="str">
        <f t="shared" si="1"/>
        <v>SEKFUT3MZ1ConvAdj_Quote</v>
      </c>
      <c r="AJ40" s="72" t="e">
        <f>_xll.qlFuturesConvAdjustmentQuote(AI40,IborIndex,AH40,F40,Volatility,MeanReversion,Permanent,AND(ISERROR(AB40),ISERROR(#REF!)),ObjectOverwrite)</f>
        <v>#NUM!</v>
      </c>
      <c r="AK40" s="15" t="str">
        <f ca="1">_xll.ohRangeRetrieveError(AJ40)</f>
        <v>qlFuturesConvAdjustmentQuote - Error converting parameter 'Volatility' : 'unable to convert type 'struct ObjectHandler::empty_property_tag' to type 'QuantLib::Quote'</v>
      </c>
      <c r="AL40" s="7"/>
    </row>
    <row r="41" spans="1:38" x14ac:dyDescent="0.2">
      <c r="A41" s="51"/>
      <c r="B41" s="50">
        <v>37</v>
      </c>
      <c r="C41" s="49" t="b">
        <v>1</v>
      </c>
      <c r="D41" s="48" t="str">
        <v>H2</v>
      </c>
      <c r="E41" s="47" t="str">
        <f t="shared" si="0"/>
        <v>SEKFUT3MH2_Quote</v>
      </c>
      <c r="F41" s="46" t="str">
        <f>_xll.qlSimpleQuote(E41,,PriceTickValue,Permanent,Trigger,ObjectOverwrite)</f>
        <v>SEKFUT3MH2_Quote#0000</v>
      </c>
      <c r="G41" s="30" t="str">
        <f>_xll.ohRangeRetrieveError(F41)</f>
        <v/>
      </c>
      <c r="H41" s="45"/>
      <c r="J41" s="130"/>
      <c r="K41" s="136">
        <v>37</v>
      </c>
      <c r="L41" s="135" t="b">
        <v>1</v>
      </c>
      <c r="M41" s="80" t="str">
        <v>H2</v>
      </c>
      <c r="N41" s="134">
        <v>44636</v>
      </c>
      <c r="O41" s="80" t="str">
        <v>SE3MFH2</v>
      </c>
      <c r="P41" s="133" t="s">
        <v>176</v>
      </c>
      <c r="Q41" s="80" t="s">
        <v>176</v>
      </c>
      <c r="R41" s="80" t="s">
        <v>176</v>
      </c>
      <c r="S41" s="80" t="s">
        <v>176</v>
      </c>
      <c r="T41" s="80" t="s">
        <v>176</v>
      </c>
      <c r="U41" s="80" t="e">
        <f>_xll.qlMidSafe($Q41,$R41)</f>
        <v>#NUM!</v>
      </c>
      <c r="V41" s="252" t="str">
        <f>_xll.RtGet("IDN",O41,"TRDVOL_1")</f>
        <v>#N/A The record could not be found</v>
      </c>
      <c r="W41" s="257" t="str">
        <f>_xll.RtGet("IDN",O41,"OPINT_1")</f>
        <v>#N/A The record could not be found</v>
      </c>
      <c r="X41" s="81" t="s">
        <v>177</v>
      </c>
      <c r="Y41" s="132" t="e">
        <v>#NUM!</v>
      </c>
      <c r="Z41" s="81"/>
      <c r="AA41" s="131" t="e">
        <v>#NUM!</v>
      </c>
      <c r="AB41" s="83">
        <f>_xll.qlSimpleQuoteSetValue(F41,AA41,Trigger)</f>
        <v>0</v>
      </c>
      <c r="AC41" s="7"/>
      <c r="AD41" s="2"/>
      <c r="AE41" s="51"/>
      <c r="AF41" s="50">
        <v>37</v>
      </c>
      <c r="AG41" s="48" t="b">
        <v>1</v>
      </c>
      <c r="AH41" s="48" t="str">
        <v>H2</v>
      </c>
      <c r="AI41" s="73" t="str">
        <f t="shared" si="1"/>
        <v>SEKFUT3MH2ConvAdj_Quote</v>
      </c>
      <c r="AJ41" s="72" t="e">
        <f>_xll.qlFuturesConvAdjustmentQuote(AI41,IborIndex,AH41,F41,Volatility,MeanReversion,Permanent,AND(ISERROR(AB41),ISERROR(#REF!)),ObjectOverwrite)</f>
        <v>#NUM!</v>
      </c>
      <c r="AK41" s="15" t="str">
        <f ca="1">_xll.ohRangeRetrieveError(AJ41)</f>
        <v>qlFuturesConvAdjustmentQuote - Error converting parameter 'Volatility' : 'unable to convert type 'struct ObjectHandler::empty_property_tag' to type 'QuantLib::Quote'</v>
      </c>
      <c r="AL41" s="7"/>
    </row>
    <row r="42" spans="1:38" x14ac:dyDescent="0.2">
      <c r="A42" s="51"/>
      <c r="B42" s="50">
        <v>38</v>
      </c>
      <c r="C42" s="49" t="b">
        <v>1</v>
      </c>
      <c r="D42" s="48" t="str">
        <v>M2</v>
      </c>
      <c r="E42" s="47" t="str">
        <f t="shared" si="0"/>
        <v>SEKFUT3MM2_Quote</v>
      </c>
      <c r="F42" s="46" t="str">
        <f>_xll.qlSimpleQuote(E42,,PriceTickValue,Permanent,Trigger,ObjectOverwrite)</f>
        <v>SEKFUT3MM2_Quote#0000</v>
      </c>
      <c r="G42" s="30" t="str">
        <f>_xll.ohRangeRetrieveError(F42)</f>
        <v/>
      </c>
      <c r="H42" s="45"/>
      <c r="J42" s="130"/>
      <c r="K42" s="136">
        <v>38</v>
      </c>
      <c r="L42" s="135" t="b">
        <v>1</v>
      </c>
      <c r="M42" s="80" t="str">
        <v>M2</v>
      </c>
      <c r="N42" s="134">
        <v>44727</v>
      </c>
      <c r="O42" s="80" t="str">
        <v>SE3MFM2</v>
      </c>
      <c r="P42" s="133" t="s">
        <v>176</v>
      </c>
      <c r="Q42" s="80" t="s">
        <v>176</v>
      </c>
      <c r="R42" s="80" t="s">
        <v>176</v>
      </c>
      <c r="S42" s="80" t="s">
        <v>176</v>
      </c>
      <c r="T42" s="80" t="s">
        <v>176</v>
      </c>
      <c r="U42" s="80" t="e">
        <f>_xll.qlMidSafe($Q42,$R42)</f>
        <v>#NUM!</v>
      </c>
      <c r="V42" s="252" t="str">
        <f>_xll.RtGet("IDN",O42,"TRDVOL_1")</f>
        <v>#N/A The record could not be found</v>
      </c>
      <c r="W42" s="257" t="str">
        <f>_xll.RtGet("IDN",O42,"OPINT_1")</f>
        <v>#N/A The record could not be found</v>
      </c>
      <c r="X42" s="81" t="s">
        <v>177</v>
      </c>
      <c r="Y42" s="132" t="e">
        <v>#NUM!</v>
      </c>
      <c r="Z42" s="81"/>
      <c r="AA42" s="131" t="e">
        <v>#NUM!</v>
      </c>
      <c r="AB42" s="83">
        <f>_xll.qlSimpleQuoteSetValue(F42,AA42,Trigger)</f>
        <v>0</v>
      </c>
      <c r="AC42" s="7"/>
      <c r="AD42" s="2"/>
      <c r="AE42" s="51"/>
      <c r="AF42" s="50">
        <v>38</v>
      </c>
      <c r="AG42" s="48" t="b">
        <v>1</v>
      </c>
      <c r="AH42" s="48" t="str">
        <v>M2</v>
      </c>
      <c r="AI42" s="73" t="str">
        <f t="shared" si="1"/>
        <v>SEKFUT3MM2ConvAdj_Quote</v>
      </c>
      <c r="AJ42" s="72" t="e">
        <f>_xll.qlFuturesConvAdjustmentQuote(AI42,IborIndex,AH42,F42,Volatility,MeanReversion,Permanent,AND(ISERROR(AB42),ISERROR(#REF!)),ObjectOverwrite)</f>
        <v>#NUM!</v>
      </c>
      <c r="AK42" s="15" t="str">
        <f ca="1">_xll.ohRangeRetrieveError(AJ42)</f>
        <v>qlFuturesConvAdjustmentQuote - Error converting parameter 'Volatility' : 'unable to convert type 'struct ObjectHandler::empty_property_tag' to type 'QuantLib::Quote'</v>
      </c>
      <c r="AL42" s="7"/>
    </row>
    <row r="43" spans="1:38" x14ac:dyDescent="0.2">
      <c r="A43" s="51"/>
      <c r="B43" s="50">
        <v>39</v>
      </c>
      <c r="C43" s="49" t="b">
        <v>1</v>
      </c>
      <c r="D43" s="48" t="str">
        <v>U2</v>
      </c>
      <c r="E43" s="47" t="str">
        <f t="shared" si="0"/>
        <v>SEKFUT3MU2_Quote</v>
      </c>
      <c r="F43" s="46" t="str">
        <f>_xll.qlSimpleQuote(E43,,PriceTickValue,Permanent,Trigger,ObjectOverwrite)</f>
        <v>SEKFUT3MU2_Quote#0000</v>
      </c>
      <c r="G43" s="30" t="str">
        <f>_xll.ohRangeRetrieveError(F43)</f>
        <v/>
      </c>
      <c r="H43" s="45"/>
      <c r="J43" s="130"/>
      <c r="K43" s="136">
        <v>39</v>
      </c>
      <c r="L43" s="135" t="b">
        <v>1</v>
      </c>
      <c r="M43" s="80" t="str">
        <v>U2</v>
      </c>
      <c r="N43" s="134">
        <v>44825</v>
      </c>
      <c r="O43" s="80" t="str">
        <v>SE3MFU2</v>
      </c>
      <c r="P43" s="133" t="s">
        <v>176</v>
      </c>
      <c r="Q43" s="80" t="s">
        <v>176</v>
      </c>
      <c r="R43" s="80" t="s">
        <v>176</v>
      </c>
      <c r="S43" s="80" t="s">
        <v>176</v>
      </c>
      <c r="T43" s="80" t="s">
        <v>176</v>
      </c>
      <c r="U43" s="80" t="e">
        <f>_xll.qlMidSafe($Q43,$R43)</f>
        <v>#NUM!</v>
      </c>
      <c r="V43" s="252" t="str">
        <f>_xll.RtGet("IDN",O43,"TRDVOL_1")</f>
        <v>#N/A The record could not be found</v>
      </c>
      <c r="W43" s="257" t="str">
        <f>_xll.RtGet("IDN",O43,"OPINT_1")</f>
        <v>#N/A The record could not be found</v>
      </c>
      <c r="X43" s="81" t="s">
        <v>177</v>
      </c>
      <c r="Y43" s="132" t="e">
        <v>#NUM!</v>
      </c>
      <c r="Z43" s="81"/>
      <c r="AA43" s="131" t="e">
        <v>#NUM!</v>
      </c>
      <c r="AB43" s="83">
        <f>_xll.qlSimpleQuoteSetValue(F43,AA43,Trigger)</f>
        <v>0</v>
      </c>
      <c r="AC43" s="7"/>
      <c r="AD43" s="2"/>
      <c r="AE43" s="51"/>
      <c r="AF43" s="50">
        <v>39</v>
      </c>
      <c r="AG43" s="48" t="b">
        <v>1</v>
      </c>
      <c r="AH43" s="48" t="str">
        <v>U2</v>
      </c>
      <c r="AI43" s="73" t="str">
        <f t="shared" si="1"/>
        <v>SEKFUT3MU2ConvAdj_Quote</v>
      </c>
      <c r="AJ43" s="72" t="e">
        <f>_xll.qlFuturesConvAdjustmentQuote(AI43,IborIndex,AH43,F43,Volatility,MeanReversion,Permanent,AND(ISERROR(AB43),ISERROR(#REF!)),ObjectOverwrite)</f>
        <v>#NUM!</v>
      </c>
      <c r="AK43" s="15" t="str">
        <f ca="1">_xll.ohRangeRetrieveError(AJ43)</f>
        <v>qlFuturesConvAdjustmentQuote - Error converting parameter 'Volatility' : 'unable to convert type 'struct ObjectHandler::empty_property_tag' to type 'QuantLib::Quote'</v>
      </c>
      <c r="AL43" s="7"/>
    </row>
    <row r="44" spans="1:38" x14ac:dyDescent="0.2">
      <c r="A44" s="51"/>
      <c r="B44" s="50">
        <v>40</v>
      </c>
      <c r="C44" s="49" t="b">
        <v>1</v>
      </c>
      <c r="D44" s="48" t="str">
        <v>Z2</v>
      </c>
      <c r="E44" s="47" t="str">
        <f t="shared" si="0"/>
        <v>SEKFUT3MZ2_Quote</v>
      </c>
      <c r="F44" s="46" t="str">
        <f>_xll.qlSimpleQuote(E44,,PriceTickValue,Permanent,Trigger,ObjectOverwrite)</f>
        <v>SEKFUT3MZ2_Quote#0000</v>
      </c>
      <c r="G44" s="30" t="str">
        <f>_xll.ohRangeRetrieveError(F44)</f>
        <v/>
      </c>
      <c r="H44" s="45"/>
      <c r="J44" s="130"/>
      <c r="K44" s="136">
        <v>40</v>
      </c>
      <c r="L44" s="135" t="b">
        <v>1</v>
      </c>
      <c r="M44" s="80" t="str">
        <v>Z2</v>
      </c>
      <c r="N44" s="134">
        <v>44916</v>
      </c>
      <c r="O44" s="80" t="str">
        <v>SE3MFZ2</v>
      </c>
      <c r="P44" s="133" t="s">
        <v>176</v>
      </c>
      <c r="Q44" s="80" t="s">
        <v>176</v>
      </c>
      <c r="R44" s="80" t="s">
        <v>176</v>
      </c>
      <c r="S44" s="80" t="s">
        <v>176</v>
      </c>
      <c r="T44" s="80" t="s">
        <v>176</v>
      </c>
      <c r="U44" s="80" t="e">
        <f>_xll.qlMidSafe($Q44,$R44)</f>
        <v>#NUM!</v>
      </c>
      <c r="V44" s="252" t="str">
        <f>_xll.RtGet("IDN",O44,"TRDVOL_1")</f>
        <v>#N/A The record could not be found</v>
      </c>
      <c r="W44" s="257" t="str">
        <f>_xll.RtGet("IDN",O44,"OPINT_1")</f>
        <v>#N/A The record could not be found</v>
      </c>
      <c r="X44" s="81" t="s">
        <v>177</v>
      </c>
      <c r="Y44" s="132" t="e">
        <v>#NUM!</v>
      </c>
      <c r="Z44" s="81"/>
      <c r="AA44" s="131" t="e">
        <v>#NUM!</v>
      </c>
      <c r="AB44" s="83">
        <f>_xll.qlSimpleQuoteSetValue(F44,AA44,Trigger)</f>
        <v>0</v>
      </c>
      <c r="AC44" s="7"/>
      <c r="AD44" s="2"/>
      <c r="AE44" s="51"/>
      <c r="AF44" s="50">
        <v>40</v>
      </c>
      <c r="AG44" s="48" t="b">
        <v>1</v>
      </c>
      <c r="AH44" s="48" t="str">
        <v>Z2</v>
      </c>
      <c r="AI44" s="73" t="str">
        <f t="shared" si="1"/>
        <v>SEKFUT3MZ2ConvAdj_Quote</v>
      </c>
      <c r="AJ44" s="72" t="e">
        <f>_xll.qlFuturesConvAdjustmentQuote(AI44,IborIndex,AH44,F44,Volatility,MeanReversion,Permanent,AND(ISERROR(AB44),ISERROR(#REF!)),ObjectOverwrite)</f>
        <v>#NUM!</v>
      </c>
      <c r="AK44" s="15" t="str">
        <f ca="1">_xll.ohRangeRetrieveError(AJ44)</f>
        <v>qlFuturesConvAdjustmentQuote - Error converting parameter 'Volatility' : 'unable to convert type 'struct ObjectHandler::empty_property_tag' to type 'QuantLib::Quote'</v>
      </c>
      <c r="AL44" s="7"/>
    </row>
    <row r="45" spans="1:38" x14ac:dyDescent="0.2">
      <c r="A45" s="51"/>
      <c r="B45" s="50">
        <v>41</v>
      </c>
      <c r="C45" s="49" t="b">
        <v>1</v>
      </c>
      <c r="D45" s="48" t="str">
        <v>H3</v>
      </c>
      <c r="E45" s="47" t="str">
        <f t="shared" si="0"/>
        <v>SEKFUT3MH3_Quote</v>
      </c>
      <c r="F45" s="46" t="str">
        <f>_xll.qlSimpleQuote(E45,,PriceTickValue,Permanent,Trigger,ObjectOverwrite)</f>
        <v>SEKFUT3MH3_Quote#0000</v>
      </c>
      <c r="G45" s="30" t="str">
        <f>_xll.ohRangeRetrieveError(F45)</f>
        <v/>
      </c>
      <c r="H45" s="45"/>
      <c r="J45" s="130"/>
      <c r="K45" s="136">
        <v>41</v>
      </c>
      <c r="L45" s="135" t="b">
        <v>1</v>
      </c>
      <c r="M45" s="80" t="str">
        <v>H3</v>
      </c>
      <c r="N45" s="134">
        <v>45000</v>
      </c>
      <c r="O45" s="80" t="str">
        <v>SE3MFH3</v>
      </c>
      <c r="P45" s="133" t="s">
        <v>176</v>
      </c>
      <c r="Q45" s="80" t="s">
        <v>176</v>
      </c>
      <c r="R45" s="80" t="s">
        <v>176</v>
      </c>
      <c r="S45" s="80" t="s">
        <v>176</v>
      </c>
      <c r="T45" s="80" t="s">
        <v>176</v>
      </c>
      <c r="U45" s="80" t="e">
        <f>_xll.qlMidSafe($Q45,$R45)</f>
        <v>#NUM!</v>
      </c>
      <c r="V45" s="252" t="str">
        <f>_xll.RtGet("IDN",O45,"TRDVOL_1")</f>
        <v>#N/A The record could not be found</v>
      </c>
      <c r="W45" s="257" t="str">
        <f>_xll.RtGet("IDN",O45,"OPINT_1")</f>
        <v>#N/A The record could not be found</v>
      </c>
      <c r="X45" s="81" t="s">
        <v>177</v>
      </c>
      <c r="Y45" s="132" t="e">
        <v>#NUM!</v>
      </c>
      <c r="Z45" s="81"/>
      <c r="AA45" s="131" t="e">
        <v>#NUM!</v>
      </c>
      <c r="AB45" s="83">
        <f>_xll.qlSimpleQuoteSetValue(F45,AA45,Trigger)</f>
        <v>0</v>
      </c>
      <c r="AC45" s="7"/>
      <c r="AD45" s="2"/>
      <c r="AE45" s="51"/>
      <c r="AF45" s="50">
        <v>41</v>
      </c>
      <c r="AG45" s="48" t="b">
        <v>1</v>
      </c>
      <c r="AH45" s="48" t="str">
        <v>H3</v>
      </c>
      <c r="AI45" s="73" t="str">
        <f t="shared" si="1"/>
        <v>SEKFUT3MH3ConvAdj_Quote</v>
      </c>
      <c r="AJ45" s="72" t="e">
        <f>_xll.qlFuturesConvAdjustmentQuote(AI45,IborIndex,AH45,F45,Volatility,MeanReversion,Permanent,AND(ISERROR(AB45),ISERROR(#REF!)),ObjectOverwrite)</f>
        <v>#NUM!</v>
      </c>
      <c r="AK45" s="15" t="str">
        <f ca="1">_xll.ohRangeRetrieveError(AJ45)</f>
        <v>qlFuturesConvAdjustmentQuote - Error converting parameter 'Volatility' : 'unable to convert type 'struct ObjectHandler::empty_property_tag' to type 'QuantLib::Quote'</v>
      </c>
      <c r="AL45" s="7"/>
    </row>
    <row r="46" spans="1:38" x14ac:dyDescent="0.2">
      <c r="A46" s="51"/>
      <c r="B46" s="50">
        <v>42</v>
      </c>
      <c r="C46" s="49" t="b">
        <v>1</v>
      </c>
      <c r="D46" s="48" t="str">
        <v>M3</v>
      </c>
      <c r="E46" s="47" t="str">
        <f t="shared" si="0"/>
        <v>SEKFUT3MM3_Quote</v>
      </c>
      <c r="F46" s="46" t="str">
        <f>_xll.qlSimpleQuote(E46,,PriceTickValue,Permanent,Trigger,ObjectOverwrite)</f>
        <v>SEKFUT3MM3_Quote#0000</v>
      </c>
      <c r="G46" s="30" t="str">
        <f>_xll.ohRangeRetrieveError(F46)</f>
        <v/>
      </c>
      <c r="H46" s="45"/>
      <c r="J46" s="130"/>
      <c r="K46" s="129">
        <v>42</v>
      </c>
      <c r="L46" s="128" t="b">
        <v>1</v>
      </c>
      <c r="M46" s="87" t="str">
        <v>M3</v>
      </c>
      <c r="N46" s="127">
        <v>45098</v>
      </c>
      <c r="O46" s="87" t="str">
        <v>SE3MFM3</v>
      </c>
      <c r="P46" s="126" t="s">
        <v>176</v>
      </c>
      <c r="Q46" s="87" t="s">
        <v>176</v>
      </c>
      <c r="R46" s="87" t="s">
        <v>176</v>
      </c>
      <c r="S46" s="87" t="s">
        <v>176</v>
      </c>
      <c r="T46" s="87" t="s">
        <v>176</v>
      </c>
      <c r="U46" s="87" t="e">
        <f>_xll.qlMidSafe($Q46,$R46)</f>
        <v>#NUM!</v>
      </c>
      <c r="V46" s="255" t="str">
        <f>_xll.RtGet("IDN",O46,"TRDVOL_1")</f>
        <v>#N/A The record could not be found</v>
      </c>
      <c r="W46" s="258" t="str">
        <f>_xll.RtGet("IDN",O46,"OPINT_1")</f>
        <v>#N/A The record could not be found</v>
      </c>
      <c r="X46" s="81" t="s">
        <v>177</v>
      </c>
      <c r="Y46" s="125" t="e">
        <v>#NUM!</v>
      </c>
      <c r="Z46" s="81"/>
      <c r="AA46" s="124" t="e">
        <v>#NUM!</v>
      </c>
      <c r="AB46" s="89">
        <f>_xll.qlSimpleQuoteSetValue(F46,AA46,Trigger)</f>
        <v>0</v>
      </c>
      <c r="AC46" s="7"/>
      <c r="AD46" s="2"/>
      <c r="AE46" s="51"/>
      <c r="AF46" s="50">
        <v>42</v>
      </c>
      <c r="AG46" s="48" t="b">
        <v>1</v>
      </c>
      <c r="AH46" s="48" t="str">
        <v>M3</v>
      </c>
      <c r="AI46" s="73" t="str">
        <f t="shared" si="1"/>
        <v>SEKFUT3MM3ConvAdj_Quote</v>
      </c>
      <c r="AJ46" s="72" t="e">
        <f>_xll.qlFuturesConvAdjustmentQuote(AI46,IborIndex,AH46,F46,Volatility,MeanReversion,Permanent,AND(ISERROR(AB46),ISERROR(#REF!)),ObjectOverwrite)</f>
        <v>#NUM!</v>
      </c>
      <c r="AK46" s="15" t="str">
        <f ca="1">_xll.ohRangeRetrieveError(AJ46)</f>
        <v>qlFuturesConvAdjustmentQuote - Error converting parameter 'Volatility' : 'unable to convert type 'struct ObjectHandler::empty_property_tag' to type 'QuantLib::Quote'</v>
      </c>
      <c r="AL46" s="7"/>
    </row>
    <row r="47" spans="1:38" ht="12" thickBot="1" x14ac:dyDescent="0.25">
      <c r="A47" s="44"/>
      <c r="B47" s="43"/>
      <c r="C47" s="43"/>
      <c r="D47" s="43"/>
      <c r="E47" s="43"/>
      <c r="F47" s="43"/>
      <c r="G47" s="43"/>
      <c r="H47" s="42"/>
      <c r="J47" s="12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253"/>
      <c r="W47" s="67"/>
      <c r="X47" s="5" t="s">
        <v>177</v>
      </c>
      <c r="Y47" s="5"/>
      <c r="Z47" s="5"/>
      <c r="AA47" s="5"/>
      <c r="AB47" s="5"/>
      <c r="AC47" s="4"/>
      <c r="AD47" s="2"/>
      <c r="AE47" s="44"/>
      <c r="AF47" s="43"/>
      <c r="AG47" s="43"/>
      <c r="AH47" s="43"/>
      <c r="AI47" s="43"/>
      <c r="AJ47" s="43"/>
      <c r="AK47" s="43"/>
      <c r="AL47" s="4"/>
    </row>
  </sheetData>
  <conditionalFormatting sqref="AB5:AB46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showGridLines="0" workbookViewId="0">
      <selection activeCell="N4" sqref="N4"/>
    </sheetView>
  </sheetViews>
  <sheetFormatPr defaultRowHeight="11.25" x14ac:dyDescent="0.2"/>
  <cols>
    <col min="1" max="1" width="2.7109375" style="2" customWidth="1"/>
    <col min="2" max="2" width="3.42578125" style="2" bestFit="1" customWidth="1"/>
    <col min="3" max="3" width="5" style="2" customWidth="1"/>
    <col min="4" max="4" width="14.85546875" style="2" bestFit="1" customWidth="1"/>
    <col min="5" max="5" width="19" style="9" bestFit="1" customWidth="1"/>
    <col min="6" max="6" width="38.28515625" style="2" customWidth="1"/>
    <col min="7" max="9" width="2.7109375" style="2" customWidth="1"/>
    <col min="10" max="10" width="3.85546875" style="2" bestFit="1" customWidth="1"/>
    <col min="11" max="11" width="3.42578125" style="2" bestFit="1" customWidth="1"/>
    <col min="12" max="12" width="3.85546875" style="2" bestFit="1" customWidth="1"/>
    <col min="13" max="13" width="12.42578125" style="2" bestFit="1" customWidth="1"/>
    <col min="14" max="14" width="13" style="2" customWidth="1"/>
    <col min="15" max="17" width="9.140625" style="2"/>
    <col min="18" max="18" width="10" style="2" customWidth="1"/>
    <col min="19" max="19" width="9.140625" style="2"/>
    <col min="20" max="20" width="2.7109375" style="2" customWidth="1"/>
    <col min="21" max="21" width="5.7109375" style="2" bestFit="1" customWidth="1"/>
    <col min="22" max="22" width="2.7109375" style="2" customWidth="1"/>
    <col min="23" max="24" width="7.7109375" style="2" bestFit="1" customWidth="1"/>
    <col min="25" max="25" width="2.7109375" style="2" customWidth="1"/>
    <col min="26" max="27" width="9.140625" style="2"/>
    <col min="28" max="28" width="15.28515625" style="2" bestFit="1" customWidth="1"/>
    <col min="29" max="16384" width="9.140625" style="2"/>
  </cols>
  <sheetData>
    <row r="1" spans="1:28" x14ac:dyDescent="0.2">
      <c r="A1" s="69"/>
      <c r="B1" s="66"/>
      <c r="C1" s="66"/>
      <c r="D1" s="66"/>
      <c r="E1" s="66"/>
      <c r="F1" s="66"/>
      <c r="G1" s="65"/>
      <c r="I1" s="122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5"/>
    </row>
    <row r="2" spans="1:28" ht="15" x14ac:dyDescent="0.25">
      <c r="A2" s="58"/>
      <c r="B2" s="41"/>
      <c r="C2" s="41"/>
      <c r="D2" s="41"/>
      <c r="E2" s="41"/>
      <c r="F2" s="41"/>
      <c r="G2" s="7"/>
      <c r="I2" s="104"/>
      <c r="J2" s="41"/>
      <c r="K2" s="41"/>
      <c r="L2" s="41"/>
      <c r="M2" s="41"/>
      <c r="N2" s="48" t="s">
        <v>124</v>
      </c>
      <c r="O2" s="41"/>
      <c r="P2" s="41"/>
      <c r="Q2"/>
      <c r="R2" s="41"/>
      <c r="S2" s="41"/>
      <c r="T2" s="81"/>
      <c r="U2" s="81"/>
      <c r="V2" s="81"/>
      <c r="W2" s="81"/>
      <c r="X2" s="81"/>
      <c r="Y2" s="7"/>
    </row>
    <row r="3" spans="1:28" x14ac:dyDescent="0.2">
      <c r="A3" s="58"/>
      <c r="B3" s="41"/>
      <c r="C3" s="41"/>
      <c r="D3" s="12"/>
      <c r="E3" s="12"/>
      <c r="F3" s="12"/>
      <c r="G3" s="7"/>
      <c r="I3" s="39"/>
      <c r="J3" s="81"/>
      <c r="K3" s="41"/>
      <c r="L3" s="41"/>
      <c r="M3" s="41"/>
      <c r="N3" s="41"/>
      <c r="O3" s="41"/>
      <c r="P3" s="41"/>
      <c r="Q3" s="41"/>
      <c r="R3" s="41"/>
      <c r="S3" s="41"/>
      <c r="T3" s="81"/>
      <c r="U3" s="81"/>
      <c r="V3" s="81"/>
      <c r="W3" s="41"/>
      <c r="X3" s="101">
        <f>_xll.ohTrigger(X5:X58)</f>
        <v>2</v>
      </c>
      <c r="Y3" s="70"/>
    </row>
    <row r="4" spans="1:28" ht="22.5" x14ac:dyDescent="0.2">
      <c r="A4" s="39"/>
      <c r="B4" s="24"/>
      <c r="C4" s="64" t="s">
        <v>174</v>
      </c>
      <c r="D4" s="170" t="str">
        <f>Currency&amp;"_010_"&amp;"OIS.xml"</f>
        <v>SEK_010_OIS.xml</v>
      </c>
      <c r="E4" s="171" t="str">
        <f>IF(Serialize,_xll.ohObjectSave(_xll.ohPack(E5:E95),SerializationPath&amp;D4,FileOverwrite,Serialize),"---")</f>
        <v>---</v>
      </c>
      <c r="F4" s="172" t="str">
        <f>_xll.ohRangeRetrieveError(E4)</f>
        <v/>
      </c>
      <c r="G4" s="7"/>
      <c r="I4" s="39"/>
      <c r="J4" s="159"/>
      <c r="K4" s="40"/>
      <c r="L4" s="40"/>
      <c r="M4" s="40"/>
      <c r="N4" s="150" t="str">
        <f>_xll.RData(N5:N58,O4:R4,"RTFEED:IDN",ReutersRtMode,,O5)</f>
        <v>Updated at 16:19:00</v>
      </c>
      <c r="O4" s="147" t="s">
        <v>115</v>
      </c>
      <c r="P4" s="147" t="s">
        <v>114</v>
      </c>
      <c r="Q4" s="147" t="s">
        <v>126</v>
      </c>
      <c r="R4" s="147" t="s">
        <v>133</v>
      </c>
      <c r="S4" s="149" t="s">
        <v>136</v>
      </c>
      <c r="T4" s="81"/>
      <c r="U4" s="99" t="s">
        <v>131</v>
      </c>
      <c r="V4" s="81"/>
      <c r="W4" s="163" t="s">
        <v>130</v>
      </c>
      <c r="X4" s="25" t="s">
        <v>129</v>
      </c>
      <c r="Y4" s="70"/>
    </row>
    <row r="5" spans="1:28" ht="11.25" customHeight="1" x14ac:dyDescent="0.2">
      <c r="A5" s="39"/>
      <c r="B5" s="60" t="s">
        <v>93</v>
      </c>
      <c r="C5" s="173" t="s">
        <v>22</v>
      </c>
      <c r="D5" s="71" t="str">
        <f t="shared" ref="D5:D36" si="0">Currency&amp;$B5&amp;$C5&amp;QuoteSuffix</f>
        <v>SEKOISSW_Quote</v>
      </c>
      <c r="E5" s="71" t="str">
        <f>_xll.qlSimpleQuote(D5,,RateTickValue,Permanent,Trigger,ObjectOverwrite)</f>
        <v>SEKOISSW_Quote#0000</v>
      </c>
      <c r="F5" s="8" t="str">
        <f>_xll.ohRangeRetrieveError(E5)</f>
        <v/>
      </c>
      <c r="G5" s="7"/>
      <c r="I5" s="39"/>
      <c r="J5" s="96" t="s">
        <v>22</v>
      </c>
      <c r="K5" s="118" t="s">
        <v>188</v>
      </c>
      <c r="L5" s="118" t="s">
        <v>189</v>
      </c>
      <c r="M5" s="116" t="str">
        <f t="shared" ref="M5:M36" si="1">Currency&amp;K5&amp;L5&amp;J5</f>
        <v>SEKAMTNSSW</v>
      </c>
      <c r="N5" s="116" t="str">
        <f t="array" ref="N5:N58">Instruments&amp;"="&amp;VLOOKUP(Contributor,ContributorTable,2,FALSE)</f>
        <v>SEKAMTNSSW=</v>
      </c>
      <c r="O5" s="92" t="s">
        <v>176</v>
      </c>
      <c r="P5" s="92" t="s">
        <v>176</v>
      </c>
      <c r="Q5" s="92" t="s">
        <v>176</v>
      </c>
      <c r="R5" s="92" t="s">
        <v>176</v>
      </c>
      <c r="S5" s="94" t="e">
        <f>_xll.qlMidEquivalent($O5,$P5,$Q5,$R5)</f>
        <v>#NUM!</v>
      </c>
      <c r="T5" s="81"/>
      <c r="U5" s="93">
        <v>2.5</v>
      </c>
      <c r="V5" s="81"/>
      <c r="W5" s="138" t="e">
        <f t="array" ref="W5:W58">QuoteLive</f>
        <v>#NUM!</v>
      </c>
      <c r="X5" s="91">
        <f>_xll.qlSimpleQuoteSetValue(E5,W5/100,Trigger)</f>
        <v>0</v>
      </c>
      <c r="Y5" s="70"/>
    </row>
    <row r="6" spans="1:28" ht="11.25" customHeight="1" x14ac:dyDescent="0.2">
      <c r="A6" s="39"/>
      <c r="B6" s="60" t="s">
        <v>93</v>
      </c>
      <c r="C6" s="173" t="s">
        <v>21</v>
      </c>
      <c r="D6" s="71" t="str">
        <f t="shared" si="0"/>
        <v>SEKOIS2W_Quote</v>
      </c>
      <c r="E6" s="71" t="str">
        <f>_xll.qlSimpleQuote(D6,,RateTickValue,Permanent,Trigger,ObjectOverwrite)</f>
        <v>SEKOIS2W_Quote#0000</v>
      </c>
      <c r="F6" s="8" t="str">
        <f>_xll.ohRangeRetrieveError(E6)</f>
        <v/>
      </c>
      <c r="G6" s="7"/>
      <c r="I6" s="39"/>
      <c r="J6" s="85" t="s">
        <v>21</v>
      </c>
      <c r="K6" s="114" t="s">
        <v>188</v>
      </c>
      <c r="L6" s="114" t="s">
        <v>189</v>
      </c>
      <c r="M6" s="112" t="str">
        <f t="shared" si="1"/>
        <v>SEKAMTNS2W</v>
      </c>
      <c r="N6" s="112" t="str">
        <v>SEKAMTNS2W=</v>
      </c>
      <c r="O6" s="80" t="s">
        <v>176</v>
      </c>
      <c r="P6" s="80" t="s">
        <v>176</v>
      </c>
      <c r="Q6" s="80" t="s">
        <v>176</v>
      </c>
      <c r="R6" s="80" t="s">
        <v>176</v>
      </c>
      <c r="S6" s="83" t="e">
        <f>_xll.qlMidEquivalent($O6,$P6,$Q6,$R6)</f>
        <v>#NUM!</v>
      </c>
      <c r="T6" s="81"/>
      <c r="U6" s="82" t="e">
        <v>#NUM!</v>
      </c>
      <c r="V6" s="81"/>
      <c r="W6" s="131" t="e">
        <v>#NUM!</v>
      </c>
      <c r="X6" s="79">
        <f>_xll.qlSimpleQuoteSetValue(E6,W6/100,Trigger)</f>
        <v>0</v>
      </c>
      <c r="Y6" s="70"/>
    </row>
    <row r="7" spans="1:28" ht="11.25" customHeight="1" x14ac:dyDescent="0.2">
      <c r="A7" s="39"/>
      <c r="B7" s="60" t="s">
        <v>93</v>
      </c>
      <c r="C7" s="173" t="s">
        <v>20</v>
      </c>
      <c r="D7" s="71" t="str">
        <f t="shared" si="0"/>
        <v>SEKOIS3W_Quote</v>
      </c>
      <c r="E7" s="71" t="str">
        <f>_xll.qlSimpleQuote(D7,,RateTickValue,Permanent,Trigger,ObjectOverwrite)</f>
        <v>SEKOIS3W_Quote#0000</v>
      </c>
      <c r="F7" s="8" t="str">
        <f>_xll.ohRangeRetrieveError(E7)</f>
        <v/>
      </c>
      <c r="G7" s="7"/>
      <c r="I7" s="39"/>
      <c r="J7" s="85" t="s">
        <v>20</v>
      </c>
      <c r="K7" s="114" t="s">
        <v>188</v>
      </c>
      <c r="L7" s="114" t="s">
        <v>189</v>
      </c>
      <c r="M7" s="112" t="str">
        <f t="shared" si="1"/>
        <v>SEKAMTNS3W</v>
      </c>
      <c r="N7" s="112" t="str">
        <v>SEKAMTNS3W=</v>
      </c>
      <c r="O7" s="80" t="s">
        <v>176</v>
      </c>
      <c r="P7" s="80" t="s">
        <v>176</v>
      </c>
      <c r="Q7" s="80" t="s">
        <v>176</v>
      </c>
      <c r="R7" s="80" t="s">
        <v>176</v>
      </c>
      <c r="S7" s="83" t="e">
        <f>_xll.qlMidEquivalent($O7,$P7,$Q7,$R7)</f>
        <v>#NUM!</v>
      </c>
      <c r="T7" s="81"/>
      <c r="U7" s="82" t="e">
        <v>#NUM!</v>
      </c>
      <c r="V7" s="81"/>
      <c r="W7" s="131" t="e">
        <v>#NUM!</v>
      </c>
      <c r="X7" s="79">
        <f>_xll.qlSimpleQuoteSetValue(E7,W7/100,Trigger)</f>
        <v>0</v>
      </c>
      <c r="Y7" s="70"/>
    </row>
    <row r="8" spans="1:28" ht="11.25" customHeight="1" x14ac:dyDescent="0.25">
      <c r="A8" s="39"/>
      <c r="B8" s="60" t="s">
        <v>93</v>
      </c>
      <c r="C8" s="173" t="s">
        <v>19</v>
      </c>
      <c r="D8" s="71" t="str">
        <f t="shared" si="0"/>
        <v>SEKOIS1M_Quote</v>
      </c>
      <c r="E8" s="71" t="str">
        <f>_xll.qlSimpleQuote(D8,,RateTickValue,Permanent,Trigger,ObjectOverwrite)</f>
        <v>SEKOIS1M_Quote#0000</v>
      </c>
      <c r="F8" s="8" t="str">
        <f>_xll.ohRangeRetrieveError(E8)</f>
        <v/>
      </c>
      <c r="G8" s="7"/>
      <c r="I8" s="39"/>
      <c r="J8" s="85" t="s">
        <v>19</v>
      </c>
      <c r="K8" s="114" t="s">
        <v>188</v>
      </c>
      <c r="L8" s="114" t="s">
        <v>189</v>
      </c>
      <c r="M8" s="112" t="str">
        <f t="shared" si="1"/>
        <v>SEKAMTNS1M</v>
      </c>
      <c r="N8" s="112" t="str">
        <v>SEKAMTNS1M=</v>
      </c>
      <c r="O8" s="80">
        <v>0.09</v>
      </c>
      <c r="P8" s="80">
        <v>0.11000000000000001</v>
      </c>
      <c r="Q8" s="80">
        <v>0</v>
      </c>
      <c r="R8" s="80">
        <v>0.09</v>
      </c>
      <c r="S8" s="83">
        <f>_xll.qlMidEquivalent($O8,$P8,$Q8,$R8)</f>
        <v>0.1</v>
      </c>
      <c r="T8" s="81"/>
      <c r="U8" s="82">
        <v>2.4990000000000001</v>
      </c>
      <c r="V8" s="81"/>
      <c r="W8" s="131">
        <v>0.1</v>
      </c>
      <c r="X8" s="79">
        <f>_xll.qlSimpleQuoteSetValue(E8,W8/100,Trigger)</f>
        <v>0</v>
      </c>
      <c r="Y8" s="70"/>
      <c r="AA8"/>
    </row>
    <row r="9" spans="1:28" ht="11.25" customHeight="1" x14ac:dyDescent="0.2">
      <c r="A9" s="39"/>
      <c r="B9" s="60" t="s">
        <v>93</v>
      </c>
      <c r="C9" s="173" t="s">
        <v>18</v>
      </c>
      <c r="D9" s="71" t="str">
        <f t="shared" si="0"/>
        <v>SEKOIS2M_Quote</v>
      </c>
      <c r="E9" s="71" t="str">
        <f>_xll.qlSimpleQuote(D9,,RateTickValue,Permanent,Trigger,ObjectOverwrite)</f>
        <v>SEKOIS2M_Quote#0000</v>
      </c>
      <c r="F9" s="8" t="str">
        <f>_xll.ohRangeRetrieveError(E9)</f>
        <v/>
      </c>
      <c r="G9" s="7"/>
      <c r="I9" s="39"/>
      <c r="J9" s="85" t="s">
        <v>18</v>
      </c>
      <c r="K9" s="114" t="s">
        <v>188</v>
      </c>
      <c r="L9" s="114" t="s">
        <v>189</v>
      </c>
      <c r="M9" s="112" t="str">
        <f t="shared" si="1"/>
        <v>SEKAMTNS2M</v>
      </c>
      <c r="N9" s="112" t="str">
        <v>SEKAMTNS2M=</v>
      </c>
      <c r="O9" s="80">
        <v>6.5000000000000002E-2</v>
      </c>
      <c r="P9" s="80">
        <v>8.4999999999999992E-2</v>
      </c>
      <c r="Q9" s="80">
        <v>0</v>
      </c>
      <c r="R9" s="80">
        <v>6.5000000000000002E-2</v>
      </c>
      <c r="S9" s="83">
        <f>_xll.qlMidEquivalent($O9,$P9,$Q9,$R9)</f>
        <v>7.4999999999999997E-2</v>
      </c>
      <c r="T9" s="81"/>
      <c r="U9" s="82">
        <v>2.4975000000000001</v>
      </c>
      <c r="V9" s="81"/>
      <c r="W9" s="131">
        <v>7.4999999999999997E-2</v>
      </c>
      <c r="X9" s="79">
        <f>_xll.qlSimpleQuoteSetValue(E9,W9/100,Trigger)</f>
        <v>0</v>
      </c>
      <c r="Y9" s="70"/>
    </row>
    <row r="10" spans="1:28" ht="11.25" customHeight="1" x14ac:dyDescent="0.2">
      <c r="A10" s="39"/>
      <c r="B10" s="60" t="s">
        <v>93</v>
      </c>
      <c r="C10" s="173" t="s">
        <v>17</v>
      </c>
      <c r="D10" s="71" t="str">
        <f t="shared" si="0"/>
        <v>SEKOIS3M_Quote</v>
      </c>
      <c r="E10" s="71" t="str">
        <f>_xll.qlSimpleQuote(D10,,RateTickValue,Permanent,Trigger,ObjectOverwrite)</f>
        <v>SEKOIS3M_Quote#0000</v>
      </c>
      <c r="F10" s="8" t="str">
        <f>_xll.ohRangeRetrieveError(E10)</f>
        <v/>
      </c>
      <c r="G10" s="7"/>
      <c r="I10" s="39"/>
      <c r="J10" s="85" t="s">
        <v>17</v>
      </c>
      <c r="K10" s="114" t="s">
        <v>188</v>
      </c>
      <c r="L10" s="114" t="s">
        <v>189</v>
      </c>
      <c r="M10" s="112" t="str">
        <f t="shared" si="1"/>
        <v>SEKAMTNS3M</v>
      </c>
      <c r="N10" s="112" t="str">
        <v>SEKAMTNS3M=</v>
      </c>
      <c r="O10" s="80">
        <v>5.5000000000000007E-2</v>
      </c>
      <c r="P10" s="80">
        <v>7.4999999999999997E-2</v>
      </c>
      <c r="Q10" s="80">
        <v>0</v>
      </c>
      <c r="R10" s="80">
        <v>5.5000000000000007E-2</v>
      </c>
      <c r="S10" s="83">
        <f>_xll.qlMidEquivalent($O10,$P10,$Q10,$R10)</f>
        <v>6.5000000000000002E-2</v>
      </c>
      <c r="T10" s="81"/>
      <c r="U10" s="82">
        <v>2.4950000000000001</v>
      </c>
      <c r="V10" s="81"/>
      <c r="W10" s="131">
        <v>6.5000000000000002E-2</v>
      </c>
      <c r="X10" s="79">
        <f>_xll.qlSimpleQuoteSetValue(E10,W10/100,Trigger)</f>
        <v>0</v>
      </c>
      <c r="Y10" s="70"/>
    </row>
    <row r="11" spans="1:28" ht="11.25" customHeight="1" x14ac:dyDescent="0.2">
      <c r="A11" s="39"/>
      <c r="B11" s="60" t="s">
        <v>93</v>
      </c>
      <c r="C11" s="173" t="s">
        <v>16</v>
      </c>
      <c r="D11" s="71" t="str">
        <f t="shared" si="0"/>
        <v>SEKOIS4M_Quote</v>
      </c>
      <c r="E11" s="71" t="str">
        <f>_xll.qlSimpleQuote(D11,,RateTickValue,Permanent,Trigger,ObjectOverwrite)</f>
        <v>SEKOIS4M_Quote#0000</v>
      </c>
      <c r="F11" s="8" t="str">
        <f>_xll.ohRangeRetrieveError(E11)</f>
        <v/>
      </c>
      <c r="G11" s="7"/>
      <c r="I11" s="39"/>
      <c r="J11" s="85" t="s">
        <v>16</v>
      </c>
      <c r="K11" s="114" t="s">
        <v>188</v>
      </c>
      <c r="L11" s="114" t="s">
        <v>189</v>
      </c>
      <c r="M11" s="112" t="str">
        <f t="shared" si="1"/>
        <v>SEKAMTNS4M</v>
      </c>
      <c r="N11" s="112" t="str">
        <v>SEKAMTNS4M=</v>
      </c>
      <c r="O11" s="80" t="s">
        <v>176</v>
      </c>
      <c r="P11" s="80" t="s">
        <v>176</v>
      </c>
      <c r="Q11" s="80" t="s">
        <v>176</v>
      </c>
      <c r="R11" s="80" t="s">
        <v>176</v>
      </c>
      <c r="S11" s="83" t="e">
        <f>_xll.qlMidEquivalent($O11,$P11,$Q11,$R11)</f>
        <v>#NUM!</v>
      </c>
      <c r="T11" s="81"/>
      <c r="U11" s="82">
        <v>2.4925000000000002</v>
      </c>
      <c r="V11" s="81"/>
      <c r="W11" s="131" t="e">
        <v>#NUM!</v>
      </c>
      <c r="X11" s="79">
        <f>_xll.qlSimpleQuoteSetValue(E11,W11/100,Trigger)</f>
        <v>0</v>
      </c>
      <c r="Y11" s="70"/>
    </row>
    <row r="12" spans="1:28" ht="11.25" customHeight="1" x14ac:dyDescent="0.2">
      <c r="A12" s="39"/>
      <c r="B12" s="60" t="s">
        <v>93</v>
      </c>
      <c r="C12" s="173" t="s">
        <v>15</v>
      </c>
      <c r="D12" s="71" t="str">
        <f t="shared" si="0"/>
        <v>SEKOIS5M_Quote</v>
      </c>
      <c r="E12" s="71" t="str">
        <f>_xll.qlSimpleQuote(D12,,RateTickValue,Permanent,Trigger,ObjectOverwrite)</f>
        <v>SEKOIS5M_Quote#0000</v>
      </c>
      <c r="F12" s="8" t="str">
        <f>_xll.ohRangeRetrieveError(E12)</f>
        <v/>
      </c>
      <c r="G12" s="7"/>
      <c r="I12" s="39"/>
      <c r="J12" s="85" t="s">
        <v>15</v>
      </c>
      <c r="K12" s="114" t="s">
        <v>188</v>
      </c>
      <c r="L12" s="114" t="s">
        <v>189</v>
      </c>
      <c r="M12" s="112" t="str">
        <f t="shared" si="1"/>
        <v>SEKAMTNS5M</v>
      </c>
      <c r="N12" s="112" t="str">
        <v>SEKAMTNS5M=</v>
      </c>
      <c r="O12" s="80" t="s">
        <v>176</v>
      </c>
      <c r="P12" s="80" t="s">
        <v>176</v>
      </c>
      <c r="Q12" s="80" t="s">
        <v>176</v>
      </c>
      <c r="R12" s="80" t="s">
        <v>176</v>
      </c>
      <c r="S12" s="83" t="e">
        <f>_xll.qlMidEquivalent($O12,$P12,$Q12,$R12)</f>
        <v>#NUM!</v>
      </c>
      <c r="T12" s="81"/>
      <c r="U12" s="82">
        <v>2.4925000000000002</v>
      </c>
      <c r="V12" s="81"/>
      <c r="W12" s="131" t="e">
        <v>#NUM!</v>
      </c>
      <c r="X12" s="79">
        <f>_xll.qlSimpleQuoteSetValue(E12,W12/100,Trigger)</f>
        <v>0</v>
      </c>
      <c r="Y12" s="70"/>
    </row>
    <row r="13" spans="1:28" ht="11.25" customHeight="1" x14ac:dyDescent="0.2">
      <c r="A13" s="39"/>
      <c r="B13" s="60" t="s">
        <v>93</v>
      </c>
      <c r="C13" s="173" t="s">
        <v>14</v>
      </c>
      <c r="D13" s="71" t="str">
        <f t="shared" si="0"/>
        <v>SEKOIS6M_Quote</v>
      </c>
      <c r="E13" s="71" t="str">
        <f>_xll.qlSimpleQuote(D13,,RateTickValue,Permanent,Trigger,ObjectOverwrite)</f>
        <v>SEKOIS6M_Quote#0000</v>
      </c>
      <c r="F13" s="8" t="str">
        <f>_xll.ohRangeRetrieveError(E13)</f>
        <v/>
      </c>
      <c r="G13" s="7"/>
      <c r="I13" s="39"/>
      <c r="J13" s="85" t="s">
        <v>14</v>
      </c>
      <c r="K13" s="114" t="s">
        <v>188</v>
      </c>
      <c r="L13" s="114" t="s">
        <v>189</v>
      </c>
      <c r="M13" s="112" t="str">
        <f t="shared" si="1"/>
        <v>SEKAMTNS6M</v>
      </c>
      <c r="N13" s="112" t="str">
        <v>SEKAMTNS6M=</v>
      </c>
      <c r="O13" s="80">
        <v>0.05</v>
      </c>
      <c r="P13" s="80">
        <v>6.9999999999999993E-2</v>
      </c>
      <c r="Q13" s="80">
        <v>0</v>
      </c>
      <c r="R13" s="80">
        <v>0.04</v>
      </c>
      <c r="S13" s="83">
        <f>_xll.qlMidEquivalent($O13,$P13,$Q13,$R13)</f>
        <v>0.06</v>
      </c>
      <c r="T13" s="81"/>
      <c r="U13" s="82">
        <v>2.4910000000000001</v>
      </c>
      <c r="V13" s="81"/>
      <c r="W13" s="131">
        <v>0.06</v>
      </c>
      <c r="X13" s="79">
        <f>_xll.qlSimpleQuoteSetValue(E13,W13/100,Trigger)</f>
        <v>0</v>
      </c>
      <c r="Y13" s="70"/>
    </row>
    <row r="14" spans="1:28" ht="11.25" customHeight="1" x14ac:dyDescent="0.25">
      <c r="A14" s="39"/>
      <c r="B14" s="60" t="s">
        <v>93</v>
      </c>
      <c r="C14" s="173" t="s">
        <v>13</v>
      </c>
      <c r="D14" s="71" t="str">
        <f t="shared" si="0"/>
        <v>SEKOIS7M_Quote</v>
      </c>
      <c r="E14" s="71" t="str">
        <f>_xll.qlSimpleQuote(D14,,RateTickValue,Permanent,Trigger,ObjectOverwrite)</f>
        <v>SEKOIS7M_Quote#0000</v>
      </c>
      <c r="F14" s="8" t="str">
        <f>_xll.ohRangeRetrieveError(E14)</f>
        <v/>
      </c>
      <c r="G14" s="7"/>
      <c r="I14" s="39"/>
      <c r="J14" s="85" t="s">
        <v>13</v>
      </c>
      <c r="K14" s="114" t="s">
        <v>188</v>
      </c>
      <c r="L14" s="114" t="s">
        <v>189</v>
      </c>
      <c r="M14" s="112" t="str">
        <f t="shared" si="1"/>
        <v>SEKAMTNS7M</v>
      </c>
      <c r="N14" s="112" t="str">
        <v>SEKAMTNS7M=</v>
      </c>
      <c r="O14" s="80" t="s">
        <v>176</v>
      </c>
      <c r="P14" s="80" t="s">
        <v>176</v>
      </c>
      <c r="Q14" s="80" t="s">
        <v>176</v>
      </c>
      <c r="R14" s="80" t="s">
        <v>176</v>
      </c>
      <c r="S14" s="83" t="e">
        <f>_xll.qlMidEquivalent($O14,$P14,$Q14,$R14)</f>
        <v>#NUM!</v>
      </c>
      <c r="T14" s="81"/>
      <c r="U14" s="82" t="e">
        <v>#NUM!</v>
      </c>
      <c r="V14" s="81"/>
      <c r="W14" s="131" t="e">
        <v>#NUM!</v>
      </c>
      <c r="X14" s="79">
        <f>_xll.qlSimpleQuoteSetValue(E14,W14/100,Trigger)</f>
        <v>0</v>
      </c>
      <c r="Y14" s="70"/>
      <c r="AA14"/>
    </row>
    <row r="15" spans="1:28" ht="11.25" customHeight="1" x14ac:dyDescent="0.2">
      <c r="A15" s="39"/>
      <c r="B15" s="60" t="s">
        <v>93</v>
      </c>
      <c r="C15" s="173" t="s">
        <v>12</v>
      </c>
      <c r="D15" s="71" t="str">
        <f t="shared" si="0"/>
        <v>SEKOIS8M_Quote</v>
      </c>
      <c r="E15" s="71" t="str">
        <f>_xll.qlSimpleQuote(D15,,RateTickValue,Permanent,Trigger,ObjectOverwrite)</f>
        <v>SEKOIS8M_Quote#0000</v>
      </c>
      <c r="F15" s="8" t="str">
        <f>_xll.ohRangeRetrieveError(E15)</f>
        <v/>
      </c>
      <c r="G15" s="7"/>
      <c r="I15" s="39"/>
      <c r="J15" s="85" t="s">
        <v>12</v>
      </c>
      <c r="K15" s="114" t="s">
        <v>188</v>
      </c>
      <c r="L15" s="114" t="s">
        <v>189</v>
      </c>
      <c r="M15" s="112" t="str">
        <f t="shared" si="1"/>
        <v>SEKAMTNS8M</v>
      </c>
      <c r="N15" s="112" t="str">
        <v>SEKAMTNS8M=</v>
      </c>
      <c r="O15" s="80" t="s">
        <v>176</v>
      </c>
      <c r="P15" s="80" t="s">
        <v>176</v>
      </c>
      <c r="Q15" s="80" t="s">
        <v>176</v>
      </c>
      <c r="R15" s="80" t="s">
        <v>176</v>
      </c>
      <c r="S15" s="83" t="e">
        <f>_xll.qlMidEquivalent($O15,$P15,$Q15,$R15)</f>
        <v>#NUM!</v>
      </c>
      <c r="T15" s="81"/>
      <c r="U15" s="82" t="e">
        <v>#NUM!</v>
      </c>
      <c r="V15" s="81"/>
      <c r="W15" s="131" t="e">
        <v>#NUM!</v>
      </c>
      <c r="X15" s="79">
        <f>_xll.qlSimpleQuoteSetValue(E15,W15/100,Trigger)</f>
        <v>0</v>
      </c>
      <c r="Y15" s="70"/>
    </row>
    <row r="16" spans="1:28" ht="11.25" customHeight="1" x14ac:dyDescent="0.25">
      <c r="A16" s="39"/>
      <c r="B16" s="60" t="s">
        <v>93</v>
      </c>
      <c r="C16" s="173" t="s">
        <v>11</v>
      </c>
      <c r="D16" s="71" t="str">
        <f t="shared" si="0"/>
        <v>SEKOIS9M_Quote</v>
      </c>
      <c r="E16" s="71" t="str">
        <f>_xll.qlSimpleQuote(D16,,RateTickValue,Permanent,Trigger,ObjectOverwrite)</f>
        <v>SEKOIS9M_Quote#0000</v>
      </c>
      <c r="F16" s="8" t="str">
        <f>_xll.ohRangeRetrieveError(E16)</f>
        <v/>
      </c>
      <c r="G16" s="7"/>
      <c r="I16" s="39"/>
      <c r="J16" s="85" t="s">
        <v>11</v>
      </c>
      <c r="K16" s="114" t="s">
        <v>188</v>
      </c>
      <c r="L16" s="114" t="s">
        <v>189</v>
      </c>
      <c r="M16" s="112" t="str">
        <f t="shared" si="1"/>
        <v>SEKAMTNS9M</v>
      </c>
      <c r="N16" s="112" t="str">
        <v>SEKAMTNS9M=</v>
      </c>
      <c r="O16" s="80">
        <v>4.4999999999999998E-2</v>
      </c>
      <c r="P16" s="80">
        <v>6.5000000000000002E-2</v>
      </c>
      <c r="Q16" s="80">
        <v>0</v>
      </c>
      <c r="R16" s="80">
        <v>0.03</v>
      </c>
      <c r="S16" s="83">
        <f>_xll.qlMidEquivalent($O16,$P16,$Q16,$R16)</f>
        <v>5.5E-2</v>
      </c>
      <c r="T16" s="81"/>
      <c r="U16" s="82">
        <v>2.4900000000000002</v>
      </c>
      <c r="V16" s="81"/>
      <c r="W16" s="131">
        <v>5.5E-2</v>
      </c>
      <c r="X16" s="79">
        <f>_xll.qlSimpleQuoteSetValue(E16,W16/100,Trigger)</f>
        <v>0</v>
      </c>
      <c r="Y16" s="70"/>
      <c r="AB16"/>
    </row>
    <row r="17" spans="1:27" ht="11.25" customHeight="1" x14ac:dyDescent="0.2">
      <c r="A17" s="39"/>
      <c r="B17" s="60" t="s">
        <v>93</v>
      </c>
      <c r="C17" s="173" t="s">
        <v>10</v>
      </c>
      <c r="D17" s="71" t="str">
        <f t="shared" si="0"/>
        <v>SEKOIS10M_Quote</v>
      </c>
      <c r="E17" s="71" t="str">
        <f>_xll.qlSimpleQuote(D17,,RateTickValue,Permanent,Trigger,ObjectOverwrite)</f>
        <v>SEKOIS10M_Quote#0000</v>
      </c>
      <c r="F17" s="8" t="str">
        <f>_xll.ohRangeRetrieveError(E17)</f>
        <v/>
      </c>
      <c r="G17" s="7"/>
      <c r="I17" s="39"/>
      <c r="J17" s="85" t="s">
        <v>10</v>
      </c>
      <c r="K17" s="114" t="s">
        <v>188</v>
      </c>
      <c r="L17" s="114" t="s">
        <v>189</v>
      </c>
      <c r="M17" s="112" t="str">
        <f t="shared" si="1"/>
        <v>SEKAMTNS10M</v>
      </c>
      <c r="N17" s="112" t="str">
        <v>SEKAMTNS10M=</v>
      </c>
      <c r="O17" s="80" t="s">
        <v>176</v>
      </c>
      <c r="P17" s="80" t="s">
        <v>176</v>
      </c>
      <c r="Q17" s="80" t="s">
        <v>176</v>
      </c>
      <c r="R17" s="80" t="s">
        <v>176</v>
      </c>
      <c r="S17" s="83" t="e">
        <f>_xll.qlMidEquivalent($O17,$P17,$Q17,$R17)</f>
        <v>#NUM!</v>
      </c>
      <c r="T17" s="81"/>
      <c r="U17" s="82" t="e">
        <v>#NUM!</v>
      </c>
      <c r="V17" s="81"/>
      <c r="W17" s="131" t="e">
        <v>#NUM!</v>
      </c>
      <c r="X17" s="79">
        <f>_xll.qlSimpleQuoteSetValue(E17,W17/100,Trigger)</f>
        <v>0</v>
      </c>
      <c r="Y17" s="70"/>
    </row>
    <row r="18" spans="1:27" ht="11.25" customHeight="1" x14ac:dyDescent="0.2">
      <c r="A18" s="39"/>
      <c r="B18" s="60" t="s">
        <v>93</v>
      </c>
      <c r="C18" s="173" t="s">
        <v>9</v>
      </c>
      <c r="D18" s="71" t="str">
        <f t="shared" si="0"/>
        <v>SEKOIS11M_Quote</v>
      </c>
      <c r="E18" s="71" t="str">
        <f>_xll.qlSimpleQuote(D18,,RateTickValue,Permanent,Trigger,ObjectOverwrite)</f>
        <v>SEKOIS11M_Quote#0000</v>
      </c>
      <c r="F18" s="8" t="str">
        <f>_xll.ohRangeRetrieveError(E18)</f>
        <v/>
      </c>
      <c r="G18" s="7"/>
      <c r="I18" s="39"/>
      <c r="J18" s="85" t="s">
        <v>9</v>
      </c>
      <c r="K18" s="114" t="s">
        <v>188</v>
      </c>
      <c r="L18" s="114" t="s">
        <v>189</v>
      </c>
      <c r="M18" s="112" t="str">
        <f t="shared" si="1"/>
        <v>SEKAMTNS11M</v>
      </c>
      <c r="N18" s="112" t="str">
        <v>SEKAMTNS11M=</v>
      </c>
      <c r="O18" s="80" t="s">
        <v>176</v>
      </c>
      <c r="P18" s="80" t="s">
        <v>176</v>
      </c>
      <c r="Q18" s="80" t="s">
        <v>176</v>
      </c>
      <c r="R18" s="80" t="s">
        <v>176</v>
      </c>
      <c r="S18" s="83" t="e">
        <f>_xll.qlMidEquivalent($O18,$P18,$Q18,$R18)</f>
        <v>#NUM!</v>
      </c>
      <c r="T18" s="81"/>
      <c r="U18" s="82" t="e">
        <v>#NUM!</v>
      </c>
      <c r="V18" s="81"/>
      <c r="W18" s="131" t="e">
        <v>#NUM!</v>
      </c>
      <c r="X18" s="79">
        <f>_xll.qlSimpleQuoteSetValue(E18,W18/100,Trigger)</f>
        <v>0</v>
      </c>
      <c r="Y18" s="70"/>
    </row>
    <row r="19" spans="1:27" ht="11.25" customHeight="1" x14ac:dyDescent="0.2">
      <c r="A19" s="39"/>
      <c r="B19" s="60" t="s">
        <v>93</v>
      </c>
      <c r="C19" s="173" t="s">
        <v>8</v>
      </c>
      <c r="D19" s="71" t="str">
        <f t="shared" si="0"/>
        <v>SEKOIS1Y_Quote</v>
      </c>
      <c r="E19" s="71" t="str">
        <f>_xll.qlSimpleQuote(D19,,RateTickValue,Permanent,Trigger,ObjectOverwrite)</f>
        <v>SEKOIS1Y_Quote#0000</v>
      </c>
      <c r="F19" s="8" t="str">
        <f>_xll.ohRangeRetrieveError(E19)</f>
        <v/>
      </c>
      <c r="G19" s="7"/>
      <c r="I19" s="39"/>
      <c r="J19" s="85" t="s">
        <v>8</v>
      </c>
      <c r="K19" s="114" t="s">
        <v>188</v>
      </c>
      <c r="L19" s="114" t="s">
        <v>189</v>
      </c>
      <c r="M19" s="112" t="str">
        <f t="shared" si="1"/>
        <v>SEKAMTNS1Y</v>
      </c>
      <c r="N19" s="112" t="str">
        <v>SEKAMTNS1Y=</v>
      </c>
      <c r="O19" s="80">
        <v>2.5000000000000001E-2</v>
      </c>
      <c r="P19" s="80">
        <v>4.4999999999999998E-2</v>
      </c>
      <c r="Q19" s="80">
        <v>0</v>
      </c>
      <c r="R19" s="80">
        <v>2.5000000000000001E-2</v>
      </c>
      <c r="S19" s="83">
        <f>_xll.qlMidEquivalent($O19,$P19,$Q19,$R19)</f>
        <v>3.5000000000000003E-2</v>
      </c>
      <c r="T19" s="81"/>
      <c r="U19" s="82">
        <v>2.5009999999999999</v>
      </c>
      <c r="V19" s="81"/>
      <c r="W19" s="131">
        <v>3.5000000000000003E-2</v>
      </c>
      <c r="X19" s="79">
        <f>_xll.qlSimpleQuoteSetValue(E19,W19/100,Trigger)</f>
        <v>0</v>
      </c>
      <c r="Y19" s="70"/>
    </row>
    <row r="20" spans="1:27" ht="11.25" customHeight="1" x14ac:dyDescent="0.2">
      <c r="A20" s="39"/>
      <c r="B20" s="60" t="s">
        <v>93</v>
      </c>
      <c r="C20" s="173" t="s">
        <v>110</v>
      </c>
      <c r="D20" s="71" t="str">
        <f t="shared" si="0"/>
        <v>SEKOIS13M_Quote</v>
      </c>
      <c r="E20" s="71" t="str">
        <f>_xll.qlSimpleQuote(D20,,RateTickValue,Permanent,Trigger,ObjectOverwrite)</f>
        <v>SEKOIS13M_Quote#0000</v>
      </c>
      <c r="F20" s="8" t="str">
        <f>_xll.ohRangeRetrieveError(E20)</f>
        <v/>
      </c>
      <c r="G20" s="7"/>
      <c r="I20" s="39"/>
      <c r="J20" s="85" t="s">
        <v>110</v>
      </c>
      <c r="K20" s="114" t="s">
        <v>188</v>
      </c>
      <c r="L20" s="114" t="s">
        <v>189</v>
      </c>
      <c r="M20" s="112" t="str">
        <f t="shared" si="1"/>
        <v>SEKAMTNS13M</v>
      </c>
      <c r="N20" s="112" t="str">
        <v>SEKAMTNS13M=</v>
      </c>
      <c r="O20" s="80" t="s">
        <v>176</v>
      </c>
      <c r="P20" s="80" t="s">
        <v>176</v>
      </c>
      <c r="Q20" s="80" t="s">
        <v>176</v>
      </c>
      <c r="R20" s="80" t="s">
        <v>176</v>
      </c>
      <c r="S20" s="83" t="e">
        <f>_xll.qlMidEquivalent($O20,$P20,$Q20,$R20)</f>
        <v>#NUM!</v>
      </c>
      <c r="T20" s="81"/>
      <c r="U20" s="82" t="e">
        <v>#NUM!</v>
      </c>
      <c r="V20" s="81"/>
      <c r="W20" s="131" t="e">
        <v>#NUM!</v>
      </c>
      <c r="X20" s="79">
        <f>_xll.qlSimpleQuoteSetValue(E20,W20/100,Trigger)</f>
        <v>0</v>
      </c>
      <c r="Y20" s="70"/>
    </row>
    <row r="21" spans="1:27" ht="11.25" customHeight="1" x14ac:dyDescent="0.2">
      <c r="A21" s="39"/>
      <c r="B21" s="60" t="s">
        <v>93</v>
      </c>
      <c r="C21" s="173" t="s">
        <v>109</v>
      </c>
      <c r="D21" s="71" t="str">
        <f t="shared" si="0"/>
        <v>SEKOIS14M_Quote</v>
      </c>
      <c r="E21" s="71" t="str">
        <f>_xll.qlSimpleQuote(D21,,RateTickValue,Permanent,Trigger,ObjectOverwrite)</f>
        <v>SEKOIS14M_Quote#0000</v>
      </c>
      <c r="F21" s="8" t="str">
        <f>_xll.ohRangeRetrieveError(E21)</f>
        <v/>
      </c>
      <c r="G21" s="7"/>
      <c r="I21" s="39"/>
      <c r="J21" s="85" t="s">
        <v>109</v>
      </c>
      <c r="K21" s="114" t="s">
        <v>188</v>
      </c>
      <c r="L21" s="114" t="s">
        <v>189</v>
      </c>
      <c r="M21" s="112" t="str">
        <f t="shared" si="1"/>
        <v>SEKAMTNS14M</v>
      </c>
      <c r="N21" s="112" t="str">
        <v>SEKAMTNS14M=</v>
      </c>
      <c r="O21" s="80" t="s">
        <v>176</v>
      </c>
      <c r="P21" s="80" t="s">
        <v>176</v>
      </c>
      <c r="Q21" s="80" t="s">
        <v>176</v>
      </c>
      <c r="R21" s="80" t="s">
        <v>176</v>
      </c>
      <c r="S21" s="83" t="e">
        <f>_xll.qlMidEquivalent($O21,$P21,$Q21,$R21)</f>
        <v>#NUM!</v>
      </c>
      <c r="T21" s="81"/>
      <c r="U21" s="82" t="e">
        <v>#NUM!</v>
      </c>
      <c r="V21" s="81"/>
      <c r="W21" s="131" t="e">
        <v>#NUM!</v>
      </c>
      <c r="X21" s="79">
        <f>_xll.qlSimpleQuoteSetValue(E21,W21/100,Trigger)</f>
        <v>0</v>
      </c>
      <c r="Y21" s="70"/>
    </row>
    <row r="22" spans="1:27" ht="11.25" customHeight="1" x14ac:dyDescent="0.2">
      <c r="A22" s="39"/>
      <c r="B22" s="60" t="s">
        <v>93</v>
      </c>
      <c r="C22" s="173" t="s">
        <v>65</v>
      </c>
      <c r="D22" s="71" t="str">
        <f t="shared" si="0"/>
        <v>SEKOIS15M_Quote</v>
      </c>
      <c r="E22" s="71" t="str">
        <f>_xll.qlSimpleQuote(D22,,RateTickValue,Permanent,Trigger,ObjectOverwrite)</f>
        <v>SEKOIS15M_Quote#0000</v>
      </c>
      <c r="F22" s="8" t="str">
        <f>_xll.ohRangeRetrieveError(E22)</f>
        <v/>
      </c>
      <c r="G22" s="7"/>
      <c r="I22" s="39"/>
      <c r="J22" s="85" t="s">
        <v>65</v>
      </c>
      <c r="K22" s="114" t="s">
        <v>188</v>
      </c>
      <c r="L22" s="114" t="s">
        <v>189</v>
      </c>
      <c r="M22" s="112" t="str">
        <f t="shared" si="1"/>
        <v>SEKAMTNS15M</v>
      </c>
      <c r="N22" s="112" t="str">
        <v>SEKAMTNS15M=</v>
      </c>
      <c r="O22" s="80" t="s">
        <v>176</v>
      </c>
      <c r="P22" s="80" t="s">
        <v>176</v>
      </c>
      <c r="Q22" s="80" t="s">
        <v>176</v>
      </c>
      <c r="R22" s="80" t="s">
        <v>176</v>
      </c>
      <c r="S22" s="83" t="e">
        <f>_xll.qlMidEquivalent($O22,$P22,$Q22,$R22)</f>
        <v>#NUM!</v>
      </c>
      <c r="T22" s="81"/>
      <c r="U22" s="82" t="e">
        <v>#NUM!</v>
      </c>
      <c r="V22" s="81"/>
      <c r="W22" s="131" t="e">
        <v>#NUM!</v>
      </c>
      <c r="X22" s="79">
        <f>_xll.qlSimpleQuoteSetValue(E22,W22/100,Trigger)</f>
        <v>0</v>
      </c>
      <c r="Y22" s="70"/>
    </row>
    <row r="23" spans="1:27" ht="11.25" customHeight="1" x14ac:dyDescent="0.2">
      <c r="A23" s="39"/>
      <c r="B23" s="60" t="s">
        <v>93</v>
      </c>
      <c r="C23" s="173" t="s">
        <v>108</v>
      </c>
      <c r="D23" s="71" t="str">
        <f t="shared" si="0"/>
        <v>SEKOIS16M_Quote</v>
      </c>
      <c r="E23" s="71" t="str">
        <f>_xll.qlSimpleQuote(D23,,RateTickValue,Permanent,Trigger,ObjectOverwrite)</f>
        <v>SEKOIS16M_Quote#0000</v>
      </c>
      <c r="F23" s="8" t="str">
        <f>_xll.ohRangeRetrieveError(E23)</f>
        <v/>
      </c>
      <c r="G23" s="7"/>
      <c r="I23" s="39"/>
      <c r="J23" s="85" t="s">
        <v>108</v>
      </c>
      <c r="K23" s="114" t="s">
        <v>188</v>
      </c>
      <c r="L23" s="114" t="s">
        <v>189</v>
      </c>
      <c r="M23" s="112" t="str">
        <f t="shared" si="1"/>
        <v>SEKAMTNS16M</v>
      </c>
      <c r="N23" s="112" t="str">
        <v>SEKAMTNS16M=</v>
      </c>
      <c r="O23" s="80" t="s">
        <v>176</v>
      </c>
      <c r="P23" s="80" t="s">
        <v>176</v>
      </c>
      <c r="Q23" s="80" t="s">
        <v>176</v>
      </c>
      <c r="R23" s="80" t="s">
        <v>176</v>
      </c>
      <c r="S23" s="83" t="e">
        <f>_xll.qlMidEquivalent($O23,$P23,$Q23,$R23)</f>
        <v>#NUM!</v>
      </c>
      <c r="T23" s="81"/>
      <c r="U23" s="82" t="e">
        <v>#NUM!</v>
      </c>
      <c r="V23" s="81"/>
      <c r="W23" s="131" t="e">
        <v>#NUM!</v>
      </c>
      <c r="X23" s="79">
        <f>_xll.qlSimpleQuoteSetValue(E23,W23/100,Trigger)</f>
        <v>0</v>
      </c>
      <c r="Y23" s="70"/>
    </row>
    <row r="24" spans="1:27" ht="11.25" customHeight="1" x14ac:dyDescent="0.2">
      <c r="A24" s="39"/>
      <c r="B24" s="60" t="s">
        <v>93</v>
      </c>
      <c r="C24" s="173" t="s">
        <v>107</v>
      </c>
      <c r="D24" s="71" t="str">
        <f t="shared" si="0"/>
        <v>SEKOIS17M_Quote</v>
      </c>
      <c r="E24" s="71" t="str">
        <f>_xll.qlSimpleQuote(D24,,RateTickValue,Permanent,Trigger,ObjectOverwrite)</f>
        <v>SEKOIS17M_Quote#0000</v>
      </c>
      <c r="F24" s="8" t="str">
        <f>_xll.ohRangeRetrieveError(E24)</f>
        <v/>
      </c>
      <c r="G24" s="7"/>
      <c r="I24" s="39"/>
      <c r="J24" s="85" t="s">
        <v>107</v>
      </c>
      <c r="K24" s="114" t="s">
        <v>188</v>
      </c>
      <c r="L24" s="114" t="s">
        <v>189</v>
      </c>
      <c r="M24" s="112" t="str">
        <f t="shared" si="1"/>
        <v>SEKAMTNS17M</v>
      </c>
      <c r="N24" s="112" t="str">
        <v>SEKAMTNS17M=</v>
      </c>
      <c r="O24" s="80" t="s">
        <v>176</v>
      </c>
      <c r="P24" s="80" t="s">
        <v>176</v>
      </c>
      <c r="Q24" s="80" t="s">
        <v>176</v>
      </c>
      <c r="R24" s="80" t="s">
        <v>176</v>
      </c>
      <c r="S24" s="83" t="e">
        <f>_xll.qlMidEquivalent($O24,$P24,$Q24,$R24)</f>
        <v>#NUM!</v>
      </c>
      <c r="T24" s="81"/>
      <c r="U24" s="82" t="e">
        <v>#NUM!</v>
      </c>
      <c r="V24" s="81"/>
      <c r="W24" s="131" t="e">
        <v>#NUM!</v>
      </c>
      <c r="X24" s="79">
        <f>_xll.qlSimpleQuoteSetValue(E24,W24/100,Trigger)</f>
        <v>0</v>
      </c>
      <c r="Y24" s="70"/>
    </row>
    <row r="25" spans="1:27" ht="11.25" customHeight="1" x14ac:dyDescent="0.2">
      <c r="A25" s="39"/>
      <c r="B25" s="60" t="s">
        <v>93</v>
      </c>
      <c r="C25" s="173" t="s">
        <v>64</v>
      </c>
      <c r="D25" s="71" t="str">
        <f t="shared" si="0"/>
        <v>SEKOIS18M_Quote</v>
      </c>
      <c r="E25" s="71" t="str">
        <f>_xll.qlSimpleQuote(D25,,RateTickValue,Permanent,Trigger,ObjectOverwrite)</f>
        <v>SEKOIS18M_Quote#0000</v>
      </c>
      <c r="F25" s="8" t="str">
        <f>_xll.ohRangeRetrieveError(E25)</f>
        <v/>
      </c>
      <c r="G25" s="7"/>
      <c r="I25" s="39"/>
      <c r="J25" s="85" t="s">
        <v>64</v>
      </c>
      <c r="K25" s="114" t="s">
        <v>188</v>
      </c>
      <c r="L25" s="114" t="s">
        <v>189</v>
      </c>
      <c r="M25" s="112" t="str">
        <f t="shared" si="1"/>
        <v>SEKAMTNS18M</v>
      </c>
      <c r="N25" s="112" t="str">
        <v>SEKAMTNS18M=</v>
      </c>
      <c r="O25" s="80" t="s">
        <v>176</v>
      </c>
      <c r="P25" s="80" t="s">
        <v>176</v>
      </c>
      <c r="Q25" s="80" t="s">
        <v>176</v>
      </c>
      <c r="R25" s="80" t="s">
        <v>176</v>
      </c>
      <c r="S25" s="83" t="e">
        <f>_xll.qlMidEquivalent($O25,$P25,$Q25,$R25)</f>
        <v>#NUM!</v>
      </c>
      <c r="T25" s="81"/>
      <c r="U25" s="82">
        <v>2.5649999999999999</v>
      </c>
      <c r="V25" s="81"/>
      <c r="W25" s="131" t="e">
        <v>#NUM!</v>
      </c>
      <c r="X25" s="79">
        <f>_xll.qlSimpleQuoteSetValue(E25,W25/100,Trigger)</f>
        <v>0</v>
      </c>
      <c r="Y25" s="70"/>
    </row>
    <row r="26" spans="1:27" ht="11.25" customHeight="1" x14ac:dyDescent="0.25">
      <c r="A26" s="39"/>
      <c r="B26" s="60" t="s">
        <v>93</v>
      </c>
      <c r="C26" s="173" t="s">
        <v>106</v>
      </c>
      <c r="D26" s="71" t="str">
        <f t="shared" si="0"/>
        <v>SEKOIS19M_Quote</v>
      </c>
      <c r="E26" s="71" t="str">
        <f>_xll.qlSimpleQuote(D26,,RateTickValue,Permanent,Trigger,ObjectOverwrite)</f>
        <v>SEKOIS19M_Quote#0000</v>
      </c>
      <c r="F26" s="8" t="str">
        <f>_xll.ohRangeRetrieveError(E26)</f>
        <v/>
      </c>
      <c r="G26" s="7"/>
      <c r="I26" s="39"/>
      <c r="J26" s="85" t="s">
        <v>106</v>
      </c>
      <c r="K26" s="114" t="s">
        <v>188</v>
      </c>
      <c r="L26" s="114" t="s">
        <v>189</v>
      </c>
      <c r="M26" s="112" t="str">
        <f t="shared" si="1"/>
        <v>SEKAMTNS19M</v>
      </c>
      <c r="N26" s="112" t="str">
        <v>SEKAMTNS19M=</v>
      </c>
      <c r="O26" s="80" t="s">
        <v>176</v>
      </c>
      <c r="P26" s="80" t="s">
        <v>176</v>
      </c>
      <c r="Q26" s="80" t="s">
        <v>176</v>
      </c>
      <c r="R26" s="80" t="s">
        <v>176</v>
      </c>
      <c r="S26" s="83" t="e">
        <f>_xll.qlMidEquivalent($O26,$P26,$Q26,$R26)</f>
        <v>#NUM!</v>
      </c>
      <c r="T26" s="81"/>
      <c r="U26" s="82" t="e">
        <v>#NUM!</v>
      </c>
      <c r="V26" s="81"/>
      <c r="W26" s="131" t="e">
        <v>#NUM!</v>
      </c>
      <c r="X26" s="79">
        <f>_xll.qlSimpleQuoteSetValue(E26,W26/100,Trigger)</f>
        <v>0</v>
      </c>
      <c r="Y26" s="70"/>
      <c r="AA26"/>
    </row>
    <row r="27" spans="1:27" ht="11.25" customHeight="1" x14ac:dyDescent="0.2">
      <c r="A27" s="39"/>
      <c r="B27" s="60" t="s">
        <v>93</v>
      </c>
      <c r="C27" s="173" t="s">
        <v>105</v>
      </c>
      <c r="D27" s="71" t="str">
        <f t="shared" si="0"/>
        <v>SEKOIS20M_Quote</v>
      </c>
      <c r="E27" s="71" t="str">
        <f>_xll.qlSimpleQuote(D27,,RateTickValue,Permanent,Trigger,ObjectOverwrite)</f>
        <v>SEKOIS20M_Quote#0000</v>
      </c>
      <c r="F27" s="8" t="str">
        <f>_xll.ohRangeRetrieveError(E27)</f>
        <v/>
      </c>
      <c r="G27" s="7"/>
      <c r="I27" s="39"/>
      <c r="J27" s="85" t="s">
        <v>105</v>
      </c>
      <c r="K27" s="114" t="s">
        <v>188</v>
      </c>
      <c r="L27" s="114" t="s">
        <v>189</v>
      </c>
      <c r="M27" s="112" t="str">
        <f t="shared" si="1"/>
        <v>SEKAMTNS20M</v>
      </c>
      <c r="N27" s="112" t="str">
        <v>SEKAMTNS20M=</v>
      </c>
      <c r="O27" s="80" t="s">
        <v>176</v>
      </c>
      <c r="P27" s="80" t="s">
        <v>176</v>
      </c>
      <c r="Q27" s="80" t="s">
        <v>176</v>
      </c>
      <c r="R27" s="80" t="s">
        <v>176</v>
      </c>
      <c r="S27" s="83" t="e">
        <f>_xll.qlMidEquivalent($O27,$P27,$Q27,$R27)</f>
        <v>#NUM!</v>
      </c>
      <c r="T27" s="81"/>
      <c r="U27" s="82" t="e">
        <v>#NUM!</v>
      </c>
      <c r="V27" s="81"/>
      <c r="W27" s="131" t="e">
        <v>#NUM!</v>
      </c>
      <c r="X27" s="79">
        <f>_xll.qlSimpleQuoteSetValue(E27,W27/100,Trigger)</f>
        <v>0</v>
      </c>
      <c r="Y27" s="70"/>
    </row>
    <row r="28" spans="1:27" ht="11.25" customHeight="1" x14ac:dyDescent="0.2">
      <c r="A28" s="39"/>
      <c r="B28" s="60" t="s">
        <v>93</v>
      </c>
      <c r="C28" s="173" t="s">
        <v>63</v>
      </c>
      <c r="D28" s="71" t="str">
        <f t="shared" si="0"/>
        <v>SEKOIS21M_Quote</v>
      </c>
      <c r="E28" s="71" t="str">
        <f>_xll.qlSimpleQuote(D28,,RateTickValue,Permanent,Trigger,ObjectOverwrite)</f>
        <v>SEKOIS21M_Quote#0000</v>
      </c>
      <c r="F28" s="8" t="str">
        <f>_xll.ohRangeRetrieveError(E28)</f>
        <v/>
      </c>
      <c r="G28" s="7"/>
      <c r="I28" s="39"/>
      <c r="J28" s="85" t="s">
        <v>63</v>
      </c>
      <c r="K28" s="114" t="s">
        <v>188</v>
      </c>
      <c r="L28" s="114" t="s">
        <v>189</v>
      </c>
      <c r="M28" s="112" t="str">
        <f t="shared" si="1"/>
        <v>SEKAMTNS21M</v>
      </c>
      <c r="N28" s="112" t="str">
        <v>SEKAMTNS21M=</v>
      </c>
      <c r="O28" s="80" t="s">
        <v>176</v>
      </c>
      <c r="P28" s="80" t="s">
        <v>176</v>
      </c>
      <c r="Q28" s="80" t="s">
        <v>176</v>
      </c>
      <c r="R28" s="80" t="s">
        <v>176</v>
      </c>
      <c r="S28" s="83" t="e">
        <f>_xll.qlMidEquivalent($O28,$P28,$Q28,$R28)</f>
        <v>#NUM!</v>
      </c>
      <c r="T28" s="81"/>
      <c r="U28" s="82" t="e">
        <v>#NUM!</v>
      </c>
      <c r="V28" s="81"/>
      <c r="W28" s="131" t="e">
        <v>#NUM!</v>
      </c>
      <c r="X28" s="79">
        <f>_xll.qlSimpleQuoteSetValue(E28,W28/100,Trigger)</f>
        <v>0</v>
      </c>
      <c r="Y28" s="70"/>
    </row>
    <row r="29" spans="1:27" ht="11.25" customHeight="1" x14ac:dyDescent="0.2">
      <c r="A29" s="39"/>
      <c r="B29" s="60" t="s">
        <v>93</v>
      </c>
      <c r="C29" s="173" t="s">
        <v>104</v>
      </c>
      <c r="D29" s="71" t="str">
        <f t="shared" si="0"/>
        <v>SEKOIS22M_Quote</v>
      </c>
      <c r="E29" s="71" t="str">
        <f>_xll.qlSimpleQuote(D29,,RateTickValue,Permanent,Trigger,ObjectOverwrite)</f>
        <v>SEKOIS22M_Quote#0000</v>
      </c>
      <c r="F29" s="8" t="str">
        <f>_xll.ohRangeRetrieveError(E29)</f>
        <v/>
      </c>
      <c r="G29" s="7"/>
      <c r="I29" s="39"/>
      <c r="J29" s="85" t="s">
        <v>104</v>
      </c>
      <c r="K29" s="114" t="s">
        <v>188</v>
      </c>
      <c r="L29" s="114" t="s">
        <v>189</v>
      </c>
      <c r="M29" s="112" t="str">
        <f t="shared" si="1"/>
        <v>SEKAMTNS22M</v>
      </c>
      <c r="N29" s="112" t="str">
        <v>SEKAMTNS22M=</v>
      </c>
      <c r="O29" s="80" t="s">
        <v>176</v>
      </c>
      <c r="P29" s="80" t="s">
        <v>176</v>
      </c>
      <c r="Q29" s="80" t="s">
        <v>176</v>
      </c>
      <c r="R29" s="80" t="s">
        <v>176</v>
      </c>
      <c r="S29" s="83" t="e">
        <f>_xll.qlMidEquivalent($O29,$P29,$Q29,$R29)</f>
        <v>#NUM!</v>
      </c>
      <c r="T29" s="81"/>
      <c r="U29" s="82" t="e">
        <v>#NUM!</v>
      </c>
      <c r="V29" s="81"/>
      <c r="W29" s="131" t="e">
        <v>#NUM!</v>
      </c>
      <c r="X29" s="79">
        <f>_xll.qlSimpleQuoteSetValue(E29,W29/100,Trigger)</f>
        <v>0</v>
      </c>
      <c r="Y29" s="70"/>
    </row>
    <row r="30" spans="1:27" ht="11.25" customHeight="1" x14ac:dyDescent="0.2">
      <c r="A30" s="39"/>
      <c r="B30" s="60" t="s">
        <v>93</v>
      </c>
      <c r="C30" s="173" t="s">
        <v>103</v>
      </c>
      <c r="D30" s="71" t="str">
        <f t="shared" si="0"/>
        <v>SEKOIS23M_Quote</v>
      </c>
      <c r="E30" s="71" t="str">
        <f>_xll.qlSimpleQuote(D30,,RateTickValue,Permanent,Trigger,ObjectOverwrite)</f>
        <v>SEKOIS23M_Quote#0000</v>
      </c>
      <c r="F30" s="8" t="str">
        <f>_xll.ohRangeRetrieveError(E30)</f>
        <v/>
      </c>
      <c r="G30" s="7"/>
      <c r="I30" s="39"/>
      <c r="J30" s="85" t="s">
        <v>103</v>
      </c>
      <c r="K30" s="114" t="s">
        <v>188</v>
      </c>
      <c r="L30" s="114" t="s">
        <v>189</v>
      </c>
      <c r="M30" s="112" t="str">
        <f t="shared" si="1"/>
        <v>SEKAMTNS23M</v>
      </c>
      <c r="N30" s="112" t="str">
        <v>SEKAMTNS23M=</v>
      </c>
      <c r="O30" s="80" t="s">
        <v>176</v>
      </c>
      <c r="P30" s="80" t="s">
        <v>176</v>
      </c>
      <c r="Q30" s="80" t="s">
        <v>176</v>
      </c>
      <c r="R30" s="80" t="s">
        <v>176</v>
      </c>
      <c r="S30" s="83" t="e">
        <f>_xll.qlMidEquivalent($O30,$P30,$Q30,$R30)</f>
        <v>#NUM!</v>
      </c>
      <c r="T30" s="81"/>
      <c r="U30" s="82" t="e">
        <v>#NUM!</v>
      </c>
      <c r="V30" s="81"/>
      <c r="W30" s="131" t="e">
        <v>#NUM!</v>
      </c>
      <c r="X30" s="79">
        <f>_xll.qlSimpleQuoteSetValue(E30,W30/100,Trigger)</f>
        <v>0</v>
      </c>
      <c r="Y30" s="70"/>
    </row>
    <row r="31" spans="1:27" ht="11.25" customHeight="1" x14ac:dyDescent="0.2">
      <c r="A31" s="39"/>
      <c r="B31" s="60" t="s">
        <v>93</v>
      </c>
      <c r="C31" s="173" t="s">
        <v>58</v>
      </c>
      <c r="D31" s="71" t="str">
        <f t="shared" si="0"/>
        <v>SEKOIS2Y_Quote</v>
      </c>
      <c r="E31" s="71" t="str">
        <f>_xll.qlSimpleQuote(D31,,RateTickValue,Permanent,Trigger,ObjectOverwrite)</f>
        <v>SEKOIS2Y_Quote#0000</v>
      </c>
      <c r="F31" s="8" t="str">
        <f>_xll.ohRangeRetrieveError(E31)</f>
        <v/>
      </c>
      <c r="G31" s="7"/>
      <c r="I31" s="39"/>
      <c r="J31" s="85" t="s">
        <v>58</v>
      </c>
      <c r="K31" s="114" t="s">
        <v>188</v>
      </c>
      <c r="L31" s="114" t="s">
        <v>189</v>
      </c>
      <c r="M31" s="112" t="str">
        <f t="shared" si="1"/>
        <v>SEKAMTNS2Y</v>
      </c>
      <c r="N31" s="112" t="str">
        <v>SEKAMTNS2Y=</v>
      </c>
      <c r="O31" s="80">
        <v>2.0899999999999998E-2</v>
      </c>
      <c r="P31" s="80">
        <v>7.0899999999999991E-2</v>
      </c>
      <c r="Q31" s="80">
        <v>0</v>
      </c>
      <c r="R31" s="80">
        <v>0.03</v>
      </c>
      <c r="S31" s="83">
        <f>_xll.qlMidEquivalent($O31,$P31,$Q31,$R31)</f>
        <v>4.5899999999999996E-2</v>
      </c>
      <c r="T31" s="81"/>
      <c r="U31" s="82">
        <v>2.65</v>
      </c>
      <c r="V31" s="81"/>
      <c r="W31" s="131">
        <v>4.5899999999999996E-2</v>
      </c>
      <c r="X31" s="79">
        <f>_xll.qlSimpleQuoteSetValue(E31,W31/100,Trigger)</f>
        <v>0</v>
      </c>
      <c r="Y31" s="70"/>
    </row>
    <row r="32" spans="1:27" ht="11.25" customHeight="1" x14ac:dyDescent="0.2">
      <c r="A32" s="39"/>
      <c r="B32" s="60" t="s">
        <v>93</v>
      </c>
      <c r="C32" s="173" t="s">
        <v>102</v>
      </c>
      <c r="D32" s="71" t="str">
        <f t="shared" si="0"/>
        <v>SEKOIS27M_Quote</v>
      </c>
      <c r="E32" s="71" t="str">
        <f>_xll.qlSimpleQuote(D32,,RateTickValue,Permanent,Trigger,ObjectOverwrite)</f>
        <v>SEKOIS27M_Quote#0000</v>
      </c>
      <c r="F32" s="8" t="str">
        <f>_xll.ohRangeRetrieveError(E32)</f>
        <v/>
      </c>
      <c r="G32" s="7"/>
      <c r="I32" s="39"/>
      <c r="J32" s="85" t="s">
        <v>102</v>
      </c>
      <c r="K32" s="114" t="s">
        <v>188</v>
      </c>
      <c r="L32" s="114" t="s">
        <v>189</v>
      </c>
      <c r="M32" s="112" t="str">
        <f t="shared" si="1"/>
        <v>SEKAMTNS27M</v>
      </c>
      <c r="N32" s="112" t="str">
        <v>SEKAMTNS27M=</v>
      </c>
      <c r="O32" s="80" t="s">
        <v>176</v>
      </c>
      <c r="P32" s="80" t="s">
        <v>176</v>
      </c>
      <c r="Q32" s="80" t="s">
        <v>176</v>
      </c>
      <c r="R32" s="80" t="s">
        <v>176</v>
      </c>
      <c r="S32" s="83" t="e">
        <f>_xll.qlMidEquivalent($O32,$P32,$Q32,$R32)</f>
        <v>#NUM!</v>
      </c>
      <c r="T32" s="81"/>
      <c r="U32" s="82" t="e">
        <v>#NUM!</v>
      </c>
      <c r="V32" s="81"/>
      <c r="W32" s="131" t="e">
        <v>#NUM!</v>
      </c>
      <c r="X32" s="79">
        <f>_xll.qlSimpleQuoteSetValue(E32,W32/100,Trigger)</f>
        <v>0</v>
      </c>
      <c r="Y32" s="70"/>
    </row>
    <row r="33" spans="1:25" ht="11.25" customHeight="1" x14ac:dyDescent="0.2">
      <c r="A33" s="39"/>
      <c r="B33" s="60" t="s">
        <v>93</v>
      </c>
      <c r="C33" s="173" t="s">
        <v>101</v>
      </c>
      <c r="D33" s="71" t="str">
        <f t="shared" si="0"/>
        <v>SEKOIS30M_Quote</v>
      </c>
      <c r="E33" s="71" t="str">
        <f>_xll.qlSimpleQuote(D33,,RateTickValue,Permanent,Trigger,ObjectOverwrite)</f>
        <v>SEKOIS30M_Quote#0000</v>
      </c>
      <c r="F33" s="8" t="str">
        <f>_xll.ohRangeRetrieveError(E33)</f>
        <v/>
      </c>
      <c r="G33" s="7"/>
      <c r="I33" s="39"/>
      <c r="J33" s="85" t="s">
        <v>101</v>
      </c>
      <c r="K33" s="114" t="s">
        <v>188</v>
      </c>
      <c r="L33" s="114" t="s">
        <v>189</v>
      </c>
      <c r="M33" s="112" t="str">
        <f t="shared" si="1"/>
        <v>SEKAMTNS30M</v>
      </c>
      <c r="N33" s="112" t="str">
        <v>SEKAMTNS30M=</v>
      </c>
      <c r="O33" s="80" t="s">
        <v>176</v>
      </c>
      <c r="P33" s="80" t="s">
        <v>176</v>
      </c>
      <c r="Q33" s="80" t="s">
        <v>176</v>
      </c>
      <c r="R33" s="80" t="s">
        <v>176</v>
      </c>
      <c r="S33" s="83" t="e">
        <f>_xll.qlMidEquivalent($O33,$P33,$Q33,$R33)</f>
        <v>#NUM!</v>
      </c>
      <c r="T33" s="81"/>
      <c r="U33" s="82" t="e">
        <v>#NUM!</v>
      </c>
      <c r="V33" s="81"/>
      <c r="W33" s="131" t="e">
        <v>#NUM!</v>
      </c>
      <c r="X33" s="79">
        <f>_xll.qlSimpleQuoteSetValue(E33,W33/100,Trigger)</f>
        <v>0</v>
      </c>
      <c r="Y33" s="70"/>
    </row>
    <row r="34" spans="1:25" ht="11.25" customHeight="1" x14ac:dyDescent="0.2">
      <c r="A34" s="39"/>
      <c r="B34" s="60" t="s">
        <v>93</v>
      </c>
      <c r="C34" s="173" t="s">
        <v>100</v>
      </c>
      <c r="D34" s="71" t="str">
        <f t="shared" si="0"/>
        <v>SEKOIS33M_Quote</v>
      </c>
      <c r="E34" s="71" t="str">
        <f>_xll.qlSimpleQuote(D34,,RateTickValue,Permanent,Trigger,ObjectOverwrite)</f>
        <v>SEKOIS33M_Quote#0000</v>
      </c>
      <c r="F34" s="8" t="str">
        <f>_xll.ohRangeRetrieveError(E34)</f>
        <v/>
      </c>
      <c r="G34" s="7"/>
      <c r="I34" s="39"/>
      <c r="J34" s="85" t="s">
        <v>100</v>
      </c>
      <c r="K34" s="114" t="s">
        <v>188</v>
      </c>
      <c r="L34" s="114" t="s">
        <v>189</v>
      </c>
      <c r="M34" s="112" t="str">
        <f t="shared" si="1"/>
        <v>SEKAMTNS33M</v>
      </c>
      <c r="N34" s="112" t="str">
        <v>SEKAMTNS33M=</v>
      </c>
      <c r="O34" s="80" t="s">
        <v>176</v>
      </c>
      <c r="P34" s="80" t="s">
        <v>176</v>
      </c>
      <c r="Q34" s="80" t="s">
        <v>176</v>
      </c>
      <c r="R34" s="80" t="s">
        <v>176</v>
      </c>
      <c r="S34" s="83" t="e">
        <f>_xll.qlMidEquivalent($O34,$P34,$Q34,$R34)</f>
        <v>#NUM!</v>
      </c>
      <c r="T34" s="81"/>
      <c r="U34" s="82" t="e">
        <v>#NUM!</v>
      </c>
      <c r="V34" s="81"/>
      <c r="W34" s="131" t="e">
        <v>#NUM!</v>
      </c>
      <c r="X34" s="79">
        <f>_xll.qlSimpleQuoteSetValue(E34,W34/100,Trigger)</f>
        <v>0</v>
      </c>
      <c r="Y34" s="70"/>
    </row>
    <row r="35" spans="1:25" ht="11.25" customHeight="1" x14ac:dyDescent="0.2">
      <c r="A35" s="39"/>
      <c r="B35" s="60" t="s">
        <v>93</v>
      </c>
      <c r="C35" s="173" t="s">
        <v>57</v>
      </c>
      <c r="D35" s="71" t="str">
        <f t="shared" si="0"/>
        <v>SEKOIS3Y_Quote</v>
      </c>
      <c r="E35" s="71" t="str">
        <f>_xll.qlSimpleQuote(D35,,RateTickValue,Permanent,Trigger,ObjectOverwrite)</f>
        <v>SEKOIS3Y_Quote#0000</v>
      </c>
      <c r="F35" s="8" t="str">
        <f>_xll.ohRangeRetrieveError(E35)</f>
        <v/>
      </c>
      <c r="G35" s="7"/>
      <c r="I35" s="39"/>
      <c r="J35" s="85" t="s">
        <v>57</v>
      </c>
      <c r="K35" s="114" t="s">
        <v>188</v>
      </c>
      <c r="L35" s="114" t="s">
        <v>189</v>
      </c>
      <c r="M35" s="112" t="str">
        <f t="shared" si="1"/>
        <v>SEKAMTNS3Y</v>
      </c>
      <c r="N35" s="112" t="str">
        <v>SEKAMTNS3Y=</v>
      </c>
      <c r="O35" s="80">
        <v>9.4E-2</v>
      </c>
      <c r="P35" s="80">
        <v>0.14399999999999999</v>
      </c>
      <c r="Q35" s="80">
        <v>0</v>
      </c>
      <c r="R35" s="80">
        <v>0.11499999999999999</v>
      </c>
      <c r="S35" s="83">
        <f>_xll.qlMidEquivalent($O35,$P35,$Q35,$R35)</f>
        <v>0.11899999999999999</v>
      </c>
      <c r="T35" s="81"/>
      <c r="U35" s="82">
        <v>2.855</v>
      </c>
      <c r="V35" s="81"/>
      <c r="W35" s="131">
        <v>0.11899999999999999</v>
      </c>
      <c r="X35" s="79">
        <f>_xll.qlSimpleQuoteSetValue(E35,W35/100,Trigger)</f>
        <v>0</v>
      </c>
      <c r="Y35" s="70"/>
    </row>
    <row r="36" spans="1:25" ht="11.25" customHeight="1" x14ac:dyDescent="0.2">
      <c r="A36" s="39"/>
      <c r="B36" s="60" t="s">
        <v>93</v>
      </c>
      <c r="C36" s="173" t="s">
        <v>99</v>
      </c>
      <c r="D36" s="71" t="str">
        <f t="shared" si="0"/>
        <v>SEKOIS39M_Quote</v>
      </c>
      <c r="E36" s="71" t="str">
        <f>_xll.qlSimpleQuote(D36,,RateTickValue,Permanent,Trigger,ObjectOverwrite)</f>
        <v>SEKOIS39M_Quote#0000</v>
      </c>
      <c r="F36" s="8" t="str">
        <f>_xll.ohRangeRetrieveError(E36)</f>
        <v/>
      </c>
      <c r="G36" s="7"/>
      <c r="I36" s="39"/>
      <c r="J36" s="85" t="s">
        <v>99</v>
      </c>
      <c r="K36" s="114" t="s">
        <v>188</v>
      </c>
      <c r="L36" s="114" t="s">
        <v>189</v>
      </c>
      <c r="M36" s="112" t="str">
        <f t="shared" si="1"/>
        <v>SEKAMTNS39M</v>
      </c>
      <c r="N36" s="112" t="str">
        <v>SEKAMTNS39M=</v>
      </c>
      <c r="O36" s="80" t="s">
        <v>176</v>
      </c>
      <c r="P36" s="80" t="s">
        <v>176</v>
      </c>
      <c r="Q36" s="80" t="s">
        <v>176</v>
      </c>
      <c r="R36" s="80" t="s">
        <v>176</v>
      </c>
      <c r="S36" s="83" t="e">
        <f>_xll.qlMidEquivalent($O36,$P36,$Q36,$R36)</f>
        <v>#NUM!</v>
      </c>
      <c r="T36" s="81"/>
      <c r="U36" s="82" t="e">
        <v>#NUM!</v>
      </c>
      <c r="V36" s="81"/>
      <c r="W36" s="131" t="e">
        <v>#NUM!</v>
      </c>
      <c r="X36" s="79">
        <f>_xll.qlSimpleQuoteSetValue(E36,W36/100,Trigger)</f>
        <v>0</v>
      </c>
      <c r="Y36" s="70"/>
    </row>
    <row r="37" spans="1:25" ht="11.25" customHeight="1" x14ac:dyDescent="0.2">
      <c r="A37" s="39"/>
      <c r="B37" s="60" t="s">
        <v>93</v>
      </c>
      <c r="C37" s="173" t="s">
        <v>98</v>
      </c>
      <c r="D37" s="71" t="str">
        <f t="shared" ref="D37:D58" si="2">Currency&amp;$B37&amp;$C37&amp;QuoteSuffix</f>
        <v>SEKOIS42M_Quote</v>
      </c>
      <c r="E37" s="71" t="str">
        <f>_xll.qlSimpleQuote(D37,,RateTickValue,Permanent,Trigger,ObjectOverwrite)</f>
        <v>SEKOIS42M_Quote#0000</v>
      </c>
      <c r="F37" s="8" t="str">
        <f>_xll.ohRangeRetrieveError(E37)</f>
        <v/>
      </c>
      <c r="G37" s="7"/>
      <c r="I37" s="39"/>
      <c r="J37" s="85" t="s">
        <v>98</v>
      </c>
      <c r="K37" s="114" t="s">
        <v>188</v>
      </c>
      <c r="L37" s="114" t="s">
        <v>189</v>
      </c>
      <c r="M37" s="112" t="str">
        <f t="shared" ref="M37:M58" si="3">Currency&amp;K37&amp;L37&amp;J37</f>
        <v>SEKAMTNS42M</v>
      </c>
      <c r="N37" s="112" t="str">
        <v>SEKAMTNS42M=</v>
      </c>
      <c r="O37" s="80" t="s">
        <v>176</v>
      </c>
      <c r="P37" s="80" t="s">
        <v>176</v>
      </c>
      <c r="Q37" s="80" t="s">
        <v>176</v>
      </c>
      <c r="R37" s="80" t="s">
        <v>176</v>
      </c>
      <c r="S37" s="83" t="e">
        <f>_xll.qlMidEquivalent($O37,$P37,$Q37,$R37)</f>
        <v>#NUM!</v>
      </c>
      <c r="T37" s="81"/>
      <c r="U37" s="82" t="e">
        <v>#NUM!</v>
      </c>
      <c r="V37" s="81"/>
      <c r="W37" s="131" t="e">
        <v>#NUM!</v>
      </c>
      <c r="X37" s="79">
        <f>_xll.qlSimpleQuoteSetValue(E37,W37/100,Trigger)</f>
        <v>0</v>
      </c>
      <c r="Y37" s="70"/>
    </row>
    <row r="38" spans="1:25" ht="11.25" customHeight="1" x14ac:dyDescent="0.2">
      <c r="A38" s="39"/>
      <c r="B38" s="60" t="s">
        <v>93</v>
      </c>
      <c r="C38" s="173" t="s">
        <v>97</v>
      </c>
      <c r="D38" s="71" t="str">
        <f t="shared" si="2"/>
        <v>SEKOIS45M_Quote</v>
      </c>
      <c r="E38" s="71" t="str">
        <f>_xll.qlSimpleQuote(D38,,RateTickValue,Permanent,Trigger,ObjectOverwrite)</f>
        <v>SEKOIS45M_Quote#0000</v>
      </c>
      <c r="F38" s="8" t="str">
        <f>_xll.ohRangeRetrieveError(E38)</f>
        <v/>
      </c>
      <c r="G38" s="7"/>
      <c r="I38" s="39"/>
      <c r="J38" s="85" t="s">
        <v>97</v>
      </c>
      <c r="K38" s="114" t="s">
        <v>188</v>
      </c>
      <c r="L38" s="114" t="s">
        <v>189</v>
      </c>
      <c r="M38" s="112" t="str">
        <f t="shared" si="3"/>
        <v>SEKAMTNS45M</v>
      </c>
      <c r="N38" s="112" t="str">
        <v>SEKAMTNS45M=</v>
      </c>
      <c r="O38" s="80" t="s">
        <v>176</v>
      </c>
      <c r="P38" s="80" t="s">
        <v>176</v>
      </c>
      <c r="Q38" s="80" t="s">
        <v>176</v>
      </c>
      <c r="R38" s="80" t="s">
        <v>176</v>
      </c>
      <c r="S38" s="83" t="e">
        <f>_xll.qlMidEquivalent($O38,$P38,$Q38,$R38)</f>
        <v>#NUM!</v>
      </c>
      <c r="T38" s="81"/>
      <c r="U38" s="82" t="e">
        <v>#NUM!</v>
      </c>
      <c r="V38" s="81"/>
      <c r="W38" s="131" t="e">
        <v>#NUM!</v>
      </c>
      <c r="X38" s="79">
        <f>_xll.qlSimpleQuoteSetValue(E38,W38/100,Trigger)</f>
        <v>0</v>
      </c>
      <c r="Y38" s="70"/>
    </row>
    <row r="39" spans="1:25" ht="11.25" customHeight="1" x14ac:dyDescent="0.2">
      <c r="A39" s="39"/>
      <c r="B39" s="60" t="s">
        <v>93</v>
      </c>
      <c r="C39" s="173" t="s">
        <v>56</v>
      </c>
      <c r="D39" s="71" t="str">
        <f t="shared" si="2"/>
        <v>SEKOIS4Y_Quote</v>
      </c>
      <c r="E39" s="71" t="str">
        <f>_xll.qlSimpleQuote(D39,,RateTickValue,Permanent,Trigger,ObjectOverwrite)</f>
        <v>SEKOIS4Y_Quote#0000</v>
      </c>
      <c r="F39" s="8" t="str">
        <f>_xll.ohRangeRetrieveError(E39)</f>
        <v/>
      </c>
      <c r="G39" s="7"/>
      <c r="I39" s="39"/>
      <c r="J39" s="85" t="s">
        <v>56</v>
      </c>
      <c r="K39" s="114" t="s">
        <v>188</v>
      </c>
      <c r="L39" s="114" t="s">
        <v>189</v>
      </c>
      <c r="M39" s="112" t="str">
        <f t="shared" si="3"/>
        <v>SEKAMTNS4Y</v>
      </c>
      <c r="N39" s="112" t="str">
        <v>SEKAMTNS4Y=</v>
      </c>
      <c r="O39" s="80">
        <v>0.27900000000000003</v>
      </c>
      <c r="P39" s="80">
        <v>0.29900000000000004</v>
      </c>
      <c r="Q39" s="80">
        <v>0</v>
      </c>
      <c r="R39" s="80">
        <v>0.22500000000000001</v>
      </c>
      <c r="S39" s="83">
        <f>_xll.qlMidEquivalent($O39,$P39,$Q39,$R39)</f>
        <v>0.28900000000000003</v>
      </c>
      <c r="T39" s="81"/>
      <c r="U39" s="82" t="e">
        <v>#NUM!</v>
      </c>
      <c r="V39" s="81"/>
      <c r="W39" s="131">
        <v>0.28900000000000003</v>
      </c>
      <c r="X39" s="79">
        <f>_xll.qlSimpleQuoteSetValue(E39,W39/100,Trigger)</f>
        <v>0</v>
      </c>
      <c r="Y39" s="70"/>
    </row>
    <row r="40" spans="1:25" ht="11.25" customHeight="1" x14ac:dyDescent="0.2">
      <c r="A40" s="39"/>
      <c r="B40" s="60" t="s">
        <v>93</v>
      </c>
      <c r="C40" s="173" t="s">
        <v>96</v>
      </c>
      <c r="D40" s="71" t="str">
        <f t="shared" si="2"/>
        <v>SEKOIS51M_Quote</v>
      </c>
      <c r="E40" s="71" t="str">
        <f>_xll.qlSimpleQuote(D40,,RateTickValue,Permanent,Trigger,ObjectOverwrite)</f>
        <v>SEKOIS51M_Quote#0000</v>
      </c>
      <c r="F40" s="8" t="str">
        <f>_xll.ohRangeRetrieveError(E40)</f>
        <v/>
      </c>
      <c r="G40" s="7"/>
      <c r="I40" s="39"/>
      <c r="J40" s="85" t="s">
        <v>96</v>
      </c>
      <c r="K40" s="114" t="s">
        <v>188</v>
      </c>
      <c r="L40" s="114" t="s">
        <v>189</v>
      </c>
      <c r="M40" s="112" t="str">
        <f t="shared" si="3"/>
        <v>SEKAMTNS51M</v>
      </c>
      <c r="N40" s="112" t="str">
        <v>SEKAMTNS51M=</v>
      </c>
      <c r="O40" s="80" t="s">
        <v>176</v>
      </c>
      <c r="P40" s="80" t="s">
        <v>176</v>
      </c>
      <c r="Q40" s="80" t="s">
        <v>176</v>
      </c>
      <c r="R40" s="80" t="s">
        <v>176</v>
      </c>
      <c r="S40" s="83" t="e">
        <f>_xll.qlMidEquivalent($O40,$P40,$Q40,$R40)</f>
        <v>#NUM!</v>
      </c>
      <c r="T40" s="81"/>
      <c r="U40" s="82" t="e">
        <v>#NUM!</v>
      </c>
      <c r="V40" s="81"/>
      <c r="W40" s="131" t="e">
        <v>#NUM!</v>
      </c>
      <c r="X40" s="79">
        <f>_xll.qlSimpleQuoteSetValue(E40,W40/100,Trigger)</f>
        <v>0</v>
      </c>
      <c r="Y40" s="70"/>
    </row>
    <row r="41" spans="1:25" ht="11.25" customHeight="1" x14ac:dyDescent="0.2">
      <c r="A41" s="39"/>
      <c r="B41" s="60" t="s">
        <v>93</v>
      </c>
      <c r="C41" s="173" t="s">
        <v>95</v>
      </c>
      <c r="D41" s="71" t="str">
        <f t="shared" si="2"/>
        <v>SEKOIS54M_Quote</v>
      </c>
      <c r="E41" s="71" t="str">
        <f>_xll.qlSimpleQuote(D41,,RateTickValue,Permanent,Trigger,ObjectOverwrite)</f>
        <v>SEKOIS54M_Quote#0000</v>
      </c>
      <c r="F41" s="8" t="str">
        <f>_xll.ohRangeRetrieveError(E41)</f>
        <v/>
      </c>
      <c r="G41" s="7"/>
      <c r="I41" s="39"/>
      <c r="J41" s="85" t="s">
        <v>95</v>
      </c>
      <c r="K41" s="114" t="s">
        <v>188</v>
      </c>
      <c r="L41" s="114" t="s">
        <v>189</v>
      </c>
      <c r="M41" s="112" t="str">
        <f t="shared" si="3"/>
        <v>SEKAMTNS54M</v>
      </c>
      <c r="N41" s="112" t="str">
        <v>SEKAMTNS54M=</v>
      </c>
      <c r="O41" s="80" t="s">
        <v>176</v>
      </c>
      <c r="P41" s="80" t="s">
        <v>176</v>
      </c>
      <c r="Q41" s="80" t="s">
        <v>176</v>
      </c>
      <c r="R41" s="80" t="s">
        <v>176</v>
      </c>
      <c r="S41" s="83" t="e">
        <f>_xll.qlMidEquivalent($O41,$P41,$Q41,$R41)</f>
        <v>#NUM!</v>
      </c>
      <c r="T41" s="81"/>
      <c r="U41" s="82" t="e">
        <v>#NUM!</v>
      </c>
      <c r="V41" s="81"/>
      <c r="W41" s="131" t="e">
        <v>#NUM!</v>
      </c>
      <c r="X41" s="79">
        <f>_xll.qlSimpleQuoteSetValue(E41,W41/100,Trigger)</f>
        <v>0</v>
      </c>
      <c r="Y41" s="70"/>
    </row>
    <row r="42" spans="1:25" ht="11.25" customHeight="1" x14ac:dyDescent="0.2">
      <c r="A42" s="39"/>
      <c r="B42" s="60" t="s">
        <v>93</v>
      </c>
      <c r="C42" s="173" t="s">
        <v>94</v>
      </c>
      <c r="D42" s="71" t="str">
        <f t="shared" si="2"/>
        <v>SEKOIS57M_Quote</v>
      </c>
      <c r="E42" s="71" t="str">
        <f>_xll.qlSimpleQuote(D42,,RateTickValue,Permanent,Trigger,ObjectOverwrite)</f>
        <v>SEKOIS57M_Quote#0000</v>
      </c>
      <c r="F42" s="8" t="str">
        <f>_xll.ohRangeRetrieveError(E42)</f>
        <v/>
      </c>
      <c r="G42" s="7"/>
      <c r="I42" s="39"/>
      <c r="J42" s="85" t="s">
        <v>94</v>
      </c>
      <c r="K42" s="114" t="s">
        <v>188</v>
      </c>
      <c r="L42" s="114" t="s">
        <v>189</v>
      </c>
      <c r="M42" s="112" t="str">
        <f t="shared" si="3"/>
        <v>SEKAMTNS57M</v>
      </c>
      <c r="N42" s="112" t="str">
        <v>SEKAMTNS57M=</v>
      </c>
      <c r="O42" s="80" t="s">
        <v>176</v>
      </c>
      <c r="P42" s="80" t="s">
        <v>176</v>
      </c>
      <c r="Q42" s="80" t="s">
        <v>176</v>
      </c>
      <c r="R42" s="80" t="s">
        <v>176</v>
      </c>
      <c r="S42" s="83" t="e">
        <f>_xll.qlMidEquivalent($O42,$P42,$Q42,$R42)</f>
        <v>#NUM!</v>
      </c>
      <c r="T42" s="81"/>
      <c r="U42" s="82" t="e">
        <v>#NUM!</v>
      </c>
      <c r="V42" s="81"/>
      <c r="W42" s="131" t="e">
        <v>#NUM!</v>
      </c>
      <c r="X42" s="79">
        <f>_xll.qlSimpleQuoteSetValue(E42,W42/100,Trigger)</f>
        <v>0</v>
      </c>
      <c r="Y42" s="70"/>
    </row>
    <row r="43" spans="1:25" ht="11.25" customHeight="1" x14ac:dyDescent="0.2">
      <c r="A43" s="39"/>
      <c r="B43" s="60" t="s">
        <v>93</v>
      </c>
      <c r="C43" s="173" t="s">
        <v>55</v>
      </c>
      <c r="D43" s="71" t="str">
        <f t="shared" si="2"/>
        <v>SEKOIS5Y_Quote</v>
      </c>
      <c r="E43" s="71" t="str">
        <f>_xll.qlSimpleQuote(D43,,RateTickValue,Permanent,Trigger,ObjectOverwrite)</f>
        <v>SEKOIS5Y_Quote#0000</v>
      </c>
      <c r="F43" s="8" t="str">
        <f>_xll.ohRangeRetrieveError(E43)</f>
        <v/>
      </c>
      <c r="G43" s="7"/>
      <c r="I43" s="39"/>
      <c r="J43" s="85" t="s">
        <v>55</v>
      </c>
      <c r="K43" s="114" t="s">
        <v>188</v>
      </c>
      <c r="L43" s="114" t="s">
        <v>189</v>
      </c>
      <c r="M43" s="112" t="str">
        <f t="shared" si="3"/>
        <v>SEKAMTNS5Y</v>
      </c>
      <c r="N43" s="112" t="str">
        <v>SEKAMTNS5Y=</v>
      </c>
      <c r="O43" s="80">
        <v>0.42000000000000004</v>
      </c>
      <c r="P43" s="80">
        <v>0.44000000000000006</v>
      </c>
      <c r="Q43" s="80">
        <v>0</v>
      </c>
      <c r="R43" s="80">
        <v>0.34500000000000003</v>
      </c>
      <c r="S43" s="83">
        <f>_xll.qlMidEquivalent($O43,$P43,$Q43,$R43)</f>
        <v>0.43000000000000005</v>
      </c>
      <c r="T43" s="81"/>
      <c r="U43" s="82" t="e">
        <v>#NUM!</v>
      </c>
      <c r="V43" s="81"/>
      <c r="W43" s="131">
        <v>0.43000000000000005</v>
      </c>
      <c r="X43" s="79">
        <f>_xll.qlSimpleQuoteSetValue(E43,W43/100,Trigger)</f>
        <v>0</v>
      </c>
      <c r="Y43" s="70"/>
    </row>
    <row r="44" spans="1:25" ht="11.25" customHeight="1" x14ac:dyDescent="0.2">
      <c r="A44" s="39"/>
      <c r="B44" s="60" t="s">
        <v>93</v>
      </c>
      <c r="C44" s="173" t="s">
        <v>54</v>
      </c>
      <c r="D44" s="71" t="str">
        <f t="shared" si="2"/>
        <v>SEKOIS6Y_Quote</v>
      </c>
      <c r="E44" s="71" t="str">
        <f>_xll.qlSimpleQuote(D44,,RateTickValue,Permanent,Trigger,ObjectOverwrite)</f>
        <v>SEKOIS6Y_Quote#0000</v>
      </c>
      <c r="F44" s="8" t="str">
        <f>_xll.ohRangeRetrieveError(E44)</f>
        <v/>
      </c>
      <c r="G44" s="7"/>
      <c r="I44" s="39"/>
      <c r="J44" s="85" t="s">
        <v>54</v>
      </c>
      <c r="K44" s="114" t="s">
        <v>188</v>
      </c>
      <c r="L44" s="114" t="s">
        <v>189</v>
      </c>
      <c r="M44" s="112" t="str">
        <f t="shared" si="3"/>
        <v>SEKAMTNS6Y</v>
      </c>
      <c r="N44" s="112" t="str">
        <v>SEKAMTNS6Y=</v>
      </c>
      <c r="O44" s="80">
        <v>0.56500000000000006</v>
      </c>
      <c r="P44" s="80">
        <v>0.58499999999999996</v>
      </c>
      <c r="Q44" s="80">
        <v>0</v>
      </c>
      <c r="R44" s="80">
        <v>0.48</v>
      </c>
      <c r="S44" s="83">
        <f>_xll.qlMidEquivalent($O44,$P44,$Q44,$R44)</f>
        <v>0.57499999999999996</v>
      </c>
      <c r="T44" s="81"/>
      <c r="U44" s="82" t="e">
        <v>#NUM!</v>
      </c>
      <c r="V44" s="81"/>
      <c r="W44" s="131">
        <v>0.57499999999999996</v>
      </c>
      <c r="X44" s="79">
        <f>_xll.qlSimpleQuoteSetValue(E44,W44/100,Trigger)</f>
        <v>0</v>
      </c>
      <c r="Y44" s="70"/>
    </row>
    <row r="45" spans="1:25" ht="11.25" customHeight="1" x14ac:dyDescent="0.2">
      <c r="A45" s="39"/>
      <c r="B45" s="60" t="s">
        <v>93</v>
      </c>
      <c r="C45" s="173" t="s">
        <v>53</v>
      </c>
      <c r="D45" s="71" t="str">
        <f t="shared" si="2"/>
        <v>SEKOIS7Y_Quote</v>
      </c>
      <c r="E45" s="71" t="str">
        <f>_xll.qlSimpleQuote(D45,,RateTickValue,Permanent,Trigger,ObjectOverwrite)</f>
        <v>SEKOIS7Y_Quote#0000</v>
      </c>
      <c r="F45" s="8" t="str">
        <f>_xll.ohRangeRetrieveError(E45)</f>
        <v/>
      </c>
      <c r="G45" s="7"/>
      <c r="I45" s="39"/>
      <c r="J45" s="85" t="s">
        <v>53</v>
      </c>
      <c r="K45" s="114" t="s">
        <v>188</v>
      </c>
      <c r="L45" s="114" t="s">
        <v>189</v>
      </c>
      <c r="M45" s="112" t="str">
        <f t="shared" si="3"/>
        <v>SEKAMTNS7Y</v>
      </c>
      <c r="N45" s="112" t="str">
        <v>SEKAMTNS7Y=</v>
      </c>
      <c r="O45" s="80">
        <v>0.67749999999999999</v>
      </c>
      <c r="P45" s="80">
        <v>0.72750000000000004</v>
      </c>
      <c r="Q45" s="80">
        <v>0</v>
      </c>
      <c r="R45" s="80">
        <v>0.61499999999999999</v>
      </c>
      <c r="S45" s="83">
        <f>_xll.qlMidEquivalent($O45,$P45,$Q45,$R45)</f>
        <v>0.70250000000000001</v>
      </c>
      <c r="T45" s="81"/>
      <c r="U45" s="82" t="e">
        <v>#NUM!</v>
      </c>
      <c r="V45" s="81"/>
      <c r="W45" s="131">
        <v>0.70250000000000001</v>
      </c>
      <c r="X45" s="79">
        <f>_xll.qlSimpleQuoteSetValue(E45,W45/100,Trigger)</f>
        <v>0</v>
      </c>
      <c r="Y45" s="70"/>
    </row>
    <row r="46" spans="1:25" ht="11.25" customHeight="1" x14ac:dyDescent="0.2">
      <c r="A46" s="39"/>
      <c r="B46" s="60" t="s">
        <v>93</v>
      </c>
      <c r="C46" s="173" t="s">
        <v>52</v>
      </c>
      <c r="D46" s="71" t="str">
        <f t="shared" si="2"/>
        <v>SEKOIS8Y_Quote</v>
      </c>
      <c r="E46" s="71" t="str">
        <f>_xll.qlSimpleQuote(D46,,RateTickValue,Permanent,Trigger,ObjectOverwrite)</f>
        <v>SEKOIS8Y_Quote#0000</v>
      </c>
      <c r="F46" s="8" t="str">
        <f>_xll.ohRangeRetrieveError(E46)</f>
        <v/>
      </c>
      <c r="G46" s="7"/>
      <c r="I46" s="39"/>
      <c r="J46" s="85" t="s">
        <v>52</v>
      </c>
      <c r="K46" s="114" t="s">
        <v>188</v>
      </c>
      <c r="L46" s="114" t="s">
        <v>189</v>
      </c>
      <c r="M46" s="112" t="str">
        <f t="shared" si="3"/>
        <v>SEKAMTNS8Y</v>
      </c>
      <c r="N46" s="112" t="str">
        <v>SEKAMTNS8Y=</v>
      </c>
      <c r="O46" s="80">
        <v>0.82799999999999996</v>
      </c>
      <c r="P46" s="80">
        <v>0.84800000000000009</v>
      </c>
      <c r="Q46" s="80">
        <v>0</v>
      </c>
      <c r="R46" s="80">
        <v>0.73499999999999999</v>
      </c>
      <c r="S46" s="83">
        <f>_xll.qlMidEquivalent($O46,$P46,$Q46,$R46)</f>
        <v>0.83800000000000008</v>
      </c>
      <c r="T46" s="81"/>
      <c r="U46" s="82" t="e">
        <v>#NUM!</v>
      </c>
      <c r="V46" s="81"/>
      <c r="W46" s="131">
        <v>0.83800000000000008</v>
      </c>
      <c r="X46" s="79">
        <f>_xll.qlSimpleQuoteSetValue(E46,W46/100,Trigger)</f>
        <v>0</v>
      </c>
      <c r="Y46" s="70"/>
    </row>
    <row r="47" spans="1:25" ht="11.25" customHeight="1" x14ac:dyDescent="0.2">
      <c r="A47" s="39"/>
      <c r="B47" s="60" t="s">
        <v>93</v>
      </c>
      <c r="C47" s="173" t="s">
        <v>51</v>
      </c>
      <c r="D47" s="71" t="str">
        <f t="shared" si="2"/>
        <v>SEKOIS9Y_Quote</v>
      </c>
      <c r="E47" s="71" t="str">
        <f>_xll.qlSimpleQuote(D47,,RateTickValue,Permanent,Trigger,ObjectOverwrite)</f>
        <v>SEKOIS9Y_Quote#0000</v>
      </c>
      <c r="F47" s="8" t="str">
        <f>_xll.ohRangeRetrieveError(E47)</f>
        <v/>
      </c>
      <c r="G47" s="7"/>
      <c r="I47" s="39"/>
      <c r="J47" s="85" t="s">
        <v>51</v>
      </c>
      <c r="K47" s="114" t="s">
        <v>188</v>
      </c>
      <c r="L47" s="114" t="s">
        <v>189</v>
      </c>
      <c r="M47" s="112" t="str">
        <f t="shared" si="3"/>
        <v>SEKAMTNS9Y</v>
      </c>
      <c r="N47" s="112" t="str">
        <v>SEKAMTNS9Y=</v>
      </c>
      <c r="O47" s="80">
        <v>0.93800000000000006</v>
      </c>
      <c r="P47" s="80">
        <v>0.95799999999999996</v>
      </c>
      <c r="Q47" s="80">
        <v>0</v>
      </c>
      <c r="R47" s="80">
        <v>0.84499999999999997</v>
      </c>
      <c r="S47" s="83">
        <f>_xll.qlMidEquivalent($O47,$P47,$Q47,$R47)</f>
        <v>0.94799999999999995</v>
      </c>
      <c r="T47" s="81"/>
      <c r="U47" s="82" t="e">
        <v>#NUM!</v>
      </c>
      <c r="V47" s="81"/>
      <c r="W47" s="131">
        <v>0.94799999999999995</v>
      </c>
      <c r="X47" s="79">
        <f>_xll.qlSimpleQuoteSetValue(E47,W47/100,Trigger)</f>
        <v>0</v>
      </c>
      <c r="Y47" s="70"/>
    </row>
    <row r="48" spans="1:25" ht="11.25" customHeight="1" x14ac:dyDescent="0.2">
      <c r="A48" s="39"/>
      <c r="B48" s="60" t="s">
        <v>93</v>
      </c>
      <c r="C48" s="173" t="s">
        <v>50</v>
      </c>
      <c r="D48" s="71" t="str">
        <f t="shared" si="2"/>
        <v>SEKOIS10Y_Quote</v>
      </c>
      <c r="E48" s="71" t="str">
        <f>_xll.qlSimpleQuote(D48,,RateTickValue,Permanent,Trigger,ObjectOverwrite)</f>
        <v>SEKOIS10Y_Quote#0000</v>
      </c>
      <c r="F48" s="8" t="str">
        <f>_xll.ohRangeRetrieveError(E48)</f>
        <v/>
      </c>
      <c r="G48" s="7"/>
      <c r="I48" s="39"/>
      <c r="J48" s="85" t="s">
        <v>50</v>
      </c>
      <c r="K48" s="114" t="s">
        <v>188</v>
      </c>
      <c r="L48" s="114" t="s">
        <v>189</v>
      </c>
      <c r="M48" s="112" t="str">
        <f t="shared" si="3"/>
        <v>SEKAMTNS10Y</v>
      </c>
      <c r="N48" s="112" t="str">
        <v>SEKAMTNS10Y=</v>
      </c>
      <c r="O48" s="80">
        <v>1.0369999999999999</v>
      </c>
      <c r="P48" s="80">
        <v>1.0569999999999999</v>
      </c>
      <c r="Q48" s="80">
        <v>0</v>
      </c>
      <c r="R48" s="80">
        <v>0.94499999999999995</v>
      </c>
      <c r="S48" s="83">
        <f>_xll.qlMidEquivalent($O48,$P48,$Q48,$R48)</f>
        <v>1.0469999999999999</v>
      </c>
      <c r="T48" s="81"/>
      <c r="U48" s="82" t="e">
        <v>#NUM!</v>
      </c>
      <c r="V48" s="81"/>
      <c r="W48" s="131">
        <v>1.0469999999999999</v>
      </c>
      <c r="X48" s="79">
        <f>_xll.qlSimpleQuoteSetValue(E48,W48/100,Trigger)</f>
        <v>0</v>
      </c>
      <c r="Y48" s="70"/>
    </row>
    <row r="49" spans="1:25" ht="11.25" customHeight="1" x14ac:dyDescent="0.2">
      <c r="A49" s="39"/>
      <c r="B49" s="60" t="s">
        <v>93</v>
      </c>
      <c r="C49" s="173" t="s">
        <v>48</v>
      </c>
      <c r="D49" s="71" t="str">
        <f t="shared" si="2"/>
        <v>SEKOIS12Y_Quote</v>
      </c>
      <c r="E49" s="71" t="str">
        <f>_xll.qlSimpleQuote(D49,,RateTickValue,Permanent,Trigger,ObjectOverwrite)</f>
        <v>SEKOIS12Y_Quote#0000</v>
      </c>
      <c r="F49" s="8" t="str">
        <f>_xll.ohRangeRetrieveError(E49)</f>
        <v/>
      </c>
      <c r="G49" s="7"/>
      <c r="I49" s="39"/>
      <c r="J49" s="85" t="s">
        <v>48</v>
      </c>
      <c r="K49" s="114" t="s">
        <v>188</v>
      </c>
      <c r="L49" s="114" t="s">
        <v>189</v>
      </c>
      <c r="M49" s="112" t="str">
        <f t="shared" si="3"/>
        <v>SEKAMTNS12Y</v>
      </c>
      <c r="N49" s="112" t="str">
        <v>SEKAMTNS12Y=</v>
      </c>
      <c r="O49" s="80">
        <v>1.165</v>
      </c>
      <c r="P49" s="80">
        <v>1.2650000000000001</v>
      </c>
      <c r="Q49" s="80">
        <v>0</v>
      </c>
      <c r="R49" s="80">
        <v>1.105</v>
      </c>
      <c r="S49" s="83">
        <f>_xll.qlMidEquivalent($O49,$P49,$Q49,$R49)</f>
        <v>1.2150000000000001</v>
      </c>
      <c r="T49" s="81"/>
      <c r="U49" s="82" t="e">
        <v>#NUM!</v>
      </c>
      <c r="V49" s="81"/>
      <c r="W49" s="131">
        <v>1.2150000000000001</v>
      </c>
      <c r="X49" s="79">
        <f>_xll.qlSimpleQuoteSetValue(E49,W49/100,Trigger)</f>
        <v>0</v>
      </c>
      <c r="Y49" s="70"/>
    </row>
    <row r="50" spans="1:25" ht="11.25" customHeight="1" x14ac:dyDescent="0.2">
      <c r="A50" s="39"/>
      <c r="B50" s="60" t="s">
        <v>93</v>
      </c>
      <c r="C50" s="173" t="s">
        <v>45</v>
      </c>
      <c r="D50" s="71" t="str">
        <f t="shared" si="2"/>
        <v>SEKOIS15Y_Quote</v>
      </c>
      <c r="E50" s="71" t="str">
        <f>_xll.qlSimpleQuote(D50,,RateTickValue,Permanent,Trigger,ObjectOverwrite)</f>
        <v>SEKOIS15Y_Quote#0000</v>
      </c>
      <c r="F50" s="8" t="str">
        <f>_xll.ohRangeRetrieveError(E50)</f>
        <v/>
      </c>
      <c r="G50" s="7"/>
      <c r="I50" s="39"/>
      <c r="J50" s="85" t="s">
        <v>45</v>
      </c>
      <c r="K50" s="114" t="s">
        <v>188</v>
      </c>
      <c r="L50" s="114" t="s">
        <v>189</v>
      </c>
      <c r="M50" s="112" t="str">
        <f t="shared" si="3"/>
        <v>SEKAMTNS15Y</v>
      </c>
      <c r="N50" s="112" t="str">
        <v>SEKAMTNS15Y=</v>
      </c>
      <c r="O50" s="80">
        <v>1.355</v>
      </c>
      <c r="P50" s="80">
        <v>1.4550000000000001</v>
      </c>
      <c r="Q50" s="80">
        <v>0</v>
      </c>
      <c r="R50" s="80">
        <v>1.29</v>
      </c>
      <c r="S50" s="83">
        <f>_xll.qlMidEquivalent($O50,$P50,$Q50,$R50)</f>
        <v>1.405</v>
      </c>
      <c r="T50" s="81"/>
      <c r="U50" s="82" t="e">
        <v>#NUM!</v>
      </c>
      <c r="V50" s="81"/>
      <c r="W50" s="131">
        <v>1.405</v>
      </c>
      <c r="X50" s="79">
        <f>_xll.qlSimpleQuoteSetValue(E50,W50/100,Trigger)</f>
        <v>0</v>
      </c>
      <c r="Y50" s="70"/>
    </row>
    <row r="51" spans="1:25" ht="11.25" customHeight="1" x14ac:dyDescent="0.2">
      <c r="A51" s="39"/>
      <c r="B51" s="60" t="s">
        <v>93</v>
      </c>
      <c r="C51" s="173" t="s">
        <v>40</v>
      </c>
      <c r="D51" s="71" t="str">
        <f t="shared" si="2"/>
        <v>SEKOIS20Y_Quote</v>
      </c>
      <c r="E51" s="71" t="str">
        <f>_xll.qlSimpleQuote(D51,,RateTickValue,Permanent,Trigger,ObjectOverwrite)</f>
        <v>SEKOIS20Y_Quote#0000</v>
      </c>
      <c r="F51" s="8" t="str">
        <f>_xll.ohRangeRetrieveError(E51)</f>
        <v/>
      </c>
      <c r="G51" s="7"/>
      <c r="I51" s="39"/>
      <c r="J51" s="85" t="s">
        <v>40</v>
      </c>
      <c r="K51" s="114" t="s">
        <v>188</v>
      </c>
      <c r="L51" s="114" t="s">
        <v>189</v>
      </c>
      <c r="M51" s="112" t="str">
        <f t="shared" si="3"/>
        <v>SEKAMTNS20Y</v>
      </c>
      <c r="N51" s="112" t="str">
        <v>SEKAMTNS20Y=</v>
      </c>
      <c r="O51" s="80">
        <v>1.5549999999999999</v>
      </c>
      <c r="P51" s="80">
        <v>1.655</v>
      </c>
      <c r="Q51" s="80">
        <v>0</v>
      </c>
      <c r="R51" s="80">
        <v>1.48</v>
      </c>
      <c r="S51" s="83">
        <f>_xll.qlMidEquivalent($O51,$P51,$Q51,$R51)</f>
        <v>1.605</v>
      </c>
      <c r="T51" s="81"/>
      <c r="U51" s="82" t="e">
        <v>#NUM!</v>
      </c>
      <c r="V51" s="81"/>
      <c r="W51" s="131">
        <v>1.605</v>
      </c>
      <c r="X51" s="79">
        <f>_xll.qlSimpleQuoteSetValue(E51,W51/100,Trigger)</f>
        <v>0</v>
      </c>
      <c r="Y51" s="70"/>
    </row>
    <row r="52" spans="1:25" ht="11.25" customHeight="1" x14ac:dyDescent="0.2">
      <c r="A52" s="39"/>
      <c r="B52" s="60" t="s">
        <v>93</v>
      </c>
      <c r="C52" s="173" t="s">
        <v>35</v>
      </c>
      <c r="D52" s="71" t="str">
        <f t="shared" si="2"/>
        <v>SEKOIS25Y_Quote</v>
      </c>
      <c r="E52" s="71" t="str">
        <f>_xll.qlSimpleQuote(D52,,RateTickValue,Permanent,Trigger,ObjectOverwrite)</f>
        <v>SEKOIS25Y_Quote#0000</v>
      </c>
      <c r="F52" s="8" t="str">
        <f>_xll.ohRangeRetrieveError(E52)</f>
        <v/>
      </c>
      <c r="G52" s="7"/>
      <c r="I52" s="39"/>
      <c r="J52" s="85" t="s">
        <v>35</v>
      </c>
      <c r="K52" s="114" t="s">
        <v>188</v>
      </c>
      <c r="L52" s="114" t="s">
        <v>189</v>
      </c>
      <c r="M52" s="112" t="str">
        <f t="shared" si="3"/>
        <v>SEKAMTNS25Y</v>
      </c>
      <c r="N52" s="112" t="str">
        <v>SEKAMTNS25Y=</v>
      </c>
      <c r="O52" s="80">
        <v>1.635</v>
      </c>
      <c r="P52" s="80">
        <v>1.7349999999999999</v>
      </c>
      <c r="Q52" s="80">
        <v>0</v>
      </c>
      <c r="R52" s="80">
        <v>1.5549999999999999</v>
      </c>
      <c r="S52" s="83">
        <f>_xll.qlMidEquivalent($O52,$P52,$Q52,$R52)</f>
        <v>1.6850000000000001</v>
      </c>
      <c r="T52" s="81"/>
      <c r="U52" s="82" t="e">
        <v>#NUM!</v>
      </c>
      <c r="V52" s="81"/>
      <c r="W52" s="131">
        <v>1.6850000000000001</v>
      </c>
      <c r="X52" s="79">
        <f>_xll.qlSimpleQuoteSetValue(E52,W52/100,Trigger)</f>
        <v>0</v>
      </c>
      <c r="Y52" s="70"/>
    </row>
    <row r="53" spans="1:25" ht="11.25" customHeight="1" x14ac:dyDescent="0.2">
      <c r="A53" s="39"/>
      <c r="B53" s="60" t="s">
        <v>93</v>
      </c>
      <c r="C53" s="173" t="s">
        <v>33</v>
      </c>
      <c r="D53" s="71" t="str">
        <f t="shared" si="2"/>
        <v>SEKOIS27Y_Quote</v>
      </c>
      <c r="E53" s="71" t="str">
        <f>_xll.qlSimpleQuote(D53,,RateTickValue,Permanent,Trigger,ObjectOverwrite)</f>
        <v>SEKOIS27Y_Quote#0000</v>
      </c>
      <c r="F53" s="8" t="str">
        <f>_xll.ohRangeRetrieveError(E53)</f>
        <v/>
      </c>
      <c r="G53" s="7"/>
      <c r="I53" s="39"/>
      <c r="J53" s="85" t="s">
        <v>33</v>
      </c>
      <c r="K53" s="114" t="s">
        <v>188</v>
      </c>
      <c r="L53" s="114" t="s">
        <v>189</v>
      </c>
      <c r="M53" s="112" t="str">
        <f t="shared" si="3"/>
        <v>SEKAMTNS27Y</v>
      </c>
      <c r="N53" s="112" t="str">
        <v>SEKAMTNS27Y=</v>
      </c>
      <c r="O53" s="80" t="s">
        <v>176</v>
      </c>
      <c r="P53" s="80" t="s">
        <v>176</v>
      </c>
      <c r="Q53" s="80" t="s">
        <v>176</v>
      </c>
      <c r="R53" s="80" t="s">
        <v>176</v>
      </c>
      <c r="S53" s="83" t="e">
        <f>_xll.qlMidEquivalent($O53,$P53,$Q53,$R53)</f>
        <v>#NUM!</v>
      </c>
      <c r="T53" s="81"/>
      <c r="U53" s="82" t="e">
        <v>#NUM!</v>
      </c>
      <c r="V53" s="81"/>
      <c r="W53" s="131" t="e">
        <v>#NUM!</v>
      </c>
      <c r="X53" s="79">
        <f>_xll.qlSimpleQuoteSetValue(E53,W53/100,Trigger)</f>
        <v>0</v>
      </c>
      <c r="Y53" s="70"/>
    </row>
    <row r="54" spans="1:25" ht="11.25" customHeight="1" x14ac:dyDescent="0.2">
      <c r="A54" s="39"/>
      <c r="B54" s="60" t="s">
        <v>93</v>
      </c>
      <c r="C54" s="173" t="s">
        <v>30</v>
      </c>
      <c r="D54" s="71" t="str">
        <f t="shared" si="2"/>
        <v>SEKOIS30Y_Quote</v>
      </c>
      <c r="E54" s="71" t="str">
        <f>_xll.qlSimpleQuote(D54,,RateTickValue,Permanent,Trigger,ObjectOverwrite)</f>
        <v>SEKOIS30Y_Quote#0000</v>
      </c>
      <c r="F54" s="8" t="str">
        <f>_xll.ohRangeRetrieveError(E54)</f>
        <v/>
      </c>
      <c r="G54" s="7"/>
      <c r="I54" s="39"/>
      <c r="J54" s="85" t="s">
        <v>30</v>
      </c>
      <c r="K54" s="114" t="s">
        <v>188</v>
      </c>
      <c r="L54" s="114" t="s">
        <v>189</v>
      </c>
      <c r="M54" s="112" t="str">
        <f t="shared" si="3"/>
        <v>SEKAMTNS30Y</v>
      </c>
      <c r="N54" s="112" t="str">
        <v>SEKAMTNS30Y=</v>
      </c>
      <c r="O54" s="80">
        <v>1.675</v>
      </c>
      <c r="P54" s="80">
        <v>1.7749999999999999</v>
      </c>
      <c r="Q54" s="80">
        <v>0</v>
      </c>
      <c r="R54" s="80">
        <v>1.58</v>
      </c>
      <c r="S54" s="83">
        <f>_xll.qlMidEquivalent($O54,$P54,$Q54,$R54)</f>
        <v>1.7250000000000001</v>
      </c>
      <c r="T54" s="81"/>
      <c r="U54" s="82" t="e">
        <v>#NUM!</v>
      </c>
      <c r="V54" s="81"/>
      <c r="W54" s="131">
        <v>1.7250000000000001</v>
      </c>
      <c r="X54" s="79">
        <f>_xll.qlSimpleQuoteSetValue(E54,W54/100,Trigger)</f>
        <v>0</v>
      </c>
      <c r="Y54" s="70"/>
    </row>
    <row r="55" spans="1:25" ht="11.25" customHeight="1" x14ac:dyDescent="0.2">
      <c r="A55" s="39"/>
      <c r="B55" s="60" t="s">
        <v>93</v>
      </c>
      <c r="C55" s="173" t="s">
        <v>29</v>
      </c>
      <c r="D55" s="71" t="str">
        <f t="shared" si="2"/>
        <v>SEKOIS35Y_Quote</v>
      </c>
      <c r="E55" s="71" t="str">
        <f>_xll.qlSimpleQuote(D55,,RateTickValue,Permanent,Trigger,ObjectOverwrite)</f>
        <v>SEKOIS35Y_Quote#0000</v>
      </c>
      <c r="F55" s="8" t="str">
        <f>_xll.ohRangeRetrieveError(E55)</f>
        <v/>
      </c>
      <c r="G55" s="7"/>
      <c r="I55" s="39"/>
      <c r="J55" s="85" t="s">
        <v>29</v>
      </c>
      <c r="K55" s="114" t="s">
        <v>188</v>
      </c>
      <c r="L55" s="114" t="s">
        <v>189</v>
      </c>
      <c r="M55" s="112" t="str">
        <f t="shared" si="3"/>
        <v>SEKAMTNS35Y</v>
      </c>
      <c r="N55" s="112" t="str">
        <v>SEKAMTNS35Y=</v>
      </c>
      <c r="O55" s="80" t="s">
        <v>176</v>
      </c>
      <c r="P55" s="80" t="s">
        <v>176</v>
      </c>
      <c r="Q55" s="80" t="s">
        <v>176</v>
      </c>
      <c r="R55" s="80" t="s">
        <v>176</v>
      </c>
      <c r="S55" s="83" t="e">
        <f>_xll.qlMidEquivalent($O55,$P55,$Q55,$R55)</f>
        <v>#NUM!</v>
      </c>
      <c r="T55" s="81"/>
      <c r="U55" s="82" t="e">
        <v>#NUM!</v>
      </c>
      <c r="V55" s="81"/>
      <c r="W55" s="131" t="e">
        <v>#NUM!</v>
      </c>
      <c r="X55" s="79">
        <f>_xll.qlSimpleQuoteSetValue(E55,W55/100,Trigger)</f>
        <v>0</v>
      </c>
      <c r="Y55" s="70"/>
    </row>
    <row r="56" spans="1:25" ht="11.25" customHeight="1" x14ac:dyDescent="0.2">
      <c r="A56" s="39"/>
      <c r="B56" s="60" t="s">
        <v>93</v>
      </c>
      <c r="C56" s="173" t="s">
        <v>28</v>
      </c>
      <c r="D56" s="71" t="str">
        <f t="shared" si="2"/>
        <v>SEKOIS40Y_Quote</v>
      </c>
      <c r="E56" s="71" t="str">
        <f>_xll.qlSimpleQuote(D56,,RateTickValue,Permanent,Trigger,ObjectOverwrite)</f>
        <v>SEKOIS40Y_Quote#0000</v>
      </c>
      <c r="F56" s="8" t="str">
        <f>_xll.ohRangeRetrieveError(E56)</f>
        <v/>
      </c>
      <c r="G56" s="7"/>
      <c r="I56" s="39"/>
      <c r="J56" s="85" t="s">
        <v>28</v>
      </c>
      <c r="K56" s="114" t="s">
        <v>188</v>
      </c>
      <c r="L56" s="114" t="s">
        <v>189</v>
      </c>
      <c r="M56" s="112" t="str">
        <f t="shared" si="3"/>
        <v>SEKAMTNS40Y</v>
      </c>
      <c r="N56" s="112" t="str">
        <v>SEKAMTNS40Y=</v>
      </c>
      <c r="O56" s="80" t="s">
        <v>176</v>
      </c>
      <c r="P56" s="80" t="s">
        <v>176</v>
      </c>
      <c r="Q56" s="80" t="s">
        <v>176</v>
      </c>
      <c r="R56" s="80" t="s">
        <v>176</v>
      </c>
      <c r="S56" s="83" t="e">
        <f>_xll.qlMidEquivalent($O56,$P56,$Q56,$R56)</f>
        <v>#NUM!</v>
      </c>
      <c r="T56" s="81"/>
      <c r="U56" s="82" t="e">
        <v>#NUM!</v>
      </c>
      <c r="V56" s="81"/>
      <c r="W56" s="131" t="e">
        <v>#NUM!</v>
      </c>
      <c r="X56" s="79">
        <f>_xll.qlSimpleQuoteSetValue(E56,W56/100,Trigger)</f>
        <v>0</v>
      </c>
      <c r="Y56" s="70"/>
    </row>
    <row r="57" spans="1:25" ht="11.25" customHeight="1" x14ac:dyDescent="0.2">
      <c r="A57" s="39"/>
      <c r="B57" s="60" t="s">
        <v>93</v>
      </c>
      <c r="C57" s="173" t="s">
        <v>27</v>
      </c>
      <c r="D57" s="71" t="str">
        <f t="shared" si="2"/>
        <v>SEKOIS45Y_Quote</v>
      </c>
      <c r="E57" s="71" t="str">
        <f>_xll.qlSimpleQuote(D57,,RateTickValue,Permanent,Trigger,ObjectOverwrite)</f>
        <v>SEKOIS45Y_Quote#0000</v>
      </c>
      <c r="F57" s="8" t="str">
        <f>_xll.ohRangeRetrieveError(E57)</f>
        <v/>
      </c>
      <c r="G57" s="7"/>
      <c r="I57" s="39"/>
      <c r="J57" s="85" t="s">
        <v>27</v>
      </c>
      <c r="K57" s="114" t="s">
        <v>188</v>
      </c>
      <c r="L57" s="114" t="s">
        <v>189</v>
      </c>
      <c r="M57" s="112" t="str">
        <f t="shared" si="3"/>
        <v>SEKAMTNS45Y</v>
      </c>
      <c r="N57" s="112" t="str">
        <v>SEKAMTNS45Y=</v>
      </c>
      <c r="O57" s="80" t="s">
        <v>176</v>
      </c>
      <c r="P57" s="80" t="s">
        <v>176</v>
      </c>
      <c r="Q57" s="80" t="s">
        <v>176</v>
      </c>
      <c r="R57" s="80" t="s">
        <v>176</v>
      </c>
      <c r="S57" s="83" t="e">
        <f>_xll.qlMidEquivalent($O57,$P57,$Q57,$R57)</f>
        <v>#NUM!</v>
      </c>
      <c r="T57" s="81"/>
      <c r="U57" s="82" t="e">
        <v>#NUM!</v>
      </c>
      <c r="V57" s="81"/>
      <c r="W57" s="131" t="e">
        <v>#NUM!</v>
      </c>
      <c r="X57" s="79">
        <f>_xll.qlSimpleQuoteSetValue(E57,W57/100,Trigger)</f>
        <v>0</v>
      </c>
      <c r="Y57" s="70"/>
    </row>
    <row r="58" spans="1:25" ht="11.25" customHeight="1" x14ac:dyDescent="0.2">
      <c r="A58" s="39"/>
      <c r="B58" s="60" t="s">
        <v>93</v>
      </c>
      <c r="C58" s="173" t="s">
        <v>26</v>
      </c>
      <c r="D58" s="71" t="str">
        <f t="shared" si="2"/>
        <v>SEKOIS50Y_Quote</v>
      </c>
      <c r="E58" s="71" t="str">
        <f>_xll.qlSimpleQuote(D58,,RateTickValue,Permanent,Trigger,ObjectOverwrite)</f>
        <v>SEKOIS50Y_Quote#0000</v>
      </c>
      <c r="F58" s="8" t="str">
        <f>_xll.ohRangeRetrieveError(E58)</f>
        <v/>
      </c>
      <c r="G58" s="7"/>
      <c r="I58" s="39"/>
      <c r="J58" s="90" t="s">
        <v>26</v>
      </c>
      <c r="K58" s="110" t="s">
        <v>188</v>
      </c>
      <c r="L58" s="110" t="s">
        <v>189</v>
      </c>
      <c r="M58" s="109" t="str">
        <f t="shared" si="3"/>
        <v>SEKAMTNS50Y</v>
      </c>
      <c r="N58" s="109" t="str">
        <v>SEKAMTNS50Y=</v>
      </c>
      <c r="O58" s="87" t="s">
        <v>176</v>
      </c>
      <c r="P58" s="87" t="s">
        <v>176</v>
      </c>
      <c r="Q58" s="87" t="s">
        <v>176</v>
      </c>
      <c r="R58" s="87" t="s">
        <v>176</v>
      </c>
      <c r="S58" s="89" t="e">
        <f>_xll.qlMidEquivalent($O58,$P58,$Q58,$R58)</f>
        <v>#NUM!</v>
      </c>
      <c r="T58" s="81"/>
      <c r="U58" s="82" t="e">
        <v>#NUM!</v>
      </c>
      <c r="V58" s="81"/>
      <c r="W58" s="124" t="e">
        <v>#NUM!</v>
      </c>
      <c r="X58" s="86">
        <f>_xll.qlSimpleQuoteSetValue(E58,W58/100,Trigger)</f>
        <v>0</v>
      </c>
      <c r="Y58" s="70"/>
    </row>
    <row r="59" spans="1:25" ht="11.25" customHeight="1" thickBot="1" x14ac:dyDescent="0.25">
      <c r="A59" s="68"/>
      <c r="B59" s="200"/>
      <c r="C59" s="201"/>
      <c r="D59" s="202"/>
      <c r="E59" s="202"/>
      <c r="F59" s="203"/>
      <c r="G59" s="4"/>
      <c r="I59" s="68"/>
      <c r="J59" s="200"/>
      <c r="K59" s="201"/>
      <c r="L59" s="201"/>
      <c r="M59" s="202"/>
      <c r="N59" s="202"/>
      <c r="O59" s="203"/>
      <c r="P59" s="5"/>
      <c r="Q59" s="216"/>
      <c r="R59" s="200"/>
      <c r="S59" s="201"/>
      <c r="T59" s="202"/>
      <c r="U59" s="220"/>
      <c r="V59" s="203"/>
      <c r="W59" s="5"/>
      <c r="X59" s="216"/>
      <c r="Y59" s="219"/>
    </row>
    <row r="60" spans="1:25" x14ac:dyDescent="0.2">
      <c r="E60" s="2"/>
    </row>
    <row r="61" spans="1:25" x14ac:dyDescent="0.2">
      <c r="E61" s="2"/>
    </row>
    <row r="62" spans="1:25" x14ac:dyDescent="0.2">
      <c r="E62" s="2"/>
    </row>
    <row r="63" spans="1:25" x14ac:dyDescent="0.2">
      <c r="E63" s="2"/>
    </row>
    <row r="64" spans="1:2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</sheetData>
  <conditionalFormatting sqref="X5:X5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H1" workbookViewId="0">
      <selection activeCell="P4" sqref="P4"/>
    </sheetView>
  </sheetViews>
  <sheetFormatPr defaultRowHeight="12.75" x14ac:dyDescent="0.2"/>
  <cols>
    <col min="1" max="1" width="2.7109375" style="1" customWidth="1"/>
    <col min="2" max="2" width="6.5703125" style="37" bestFit="1" customWidth="1"/>
    <col min="3" max="3" width="3.28515625" style="1" customWidth="1"/>
    <col min="4" max="4" width="4.28515625" style="1" customWidth="1"/>
    <col min="5" max="5" width="19.42578125" style="1" bestFit="1" customWidth="1"/>
    <col min="6" max="6" width="22" style="36" bestFit="1" customWidth="1"/>
    <col min="7" max="7" width="35.7109375" style="1" customWidth="1"/>
    <col min="8" max="11" width="2.7109375" style="1" customWidth="1"/>
    <col min="12" max="12" width="3.85546875" style="164" bestFit="1" customWidth="1"/>
    <col min="13" max="13" width="3.28515625" style="164" bestFit="1" customWidth="1"/>
    <col min="14" max="14" width="4" style="164" bestFit="1" customWidth="1"/>
    <col min="15" max="15" width="12.28515625" style="1" bestFit="1" customWidth="1"/>
    <col min="16" max="16" width="16.85546875" style="1" bestFit="1" customWidth="1"/>
    <col min="17" max="19" width="9.140625" style="1"/>
    <col min="20" max="20" width="10.140625" style="1" customWidth="1"/>
    <col min="21" max="21" width="7.7109375" style="1" bestFit="1" customWidth="1"/>
    <col min="22" max="22" width="2.7109375" style="1" customWidth="1"/>
    <col min="23" max="23" width="5.7109375" style="1" bestFit="1" customWidth="1"/>
    <col min="24" max="24" width="2.7109375" style="1" customWidth="1"/>
    <col min="25" max="25" width="7.7109375" style="1" bestFit="1" customWidth="1"/>
    <col min="26" max="26" width="7" style="1" bestFit="1" customWidth="1"/>
    <col min="27" max="28" width="2.7109375" style="1" customWidth="1"/>
    <col min="29" max="16384" width="9.140625" style="1"/>
  </cols>
  <sheetData>
    <row r="1" spans="1:33" ht="11.25" customHeight="1" x14ac:dyDescent="0.2">
      <c r="A1" s="69"/>
      <c r="B1" s="66"/>
      <c r="C1" s="66"/>
      <c r="D1" s="66"/>
      <c r="E1" s="41"/>
      <c r="F1" s="41"/>
      <c r="G1" s="41"/>
      <c r="H1" s="65"/>
      <c r="K1" s="122"/>
      <c r="L1" s="145"/>
      <c r="M1" s="145"/>
      <c r="N1" s="145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5"/>
      <c r="AB1" s="2"/>
      <c r="AC1" s="2"/>
      <c r="AD1" s="2"/>
      <c r="AE1" s="2"/>
      <c r="AF1" s="2"/>
      <c r="AG1" s="2"/>
    </row>
    <row r="2" spans="1:33" ht="15" customHeight="1" x14ac:dyDescent="0.25">
      <c r="A2" s="58"/>
      <c r="B2" s="41"/>
      <c r="C2" s="41"/>
      <c r="D2" s="41"/>
      <c r="E2" s="41"/>
      <c r="F2" s="41"/>
      <c r="G2" s="41"/>
      <c r="H2" s="7"/>
      <c r="K2" s="104"/>
      <c r="L2" s="81"/>
      <c r="M2" s="81"/>
      <c r="N2" s="81"/>
      <c r="O2" s="81"/>
      <c r="P2" s="48" t="s">
        <v>122</v>
      </c>
      <c r="Q2" s="81"/>
      <c r="R2" s="81"/>
      <c r="S2" s="81"/>
      <c r="T2"/>
      <c r="U2" s="41"/>
      <c r="V2" s="81"/>
      <c r="W2"/>
      <c r="X2" s="81"/>
      <c r="Y2" s="81"/>
      <c r="Z2" s="41"/>
      <c r="AA2" s="7"/>
      <c r="AB2" s="2"/>
      <c r="AC2" s="2"/>
      <c r="AD2" s="2"/>
      <c r="AE2" s="2"/>
      <c r="AF2" s="2"/>
      <c r="AG2" s="2"/>
    </row>
    <row r="3" spans="1:33" ht="11.25" customHeight="1" x14ac:dyDescent="0.2">
      <c r="A3" s="58"/>
      <c r="B3" s="41"/>
      <c r="C3" s="12"/>
      <c r="D3" s="12"/>
      <c r="E3" s="12"/>
      <c r="F3" s="12"/>
      <c r="G3" s="12"/>
      <c r="H3" s="7"/>
      <c r="K3" s="39"/>
      <c r="L3" s="81"/>
      <c r="M3" s="81"/>
      <c r="N3" s="81"/>
      <c r="O3" s="41"/>
      <c r="P3" s="41"/>
      <c r="Q3" s="41"/>
      <c r="R3" s="41"/>
      <c r="S3" s="41"/>
      <c r="T3" s="41"/>
      <c r="U3" s="41"/>
      <c r="V3" s="81"/>
      <c r="W3" s="81"/>
      <c r="X3" s="81"/>
      <c r="Y3" s="41"/>
      <c r="Z3" s="101">
        <f>_xll.ohTrigger(Z5:Z42)</f>
        <v>2</v>
      </c>
      <c r="AA3" s="70"/>
      <c r="AB3" s="2"/>
      <c r="AC3" s="2"/>
      <c r="AD3" s="2"/>
      <c r="AE3" s="2"/>
      <c r="AF3" s="2"/>
      <c r="AG3" s="2"/>
    </row>
    <row r="4" spans="1:33" ht="12.75" customHeight="1" x14ac:dyDescent="0.2">
      <c r="A4" s="39"/>
      <c r="B4" s="24" t="s">
        <v>66</v>
      </c>
      <c r="C4" s="24"/>
      <c r="D4" s="24"/>
      <c r="E4" s="23" t="str">
        <f>Currency&amp;"_010_Sw"&amp;$C$5&amp;$D$5&amp;".xml"</f>
        <v>SEK_010_SwAB3S.xml</v>
      </c>
      <c r="F4" s="22" t="str">
        <f>IF(Serialize,_xll.ohObjectSave(F5:F42,SerializationPath&amp;E4,FileOverwrite,Serialize),"---")</f>
        <v>---</v>
      </c>
      <c r="G4" s="15" t="str">
        <f>_xll.ohRangeRetrieveError(F4)</f>
        <v/>
      </c>
      <c r="H4" s="7"/>
      <c r="K4" s="39"/>
      <c r="L4" s="121"/>
      <c r="M4" s="63"/>
      <c r="N4" s="63"/>
      <c r="O4" s="63"/>
      <c r="P4" s="209" t="str">
        <f>_xll.RData(P5:P42,Q4:T4,"RTFEED:IDN",ReutersRtMode,,Q5)</f>
        <v>Updated at 16:19:00</v>
      </c>
      <c r="Q4" s="120" t="s">
        <v>115</v>
      </c>
      <c r="R4" s="120" t="s">
        <v>114</v>
      </c>
      <c r="S4" s="120" t="s">
        <v>126</v>
      </c>
      <c r="T4" s="120" t="s">
        <v>133</v>
      </c>
      <c r="U4" s="97" t="s">
        <v>132</v>
      </c>
      <c r="V4" s="81"/>
      <c r="W4" s="99" t="s">
        <v>131</v>
      </c>
      <c r="X4" s="81"/>
      <c r="Y4" s="163" t="s">
        <v>130</v>
      </c>
      <c r="Z4" s="25" t="s">
        <v>129</v>
      </c>
      <c r="AA4" s="70"/>
      <c r="AB4" s="2"/>
      <c r="AC4" s="2"/>
      <c r="AD4" s="2"/>
      <c r="AE4" s="2"/>
      <c r="AF4" s="2"/>
      <c r="AG4" s="119"/>
    </row>
    <row r="5" spans="1:33" ht="11.25" customHeight="1" x14ac:dyDescent="0.2">
      <c r="A5" s="39"/>
      <c r="B5" s="62" t="s">
        <v>14</v>
      </c>
      <c r="C5" s="18" t="s">
        <v>182</v>
      </c>
      <c r="D5" s="18" t="s">
        <v>183</v>
      </c>
      <c r="E5" s="16" t="str">
        <f t="shared" ref="E5:E42" si="0">Currency&amp;$C5&amp;$D5&amp;$B5&amp;QuoteSuffix</f>
        <v>SEKAB3S6M_Quote</v>
      </c>
      <c r="F5" s="16" t="str">
        <f>_xll.qlSimpleQuote(Currency&amp;$C5&amp;$D5&amp;$B5&amp;QuoteSuffix,,RateTickValue,Permanent,Trigger,ObjectOverwrite)</f>
        <v>SEKAB3S6M_Quote#0000</v>
      </c>
      <c r="G5" s="3" t="str">
        <f>_xll.ohRangeRetrieveError(F5)</f>
        <v/>
      </c>
      <c r="H5" s="7"/>
      <c r="K5" s="39"/>
      <c r="L5" s="85" t="s">
        <v>14</v>
      </c>
      <c r="M5" s="114" t="s">
        <v>182</v>
      </c>
      <c r="N5" s="114" t="s">
        <v>183</v>
      </c>
      <c r="O5" s="112" t="str">
        <f t="shared" ref="O5:O42" si="1">Currency&amp;$M5&amp;$N5&amp;$L5</f>
        <v>SEKAB3S6M</v>
      </c>
      <c r="P5" s="112" t="str">
        <f t="array" ref="P5:P42">Instruments&amp;"="&amp;VLOOKUP(Contributor,ContributorTable,2,FALSE)</f>
        <v>SEKAB3S6M=ICAP</v>
      </c>
      <c r="Q5" s="80" t="s">
        <v>176</v>
      </c>
      <c r="R5" s="80" t="s">
        <v>176</v>
      </c>
      <c r="S5" s="80" t="s">
        <v>176</v>
      </c>
      <c r="T5" s="80" t="s">
        <v>176</v>
      </c>
      <c r="U5" s="83" t="e">
        <f>_xll.qlMidSafe($Q5,$R5)</f>
        <v>#NUM!</v>
      </c>
      <c r="V5" s="81"/>
      <c r="W5" s="82" t="e">
        <v>#NUM!</v>
      </c>
      <c r="X5" s="81"/>
      <c r="Y5" s="131" t="e">
        <f t="array" ref="Y5:Y42">QuoteLive</f>
        <v>#NUM!</v>
      </c>
      <c r="Z5" s="79">
        <f>_xll.qlSimpleQuoteSetValue(F5,Y5/100,Trigger)</f>
        <v>0</v>
      </c>
      <c r="AA5" s="70"/>
      <c r="AB5" s="2"/>
      <c r="AC5" s="2"/>
      <c r="AD5" s="2"/>
      <c r="AE5" s="2"/>
      <c r="AF5" s="2"/>
      <c r="AG5" s="106"/>
    </row>
    <row r="6" spans="1:33" ht="11.25" customHeight="1" x14ac:dyDescent="0.2">
      <c r="A6" s="39"/>
      <c r="B6" s="61" t="s">
        <v>8</v>
      </c>
      <c r="C6" s="18" t="s">
        <v>182</v>
      </c>
      <c r="D6" s="18" t="s">
        <v>183</v>
      </c>
      <c r="E6" s="16" t="str">
        <f t="shared" si="0"/>
        <v>SEKAB3S1Y_Quote</v>
      </c>
      <c r="F6" s="16" t="str">
        <f>_xll.qlSimpleQuote(Currency&amp;$C6&amp;$D6&amp;$B6&amp;QuoteSuffix,,RateTickValue,Permanent,Trigger,ObjectOverwrite)</f>
        <v>SEKAB3S1Y_Quote#0000</v>
      </c>
      <c r="G6" s="59" t="str">
        <f>_xll.ohRangeRetrieveError(F6)</f>
        <v/>
      </c>
      <c r="H6" s="7"/>
      <c r="K6" s="39"/>
      <c r="L6" s="85" t="s">
        <v>8</v>
      </c>
      <c r="M6" s="114" t="s">
        <v>182</v>
      </c>
      <c r="N6" s="114" t="s">
        <v>183</v>
      </c>
      <c r="O6" s="112" t="str">
        <f t="shared" si="1"/>
        <v>SEKAB3S1Y</v>
      </c>
      <c r="P6" s="112" t="str">
        <v>SEKAB3S1Y=ICAP</v>
      </c>
      <c r="Q6" s="80">
        <v>0.2225</v>
      </c>
      <c r="R6" s="80">
        <v>0.27250000000000002</v>
      </c>
      <c r="S6" s="80">
        <v>0</v>
      </c>
      <c r="T6" s="80">
        <v>0</v>
      </c>
      <c r="U6" s="83">
        <f>_xll.qlMidSafe($Q6,$R6)</f>
        <v>0.2475</v>
      </c>
      <c r="V6" s="81"/>
      <c r="W6" s="82">
        <v>2.6749999999999998</v>
      </c>
      <c r="X6" s="81"/>
      <c r="Y6" s="131">
        <v>0.2475</v>
      </c>
      <c r="Z6" s="79">
        <f>_xll.qlSimpleQuoteSetValue(F6,Y6/100,Trigger)</f>
        <v>0</v>
      </c>
      <c r="AA6" s="70"/>
      <c r="AB6" s="2"/>
      <c r="AC6" s="2"/>
      <c r="AD6" s="2"/>
      <c r="AE6" s="2"/>
      <c r="AF6" s="2"/>
      <c r="AG6" s="106"/>
    </row>
    <row r="7" spans="1:33" ht="11.25" customHeight="1" x14ac:dyDescent="0.2">
      <c r="A7" s="39"/>
      <c r="B7" s="61" t="s">
        <v>65</v>
      </c>
      <c r="C7" s="18" t="s">
        <v>182</v>
      </c>
      <c r="D7" s="18" t="s">
        <v>183</v>
      </c>
      <c r="E7" s="16" t="str">
        <f t="shared" si="0"/>
        <v>SEKAB3S15M_Quote</v>
      </c>
      <c r="F7" s="16" t="str">
        <f>_xll.qlSimpleQuote(Currency&amp;$C7&amp;$D7&amp;$B7&amp;QuoteSuffix,,RateTickValue,Permanent,Trigger,ObjectOverwrite)</f>
        <v>SEKAB3S15M_Quote#0000</v>
      </c>
      <c r="G7" s="59" t="str">
        <f>_xll.ohRangeRetrieveError(F7)</f>
        <v/>
      </c>
      <c r="H7" s="7"/>
      <c r="K7" s="39"/>
      <c r="L7" s="85" t="s">
        <v>65</v>
      </c>
      <c r="M7" s="114" t="s">
        <v>182</v>
      </c>
      <c r="N7" s="114" t="s">
        <v>183</v>
      </c>
      <c r="O7" s="112" t="str">
        <f t="shared" si="1"/>
        <v>SEKAB3S15M</v>
      </c>
      <c r="P7" s="112" t="str">
        <v>SEKAB3S15M=ICAP</v>
      </c>
      <c r="Q7" s="80" t="s">
        <v>176</v>
      </c>
      <c r="R7" s="80" t="s">
        <v>176</v>
      </c>
      <c r="S7" s="80" t="s">
        <v>176</v>
      </c>
      <c r="T7" s="80" t="s">
        <v>176</v>
      </c>
      <c r="U7" s="83" t="e">
        <f>_xll.qlMidSafe($Q7,$R7)</f>
        <v>#NUM!</v>
      </c>
      <c r="V7" s="81"/>
      <c r="W7" s="82" t="e">
        <v>#NUM!</v>
      </c>
      <c r="X7" s="81"/>
      <c r="Y7" s="131" t="e">
        <v>#NUM!</v>
      </c>
      <c r="Z7" s="79">
        <f>_xll.qlSimpleQuoteSetValue(F7,Y7/100,Trigger)</f>
        <v>0</v>
      </c>
      <c r="AA7" s="70"/>
      <c r="AB7" s="2"/>
      <c r="AC7" s="2"/>
      <c r="AD7" s="2"/>
      <c r="AE7" s="2"/>
      <c r="AF7" s="2"/>
      <c r="AG7" s="106"/>
    </row>
    <row r="8" spans="1:33" ht="11.25" customHeight="1" x14ac:dyDescent="0.2">
      <c r="A8" s="39"/>
      <c r="B8" s="61" t="s">
        <v>64</v>
      </c>
      <c r="C8" s="18" t="s">
        <v>182</v>
      </c>
      <c r="D8" s="18" t="s">
        <v>183</v>
      </c>
      <c r="E8" s="16" t="str">
        <f t="shared" si="0"/>
        <v>SEKAB3S18M_Quote</v>
      </c>
      <c r="F8" s="16" t="str">
        <f>_xll.qlSimpleQuote(Currency&amp;$C8&amp;$D8&amp;$B8&amp;QuoteSuffix,,RateTickValue,Permanent,Trigger,ObjectOverwrite)</f>
        <v>SEKAB3S18M_Quote#0000</v>
      </c>
      <c r="G8" s="59" t="str">
        <f>_xll.ohRangeRetrieveError(F8)</f>
        <v/>
      </c>
      <c r="H8" s="7"/>
      <c r="K8" s="39"/>
      <c r="L8" s="85" t="s">
        <v>64</v>
      </c>
      <c r="M8" s="114" t="s">
        <v>182</v>
      </c>
      <c r="N8" s="114" t="s">
        <v>183</v>
      </c>
      <c r="O8" s="112" t="str">
        <f t="shared" si="1"/>
        <v>SEKAB3S18M</v>
      </c>
      <c r="P8" s="112" t="str">
        <v>SEKAB3S18M=ICAP</v>
      </c>
      <c r="Q8" s="80" t="s">
        <v>176</v>
      </c>
      <c r="R8" s="80" t="s">
        <v>176</v>
      </c>
      <c r="S8" s="80" t="s">
        <v>176</v>
      </c>
      <c r="T8" s="80" t="s">
        <v>176</v>
      </c>
      <c r="U8" s="83" t="e">
        <f>_xll.qlMidSafe($Q8,$R8)</f>
        <v>#NUM!</v>
      </c>
      <c r="V8" s="81"/>
      <c r="W8" s="82" t="e">
        <v>#NUM!</v>
      </c>
      <c r="X8" s="81"/>
      <c r="Y8" s="131" t="e">
        <v>#NUM!</v>
      </c>
      <c r="Z8" s="79">
        <f>_xll.qlSimpleQuoteSetValue(F8,Y8/100,Trigger)</f>
        <v>0</v>
      </c>
      <c r="AA8" s="70"/>
      <c r="AB8" s="2"/>
      <c r="AC8" s="2"/>
      <c r="AD8" s="2"/>
      <c r="AE8" s="2"/>
      <c r="AF8" s="2"/>
      <c r="AG8" s="106"/>
    </row>
    <row r="9" spans="1:33" ht="11.25" customHeight="1" x14ac:dyDescent="0.2">
      <c r="A9" s="39"/>
      <c r="B9" s="61" t="s">
        <v>63</v>
      </c>
      <c r="C9" s="18" t="s">
        <v>182</v>
      </c>
      <c r="D9" s="18" t="s">
        <v>183</v>
      </c>
      <c r="E9" s="16" t="str">
        <f t="shared" si="0"/>
        <v>SEKAB3S21M_Quote</v>
      </c>
      <c r="F9" s="16" t="str">
        <f>_xll.qlSimpleQuote(Currency&amp;$C9&amp;$D9&amp;$B9&amp;QuoteSuffix,,RateTickValue,Permanent,Trigger,ObjectOverwrite)</f>
        <v>SEKAB3S21M_Quote#0000</v>
      </c>
      <c r="G9" s="59" t="str">
        <f>_xll.ohRangeRetrieveError(F9)</f>
        <v/>
      </c>
      <c r="H9" s="7"/>
      <c r="K9" s="39"/>
      <c r="L9" s="85" t="s">
        <v>63</v>
      </c>
      <c r="M9" s="114" t="s">
        <v>182</v>
      </c>
      <c r="N9" s="114" t="s">
        <v>183</v>
      </c>
      <c r="O9" s="112" t="str">
        <f t="shared" si="1"/>
        <v>SEKAB3S21M</v>
      </c>
      <c r="P9" s="112" t="str">
        <v>SEKAB3S21M=ICAP</v>
      </c>
      <c r="Q9" s="80" t="s">
        <v>176</v>
      </c>
      <c r="R9" s="80" t="s">
        <v>176</v>
      </c>
      <c r="S9" s="80" t="s">
        <v>176</v>
      </c>
      <c r="T9" s="80" t="s">
        <v>176</v>
      </c>
      <c r="U9" s="83" t="e">
        <f>_xll.qlMidSafe($Q9,$R9)</f>
        <v>#NUM!</v>
      </c>
      <c r="V9" s="81"/>
      <c r="W9" s="82" t="e">
        <v>#NUM!</v>
      </c>
      <c r="X9" s="81"/>
      <c r="Y9" s="131" t="e">
        <v>#NUM!</v>
      </c>
      <c r="Z9" s="79">
        <f>_xll.qlSimpleQuoteSetValue(F9,Y9/100,Trigger)</f>
        <v>0</v>
      </c>
      <c r="AA9" s="70"/>
      <c r="AB9" s="2"/>
      <c r="AC9" s="2"/>
      <c r="AD9" s="2"/>
      <c r="AE9" s="2"/>
      <c r="AF9" s="2"/>
      <c r="AG9" s="106"/>
    </row>
    <row r="10" spans="1:33" ht="11.25" customHeight="1" x14ac:dyDescent="0.2">
      <c r="A10" s="39"/>
      <c r="B10" s="61" t="s">
        <v>58</v>
      </c>
      <c r="C10" s="18" t="s">
        <v>182</v>
      </c>
      <c r="D10" s="18" t="s">
        <v>183</v>
      </c>
      <c r="E10" s="16" t="str">
        <f t="shared" si="0"/>
        <v>SEKAB3S2Y_Quote</v>
      </c>
      <c r="F10" s="16" t="str">
        <f>_xll.qlSimpleQuote(Currency&amp;$C10&amp;$D10&amp;$B10&amp;QuoteSuffix,,RateTickValue,Permanent,Trigger,ObjectOverwrite)</f>
        <v>SEKAB3S2Y_Quote#0000</v>
      </c>
      <c r="G10" s="59" t="str">
        <f>_xll.ohRangeRetrieveError(F10)</f>
        <v/>
      </c>
      <c r="H10" s="7"/>
      <c r="K10" s="39"/>
      <c r="L10" s="85" t="s">
        <v>58</v>
      </c>
      <c r="M10" s="114" t="s">
        <v>182</v>
      </c>
      <c r="N10" s="114" t="s">
        <v>183</v>
      </c>
      <c r="O10" s="112" t="str">
        <f t="shared" si="1"/>
        <v>SEKAB3S2Y</v>
      </c>
      <c r="P10" s="112" t="str">
        <v>SEKAB3S2Y=ICAP</v>
      </c>
      <c r="Q10" s="80">
        <v>0.26</v>
      </c>
      <c r="R10" s="80">
        <v>0.31</v>
      </c>
      <c r="S10" s="80">
        <v>0</v>
      </c>
      <c r="T10" s="80">
        <v>0</v>
      </c>
      <c r="U10" s="83">
        <f>_xll.qlMidSafe($Q10,$R10)</f>
        <v>0.28500000000000003</v>
      </c>
      <c r="V10" s="81"/>
      <c r="W10" s="82">
        <v>2.7850000000000001</v>
      </c>
      <c r="X10" s="81"/>
      <c r="Y10" s="131">
        <v>0.28500000000000003</v>
      </c>
      <c r="Z10" s="79">
        <f>_xll.qlSimpleQuoteSetValue(F10,Y10/100,Trigger)</f>
        <v>0</v>
      </c>
      <c r="AA10" s="70"/>
      <c r="AB10" s="2"/>
      <c r="AC10" s="2"/>
      <c r="AD10" s="2"/>
      <c r="AE10" s="2"/>
      <c r="AF10" s="2"/>
      <c r="AG10" s="106"/>
    </row>
    <row r="11" spans="1:33" ht="11.25" customHeight="1" x14ac:dyDescent="0.2">
      <c r="A11" s="39"/>
      <c r="B11" s="61" t="s">
        <v>57</v>
      </c>
      <c r="C11" s="18" t="s">
        <v>182</v>
      </c>
      <c r="D11" s="18" t="s">
        <v>183</v>
      </c>
      <c r="E11" s="16" t="str">
        <f t="shared" si="0"/>
        <v>SEKAB3S3Y_Quote</v>
      </c>
      <c r="F11" s="16" t="str">
        <f>_xll.qlSimpleQuote(Currency&amp;$C11&amp;$D11&amp;$B11&amp;QuoteSuffix,,RateTickValue,Permanent,Trigger,ObjectOverwrite)</f>
        <v>SEKAB3S3Y_Quote#0000</v>
      </c>
      <c r="G11" s="59" t="str">
        <f>_xll.ohRangeRetrieveError(F11)</f>
        <v/>
      </c>
      <c r="H11" s="7"/>
      <c r="K11" s="39"/>
      <c r="L11" s="85" t="s">
        <v>57</v>
      </c>
      <c r="M11" s="114" t="s">
        <v>182</v>
      </c>
      <c r="N11" s="114" t="s">
        <v>183</v>
      </c>
      <c r="O11" s="112" t="str">
        <f t="shared" si="1"/>
        <v>SEKAB3S3Y</v>
      </c>
      <c r="P11" s="112" t="str">
        <v>SEKAB3S3Y=ICAP</v>
      </c>
      <c r="Q11" s="80">
        <v>0.35249999999999998</v>
      </c>
      <c r="R11" s="80">
        <v>0.40250000000000002</v>
      </c>
      <c r="S11" s="80">
        <v>0</v>
      </c>
      <c r="T11" s="80">
        <v>0</v>
      </c>
      <c r="U11" s="83">
        <f>_xll.qlMidSafe($Q11,$R11)</f>
        <v>0.3775</v>
      </c>
      <c r="V11" s="81"/>
      <c r="W11" s="82">
        <v>2.9349999999999996</v>
      </c>
      <c r="X11" s="81"/>
      <c r="Y11" s="131">
        <v>0.3775</v>
      </c>
      <c r="Z11" s="79">
        <f>_xll.qlSimpleQuoteSetValue(F11,Y11/100,Trigger)</f>
        <v>0</v>
      </c>
      <c r="AA11" s="70"/>
      <c r="AB11" s="2"/>
      <c r="AC11" s="2"/>
      <c r="AD11" s="2"/>
      <c r="AE11" s="2"/>
      <c r="AF11" s="2"/>
      <c r="AG11" s="106"/>
    </row>
    <row r="12" spans="1:33" ht="11.25" customHeight="1" x14ac:dyDescent="0.2">
      <c r="A12" s="39"/>
      <c r="B12" s="61" t="s">
        <v>56</v>
      </c>
      <c r="C12" s="18" t="s">
        <v>182</v>
      </c>
      <c r="D12" s="18" t="s">
        <v>183</v>
      </c>
      <c r="E12" s="16" t="str">
        <f t="shared" si="0"/>
        <v>SEKAB3S4Y_Quote</v>
      </c>
      <c r="F12" s="16" t="str">
        <f>_xll.qlSimpleQuote(Currency&amp;$C12&amp;$D12&amp;$B12&amp;QuoteSuffix,,RateTickValue,Permanent,Trigger,ObjectOverwrite)</f>
        <v>SEKAB3S4Y_Quote#0000</v>
      </c>
      <c r="G12" s="59" t="str">
        <f>_xll.ohRangeRetrieveError(F12)</f>
        <v/>
      </c>
      <c r="H12" s="7"/>
      <c r="K12" s="39"/>
      <c r="L12" s="85" t="s">
        <v>56</v>
      </c>
      <c r="M12" s="114" t="s">
        <v>182</v>
      </c>
      <c r="N12" s="114" t="s">
        <v>183</v>
      </c>
      <c r="O12" s="112" t="str">
        <f t="shared" si="1"/>
        <v>SEKAB3S4Y</v>
      </c>
      <c r="P12" s="112" t="str">
        <v>SEKAB3S4Y=ICAP</v>
      </c>
      <c r="Q12" s="80">
        <v>0.48499999999999999</v>
      </c>
      <c r="R12" s="80">
        <v>0.53499999999999992</v>
      </c>
      <c r="S12" s="80">
        <v>0</v>
      </c>
      <c r="T12" s="80">
        <v>0</v>
      </c>
      <c r="U12" s="83">
        <f>_xll.qlMidSafe($Q12,$R12)</f>
        <v>0.51</v>
      </c>
      <c r="V12" s="81"/>
      <c r="W12" s="82" t="e">
        <v>#NUM!</v>
      </c>
      <c r="X12" s="81"/>
      <c r="Y12" s="131">
        <v>0.51</v>
      </c>
      <c r="Z12" s="79">
        <f>_xll.qlSimpleQuoteSetValue(F12,Y12/100,Trigger)</f>
        <v>0</v>
      </c>
      <c r="AA12" s="70"/>
      <c r="AB12" s="2"/>
      <c r="AC12" s="2"/>
      <c r="AD12" s="2"/>
      <c r="AE12" s="2"/>
      <c r="AF12" s="2"/>
      <c r="AG12" s="106"/>
    </row>
    <row r="13" spans="1:33" ht="11.25" customHeight="1" x14ac:dyDescent="0.2">
      <c r="A13" s="39"/>
      <c r="B13" s="61" t="s">
        <v>55</v>
      </c>
      <c r="C13" s="18" t="s">
        <v>182</v>
      </c>
      <c r="D13" s="18" t="s">
        <v>183</v>
      </c>
      <c r="E13" s="16" t="str">
        <f t="shared" si="0"/>
        <v>SEKAB3S5Y_Quote</v>
      </c>
      <c r="F13" s="16" t="str">
        <f>_xll.qlSimpleQuote(Currency&amp;$C13&amp;$D13&amp;$B13&amp;QuoteSuffix,,RateTickValue,Permanent,Trigger,ObjectOverwrite)</f>
        <v>SEKAB3S5Y_Quote#0000</v>
      </c>
      <c r="G13" s="59" t="str">
        <f>_xll.ohRangeRetrieveError(F13)</f>
        <v/>
      </c>
      <c r="H13" s="7"/>
      <c r="K13" s="39"/>
      <c r="L13" s="85" t="s">
        <v>55</v>
      </c>
      <c r="M13" s="114" t="s">
        <v>182</v>
      </c>
      <c r="N13" s="114" t="s">
        <v>183</v>
      </c>
      <c r="O13" s="112" t="str">
        <f t="shared" si="1"/>
        <v>SEKAB3S5Y</v>
      </c>
      <c r="P13" s="112" t="str">
        <v>SEKAB3S5Y=ICAP</v>
      </c>
      <c r="Q13" s="80">
        <v>0.63500000000000001</v>
      </c>
      <c r="R13" s="80">
        <v>0.68499999999999994</v>
      </c>
      <c r="S13" s="80">
        <v>0</v>
      </c>
      <c r="T13" s="80">
        <v>0</v>
      </c>
      <c r="U13" s="83">
        <f>_xll.qlMidSafe($Q13,$R13)</f>
        <v>0.65999999999999992</v>
      </c>
      <c r="V13" s="81"/>
      <c r="W13" s="82" t="e">
        <v>#NUM!</v>
      </c>
      <c r="X13" s="81"/>
      <c r="Y13" s="131">
        <v>0.65999999999999992</v>
      </c>
      <c r="Z13" s="79">
        <f>_xll.qlSimpleQuoteSetValue(F13,Y13/100,Trigger)</f>
        <v>0</v>
      </c>
      <c r="AA13" s="70"/>
      <c r="AB13" s="2"/>
      <c r="AC13" s="2"/>
      <c r="AD13" s="2"/>
      <c r="AE13" s="2"/>
      <c r="AF13" s="2"/>
      <c r="AG13" s="106"/>
    </row>
    <row r="14" spans="1:33" ht="11.25" customHeight="1" x14ac:dyDescent="0.2">
      <c r="A14" s="39"/>
      <c r="B14" s="61" t="s">
        <v>54</v>
      </c>
      <c r="C14" s="18" t="s">
        <v>182</v>
      </c>
      <c r="D14" s="18" t="s">
        <v>183</v>
      </c>
      <c r="E14" s="16" t="str">
        <f t="shared" si="0"/>
        <v>SEKAB3S6Y_Quote</v>
      </c>
      <c r="F14" s="16" t="str">
        <f>_xll.qlSimpleQuote(Currency&amp;$C14&amp;$D14&amp;$B14&amp;QuoteSuffix,,RateTickValue,Permanent,Trigger,ObjectOverwrite)</f>
        <v>SEKAB3S6Y_Quote#0000</v>
      </c>
      <c r="G14" s="59" t="str">
        <f>_xll.ohRangeRetrieveError(F14)</f>
        <v/>
      </c>
      <c r="H14" s="7"/>
      <c r="K14" s="39"/>
      <c r="L14" s="85" t="s">
        <v>54</v>
      </c>
      <c r="M14" s="114" t="s">
        <v>182</v>
      </c>
      <c r="N14" s="114" t="s">
        <v>183</v>
      </c>
      <c r="O14" s="112" t="str">
        <f t="shared" si="1"/>
        <v>SEKAB3S6Y</v>
      </c>
      <c r="P14" s="112" t="str">
        <v>SEKAB3S6Y=ICAP</v>
      </c>
      <c r="Q14" s="80">
        <v>0.78499999999999992</v>
      </c>
      <c r="R14" s="80">
        <v>0.83499999999999996</v>
      </c>
      <c r="S14" s="80">
        <v>0</v>
      </c>
      <c r="T14" s="80">
        <v>0</v>
      </c>
      <c r="U14" s="83">
        <f>_xll.qlMidSafe($Q14,$R14)</f>
        <v>0.80999999999999994</v>
      </c>
      <c r="V14" s="81"/>
      <c r="W14" s="82" t="e">
        <v>#NUM!</v>
      </c>
      <c r="X14" s="81"/>
      <c r="Y14" s="131">
        <v>0.80999999999999994</v>
      </c>
      <c r="Z14" s="79">
        <f>_xll.qlSimpleQuoteSetValue(F14,Y14/100,Trigger)</f>
        <v>0</v>
      </c>
      <c r="AA14" s="70"/>
      <c r="AB14" s="2"/>
      <c r="AC14" s="2"/>
      <c r="AD14" s="2"/>
      <c r="AE14" s="2"/>
      <c r="AF14" s="2"/>
      <c r="AG14" s="106"/>
    </row>
    <row r="15" spans="1:33" ht="11.25" customHeight="1" x14ac:dyDescent="0.2">
      <c r="A15" s="39"/>
      <c r="B15" s="61" t="s">
        <v>53</v>
      </c>
      <c r="C15" s="18" t="s">
        <v>182</v>
      </c>
      <c r="D15" s="18" t="s">
        <v>183</v>
      </c>
      <c r="E15" s="16" t="str">
        <f t="shared" si="0"/>
        <v>SEKAB3S7Y_Quote</v>
      </c>
      <c r="F15" s="16" t="str">
        <f>_xll.qlSimpleQuote(Currency&amp;$C15&amp;$D15&amp;$B15&amp;QuoteSuffix,,RateTickValue,Permanent,Trigger,ObjectOverwrite)</f>
        <v>SEKAB3S7Y_Quote#0000</v>
      </c>
      <c r="G15" s="59" t="str">
        <f>_xll.ohRangeRetrieveError(F15)</f>
        <v/>
      </c>
      <c r="H15" s="7"/>
      <c r="K15" s="39"/>
      <c r="L15" s="85" t="s">
        <v>53</v>
      </c>
      <c r="M15" s="114" t="s">
        <v>182</v>
      </c>
      <c r="N15" s="114" t="s">
        <v>183</v>
      </c>
      <c r="O15" s="112" t="str">
        <f t="shared" si="1"/>
        <v>SEKAB3S7Y</v>
      </c>
      <c r="P15" s="112" t="str">
        <v>SEKAB3S7Y=ICAP</v>
      </c>
      <c r="Q15" s="80">
        <v>0.92749999999999999</v>
      </c>
      <c r="R15" s="80">
        <v>0.97750000000000004</v>
      </c>
      <c r="S15" s="80">
        <v>0</v>
      </c>
      <c r="T15" s="80">
        <v>0</v>
      </c>
      <c r="U15" s="83">
        <f>_xll.qlMidSafe($Q15,$R15)</f>
        <v>0.95250000000000001</v>
      </c>
      <c r="V15" s="81"/>
      <c r="W15" s="82" t="e">
        <v>#NUM!</v>
      </c>
      <c r="X15" s="81"/>
      <c r="Y15" s="131">
        <v>0.95250000000000001</v>
      </c>
      <c r="Z15" s="79">
        <f>_xll.qlSimpleQuoteSetValue(F15,Y15/100,Trigger)</f>
        <v>0</v>
      </c>
      <c r="AA15" s="70"/>
      <c r="AB15" s="2"/>
      <c r="AC15" s="2"/>
      <c r="AD15" s="2"/>
      <c r="AE15" s="2"/>
      <c r="AF15" s="2"/>
      <c r="AG15" s="106"/>
    </row>
    <row r="16" spans="1:33" ht="11.25" customHeight="1" x14ac:dyDescent="0.2">
      <c r="A16" s="39"/>
      <c r="B16" s="61" t="s">
        <v>52</v>
      </c>
      <c r="C16" s="18" t="s">
        <v>182</v>
      </c>
      <c r="D16" s="18" t="s">
        <v>183</v>
      </c>
      <c r="E16" s="16" t="str">
        <f t="shared" si="0"/>
        <v>SEKAB3S8Y_Quote</v>
      </c>
      <c r="F16" s="16" t="str">
        <f>_xll.qlSimpleQuote(Currency&amp;$C16&amp;$D16&amp;$B16&amp;QuoteSuffix,,RateTickValue,Permanent,Trigger,ObjectOverwrite)</f>
        <v>SEKAB3S8Y_Quote#0000</v>
      </c>
      <c r="G16" s="59" t="str">
        <f>_xll.ohRangeRetrieveError(F16)</f>
        <v/>
      </c>
      <c r="H16" s="7"/>
      <c r="K16" s="39"/>
      <c r="L16" s="85" t="s">
        <v>52</v>
      </c>
      <c r="M16" s="114" t="s">
        <v>182</v>
      </c>
      <c r="N16" s="114" t="s">
        <v>183</v>
      </c>
      <c r="O16" s="112" t="str">
        <f t="shared" si="1"/>
        <v>SEKAB3S8Y</v>
      </c>
      <c r="P16" s="112" t="str">
        <v>SEKAB3S8Y=ICAP</v>
      </c>
      <c r="Q16" s="80">
        <v>1.0575000000000001</v>
      </c>
      <c r="R16" s="80">
        <v>1.1074999999999999</v>
      </c>
      <c r="S16" s="80">
        <v>0</v>
      </c>
      <c r="T16" s="80">
        <v>0</v>
      </c>
      <c r="U16" s="83">
        <f>_xll.qlMidSafe($Q16,$R16)</f>
        <v>1.0825</v>
      </c>
      <c r="V16" s="81"/>
      <c r="W16" s="82" t="e">
        <v>#NUM!</v>
      </c>
      <c r="X16" s="81"/>
      <c r="Y16" s="131">
        <v>1.0825</v>
      </c>
      <c r="Z16" s="79">
        <f>_xll.qlSimpleQuoteSetValue(F16,Y16/100,Trigger)</f>
        <v>0</v>
      </c>
      <c r="AA16" s="70"/>
      <c r="AB16" s="2"/>
      <c r="AC16" s="2"/>
      <c r="AD16" s="2"/>
      <c r="AE16" s="2"/>
      <c r="AF16" s="2"/>
      <c r="AG16" s="106"/>
    </row>
    <row r="17" spans="1:33" ht="11.25" customHeight="1" x14ac:dyDescent="0.2">
      <c r="A17" s="39"/>
      <c r="B17" s="61" t="s">
        <v>51</v>
      </c>
      <c r="C17" s="18" t="s">
        <v>182</v>
      </c>
      <c r="D17" s="18" t="s">
        <v>183</v>
      </c>
      <c r="E17" s="16" t="str">
        <f t="shared" si="0"/>
        <v>SEKAB3S9Y_Quote</v>
      </c>
      <c r="F17" s="16" t="str">
        <f>_xll.qlSimpleQuote(Currency&amp;$C17&amp;$D17&amp;$B17&amp;QuoteSuffix,,RateTickValue,Permanent,Trigger,ObjectOverwrite)</f>
        <v>SEKAB3S9Y_Quote#0000</v>
      </c>
      <c r="G17" s="59" t="str">
        <f>_xll.ohRangeRetrieveError(F17)</f>
        <v/>
      </c>
      <c r="H17" s="7"/>
      <c r="K17" s="39"/>
      <c r="L17" s="85" t="s">
        <v>51</v>
      </c>
      <c r="M17" s="114" t="s">
        <v>182</v>
      </c>
      <c r="N17" s="114" t="s">
        <v>183</v>
      </c>
      <c r="O17" s="112" t="str">
        <f t="shared" si="1"/>
        <v>SEKAB3S9Y</v>
      </c>
      <c r="P17" s="112" t="str">
        <v>SEKAB3S9Y=ICAP</v>
      </c>
      <c r="Q17" s="80">
        <v>1.175</v>
      </c>
      <c r="R17" s="80">
        <v>1.2250000000000001</v>
      </c>
      <c r="S17" s="80">
        <v>0</v>
      </c>
      <c r="T17" s="80">
        <v>0</v>
      </c>
      <c r="U17" s="83">
        <f>_xll.qlMidSafe($Q17,$R17)</f>
        <v>1.2000000000000002</v>
      </c>
      <c r="V17" s="81"/>
      <c r="W17" s="82" t="e">
        <v>#NUM!</v>
      </c>
      <c r="X17" s="81"/>
      <c r="Y17" s="131">
        <v>1.2000000000000002</v>
      </c>
      <c r="Z17" s="79">
        <f>_xll.qlSimpleQuoteSetValue(F17,Y17/100,Trigger)</f>
        <v>0</v>
      </c>
      <c r="AA17" s="70"/>
      <c r="AB17" s="2"/>
      <c r="AC17" s="2"/>
      <c r="AD17" s="2"/>
      <c r="AE17" s="2"/>
      <c r="AF17" s="2"/>
      <c r="AG17" s="106"/>
    </row>
    <row r="18" spans="1:33" ht="11.25" customHeight="1" x14ac:dyDescent="0.2">
      <c r="A18" s="39"/>
      <c r="B18" s="61" t="s">
        <v>50</v>
      </c>
      <c r="C18" s="18" t="s">
        <v>182</v>
      </c>
      <c r="D18" s="18" t="s">
        <v>183</v>
      </c>
      <c r="E18" s="16" t="str">
        <f t="shared" si="0"/>
        <v>SEKAB3S10Y_Quote</v>
      </c>
      <c r="F18" s="16" t="str">
        <f>_xll.qlSimpleQuote(Currency&amp;$C18&amp;$D18&amp;$B18&amp;QuoteSuffix,,RateTickValue,Permanent,Trigger,ObjectOverwrite)</f>
        <v>SEKAB3S10Y_Quote#0000</v>
      </c>
      <c r="G18" s="59" t="str">
        <f>_xll.ohRangeRetrieveError(F18)</f>
        <v/>
      </c>
      <c r="H18" s="7"/>
      <c r="K18" s="39"/>
      <c r="L18" s="85" t="s">
        <v>50</v>
      </c>
      <c r="M18" s="114" t="s">
        <v>182</v>
      </c>
      <c r="N18" s="114" t="s">
        <v>183</v>
      </c>
      <c r="O18" s="112" t="str">
        <f t="shared" si="1"/>
        <v>SEKAB3S10Y</v>
      </c>
      <c r="P18" s="112" t="str">
        <v>SEKAB3S10Y=ICAP</v>
      </c>
      <c r="Q18" s="80">
        <v>1.2749999999999999</v>
      </c>
      <c r="R18" s="80">
        <v>1.325</v>
      </c>
      <c r="S18" s="80">
        <v>0</v>
      </c>
      <c r="T18" s="80">
        <v>0</v>
      </c>
      <c r="U18" s="83">
        <f>_xll.qlMidSafe($Q18,$R18)</f>
        <v>1.2999999999999998</v>
      </c>
      <c r="V18" s="81"/>
      <c r="W18" s="82" t="e">
        <v>#NUM!</v>
      </c>
      <c r="X18" s="81"/>
      <c r="Y18" s="131">
        <v>1.2999999999999998</v>
      </c>
      <c r="Z18" s="79">
        <f>_xll.qlSimpleQuoteSetValue(F18,Y18/100,Trigger)</f>
        <v>0</v>
      </c>
      <c r="AA18" s="70"/>
      <c r="AB18" s="2"/>
      <c r="AC18" s="2"/>
      <c r="AD18" s="2"/>
      <c r="AE18" s="2"/>
      <c r="AF18" s="2"/>
      <c r="AG18" s="106"/>
    </row>
    <row r="19" spans="1:33" ht="11.25" customHeight="1" x14ac:dyDescent="0.2">
      <c r="A19" s="39"/>
      <c r="B19" s="61" t="s">
        <v>49</v>
      </c>
      <c r="C19" s="18" t="s">
        <v>182</v>
      </c>
      <c r="D19" s="18" t="s">
        <v>183</v>
      </c>
      <c r="E19" s="16" t="str">
        <f t="shared" si="0"/>
        <v>SEKAB3S11Y_Quote</v>
      </c>
      <c r="F19" s="16" t="str">
        <f>_xll.qlSimpleQuote(Currency&amp;$C19&amp;$D19&amp;$B19&amp;QuoteSuffix,,RateTickValue,Permanent,Trigger,ObjectOverwrite)</f>
        <v>SEKAB3S11Y_Quote#0000</v>
      </c>
      <c r="G19" s="59" t="str">
        <f>_xll.ohRangeRetrieveError(F19)</f>
        <v/>
      </c>
      <c r="H19" s="7"/>
      <c r="K19" s="39"/>
      <c r="L19" s="85" t="s">
        <v>49</v>
      </c>
      <c r="M19" s="114" t="s">
        <v>182</v>
      </c>
      <c r="N19" s="114" t="s">
        <v>183</v>
      </c>
      <c r="O19" s="112" t="str">
        <f t="shared" si="1"/>
        <v>SEKAB3S11Y</v>
      </c>
      <c r="P19" s="112" t="str">
        <v>SEKAB3S11Y=ICAP</v>
      </c>
      <c r="Q19" s="80" t="s">
        <v>176</v>
      </c>
      <c r="R19" s="80" t="s">
        <v>176</v>
      </c>
      <c r="S19" s="80" t="s">
        <v>176</v>
      </c>
      <c r="T19" s="80" t="s">
        <v>176</v>
      </c>
      <c r="U19" s="83" t="e">
        <f>_xll.qlMidSafe($Q19,$R19)</f>
        <v>#NUM!</v>
      </c>
      <c r="V19" s="81"/>
      <c r="W19" s="82" t="e">
        <v>#NUM!</v>
      </c>
      <c r="X19" s="81"/>
      <c r="Y19" s="131" t="e">
        <v>#NUM!</v>
      </c>
      <c r="Z19" s="79">
        <f>_xll.qlSimpleQuoteSetValue(F19,Y19/100,Trigger)</f>
        <v>0</v>
      </c>
      <c r="AA19" s="70"/>
      <c r="AB19" s="2"/>
      <c r="AC19" s="2"/>
      <c r="AD19" s="2"/>
      <c r="AE19" s="2"/>
      <c r="AF19" s="2"/>
      <c r="AG19" s="106"/>
    </row>
    <row r="20" spans="1:33" ht="11.25" customHeight="1" x14ac:dyDescent="0.2">
      <c r="A20" s="39"/>
      <c r="B20" s="61" t="s">
        <v>48</v>
      </c>
      <c r="C20" s="18" t="s">
        <v>182</v>
      </c>
      <c r="D20" s="18" t="s">
        <v>183</v>
      </c>
      <c r="E20" s="16" t="str">
        <f t="shared" si="0"/>
        <v>SEKAB3S12Y_Quote</v>
      </c>
      <c r="F20" s="16" t="str">
        <f>_xll.qlSimpleQuote(Currency&amp;$C20&amp;$D20&amp;$B20&amp;QuoteSuffix,,RateTickValue,Permanent,Trigger,ObjectOverwrite)</f>
        <v>SEKAB3S12Y_Quote#0000</v>
      </c>
      <c r="G20" s="59" t="str">
        <f>_xll.ohRangeRetrieveError(F20)</f>
        <v/>
      </c>
      <c r="H20" s="7"/>
      <c r="K20" s="39"/>
      <c r="L20" s="85" t="s">
        <v>48</v>
      </c>
      <c r="M20" s="114" t="s">
        <v>182</v>
      </c>
      <c r="N20" s="114" t="s">
        <v>183</v>
      </c>
      <c r="O20" s="112" t="str">
        <f t="shared" si="1"/>
        <v>SEKAB3S12Y</v>
      </c>
      <c r="P20" s="112" t="str">
        <v>SEKAB3S12Y=ICAP</v>
      </c>
      <c r="Q20" s="80">
        <v>1.4375</v>
      </c>
      <c r="R20" s="80">
        <v>1.4975000000000001</v>
      </c>
      <c r="S20" s="80">
        <v>0</v>
      </c>
      <c r="T20" s="80">
        <v>0</v>
      </c>
      <c r="U20" s="83">
        <f>_xll.qlMidSafe($Q20,$R20)</f>
        <v>1.4675</v>
      </c>
      <c r="V20" s="81"/>
      <c r="W20" s="82" t="e">
        <v>#NUM!</v>
      </c>
      <c r="X20" s="81"/>
      <c r="Y20" s="131">
        <v>1.4675</v>
      </c>
      <c r="Z20" s="79">
        <f>_xll.qlSimpleQuoteSetValue(F20,Y20/100,Trigger)</f>
        <v>0</v>
      </c>
      <c r="AA20" s="70"/>
      <c r="AB20" s="2"/>
      <c r="AC20" s="2"/>
      <c r="AD20" s="2"/>
      <c r="AE20" s="2"/>
      <c r="AF20" s="2"/>
      <c r="AG20" s="106"/>
    </row>
    <row r="21" spans="1:33" ht="11.25" customHeight="1" x14ac:dyDescent="0.2">
      <c r="A21" s="39"/>
      <c r="B21" s="61" t="s">
        <v>47</v>
      </c>
      <c r="C21" s="18" t="s">
        <v>182</v>
      </c>
      <c r="D21" s="18" t="s">
        <v>183</v>
      </c>
      <c r="E21" s="16" t="str">
        <f t="shared" si="0"/>
        <v>SEKAB3S13Y_Quote</v>
      </c>
      <c r="F21" s="16" t="str">
        <f>_xll.qlSimpleQuote(Currency&amp;$C21&amp;$D21&amp;$B21&amp;QuoteSuffix,,RateTickValue,Permanent,Trigger,ObjectOverwrite)</f>
        <v>SEKAB3S13Y_Quote#0000</v>
      </c>
      <c r="G21" s="59" t="str">
        <f>_xll.ohRangeRetrieveError(F21)</f>
        <v/>
      </c>
      <c r="H21" s="7"/>
      <c r="K21" s="39"/>
      <c r="L21" s="85" t="s">
        <v>47</v>
      </c>
      <c r="M21" s="114" t="s">
        <v>182</v>
      </c>
      <c r="N21" s="114" t="s">
        <v>183</v>
      </c>
      <c r="O21" s="112" t="str">
        <f t="shared" si="1"/>
        <v>SEKAB3S13Y</v>
      </c>
      <c r="P21" s="112" t="str">
        <v>SEKAB3S13Y=ICAP</v>
      </c>
      <c r="Q21" s="80" t="s">
        <v>176</v>
      </c>
      <c r="R21" s="80" t="s">
        <v>176</v>
      </c>
      <c r="S21" s="80" t="s">
        <v>176</v>
      </c>
      <c r="T21" s="80" t="s">
        <v>176</v>
      </c>
      <c r="U21" s="83" t="e">
        <f>_xll.qlMidSafe($Q21,$R21)</f>
        <v>#NUM!</v>
      </c>
      <c r="V21" s="81"/>
      <c r="W21" s="82" t="e">
        <v>#NUM!</v>
      </c>
      <c r="X21" s="81"/>
      <c r="Y21" s="131" t="e">
        <v>#NUM!</v>
      </c>
      <c r="Z21" s="79">
        <f>_xll.qlSimpleQuoteSetValue(F21,Y21/100,Trigger)</f>
        <v>0</v>
      </c>
      <c r="AA21" s="70"/>
      <c r="AB21" s="2"/>
      <c r="AC21" s="2"/>
      <c r="AD21" s="2"/>
      <c r="AE21" s="2"/>
      <c r="AF21" s="2"/>
      <c r="AG21" s="106"/>
    </row>
    <row r="22" spans="1:33" ht="11.25" customHeight="1" x14ac:dyDescent="0.2">
      <c r="A22" s="39"/>
      <c r="B22" s="61" t="s">
        <v>46</v>
      </c>
      <c r="C22" s="18" t="s">
        <v>182</v>
      </c>
      <c r="D22" s="18" t="s">
        <v>183</v>
      </c>
      <c r="E22" s="16" t="str">
        <f t="shared" si="0"/>
        <v>SEKAB3S14Y_Quote</v>
      </c>
      <c r="F22" s="16" t="str">
        <f>_xll.qlSimpleQuote(Currency&amp;$C22&amp;$D22&amp;$B22&amp;QuoteSuffix,,RateTickValue,Permanent,Trigger,ObjectOverwrite)</f>
        <v>SEKAB3S14Y_Quote#0000</v>
      </c>
      <c r="G22" s="59" t="str">
        <f>_xll.ohRangeRetrieveError(F22)</f>
        <v/>
      </c>
      <c r="H22" s="7"/>
      <c r="K22" s="39"/>
      <c r="L22" s="85" t="s">
        <v>46</v>
      </c>
      <c r="M22" s="114" t="s">
        <v>182</v>
      </c>
      <c r="N22" s="114" t="s">
        <v>183</v>
      </c>
      <c r="O22" s="112" t="str">
        <f t="shared" si="1"/>
        <v>SEKAB3S14Y</v>
      </c>
      <c r="P22" s="112" t="str">
        <v>SEKAB3S14Y=ICAP</v>
      </c>
      <c r="Q22" s="80" t="s">
        <v>176</v>
      </c>
      <c r="R22" s="80" t="s">
        <v>176</v>
      </c>
      <c r="S22" s="80" t="s">
        <v>176</v>
      </c>
      <c r="T22" s="80" t="s">
        <v>176</v>
      </c>
      <c r="U22" s="83" t="e">
        <f>_xll.qlMidSafe($Q22,$R22)</f>
        <v>#NUM!</v>
      </c>
      <c r="V22" s="81"/>
      <c r="W22" s="82" t="e">
        <v>#NUM!</v>
      </c>
      <c r="X22" s="81"/>
      <c r="Y22" s="131" t="e">
        <v>#NUM!</v>
      </c>
      <c r="Z22" s="79">
        <f>_xll.qlSimpleQuoteSetValue(F22,Y22/100,Trigger)</f>
        <v>0</v>
      </c>
      <c r="AA22" s="70"/>
      <c r="AB22" s="2"/>
      <c r="AC22" s="2"/>
      <c r="AD22" s="2"/>
      <c r="AE22" s="2"/>
      <c r="AF22" s="2"/>
      <c r="AG22" s="106"/>
    </row>
    <row r="23" spans="1:33" ht="11.25" customHeight="1" x14ac:dyDescent="0.2">
      <c r="A23" s="39"/>
      <c r="B23" s="61" t="s">
        <v>45</v>
      </c>
      <c r="C23" s="18" t="s">
        <v>182</v>
      </c>
      <c r="D23" s="18" t="s">
        <v>183</v>
      </c>
      <c r="E23" s="16" t="str">
        <f t="shared" si="0"/>
        <v>SEKAB3S15Y_Quote</v>
      </c>
      <c r="F23" s="16" t="str">
        <f>_xll.qlSimpleQuote(Currency&amp;$C23&amp;$D23&amp;$B23&amp;QuoteSuffix,,RateTickValue,Permanent,Trigger,ObjectOverwrite)</f>
        <v>SEKAB3S15Y_Quote#0000</v>
      </c>
      <c r="G23" s="59" t="str">
        <f>_xll.ohRangeRetrieveError(F23)</f>
        <v/>
      </c>
      <c r="H23" s="7"/>
      <c r="K23" s="39"/>
      <c r="L23" s="85" t="s">
        <v>45</v>
      </c>
      <c r="M23" s="114" t="s">
        <v>182</v>
      </c>
      <c r="N23" s="114" t="s">
        <v>183</v>
      </c>
      <c r="O23" s="112" t="str">
        <f t="shared" si="1"/>
        <v>SEKAB3S15Y</v>
      </c>
      <c r="P23" s="112" t="str">
        <v>SEKAB3S15Y=ICAP</v>
      </c>
      <c r="Q23" s="80">
        <v>1.63</v>
      </c>
      <c r="R23" s="80">
        <v>1.69</v>
      </c>
      <c r="S23" s="80">
        <v>0</v>
      </c>
      <c r="T23" s="80">
        <v>0</v>
      </c>
      <c r="U23" s="83">
        <f>_xll.qlMidSafe($Q23,$R23)</f>
        <v>1.66</v>
      </c>
      <c r="V23" s="81"/>
      <c r="W23" s="82" t="e">
        <v>#NUM!</v>
      </c>
      <c r="X23" s="81"/>
      <c r="Y23" s="131">
        <v>1.66</v>
      </c>
      <c r="Z23" s="79">
        <f>_xll.qlSimpleQuoteSetValue(F23,Y23/100,Trigger)</f>
        <v>0</v>
      </c>
      <c r="AA23" s="70"/>
      <c r="AB23" s="2"/>
      <c r="AC23" s="2"/>
      <c r="AD23" s="2"/>
      <c r="AE23" s="2"/>
      <c r="AF23" s="2"/>
      <c r="AG23" s="106"/>
    </row>
    <row r="24" spans="1:33" ht="11.25" customHeight="1" x14ac:dyDescent="0.2">
      <c r="A24" s="39"/>
      <c r="B24" s="61" t="s">
        <v>44</v>
      </c>
      <c r="C24" s="18" t="s">
        <v>182</v>
      </c>
      <c r="D24" s="18" t="s">
        <v>183</v>
      </c>
      <c r="E24" s="16" t="str">
        <f t="shared" si="0"/>
        <v>SEKAB3S16Y_Quote</v>
      </c>
      <c r="F24" s="16" t="str">
        <f>_xll.qlSimpleQuote(Currency&amp;$C24&amp;$D24&amp;$B24&amp;QuoteSuffix,,RateTickValue,Permanent,Trigger,ObjectOverwrite)</f>
        <v>SEKAB3S16Y_Quote#0000</v>
      </c>
      <c r="G24" s="59" t="str">
        <f>_xll.ohRangeRetrieveError(F24)</f>
        <v/>
      </c>
      <c r="H24" s="7"/>
      <c r="K24" s="39"/>
      <c r="L24" s="85" t="s">
        <v>44</v>
      </c>
      <c r="M24" s="114" t="s">
        <v>182</v>
      </c>
      <c r="N24" s="114" t="s">
        <v>183</v>
      </c>
      <c r="O24" s="112" t="str">
        <f t="shared" si="1"/>
        <v>SEKAB3S16Y</v>
      </c>
      <c r="P24" s="112" t="str">
        <v>SEKAB3S16Y=ICAP</v>
      </c>
      <c r="Q24" s="80" t="s">
        <v>176</v>
      </c>
      <c r="R24" s="80" t="s">
        <v>176</v>
      </c>
      <c r="S24" s="80" t="s">
        <v>176</v>
      </c>
      <c r="T24" s="80" t="s">
        <v>176</v>
      </c>
      <c r="U24" s="83" t="e">
        <f>_xll.qlMidSafe($Q24,$R24)</f>
        <v>#NUM!</v>
      </c>
      <c r="V24" s="81"/>
      <c r="W24" s="82" t="e">
        <v>#NUM!</v>
      </c>
      <c r="X24" s="81"/>
      <c r="Y24" s="131" t="e">
        <v>#NUM!</v>
      </c>
      <c r="Z24" s="79">
        <f>_xll.qlSimpleQuoteSetValue(F24,Y24/100,Trigger)</f>
        <v>0</v>
      </c>
      <c r="AA24" s="70"/>
      <c r="AB24" s="2"/>
      <c r="AC24" s="2"/>
      <c r="AD24" s="2"/>
      <c r="AE24" s="2"/>
      <c r="AF24" s="2"/>
      <c r="AG24" s="106"/>
    </row>
    <row r="25" spans="1:33" ht="11.25" customHeight="1" x14ac:dyDescent="0.2">
      <c r="A25" s="39"/>
      <c r="B25" s="61" t="s">
        <v>43</v>
      </c>
      <c r="C25" s="18" t="s">
        <v>182</v>
      </c>
      <c r="D25" s="18" t="s">
        <v>183</v>
      </c>
      <c r="E25" s="16" t="str">
        <f t="shared" si="0"/>
        <v>SEKAB3S17Y_Quote</v>
      </c>
      <c r="F25" s="16" t="str">
        <f>_xll.qlSimpleQuote(Currency&amp;$C25&amp;$D25&amp;$B25&amp;QuoteSuffix,,RateTickValue,Permanent,Trigger,ObjectOverwrite)</f>
        <v>SEKAB3S17Y_Quote#0000</v>
      </c>
      <c r="G25" s="59" t="str">
        <f>_xll.ohRangeRetrieveError(F25)</f>
        <v/>
      </c>
      <c r="H25" s="7"/>
      <c r="K25" s="39"/>
      <c r="L25" s="85" t="s">
        <v>43</v>
      </c>
      <c r="M25" s="114" t="s">
        <v>182</v>
      </c>
      <c r="N25" s="114" t="s">
        <v>183</v>
      </c>
      <c r="O25" s="112" t="str">
        <f t="shared" si="1"/>
        <v>SEKAB3S17Y</v>
      </c>
      <c r="P25" s="112" t="str">
        <v>SEKAB3S17Y=ICAP</v>
      </c>
      <c r="Q25" s="80" t="s">
        <v>176</v>
      </c>
      <c r="R25" s="80" t="s">
        <v>176</v>
      </c>
      <c r="S25" s="80" t="s">
        <v>176</v>
      </c>
      <c r="T25" s="80" t="s">
        <v>176</v>
      </c>
      <c r="U25" s="83" t="e">
        <f>_xll.qlMidSafe($Q25,$R25)</f>
        <v>#NUM!</v>
      </c>
      <c r="V25" s="81"/>
      <c r="W25" s="82" t="e">
        <v>#NUM!</v>
      </c>
      <c r="X25" s="81"/>
      <c r="Y25" s="131" t="e">
        <v>#NUM!</v>
      </c>
      <c r="Z25" s="79">
        <f>_xll.qlSimpleQuoteSetValue(F25,Y25/100,Trigger)</f>
        <v>0</v>
      </c>
      <c r="AA25" s="70"/>
      <c r="AB25" s="2"/>
      <c r="AC25" s="2"/>
      <c r="AD25" s="2"/>
      <c r="AE25" s="2"/>
      <c r="AF25" s="2"/>
      <c r="AG25" s="106"/>
    </row>
    <row r="26" spans="1:33" ht="11.25" customHeight="1" x14ac:dyDescent="0.2">
      <c r="A26" s="39"/>
      <c r="B26" s="61" t="s">
        <v>42</v>
      </c>
      <c r="C26" s="18" t="s">
        <v>182</v>
      </c>
      <c r="D26" s="18" t="s">
        <v>183</v>
      </c>
      <c r="E26" s="16" t="str">
        <f t="shared" si="0"/>
        <v>SEKAB3S18Y_Quote</v>
      </c>
      <c r="F26" s="16" t="str">
        <f>_xll.qlSimpleQuote(Currency&amp;$C26&amp;$D26&amp;$B26&amp;QuoteSuffix,,RateTickValue,Permanent,Trigger,ObjectOverwrite)</f>
        <v>SEKAB3S18Y_Quote#0000</v>
      </c>
      <c r="G26" s="59" t="str">
        <f>_xll.ohRangeRetrieveError(F26)</f>
        <v/>
      </c>
      <c r="H26" s="7"/>
      <c r="K26" s="39"/>
      <c r="L26" s="85" t="s">
        <v>42</v>
      </c>
      <c r="M26" s="114" t="s">
        <v>182</v>
      </c>
      <c r="N26" s="114" t="s">
        <v>183</v>
      </c>
      <c r="O26" s="112" t="str">
        <f t="shared" si="1"/>
        <v>SEKAB3S18Y</v>
      </c>
      <c r="P26" s="112" t="str">
        <v>SEKAB3S18Y=ICAP</v>
      </c>
      <c r="Q26" s="80" t="s">
        <v>176</v>
      </c>
      <c r="R26" s="80" t="s">
        <v>176</v>
      </c>
      <c r="S26" s="80" t="s">
        <v>176</v>
      </c>
      <c r="T26" s="80" t="s">
        <v>176</v>
      </c>
      <c r="U26" s="83" t="e">
        <f>_xll.qlMidSafe($Q26,$R26)</f>
        <v>#NUM!</v>
      </c>
      <c r="V26" s="81"/>
      <c r="W26" s="82" t="e">
        <v>#NUM!</v>
      </c>
      <c r="X26" s="81"/>
      <c r="Y26" s="131" t="e">
        <v>#NUM!</v>
      </c>
      <c r="Z26" s="79">
        <f>_xll.qlSimpleQuoteSetValue(F26,Y26/100,Trigger)</f>
        <v>0</v>
      </c>
      <c r="AA26" s="70"/>
      <c r="AB26" s="2"/>
      <c r="AC26" s="2"/>
      <c r="AD26" s="2"/>
      <c r="AE26" s="2"/>
      <c r="AF26" s="2"/>
      <c r="AG26" s="106"/>
    </row>
    <row r="27" spans="1:33" ht="11.25" customHeight="1" x14ac:dyDescent="0.2">
      <c r="A27" s="39"/>
      <c r="B27" s="61" t="s">
        <v>41</v>
      </c>
      <c r="C27" s="18" t="s">
        <v>182</v>
      </c>
      <c r="D27" s="18" t="s">
        <v>183</v>
      </c>
      <c r="E27" s="16" t="str">
        <f t="shared" si="0"/>
        <v>SEKAB3S19Y_Quote</v>
      </c>
      <c r="F27" s="16" t="str">
        <f>_xll.qlSimpleQuote(Currency&amp;$C27&amp;$D27&amp;$B27&amp;QuoteSuffix,,RateTickValue,Permanent,Trigger,ObjectOverwrite)</f>
        <v>SEKAB3S19Y_Quote#0000</v>
      </c>
      <c r="G27" s="59" t="str">
        <f>_xll.ohRangeRetrieveError(F27)</f>
        <v/>
      </c>
      <c r="H27" s="7"/>
      <c r="K27" s="39"/>
      <c r="L27" s="85" t="s">
        <v>41</v>
      </c>
      <c r="M27" s="114" t="s">
        <v>182</v>
      </c>
      <c r="N27" s="114" t="s">
        <v>183</v>
      </c>
      <c r="O27" s="112" t="str">
        <f t="shared" si="1"/>
        <v>SEKAB3S19Y</v>
      </c>
      <c r="P27" s="112" t="str">
        <v>SEKAB3S19Y=ICAP</v>
      </c>
      <c r="Q27" s="80" t="s">
        <v>176</v>
      </c>
      <c r="R27" s="80" t="s">
        <v>176</v>
      </c>
      <c r="S27" s="80" t="s">
        <v>176</v>
      </c>
      <c r="T27" s="80" t="s">
        <v>176</v>
      </c>
      <c r="U27" s="83" t="e">
        <f>_xll.qlMidSafe($Q27,$R27)</f>
        <v>#NUM!</v>
      </c>
      <c r="V27" s="81"/>
      <c r="W27" s="82" t="e">
        <v>#NUM!</v>
      </c>
      <c r="X27" s="81"/>
      <c r="Y27" s="131" t="e">
        <v>#NUM!</v>
      </c>
      <c r="Z27" s="79">
        <f>_xll.qlSimpleQuoteSetValue(F27,Y27/100,Trigger)</f>
        <v>0</v>
      </c>
      <c r="AA27" s="70"/>
      <c r="AB27" s="2"/>
      <c r="AC27" s="2"/>
      <c r="AD27" s="2"/>
      <c r="AE27" s="2"/>
      <c r="AF27" s="2"/>
      <c r="AG27" s="106"/>
    </row>
    <row r="28" spans="1:33" ht="11.25" customHeight="1" x14ac:dyDescent="0.2">
      <c r="A28" s="39"/>
      <c r="B28" s="61" t="s">
        <v>40</v>
      </c>
      <c r="C28" s="18" t="s">
        <v>182</v>
      </c>
      <c r="D28" s="18" t="s">
        <v>183</v>
      </c>
      <c r="E28" s="16" t="str">
        <f t="shared" si="0"/>
        <v>SEKAB3S20Y_Quote</v>
      </c>
      <c r="F28" s="16" t="str">
        <f>_xll.qlSimpleQuote(Currency&amp;$C28&amp;$D28&amp;$B28&amp;QuoteSuffix,,RateTickValue,Permanent,Trigger,ObjectOverwrite)</f>
        <v>SEKAB3S20Y_Quote#0000</v>
      </c>
      <c r="G28" s="59" t="str">
        <f>_xll.ohRangeRetrieveError(F28)</f>
        <v/>
      </c>
      <c r="H28" s="7"/>
      <c r="K28" s="39"/>
      <c r="L28" s="85" t="s">
        <v>40</v>
      </c>
      <c r="M28" s="114" t="s">
        <v>182</v>
      </c>
      <c r="N28" s="114" t="s">
        <v>183</v>
      </c>
      <c r="O28" s="112" t="str">
        <f t="shared" si="1"/>
        <v>SEKAB3S20Y</v>
      </c>
      <c r="P28" s="112" t="str">
        <v>SEKAB3S20Y=ICAP</v>
      </c>
      <c r="Q28" s="80">
        <v>1.81</v>
      </c>
      <c r="R28" s="80">
        <v>1.8900000000000001</v>
      </c>
      <c r="S28" s="80">
        <v>0</v>
      </c>
      <c r="T28" s="80">
        <v>0</v>
      </c>
      <c r="U28" s="83">
        <f>_xll.qlMidSafe($Q28,$R28)</f>
        <v>1.85</v>
      </c>
      <c r="V28" s="81"/>
      <c r="W28" s="82" t="e">
        <v>#NUM!</v>
      </c>
      <c r="X28" s="81"/>
      <c r="Y28" s="131">
        <v>1.85</v>
      </c>
      <c r="Z28" s="79">
        <f>_xll.qlSimpleQuoteSetValue(F28,Y28/100,Trigger)</f>
        <v>0</v>
      </c>
      <c r="AA28" s="70"/>
      <c r="AB28" s="2"/>
      <c r="AC28" s="2"/>
      <c r="AD28" s="2"/>
      <c r="AE28" s="2"/>
      <c r="AF28" s="2"/>
      <c r="AG28" s="106"/>
    </row>
    <row r="29" spans="1:33" ht="11.25" customHeight="1" x14ac:dyDescent="0.2">
      <c r="A29" s="39"/>
      <c r="B29" s="61" t="s">
        <v>39</v>
      </c>
      <c r="C29" s="18" t="s">
        <v>182</v>
      </c>
      <c r="D29" s="18" t="s">
        <v>183</v>
      </c>
      <c r="E29" s="16" t="str">
        <f t="shared" si="0"/>
        <v>SEKAB3S21Y_Quote</v>
      </c>
      <c r="F29" s="16" t="str">
        <f>_xll.qlSimpleQuote(Currency&amp;$C29&amp;$D29&amp;$B29&amp;QuoteSuffix,,RateTickValue,Permanent,Trigger,ObjectOverwrite)</f>
        <v>SEKAB3S21Y_Quote#0000</v>
      </c>
      <c r="G29" s="59" t="str">
        <f>_xll.ohRangeRetrieveError(F29)</f>
        <v/>
      </c>
      <c r="H29" s="7"/>
      <c r="K29" s="39"/>
      <c r="L29" s="85" t="s">
        <v>39</v>
      </c>
      <c r="M29" s="114" t="s">
        <v>182</v>
      </c>
      <c r="N29" s="114" t="s">
        <v>183</v>
      </c>
      <c r="O29" s="112" t="str">
        <f t="shared" si="1"/>
        <v>SEKAB3S21Y</v>
      </c>
      <c r="P29" s="112" t="str">
        <v>SEKAB3S21Y=ICAP</v>
      </c>
      <c r="Q29" s="80" t="s">
        <v>176</v>
      </c>
      <c r="R29" s="80" t="s">
        <v>176</v>
      </c>
      <c r="S29" s="80" t="s">
        <v>176</v>
      </c>
      <c r="T29" s="80" t="s">
        <v>176</v>
      </c>
      <c r="U29" s="83" t="e">
        <f>_xll.qlMidSafe($Q29,$R29)</f>
        <v>#NUM!</v>
      </c>
      <c r="V29" s="81"/>
      <c r="W29" s="82" t="e">
        <v>#NUM!</v>
      </c>
      <c r="X29" s="81"/>
      <c r="Y29" s="131" t="e">
        <v>#NUM!</v>
      </c>
      <c r="Z29" s="79">
        <f>_xll.qlSimpleQuoteSetValue(F29,Y29/100,Trigger)</f>
        <v>0</v>
      </c>
      <c r="AA29" s="70"/>
      <c r="AB29" s="2"/>
      <c r="AC29" s="2"/>
      <c r="AD29" s="2"/>
      <c r="AE29" s="2"/>
      <c r="AF29" s="2"/>
      <c r="AG29" s="106"/>
    </row>
    <row r="30" spans="1:33" ht="11.25" customHeight="1" x14ac:dyDescent="0.2">
      <c r="A30" s="39"/>
      <c r="B30" s="61" t="s">
        <v>38</v>
      </c>
      <c r="C30" s="18" t="s">
        <v>182</v>
      </c>
      <c r="D30" s="18" t="s">
        <v>183</v>
      </c>
      <c r="E30" s="16" t="str">
        <f t="shared" si="0"/>
        <v>SEKAB3S22Y_Quote</v>
      </c>
      <c r="F30" s="16" t="str">
        <f>_xll.qlSimpleQuote(Currency&amp;$C30&amp;$D30&amp;$B30&amp;QuoteSuffix,,RateTickValue,Permanent,Trigger,ObjectOverwrite)</f>
        <v>SEKAB3S22Y_Quote#0000</v>
      </c>
      <c r="G30" s="59" t="str">
        <f>_xll.ohRangeRetrieveError(F30)</f>
        <v/>
      </c>
      <c r="H30" s="7"/>
      <c r="K30" s="39"/>
      <c r="L30" s="85" t="s">
        <v>38</v>
      </c>
      <c r="M30" s="114" t="s">
        <v>182</v>
      </c>
      <c r="N30" s="114" t="s">
        <v>183</v>
      </c>
      <c r="O30" s="112" t="str">
        <f t="shared" si="1"/>
        <v>SEKAB3S22Y</v>
      </c>
      <c r="P30" s="112" t="str">
        <v>SEKAB3S22Y=ICAP</v>
      </c>
      <c r="Q30" s="80" t="s">
        <v>176</v>
      </c>
      <c r="R30" s="80" t="s">
        <v>176</v>
      </c>
      <c r="S30" s="80" t="s">
        <v>176</v>
      </c>
      <c r="T30" s="80" t="s">
        <v>176</v>
      </c>
      <c r="U30" s="83" t="e">
        <f>_xll.qlMidSafe($Q30,$R30)</f>
        <v>#NUM!</v>
      </c>
      <c r="V30" s="81"/>
      <c r="W30" s="82" t="e">
        <v>#NUM!</v>
      </c>
      <c r="X30" s="81"/>
      <c r="Y30" s="131" t="e">
        <v>#NUM!</v>
      </c>
      <c r="Z30" s="79">
        <f>_xll.qlSimpleQuoteSetValue(F30,Y30/100,Trigger)</f>
        <v>0</v>
      </c>
      <c r="AA30" s="70"/>
      <c r="AB30" s="2"/>
      <c r="AC30" s="2"/>
      <c r="AD30" s="2"/>
      <c r="AE30" s="2"/>
      <c r="AF30" s="2"/>
      <c r="AG30" s="106"/>
    </row>
    <row r="31" spans="1:33" ht="11.25" customHeight="1" x14ac:dyDescent="0.2">
      <c r="A31" s="39"/>
      <c r="B31" s="61" t="s">
        <v>37</v>
      </c>
      <c r="C31" s="18" t="s">
        <v>182</v>
      </c>
      <c r="D31" s="18" t="s">
        <v>183</v>
      </c>
      <c r="E31" s="16" t="str">
        <f t="shared" si="0"/>
        <v>SEKAB3S23Y_Quote</v>
      </c>
      <c r="F31" s="16" t="str">
        <f>_xll.qlSimpleQuote(Currency&amp;$C31&amp;$D31&amp;$B31&amp;QuoteSuffix,,RateTickValue,Permanent,Trigger,ObjectOverwrite)</f>
        <v>SEKAB3S23Y_Quote#0000</v>
      </c>
      <c r="G31" s="59" t="str">
        <f>_xll.ohRangeRetrieveError(F31)</f>
        <v/>
      </c>
      <c r="H31" s="7"/>
      <c r="K31" s="39"/>
      <c r="L31" s="85" t="s">
        <v>37</v>
      </c>
      <c r="M31" s="114" t="s">
        <v>182</v>
      </c>
      <c r="N31" s="114" t="s">
        <v>183</v>
      </c>
      <c r="O31" s="112" t="str">
        <f t="shared" si="1"/>
        <v>SEKAB3S23Y</v>
      </c>
      <c r="P31" s="112" t="str">
        <v>SEKAB3S23Y=ICAP</v>
      </c>
      <c r="Q31" s="80" t="s">
        <v>176</v>
      </c>
      <c r="R31" s="80" t="s">
        <v>176</v>
      </c>
      <c r="S31" s="80" t="s">
        <v>176</v>
      </c>
      <c r="T31" s="80" t="s">
        <v>176</v>
      </c>
      <c r="U31" s="83" t="e">
        <f>_xll.qlMidSafe($Q31,$R31)</f>
        <v>#NUM!</v>
      </c>
      <c r="V31" s="81"/>
      <c r="W31" s="82" t="e">
        <v>#NUM!</v>
      </c>
      <c r="X31" s="81"/>
      <c r="Y31" s="131" t="e">
        <v>#NUM!</v>
      </c>
      <c r="Z31" s="79">
        <f>_xll.qlSimpleQuoteSetValue(F31,Y31/100,Trigger)</f>
        <v>0</v>
      </c>
      <c r="AA31" s="70"/>
      <c r="AB31" s="2"/>
      <c r="AC31" s="2"/>
      <c r="AD31" s="2"/>
      <c r="AE31" s="2"/>
      <c r="AF31" s="2"/>
      <c r="AG31" s="106"/>
    </row>
    <row r="32" spans="1:33" ht="11.25" customHeight="1" x14ac:dyDescent="0.2">
      <c r="A32" s="39"/>
      <c r="B32" s="61" t="s">
        <v>36</v>
      </c>
      <c r="C32" s="18" t="s">
        <v>182</v>
      </c>
      <c r="D32" s="18" t="s">
        <v>183</v>
      </c>
      <c r="E32" s="16" t="str">
        <f t="shared" si="0"/>
        <v>SEKAB3S24Y_Quote</v>
      </c>
      <c r="F32" s="16" t="str">
        <f>_xll.qlSimpleQuote(Currency&amp;$C32&amp;$D32&amp;$B32&amp;QuoteSuffix,,RateTickValue,Permanent,Trigger,ObjectOverwrite)</f>
        <v>SEKAB3S24Y_Quote#0000</v>
      </c>
      <c r="G32" s="59" t="str">
        <f>_xll.ohRangeRetrieveError(F32)</f>
        <v/>
      </c>
      <c r="H32" s="7"/>
      <c r="K32" s="39"/>
      <c r="L32" s="85" t="s">
        <v>36</v>
      </c>
      <c r="M32" s="114" t="s">
        <v>182</v>
      </c>
      <c r="N32" s="114" t="s">
        <v>183</v>
      </c>
      <c r="O32" s="112" t="str">
        <f t="shared" si="1"/>
        <v>SEKAB3S24Y</v>
      </c>
      <c r="P32" s="112" t="str">
        <v>SEKAB3S24Y=ICAP</v>
      </c>
      <c r="Q32" s="80" t="s">
        <v>176</v>
      </c>
      <c r="R32" s="80" t="s">
        <v>176</v>
      </c>
      <c r="S32" s="80" t="s">
        <v>176</v>
      </c>
      <c r="T32" s="80" t="s">
        <v>176</v>
      </c>
      <c r="U32" s="83" t="e">
        <f>_xll.qlMidSafe($Q32,$R32)</f>
        <v>#NUM!</v>
      </c>
      <c r="V32" s="81"/>
      <c r="W32" s="82" t="e">
        <v>#NUM!</v>
      </c>
      <c r="X32" s="81"/>
      <c r="Y32" s="131" t="e">
        <v>#NUM!</v>
      </c>
      <c r="Z32" s="79">
        <f>_xll.qlSimpleQuoteSetValue(F32,Y32/100,Trigger)</f>
        <v>0</v>
      </c>
      <c r="AA32" s="70"/>
      <c r="AB32" s="2"/>
      <c r="AC32" s="2"/>
      <c r="AD32" s="2"/>
      <c r="AE32" s="2"/>
      <c r="AF32" s="2"/>
      <c r="AG32" s="106"/>
    </row>
    <row r="33" spans="1:33" ht="11.25" customHeight="1" x14ac:dyDescent="0.2">
      <c r="A33" s="39"/>
      <c r="B33" s="61" t="s">
        <v>35</v>
      </c>
      <c r="C33" s="18" t="s">
        <v>182</v>
      </c>
      <c r="D33" s="18" t="s">
        <v>183</v>
      </c>
      <c r="E33" s="16" t="str">
        <f t="shared" si="0"/>
        <v>SEKAB3S25Y_Quote</v>
      </c>
      <c r="F33" s="16" t="str">
        <f>_xll.qlSimpleQuote(Currency&amp;$C33&amp;$D33&amp;$B33&amp;QuoteSuffix,,RateTickValue,Permanent,Trigger,ObjectOverwrite)</f>
        <v>SEKAB3S25Y_Quote#0000</v>
      </c>
      <c r="G33" s="59" t="str">
        <f>_xll.ohRangeRetrieveError(F33)</f>
        <v/>
      </c>
      <c r="H33" s="7"/>
      <c r="K33" s="39"/>
      <c r="L33" s="85" t="s">
        <v>35</v>
      </c>
      <c r="M33" s="114" t="s">
        <v>182</v>
      </c>
      <c r="N33" s="114" t="s">
        <v>183</v>
      </c>
      <c r="O33" s="112" t="str">
        <f t="shared" si="1"/>
        <v>SEKAB3S25Y</v>
      </c>
      <c r="P33" s="112" t="str">
        <v>SEKAB3S25Y=ICAP</v>
      </c>
      <c r="Q33" s="80">
        <v>1.875</v>
      </c>
      <c r="R33" s="80">
        <v>1.9550000000000001</v>
      </c>
      <c r="S33" s="80">
        <v>0</v>
      </c>
      <c r="T33" s="80">
        <v>0</v>
      </c>
      <c r="U33" s="83">
        <f>_xll.qlMidSafe($Q33,$R33)</f>
        <v>1.915</v>
      </c>
      <c r="V33" s="81"/>
      <c r="W33" s="82" t="e">
        <v>#NUM!</v>
      </c>
      <c r="X33" s="81"/>
      <c r="Y33" s="131">
        <v>1.915</v>
      </c>
      <c r="Z33" s="79">
        <f>_xll.qlSimpleQuoteSetValue(F33,Y33/100,Trigger)</f>
        <v>0</v>
      </c>
      <c r="AA33" s="70"/>
      <c r="AB33" s="2"/>
      <c r="AC33" s="2"/>
      <c r="AD33" s="2"/>
      <c r="AE33" s="2"/>
      <c r="AF33" s="2"/>
      <c r="AG33" s="106"/>
    </row>
    <row r="34" spans="1:33" ht="11.25" customHeight="1" x14ac:dyDescent="0.2">
      <c r="A34" s="39"/>
      <c r="B34" s="61" t="s">
        <v>34</v>
      </c>
      <c r="C34" s="18" t="s">
        <v>182</v>
      </c>
      <c r="D34" s="18" t="s">
        <v>183</v>
      </c>
      <c r="E34" s="16" t="str">
        <f t="shared" si="0"/>
        <v>SEKAB3S26Y_Quote</v>
      </c>
      <c r="F34" s="16" t="str">
        <f>_xll.qlSimpleQuote(Currency&amp;$C34&amp;$D34&amp;$B34&amp;QuoteSuffix,,RateTickValue,Permanent,Trigger,ObjectOverwrite)</f>
        <v>SEKAB3S26Y_Quote#0000</v>
      </c>
      <c r="G34" s="59" t="str">
        <f>_xll.ohRangeRetrieveError(F34)</f>
        <v/>
      </c>
      <c r="H34" s="7"/>
      <c r="K34" s="39"/>
      <c r="L34" s="85" t="s">
        <v>34</v>
      </c>
      <c r="M34" s="114" t="s">
        <v>182</v>
      </c>
      <c r="N34" s="114" t="s">
        <v>183</v>
      </c>
      <c r="O34" s="112" t="str">
        <f t="shared" si="1"/>
        <v>SEKAB3S26Y</v>
      </c>
      <c r="P34" s="112" t="str">
        <v>SEKAB3S26Y=ICAP</v>
      </c>
      <c r="Q34" s="80" t="s">
        <v>176</v>
      </c>
      <c r="R34" s="80" t="s">
        <v>176</v>
      </c>
      <c r="S34" s="80" t="s">
        <v>176</v>
      </c>
      <c r="T34" s="80" t="s">
        <v>176</v>
      </c>
      <c r="U34" s="83" t="e">
        <f>_xll.qlMidSafe($Q34,$R34)</f>
        <v>#NUM!</v>
      </c>
      <c r="V34" s="81"/>
      <c r="W34" s="82" t="e">
        <v>#NUM!</v>
      </c>
      <c r="X34" s="81"/>
      <c r="Y34" s="131" t="e">
        <v>#NUM!</v>
      </c>
      <c r="Z34" s="79">
        <f>_xll.qlSimpleQuoteSetValue(F34,Y34/100,Trigger)</f>
        <v>0</v>
      </c>
      <c r="AA34" s="70"/>
      <c r="AB34" s="2"/>
      <c r="AC34" s="2"/>
      <c r="AD34" s="2"/>
      <c r="AE34" s="2"/>
      <c r="AF34" s="2"/>
      <c r="AG34" s="106"/>
    </row>
    <row r="35" spans="1:33" ht="11.25" customHeight="1" x14ac:dyDescent="0.2">
      <c r="A35" s="39"/>
      <c r="B35" s="61" t="s">
        <v>33</v>
      </c>
      <c r="C35" s="18" t="s">
        <v>182</v>
      </c>
      <c r="D35" s="18" t="s">
        <v>183</v>
      </c>
      <c r="E35" s="16" t="str">
        <f t="shared" si="0"/>
        <v>SEKAB3S27Y_Quote</v>
      </c>
      <c r="F35" s="16" t="str">
        <f>_xll.qlSimpleQuote(Currency&amp;$C35&amp;$D35&amp;$B35&amp;QuoteSuffix,,RateTickValue,Permanent,Trigger,ObjectOverwrite)</f>
        <v>SEKAB3S27Y_Quote#0000</v>
      </c>
      <c r="G35" s="59" t="str">
        <f>_xll.ohRangeRetrieveError(F35)</f>
        <v/>
      </c>
      <c r="H35" s="7"/>
      <c r="K35" s="39"/>
      <c r="L35" s="85" t="s">
        <v>33</v>
      </c>
      <c r="M35" s="114" t="s">
        <v>182</v>
      </c>
      <c r="N35" s="114" t="s">
        <v>183</v>
      </c>
      <c r="O35" s="112" t="str">
        <f t="shared" si="1"/>
        <v>SEKAB3S27Y</v>
      </c>
      <c r="P35" s="112" t="str">
        <v>SEKAB3S27Y=ICAP</v>
      </c>
      <c r="Q35" s="80" t="s">
        <v>176</v>
      </c>
      <c r="R35" s="80" t="s">
        <v>176</v>
      </c>
      <c r="S35" s="80" t="s">
        <v>176</v>
      </c>
      <c r="T35" s="80" t="s">
        <v>176</v>
      </c>
      <c r="U35" s="83" t="e">
        <f>_xll.qlMidSafe($Q35,$R35)</f>
        <v>#NUM!</v>
      </c>
      <c r="V35" s="81"/>
      <c r="W35" s="82" t="e">
        <v>#NUM!</v>
      </c>
      <c r="X35" s="81"/>
      <c r="Y35" s="131" t="e">
        <v>#NUM!</v>
      </c>
      <c r="Z35" s="79">
        <f>_xll.qlSimpleQuoteSetValue(F35,Y35/100,Trigger)</f>
        <v>0</v>
      </c>
      <c r="AA35" s="70"/>
      <c r="AB35" s="2"/>
      <c r="AC35" s="2"/>
      <c r="AD35" s="2"/>
      <c r="AE35" s="2"/>
      <c r="AF35" s="2"/>
      <c r="AG35" s="106"/>
    </row>
    <row r="36" spans="1:33" ht="11.25" customHeight="1" x14ac:dyDescent="0.2">
      <c r="A36" s="39"/>
      <c r="B36" s="61" t="s">
        <v>32</v>
      </c>
      <c r="C36" s="18" t="s">
        <v>182</v>
      </c>
      <c r="D36" s="18" t="s">
        <v>183</v>
      </c>
      <c r="E36" s="16" t="str">
        <f t="shared" si="0"/>
        <v>SEKAB3S28Y_Quote</v>
      </c>
      <c r="F36" s="16" t="str">
        <f>_xll.qlSimpleQuote(Currency&amp;$C36&amp;$D36&amp;$B36&amp;QuoteSuffix,,RateTickValue,Permanent,Trigger,ObjectOverwrite)</f>
        <v>SEKAB3S28Y_Quote#0000</v>
      </c>
      <c r="G36" s="59" t="str">
        <f>_xll.ohRangeRetrieveError(F36)</f>
        <v/>
      </c>
      <c r="H36" s="7"/>
      <c r="K36" s="39"/>
      <c r="L36" s="85" t="s">
        <v>32</v>
      </c>
      <c r="M36" s="114" t="s">
        <v>182</v>
      </c>
      <c r="N36" s="114" t="s">
        <v>183</v>
      </c>
      <c r="O36" s="112" t="str">
        <f t="shared" si="1"/>
        <v>SEKAB3S28Y</v>
      </c>
      <c r="P36" s="112" t="str">
        <v>SEKAB3S28Y=ICAP</v>
      </c>
      <c r="Q36" s="80" t="s">
        <v>176</v>
      </c>
      <c r="R36" s="80" t="s">
        <v>176</v>
      </c>
      <c r="S36" s="80" t="s">
        <v>176</v>
      </c>
      <c r="T36" s="80" t="s">
        <v>176</v>
      </c>
      <c r="U36" s="83" t="e">
        <f>_xll.qlMidSafe($Q36,$R36)</f>
        <v>#NUM!</v>
      </c>
      <c r="V36" s="81"/>
      <c r="W36" s="82" t="e">
        <v>#NUM!</v>
      </c>
      <c r="X36" s="81"/>
      <c r="Y36" s="131" t="e">
        <v>#NUM!</v>
      </c>
      <c r="Z36" s="79">
        <f>_xll.qlSimpleQuoteSetValue(F36,Y36/100,Trigger)</f>
        <v>0</v>
      </c>
      <c r="AA36" s="70"/>
      <c r="AB36" s="2"/>
      <c r="AC36" s="2"/>
      <c r="AD36" s="2"/>
      <c r="AE36" s="2"/>
      <c r="AF36" s="2"/>
      <c r="AG36" s="106"/>
    </row>
    <row r="37" spans="1:33" ht="11.25" customHeight="1" x14ac:dyDescent="0.2">
      <c r="A37" s="39"/>
      <c r="B37" s="61" t="s">
        <v>31</v>
      </c>
      <c r="C37" s="18" t="s">
        <v>182</v>
      </c>
      <c r="D37" s="18" t="s">
        <v>183</v>
      </c>
      <c r="E37" s="16" t="str">
        <f t="shared" si="0"/>
        <v>SEKAB3S29Y_Quote</v>
      </c>
      <c r="F37" s="16" t="str">
        <f>_xll.qlSimpleQuote(Currency&amp;$C37&amp;$D37&amp;$B37&amp;QuoteSuffix,,RateTickValue,Permanent,Trigger,ObjectOverwrite)</f>
        <v>SEKAB3S29Y_Quote#0000</v>
      </c>
      <c r="G37" s="59" t="str">
        <f>_xll.ohRangeRetrieveError(F37)</f>
        <v/>
      </c>
      <c r="H37" s="7"/>
      <c r="K37" s="39"/>
      <c r="L37" s="85" t="s">
        <v>31</v>
      </c>
      <c r="M37" s="114" t="s">
        <v>182</v>
      </c>
      <c r="N37" s="114" t="s">
        <v>183</v>
      </c>
      <c r="O37" s="112" t="str">
        <f t="shared" si="1"/>
        <v>SEKAB3S29Y</v>
      </c>
      <c r="P37" s="112" t="str">
        <v>SEKAB3S29Y=ICAP</v>
      </c>
      <c r="Q37" s="80" t="s">
        <v>176</v>
      </c>
      <c r="R37" s="80" t="s">
        <v>176</v>
      </c>
      <c r="S37" s="80" t="s">
        <v>176</v>
      </c>
      <c r="T37" s="80" t="s">
        <v>176</v>
      </c>
      <c r="U37" s="83" t="e">
        <f>_xll.qlMidSafe($Q37,$R37)</f>
        <v>#NUM!</v>
      </c>
      <c r="V37" s="81"/>
      <c r="W37" s="82" t="e">
        <v>#NUM!</v>
      </c>
      <c r="X37" s="81"/>
      <c r="Y37" s="131" t="e">
        <v>#NUM!</v>
      </c>
      <c r="Z37" s="79">
        <f>_xll.qlSimpleQuoteSetValue(F37,Y37/100,Trigger)</f>
        <v>0</v>
      </c>
      <c r="AA37" s="70"/>
      <c r="AB37" s="2"/>
      <c r="AC37" s="2"/>
      <c r="AD37" s="2"/>
      <c r="AE37" s="2"/>
      <c r="AF37" s="2"/>
      <c r="AG37" s="106"/>
    </row>
    <row r="38" spans="1:33" ht="11.25" customHeight="1" x14ac:dyDescent="0.2">
      <c r="A38" s="39"/>
      <c r="B38" s="61" t="s">
        <v>30</v>
      </c>
      <c r="C38" s="18" t="s">
        <v>182</v>
      </c>
      <c r="D38" s="18" t="s">
        <v>183</v>
      </c>
      <c r="E38" s="16" t="str">
        <f t="shared" si="0"/>
        <v>SEKAB3S30Y_Quote</v>
      </c>
      <c r="F38" s="16" t="str">
        <f>_xll.qlSimpleQuote(Currency&amp;$C38&amp;$D38&amp;$B38&amp;QuoteSuffix,,RateTickValue,Permanent,Trigger,ObjectOverwrite)</f>
        <v>SEKAB3S30Y_Quote#0000</v>
      </c>
      <c r="G38" s="59" t="str">
        <f>_xll.ohRangeRetrieveError(F38)</f>
        <v/>
      </c>
      <c r="H38" s="7"/>
      <c r="K38" s="39"/>
      <c r="L38" s="85" t="s">
        <v>30</v>
      </c>
      <c r="M38" s="114" t="s">
        <v>182</v>
      </c>
      <c r="N38" s="114" t="s">
        <v>183</v>
      </c>
      <c r="O38" s="112" t="str">
        <f t="shared" si="1"/>
        <v>SEKAB3S30Y</v>
      </c>
      <c r="P38" s="112" t="str">
        <v>SEKAB3S30Y=ICAP</v>
      </c>
      <c r="Q38" s="80">
        <v>1.885</v>
      </c>
      <c r="R38" s="80">
        <v>1.9849999999999999</v>
      </c>
      <c r="S38" s="80">
        <v>0</v>
      </c>
      <c r="T38" s="80">
        <v>0</v>
      </c>
      <c r="U38" s="83">
        <f>_xll.qlMidSafe($Q38,$R38)</f>
        <v>1.9350000000000001</v>
      </c>
      <c r="V38" s="81"/>
      <c r="W38" s="82" t="e">
        <v>#NUM!</v>
      </c>
      <c r="X38" s="81"/>
      <c r="Y38" s="131">
        <v>1.9350000000000001</v>
      </c>
      <c r="Z38" s="79">
        <f>_xll.qlSimpleQuoteSetValue(F38,Y38/100,Trigger)</f>
        <v>0</v>
      </c>
      <c r="AA38" s="70"/>
      <c r="AB38" s="2"/>
      <c r="AC38" s="2"/>
      <c r="AD38" s="2"/>
      <c r="AE38" s="2"/>
      <c r="AF38" s="2"/>
      <c r="AG38" s="106"/>
    </row>
    <row r="39" spans="1:33" ht="11.25" customHeight="1" x14ac:dyDescent="0.2">
      <c r="A39" s="39"/>
      <c r="B39" s="61" t="s">
        <v>29</v>
      </c>
      <c r="C39" s="18" t="s">
        <v>182</v>
      </c>
      <c r="D39" s="18" t="s">
        <v>183</v>
      </c>
      <c r="E39" s="16" t="str">
        <f t="shared" si="0"/>
        <v>SEKAB3S35Y_Quote</v>
      </c>
      <c r="F39" s="16" t="str">
        <f>_xll.qlSimpleQuote(Currency&amp;$C39&amp;$D39&amp;$B39&amp;QuoteSuffix,,RateTickValue,Permanent,Trigger,ObjectOverwrite)</f>
        <v>SEKAB3S35Y_Quote#0000</v>
      </c>
      <c r="G39" s="59" t="str">
        <f>_xll.ohRangeRetrieveError(F39)</f>
        <v/>
      </c>
      <c r="H39" s="7"/>
      <c r="K39" s="39"/>
      <c r="L39" s="85" t="s">
        <v>29</v>
      </c>
      <c r="M39" s="114" t="s">
        <v>182</v>
      </c>
      <c r="N39" s="114" t="s">
        <v>183</v>
      </c>
      <c r="O39" s="112" t="str">
        <f t="shared" si="1"/>
        <v>SEKAB3S35Y</v>
      </c>
      <c r="P39" s="112" t="str">
        <v>SEKAB3S35Y=ICAP</v>
      </c>
      <c r="Q39" s="80" t="s">
        <v>176</v>
      </c>
      <c r="R39" s="80" t="s">
        <v>176</v>
      </c>
      <c r="S39" s="80" t="s">
        <v>176</v>
      </c>
      <c r="T39" s="80" t="s">
        <v>176</v>
      </c>
      <c r="U39" s="83" t="e">
        <f>_xll.qlMidSafe($Q39,$R39)</f>
        <v>#NUM!</v>
      </c>
      <c r="V39" s="81"/>
      <c r="W39" s="82" t="e">
        <v>#NUM!</v>
      </c>
      <c r="X39" s="81"/>
      <c r="Y39" s="131" t="e">
        <v>#NUM!</v>
      </c>
      <c r="Z39" s="79">
        <f>_xll.qlSimpleQuoteSetValue(F39,Y39/100,Trigger)</f>
        <v>0</v>
      </c>
      <c r="AA39" s="70"/>
      <c r="AB39" s="2"/>
      <c r="AC39" s="2"/>
      <c r="AD39" s="2"/>
      <c r="AE39" s="2"/>
      <c r="AF39" s="2"/>
      <c r="AG39" s="106"/>
    </row>
    <row r="40" spans="1:33" ht="11.25" customHeight="1" x14ac:dyDescent="0.2">
      <c r="A40" s="39"/>
      <c r="B40" s="61" t="s">
        <v>28</v>
      </c>
      <c r="C40" s="18" t="s">
        <v>182</v>
      </c>
      <c r="D40" s="18" t="s">
        <v>183</v>
      </c>
      <c r="E40" s="16" t="str">
        <f t="shared" si="0"/>
        <v>SEKAB3S40Y_Quote</v>
      </c>
      <c r="F40" s="16" t="str">
        <f>_xll.qlSimpleQuote(Currency&amp;$C40&amp;$D40&amp;$B40&amp;QuoteSuffix,,RateTickValue,Permanent,Trigger,ObjectOverwrite)</f>
        <v>SEKAB3S40Y_Quote#0000</v>
      </c>
      <c r="G40" s="59" t="str">
        <f>_xll.ohRangeRetrieveError(F40)</f>
        <v/>
      </c>
      <c r="H40" s="7"/>
      <c r="K40" s="39"/>
      <c r="L40" s="85" t="s">
        <v>28</v>
      </c>
      <c r="M40" s="114" t="s">
        <v>182</v>
      </c>
      <c r="N40" s="114" t="s">
        <v>183</v>
      </c>
      <c r="O40" s="112" t="str">
        <f t="shared" si="1"/>
        <v>SEKAB3S40Y</v>
      </c>
      <c r="P40" s="112" t="str">
        <v>SEKAB3S40Y=ICAP</v>
      </c>
      <c r="Q40" s="80" t="s">
        <v>176</v>
      </c>
      <c r="R40" s="80" t="s">
        <v>176</v>
      </c>
      <c r="S40" s="80" t="s">
        <v>176</v>
      </c>
      <c r="T40" s="80" t="s">
        <v>176</v>
      </c>
      <c r="U40" s="83" t="e">
        <f>_xll.qlMidSafe($Q40,$R40)</f>
        <v>#NUM!</v>
      </c>
      <c r="V40" s="81"/>
      <c r="W40" s="82" t="e">
        <v>#NUM!</v>
      </c>
      <c r="X40" s="81"/>
      <c r="Y40" s="131" t="e">
        <v>#NUM!</v>
      </c>
      <c r="Z40" s="79">
        <f>_xll.qlSimpleQuoteSetValue(F40,Y40/100,Trigger)</f>
        <v>0</v>
      </c>
      <c r="AA40" s="70"/>
      <c r="AB40" s="2"/>
      <c r="AC40" s="2"/>
      <c r="AD40" s="2"/>
      <c r="AE40" s="2"/>
      <c r="AF40" s="2"/>
      <c r="AG40" s="106"/>
    </row>
    <row r="41" spans="1:33" ht="11.25" customHeight="1" x14ac:dyDescent="0.2">
      <c r="A41" s="39"/>
      <c r="B41" s="61" t="s">
        <v>26</v>
      </c>
      <c r="C41" s="18" t="s">
        <v>182</v>
      </c>
      <c r="D41" s="18" t="s">
        <v>183</v>
      </c>
      <c r="E41" s="16" t="str">
        <f t="shared" si="0"/>
        <v>SEKAB3S50Y_Quote</v>
      </c>
      <c r="F41" s="16" t="str">
        <f>_xll.qlSimpleQuote(Currency&amp;$C41&amp;$D41&amp;$B41&amp;QuoteSuffix,,RateTickValue,Permanent,Trigger,ObjectOverwrite)</f>
        <v>SEKAB3S50Y_Quote#0000</v>
      </c>
      <c r="G41" s="59" t="str">
        <f>_xll.ohRangeRetrieveError(F41)</f>
        <v/>
      </c>
      <c r="H41" s="7"/>
      <c r="K41" s="39"/>
      <c r="L41" s="85" t="s">
        <v>26</v>
      </c>
      <c r="M41" s="114" t="s">
        <v>182</v>
      </c>
      <c r="N41" s="114" t="s">
        <v>183</v>
      </c>
      <c r="O41" s="112" t="str">
        <f t="shared" si="1"/>
        <v>SEKAB3S50Y</v>
      </c>
      <c r="P41" s="112" t="str">
        <v>SEKAB3S50Y=ICAP</v>
      </c>
      <c r="Q41" s="80" t="s">
        <v>176</v>
      </c>
      <c r="R41" s="80" t="s">
        <v>176</v>
      </c>
      <c r="S41" s="80" t="s">
        <v>176</v>
      </c>
      <c r="T41" s="80" t="s">
        <v>176</v>
      </c>
      <c r="U41" s="83" t="e">
        <f>_xll.qlMidSafe($Q41,$R41)</f>
        <v>#NUM!</v>
      </c>
      <c r="V41" s="81"/>
      <c r="W41" s="82" t="e">
        <v>#NUM!</v>
      </c>
      <c r="X41" s="81"/>
      <c r="Y41" s="131" t="e">
        <v>#NUM!</v>
      </c>
      <c r="Z41" s="79">
        <f>_xll.qlSimpleQuoteSetValue(F41,Y41/100,Trigger)</f>
        <v>0</v>
      </c>
      <c r="AA41" s="70"/>
      <c r="AB41" s="2"/>
      <c r="AC41" s="2"/>
      <c r="AD41" s="2"/>
      <c r="AE41" s="2"/>
      <c r="AF41" s="2"/>
      <c r="AG41" s="106"/>
    </row>
    <row r="42" spans="1:33" ht="11.25" customHeight="1" x14ac:dyDescent="0.2">
      <c r="A42" s="39"/>
      <c r="B42" s="61" t="s">
        <v>25</v>
      </c>
      <c r="C42" s="18" t="s">
        <v>182</v>
      </c>
      <c r="D42" s="18" t="s">
        <v>183</v>
      </c>
      <c r="E42" s="16" t="str">
        <f t="shared" si="0"/>
        <v>SEKAB3S60Y_Quote</v>
      </c>
      <c r="F42" s="16" t="str">
        <f>_xll.qlSimpleQuote(Currency&amp;$C42&amp;$D42&amp;$B42&amp;QuoteSuffix,,RateTickValue,Permanent,Trigger,ObjectOverwrite)</f>
        <v>SEKAB3S60Y_Quote#0000</v>
      </c>
      <c r="G42" s="59" t="str">
        <f>_xll.ohRangeRetrieveError(F42)</f>
        <v/>
      </c>
      <c r="H42" s="7"/>
      <c r="K42" s="39"/>
      <c r="L42" s="85" t="s">
        <v>25</v>
      </c>
      <c r="M42" s="114" t="s">
        <v>182</v>
      </c>
      <c r="N42" s="114" t="s">
        <v>183</v>
      </c>
      <c r="O42" s="112" t="str">
        <f t="shared" si="1"/>
        <v>SEKAB3S60Y</v>
      </c>
      <c r="P42" s="109" t="str">
        <v>SEKAB3S60Y=ICAP</v>
      </c>
      <c r="Q42" s="87" t="s">
        <v>176</v>
      </c>
      <c r="R42" s="87" t="s">
        <v>176</v>
      </c>
      <c r="S42" s="87" t="s">
        <v>176</v>
      </c>
      <c r="T42" s="87" t="s">
        <v>176</v>
      </c>
      <c r="U42" s="89" t="e">
        <f>_xll.qlMidSafe($Q42,$R42)</f>
        <v>#NUM!</v>
      </c>
      <c r="V42" s="81"/>
      <c r="W42" s="88" t="e">
        <v>#NUM!</v>
      </c>
      <c r="X42" s="81"/>
      <c r="Y42" s="124" t="e">
        <v>#NUM!</v>
      </c>
      <c r="Z42" s="86">
        <f>_xll.qlSimpleQuoteSetValue(F42,Y42/100,Trigger)</f>
        <v>0</v>
      </c>
      <c r="AA42" s="70"/>
      <c r="AB42" s="2"/>
      <c r="AC42" s="2"/>
      <c r="AD42" s="2"/>
      <c r="AE42" s="2"/>
      <c r="AF42" s="2"/>
      <c r="AG42" s="106"/>
    </row>
    <row r="43" spans="1:33" ht="11.25" customHeight="1" thickBot="1" x14ac:dyDescent="0.25">
      <c r="A43" s="6"/>
      <c r="B43" s="5"/>
      <c r="C43" s="5"/>
      <c r="D43" s="5"/>
      <c r="E43" s="5"/>
      <c r="F43" s="38"/>
      <c r="G43" s="38"/>
      <c r="H43" s="4"/>
      <c r="K43" s="68"/>
      <c r="L43" s="216"/>
      <c r="M43" s="216"/>
      <c r="N43" s="216"/>
      <c r="O43" s="78"/>
      <c r="P43" s="5"/>
      <c r="Q43" s="5"/>
      <c r="R43" s="5"/>
      <c r="S43" s="5"/>
      <c r="T43" s="5"/>
      <c r="U43" s="5"/>
      <c r="V43" s="67"/>
      <c r="W43" s="67"/>
      <c r="X43" s="67"/>
      <c r="Y43" s="67"/>
      <c r="Z43" s="67"/>
      <c r="AA43" s="107"/>
      <c r="AB43" s="2"/>
      <c r="AC43" s="2"/>
      <c r="AD43" s="2"/>
      <c r="AE43" s="2"/>
      <c r="AF43" s="2"/>
      <c r="AG43" s="2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>
      <selection activeCell="P4" sqref="P4"/>
    </sheetView>
  </sheetViews>
  <sheetFormatPr defaultRowHeight="12.75" x14ac:dyDescent="0.2"/>
  <cols>
    <col min="1" max="1" width="2.7109375" style="1" customWidth="1"/>
    <col min="2" max="2" width="6.5703125" style="1" bestFit="1" customWidth="1"/>
    <col min="3" max="4" width="3.85546875" style="1" bestFit="1" customWidth="1"/>
    <col min="5" max="5" width="20.140625" style="1" bestFit="1" customWidth="1"/>
    <col min="6" max="6" width="22.42578125" style="1" bestFit="1" customWidth="1"/>
    <col min="7" max="7" width="35.7109375" style="1" customWidth="1"/>
    <col min="8" max="11" width="2.7109375" style="1" customWidth="1"/>
    <col min="12" max="12" width="3.85546875" style="1" bestFit="1" customWidth="1"/>
    <col min="13" max="13" width="3" style="1" bestFit="1" customWidth="1"/>
    <col min="14" max="14" width="4" style="1" bestFit="1" customWidth="1"/>
    <col min="15" max="15" width="11" style="1" bestFit="1" customWidth="1"/>
    <col min="16" max="16" width="15.5703125" style="1" bestFit="1" customWidth="1"/>
    <col min="17" max="18" width="9.140625" style="1"/>
    <col min="19" max="19" width="9" style="1" bestFit="1" customWidth="1"/>
    <col min="20" max="20" width="2.7109375" style="1" customWidth="1"/>
    <col min="21" max="21" width="5.28515625" style="1" bestFit="1" customWidth="1"/>
    <col min="22" max="22" width="2.7109375" style="1" customWidth="1"/>
    <col min="23" max="23" width="7.7109375" style="1" bestFit="1" customWidth="1"/>
    <col min="24" max="24" width="7" style="1" bestFit="1" customWidth="1"/>
    <col min="25" max="26" width="2.7109375" style="1" customWidth="1"/>
    <col min="27" max="16384" width="9.140625" style="1"/>
  </cols>
  <sheetData>
    <row r="1" spans="1:31" ht="11.25" customHeight="1" x14ac:dyDescent="0.2">
      <c r="A1" s="28"/>
      <c r="B1" s="27"/>
      <c r="C1" s="27"/>
      <c r="D1" s="27"/>
      <c r="E1" s="27"/>
      <c r="F1" s="27"/>
      <c r="G1" s="27"/>
      <c r="H1" s="26"/>
      <c r="K1" s="122"/>
      <c r="L1" s="66"/>
      <c r="M1" s="66"/>
      <c r="N1" s="66"/>
      <c r="O1" s="66"/>
      <c r="P1" s="66" t="s">
        <v>137</v>
      </c>
      <c r="Q1" s="66"/>
      <c r="R1" s="66"/>
      <c r="S1" s="66"/>
      <c r="T1" s="66"/>
      <c r="U1" s="66"/>
      <c r="V1" s="66"/>
      <c r="W1" s="66"/>
      <c r="X1" s="66"/>
      <c r="Y1" s="65"/>
      <c r="Z1" s="2"/>
      <c r="AA1" s="2"/>
      <c r="AC1" s="2"/>
      <c r="AD1" s="2"/>
      <c r="AE1" s="2"/>
    </row>
    <row r="2" spans="1:31" ht="15" x14ac:dyDescent="0.25">
      <c r="A2" s="215"/>
      <c r="B2" s="41"/>
      <c r="C2" s="41"/>
      <c r="D2" s="41"/>
      <c r="E2" s="41"/>
      <c r="F2" s="41"/>
      <c r="G2" s="41"/>
      <c r="H2" s="14"/>
      <c r="I2"/>
      <c r="K2" s="104"/>
      <c r="L2" s="41"/>
      <c r="M2" s="81"/>
      <c r="N2" s="81"/>
      <c r="O2" s="81"/>
      <c r="P2" s="48" t="s">
        <v>122</v>
      </c>
      <c r="Q2" s="81"/>
      <c r="R2" s="81"/>
      <c r="S2" s="81"/>
      <c r="T2" s="81"/>
      <c r="U2" s="81"/>
      <c r="V2" s="81"/>
      <c r="W2" s="81"/>
      <c r="X2" s="41"/>
      <c r="Y2" s="7"/>
      <c r="Z2" s="2"/>
      <c r="AA2" s="2"/>
      <c r="AB2" s="2"/>
      <c r="AC2" s="2"/>
      <c r="AD2" s="2"/>
      <c r="AE2" s="2"/>
    </row>
    <row r="3" spans="1:31" ht="11.25" customHeight="1" x14ac:dyDescent="0.2">
      <c r="A3" s="215"/>
      <c r="B3" s="41"/>
      <c r="C3" s="41"/>
      <c r="D3" s="41"/>
      <c r="E3" s="214"/>
      <c r="F3" s="41"/>
      <c r="G3" s="41"/>
      <c r="H3" s="14"/>
      <c r="K3" s="39"/>
      <c r="L3" s="81"/>
      <c r="M3" s="41"/>
      <c r="N3" s="41"/>
      <c r="O3" s="41"/>
      <c r="P3" s="41"/>
      <c r="Q3" s="41"/>
      <c r="R3" s="41"/>
      <c r="S3" s="41"/>
      <c r="T3" s="81"/>
      <c r="U3" s="81"/>
      <c r="V3" s="81"/>
      <c r="W3" s="41"/>
      <c r="X3" s="101">
        <f>_xll.ohTrigger(X5:X42)</f>
        <v>2</v>
      </c>
      <c r="Y3" s="70"/>
      <c r="Z3" s="2"/>
      <c r="AA3" s="2"/>
      <c r="AB3" s="2"/>
      <c r="AC3" s="2"/>
      <c r="AD3" s="2"/>
      <c r="AE3" s="2"/>
    </row>
    <row r="4" spans="1:31" ht="22.5" x14ac:dyDescent="0.2">
      <c r="A4" s="20"/>
      <c r="B4" s="24" t="s">
        <v>66</v>
      </c>
      <c r="C4" s="25"/>
      <c r="D4" s="24"/>
      <c r="E4" s="23" t="str">
        <f>Currency&amp;"_010_Sw"&amp;$C$6&amp;$D$6&amp;".xml"</f>
        <v>SEK_010_Sw3S6S.xml</v>
      </c>
      <c r="F4" s="22" t="str">
        <f>IF(Serialize,_xll.ohObjectSave(F5:F42,SerializationPath&amp;E4,FileOverwrite,Serialize),"---")</f>
        <v>---</v>
      </c>
      <c r="G4" s="15" t="str">
        <f>_xll.ohRangeRetrieveError(F4)</f>
        <v/>
      </c>
      <c r="H4" s="14"/>
      <c r="K4" s="39"/>
      <c r="L4" s="121"/>
      <c r="M4" s="63"/>
      <c r="N4" s="63"/>
      <c r="O4" s="63"/>
      <c r="P4" s="77" t="str">
        <f>_xll.RData(P5:P42,Q4:R4,"RTFEED:IDN",ReutersRtMode,,Q5)</f>
        <v>Updated at 16:19:00</v>
      </c>
      <c r="Q4" s="120" t="s">
        <v>115</v>
      </c>
      <c r="R4" s="120" t="s">
        <v>114</v>
      </c>
      <c r="S4" s="100" t="s">
        <v>136</v>
      </c>
      <c r="T4" s="81"/>
      <c r="U4" s="99" t="s">
        <v>131</v>
      </c>
      <c r="V4" s="81"/>
      <c r="W4" s="163" t="s">
        <v>130</v>
      </c>
      <c r="X4" s="25" t="s">
        <v>129</v>
      </c>
      <c r="Y4" s="70"/>
      <c r="Z4" s="2"/>
      <c r="AA4" s="2"/>
      <c r="AB4" s="2"/>
      <c r="AC4" s="2"/>
      <c r="AD4" s="2"/>
      <c r="AE4" s="119"/>
    </row>
    <row r="5" spans="1:31" ht="11.25" customHeight="1" x14ac:dyDescent="0.2">
      <c r="A5" s="20"/>
      <c r="B5" s="21" t="s">
        <v>14</v>
      </c>
      <c r="C5" s="18" t="s">
        <v>183</v>
      </c>
      <c r="D5" s="17" t="s">
        <v>185</v>
      </c>
      <c r="E5" s="16" t="str">
        <f t="shared" ref="E5:E42" si="0">IF(ISBLANK(C5),"#",Currency&amp;$C5&amp;$D5&amp;$B5&amp;QuoteSuffix)</f>
        <v>SEK3S6S6M_Quote</v>
      </c>
      <c r="F5" s="16" t="str">
        <f>_xll.qlSimpleQuote(E5,,RateTickValue,Permanent,Trigger,ObjectOverwrite)</f>
        <v>SEK3S6S6M_Quote#0000</v>
      </c>
      <c r="G5" s="15" t="str">
        <f>_xll.ohRangeRetrieveError(F5)</f>
        <v/>
      </c>
      <c r="H5" s="14"/>
      <c r="K5" s="158"/>
      <c r="L5" s="85" t="s">
        <v>14</v>
      </c>
      <c r="M5" s="114" t="s">
        <v>183</v>
      </c>
      <c r="N5" s="114" t="s">
        <v>185</v>
      </c>
      <c r="O5" s="112" t="str">
        <f t="shared" ref="O5:O42" si="1">SUBSTITUTE(Currency,"D","")&amp;M5&amp;N5&amp;L5</f>
        <v>SEK3S6S6M</v>
      </c>
      <c r="P5" s="84" t="str">
        <f t="array" ref="P5:P42">Instruments&amp;"="&amp;VLOOKUP(Contributor,ContributorTable,2,FALSE)</f>
        <v>SEK3S6S6M=ICAP</v>
      </c>
      <c r="Q5" s="157" t="s">
        <v>176</v>
      </c>
      <c r="R5" s="157" t="s">
        <v>176</v>
      </c>
      <c r="S5" s="152" t="e">
        <f>_xll.qlMidEquivalent(Q5,R5)</f>
        <v>#NUM!</v>
      </c>
      <c r="T5" s="81"/>
      <c r="U5" s="156">
        <v>3.625</v>
      </c>
      <c r="V5" s="81"/>
      <c r="W5" s="165" t="e">
        <f t="array" ref="W5:W42">QuoteLive</f>
        <v>#NUM!</v>
      </c>
      <c r="X5" s="79">
        <f>_xll.qlSimpleQuoteSetValue(F5,W5/10000,Trigger)</f>
        <v>0</v>
      </c>
      <c r="Y5" s="70"/>
      <c r="Z5" s="2"/>
      <c r="AA5" s="2"/>
      <c r="AB5" s="2"/>
      <c r="AC5" s="2"/>
      <c r="AD5" s="2"/>
      <c r="AE5" s="153"/>
    </row>
    <row r="6" spans="1:31" ht="11.25" customHeight="1" x14ac:dyDescent="0.2">
      <c r="A6" s="20"/>
      <c r="B6" s="21" t="s">
        <v>8</v>
      </c>
      <c r="C6" s="18" t="s">
        <v>183</v>
      </c>
      <c r="D6" s="17" t="s">
        <v>185</v>
      </c>
      <c r="E6" s="16" t="str">
        <f t="shared" si="0"/>
        <v>SEK3S6S1Y_Quote</v>
      </c>
      <c r="F6" s="16" t="str">
        <f>_xll.qlSimpleQuote(E6,,RateTickValue,Permanent,Trigger,ObjectOverwrite)</f>
        <v>SEK3S6S1Y_Quote#0000</v>
      </c>
      <c r="G6" s="15" t="str">
        <f>_xll.ohRangeRetrieveError(F6)</f>
        <v/>
      </c>
      <c r="H6" s="14"/>
      <c r="K6" s="158"/>
      <c r="L6" s="85" t="s">
        <v>8</v>
      </c>
      <c r="M6" s="114" t="s">
        <v>183</v>
      </c>
      <c r="N6" s="114" t="s">
        <v>185</v>
      </c>
      <c r="O6" s="112" t="str">
        <f t="shared" si="1"/>
        <v>SEK3S6S1Y</v>
      </c>
      <c r="P6" s="84" t="str">
        <v>SEK3S6S1Y=ICAP</v>
      </c>
      <c r="Q6" s="157">
        <v>9.23</v>
      </c>
      <c r="R6" s="157">
        <v>0</v>
      </c>
      <c r="S6" s="152">
        <f>_xll.qlMidEquivalent(Q6,R6)</f>
        <v>9.23</v>
      </c>
      <c r="T6" s="81"/>
      <c r="U6" s="156">
        <v>5</v>
      </c>
      <c r="V6" s="81"/>
      <c r="W6" s="165">
        <v>9.23</v>
      </c>
      <c r="X6" s="79">
        <f>_xll.qlSimpleQuoteSetValue(F6,W6/10000,Trigger)</f>
        <v>0</v>
      </c>
      <c r="Y6" s="70"/>
      <c r="Z6" s="2"/>
      <c r="AA6" s="2"/>
      <c r="AB6" s="2"/>
      <c r="AC6" s="2"/>
      <c r="AD6" s="2"/>
      <c r="AE6" s="153"/>
    </row>
    <row r="7" spans="1:31" ht="11.25" customHeight="1" x14ac:dyDescent="0.2">
      <c r="A7" s="20"/>
      <c r="B7" s="21" t="s">
        <v>65</v>
      </c>
      <c r="C7" s="18" t="s">
        <v>183</v>
      </c>
      <c r="D7" s="17" t="s">
        <v>185</v>
      </c>
      <c r="E7" s="16" t="str">
        <f t="shared" si="0"/>
        <v>SEK3S6S15M_Quote</v>
      </c>
      <c r="F7" s="16" t="str">
        <f>_xll.qlSimpleQuote(E7,,RateTickValue,Permanent,Trigger,ObjectOverwrite)</f>
        <v>SEK3S6S15M_Quote#0000</v>
      </c>
      <c r="G7" s="15" t="str">
        <f>_xll.ohRangeRetrieveError(F7)</f>
        <v/>
      </c>
      <c r="H7" s="14"/>
      <c r="K7" s="158"/>
      <c r="L7" s="85" t="s">
        <v>65</v>
      </c>
      <c r="M7" s="114" t="s">
        <v>183</v>
      </c>
      <c r="N7" s="114" t="s">
        <v>185</v>
      </c>
      <c r="O7" s="112" t="str">
        <f t="shared" si="1"/>
        <v>SEK3S6S15M</v>
      </c>
      <c r="P7" s="84" t="str">
        <v>SEK3S6S15M=ICAP</v>
      </c>
      <c r="Q7" s="157" t="s">
        <v>176</v>
      </c>
      <c r="R7" s="157" t="s">
        <v>176</v>
      </c>
      <c r="S7" s="152" t="e">
        <f>_xll.qlMidEquivalent(Q7,R7)</f>
        <v>#NUM!</v>
      </c>
      <c r="T7" s="81"/>
      <c r="U7" s="156" t="e">
        <v>#NUM!</v>
      </c>
      <c r="V7" s="81"/>
      <c r="W7" s="165" t="e">
        <v>#NUM!</v>
      </c>
      <c r="X7" s="79">
        <f>_xll.qlSimpleQuoteSetValue(F7,W7/10000,Trigger)</f>
        <v>0</v>
      </c>
      <c r="Y7" s="70"/>
      <c r="Z7" s="2"/>
      <c r="AA7" s="2"/>
      <c r="AB7" s="2"/>
      <c r="AC7" s="2"/>
      <c r="AD7" s="2"/>
      <c r="AE7" s="153"/>
    </row>
    <row r="8" spans="1:31" ht="11.25" customHeight="1" x14ac:dyDescent="0.2">
      <c r="A8" s="20"/>
      <c r="B8" s="21" t="s">
        <v>64</v>
      </c>
      <c r="C8" s="18" t="s">
        <v>183</v>
      </c>
      <c r="D8" s="17" t="s">
        <v>185</v>
      </c>
      <c r="E8" s="16" t="str">
        <f t="shared" si="0"/>
        <v>SEK3S6S18M_Quote</v>
      </c>
      <c r="F8" s="16" t="str">
        <f>_xll.qlSimpleQuote(E8,,RateTickValue,Permanent,Trigger,ObjectOverwrite)</f>
        <v>SEK3S6S18M_Quote#0000</v>
      </c>
      <c r="G8" s="15" t="str">
        <f>_xll.ohRangeRetrieveError(F8)</f>
        <v/>
      </c>
      <c r="H8" s="14"/>
      <c r="K8" s="158"/>
      <c r="L8" s="85" t="s">
        <v>64</v>
      </c>
      <c r="M8" s="114" t="s">
        <v>183</v>
      </c>
      <c r="N8" s="114" t="s">
        <v>185</v>
      </c>
      <c r="O8" s="112" t="str">
        <f t="shared" si="1"/>
        <v>SEK3S6S18M</v>
      </c>
      <c r="P8" s="84" t="str">
        <v>SEK3S6S18M=ICAP</v>
      </c>
      <c r="Q8" s="157" t="s">
        <v>176</v>
      </c>
      <c r="R8" s="157" t="s">
        <v>176</v>
      </c>
      <c r="S8" s="152" t="e">
        <f>_xll.qlMidEquivalent(Q8,R8)</f>
        <v>#NUM!</v>
      </c>
      <c r="T8" s="81"/>
      <c r="U8" s="156" t="e">
        <v>#NUM!</v>
      </c>
      <c r="V8" s="81"/>
      <c r="W8" s="165" t="e">
        <v>#NUM!</v>
      </c>
      <c r="X8" s="79">
        <f>_xll.qlSimpleQuoteSetValue(F8,W8/10000,Trigger)</f>
        <v>0</v>
      </c>
      <c r="Y8" s="70"/>
      <c r="Z8" s="2"/>
      <c r="AA8" s="2"/>
      <c r="AB8" s="2"/>
      <c r="AC8" s="2"/>
      <c r="AD8" s="2"/>
      <c r="AE8" s="153"/>
    </row>
    <row r="9" spans="1:31" ht="11.25" customHeight="1" x14ac:dyDescent="0.2">
      <c r="A9" s="20"/>
      <c r="B9" s="21" t="s">
        <v>63</v>
      </c>
      <c r="C9" s="18" t="s">
        <v>183</v>
      </c>
      <c r="D9" s="17" t="s">
        <v>185</v>
      </c>
      <c r="E9" s="16" t="str">
        <f t="shared" si="0"/>
        <v>SEK3S6S21M_Quote</v>
      </c>
      <c r="F9" s="16" t="str">
        <f>_xll.qlSimpleQuote(E9,,RateTickValue,Permanent,Trigger,ObjectOverwrite)</f>
        <v>SEK3S6S21M_Quote#0000</v>
      </c>
      <c r="G9" s="15" t="str">
        <f>_xll.ohRangeRetrieveError(F9)</f>
        <v/>
      </c>
      <c r="H9" s="14"/>
      <c r="K9" s="158"/>
      <c r="L9" s="85" t="s">
        <v>63</v>
      </c>
      <c r="M9" s="114" t="s">
        <v>183</v>
      </c>
      <c r="N9" s="114" t="s">
        <v>185</v>
      </c>
      <c r="O9" s="112" t="str">
        <f t="shared" si="1"/>
        <v>SEK3S6S21M</v>
      </c>
      <c r="P9" s="84" t="str">
        <v>SEK3S6S21M=ICAP</v>
      </c>
      <c r="Q9" s="157" t="s">
        <v>176</v>
      </c>
      <c r="R9" s="157" t="s">
        <v>176</v>
      </c>
      <c r="S9" s="152" t="e">
        <f>_xll.qlMidEquivalent(Q9,R9)</f>
        <v>#NUM!</v>
      </c>
      <c r="T9" s="81"/>
      <c r="U9" s="156" t="e">
        <v>#NUM!</v>
      </c>
      <c r="V9" s="81"/>
      <c r="W9" s="165" t="e">
        <v>#NUM!</v>
      </c>
      <c r="X9" s="79">
        <f>_xll.qlSimpleQuoteSetValue(F9,W9/10000,Trigger)</f>
        <v>0</v>
      </c>
      <c r="Y9" s="70"/>
      <c r="Z9" s="2"/>
      <c r="AA9" s="2"/>
      <c r="AB9" s="2"/>
      <c r="AC9" s="2"/>
      <c r="AD9" s="2"/>
      <c r="AE9" s="153"/>
    </row>
    <row r="10" spans="1:31" ht="11.25" customHeight="1" x14ac:dyDescent="0.2">
      <c r="A10" s="20"/>
      <c r="B10" s="19" t="s">
        <v>58</v>
      </c>
      <c r="C10" s="18" t="s">
        <v>183</v>
      </c>
      <c r="D10" s="17" t="s">
        <v>185</v>
      </c>
      <c r="E10" s="16" t="str">
        <f t="shared" si="0"/>
        <v>SEK3S6S2Y_Quote</v>
      </c>
      <c r="F10" s="16" t="str">
        <f>_xll.qlSimpleQuote(E10,,RateTickValue,Permanent,Trigger,ObjectOverwrite)</f>
        <v>SEK3S6S2Y_Quote#0000</v>
      </c>
      <c r="G10" s="15" t="str">
        <f>_xll.ohRangeRetrieveError(F10)</f>
        <v/>
      </c>
      <c r="H10" s="14"/>
      <c r="K10" s="39"/>
      <c r="L10" s="85" t="s">
        <v>58</v>
      </c>
      <c r="M10" s="114" t="s">
        <v>183</v>
      </c>
      <c r="N10" s="114" t="s">
        <v>185</v>
      </c>
      <c r="O10" s="112" t="str">
        <f t="shared" si="1"/>
        <v>SEK3S6S2Y</v>
      </c>
      <c r="P10" s="84" t="str">
        <v>SEK3S6S2Y=ICAP</v>
      </c>
      <c r="Q10" s="157">
        <v>9.61</v>
      </c>
      <c r="R10" s="157">
        <v>0</v>
      </c>
      <c r="S10" s="152">
        <f>_xll.qlMidEquivalent(Q10,R10)</f>
        <v>9.61</v>
      </c>
      <c r="T10" s="81"/>
      <c r="U10" s="156">
        <v>5.875</v>
      </c>
      <c r="V10" s="81"/>
      <c r="W10" s="165">
        <v>9.61</v>
      </c>
      <c r="X10" s="79">
        <f>_xll.qlSimpleQuoteSetValue(F10,W10/10000,Trigger)</f>
        <v>0</v>
      </c>
      <c r="Y10" s="70"/>
      <c r="Z10" s="2"/>
      <c r="AA10" s="2"/>
      <c r="AB10" s="2"/>
      <c r="AC10" s="2"/>
      <c r="AD10" s="2"/>
      <c r="AE10" s="153"/>
    </row>
    <row r="11" spans="1:31" ht="11.25" customHeight="1" x14ac:dyDescent="0.2">
      <c r="A11" s="20"/>
      <c r="B11" s="19" t="s">
        <v>57</v>
      </c>
      <c r="C11" s="18" t="s">
        <v>183</v>
      </c>
      <c r="D11" s="17" t="s">
        <v>185</v>
      </c>
      <c r="E11" s="16" t="str">
        <f t="shared" si="0"/>
        <v>SEK3S6S3Y_Quote</v>
      </c>
      <c r="F11" s="16" t="str">
        <f>_xll.qlSimpleQuote(E11,,RateTickValue,Permanent,Trigger,ObjectOverwrite)</f>
        <v>SEK3S6S3Y_Quote#0000</v>
      </c>
      <c r="G11" s="15" t="str">
        <f>_xll.ohRangeRetrieveError(F11)</f>
        <v/>
      </c>
      <c r="H11" s="14"/>
      <c r="K11" s="39"/>
      <c r="L11" s="85" t="s">
        <v>57</v>
      </c>
      <c r="M11" s="114" t="s">
        <v>183</v>
      </c>
      <c r="N11" s="114" t="s">
        <v>185</v>
      </c>
      <c r="O11" s="112" t="str">
        <f t="shared" si="1"/>
        <v>SEK3S6S3Y</v>
      </c>
      <c r="P11" s="84" t="str">
        <v>SEK3S6S3Y=ICAP</v>
      </c>
      <c r="Q11" s="157">
        <v>9.73</v>
      </c>
      <c r="R11" s="157">
        <v>0</v>
      </c>
      <c r="S11" s="152">
        <f>_xll.qlMidEquivalent(Q11,R11)</f>
        <v>9.73</v>
      </c>
      <c r="T11" s="81"/>
      <c r="U11" s="156">
        <v>6.75</v>
      </c>
      <c r="V11" s="81"/>
      <c r="W11" s="165">
        <v>9.73</v>
      </c>
      <c r="X11" s="79">
        <f>_xll.qlSimpleQuoteSetValue(F11,W11/10000,Trigger)</f>
        <v>0</v>
      </c>
      <c r="Y11" s="70"/>
      <c r="Z11" s="2"/>
      <c r="AA11" s="2"/>
      <c r="AB11" s="2"/>
      <c r="AC11" s="2"/>
      <c r="AD11" s="2"/>
      <c r="AE11" s="153"/>
    </row>
    <row r="12" spans="1:31" ht="11.25" customHeight="1" x14ac:dyDescent="0.25">
      <c r="A12" s="20"/>
      <c r="B12" s="19" t="s">
        <v>56</v>
      </c>
      <c r="C12" s="18" t="s">
        <v>183</v>
      </c>
      <c r="D12" s="17" t="s">
        <v>185</v>
      </c>
      <c r="E12" s="16" t="str">
        <f t="shared" si="0"/>
        <v>SEK3S6S4Y_Quote</v>
      </c>
      <c r="F12" s="16" t="str">
        <f>_xll.qlSimpleQuote(E12,,RateTickValue,Permanent,Trigger,ObjectOverwrite)</f>
        <v>SEK3S6S4Y_Quote#0000</v>
      </c>
      <c r="G12" s="15" t="str">
        <f>_xll.ohRangeRetrieveError(F12)</f>
        <v/>
      </c>
      <c r="H12" s="14"/>
      <c r="K12" s="39"/>
      <c r="L12" s="85" t="s">
        <v>56</v>
      </c>
      <c r="M12" s="114" t="s">
        <v>183</v>
      </c>
      <c r="N12" s="114" t="s">
        <v>185</v>
      </c>
      <c r="O12" s="112" t="str">
        <f t="shared" si="1"/>
        <v>SEK3S6S4Y</v>
      </c>
      <c r="P12" s="84" t="str">
        <v>SEK3S6S4Y=ICAP</v>
      </c>
      <c r="Q12" s="157">
        <v>9.7799999999999994</v>
      </c>
      <c r="R12" s="157">
        <v>0</v>
      </c>
      <c r="S12" s="152">
        <f>_xll.qlMidEquivalent(Q12,R12)</f>
        <v>9.7799999999999994</v>
      </c>
      <c r="T12" s="81"/>
      <c r="U12" s="156">
        <v>7.125</v>
      </c>
      <c r="V12" s="81"/>
      <c r="W12" s="165">
        <v>9.7799999999999994</v>
      </c>
      <c r="X12" s="79">
        <f>_xll.qlSimpleQuoteSetValue(F12,W12/10000,Trigger)</f>
        <v>0</v>
      </c>
      <c r="Y12" s="70"/>
      <c r="Z12" s="2"/>
      <c r="AA12"/>
      <c r="AB12" s="2"/>
      <c r="AC12" s="2"/>
      <c r="AD12" s="2"/>
      <c r="AE12" s="153"/>
    </row>
    <row r="13" spans="1:31" ht="11.25" customHeight="1" x14ac:dyDescent="0.2">
      <c r="A13" s="20"/>
      <c r="B13" s="19" t="s">
        <v>55</v>
      </c>
      <c r="C13" s="18" t="s">
        <v>183</v>
      </c>
      <c r="D13" s="17" t="s">
        <v>185</v>
      </c>
      <c r="E13" s="16" t="str">
        <f t="shared" si="0"/>
        <v>SEK3S6S5Y_Quote</v>
      </c>
      <c r="F13" s="16" t="str">
        <f>_xll.qlSimpleQuote(E13,,RateTickValue,Permanent,Trigger,ObjectOverwrite)</f>
        <v>SEK3S6S5Y_Quote#0000</v>
      </c>
      <c r="G13" s="15" t="str">
        <f>_xll.ohRangeRetrieveError(F13)</f>
        <v/>
      </c>
      <c r="H13" s="14"/>
      <c r="K13" s="39"/>
      <c r="L13" s="85" t="s">
        <v>55</v>
      </c>
      <c r="M13" s="114" t="s">
        <v>183</v>
      </c>
      <c r="N13" s="114" t="s">
        <v>185</v>
      </c>
      <c r="O13" s="112" t="str">
        <f t="shared" si="1"/>
        <v>SEK3S6S5Y</v>
      </c>
      <c r="P13" s="84" t="str">
        <v>SEK3S6S5Y=ICAP</v>
      </c>
      <c r="Q13" s="157">
        <v>9.7899999999999991</v>
      </c>
      <c r="R13" s="157">
        <v>0</v>
      </c>
      <c r="S13" s="152">
        <f>_xll.qlMidEquivalent(Q13,R13)</f>
        <v>9.7899999999999991</v>
      </c>
      <c r="T13" s="81"/>
      <c r="U13" s="156">
        <v>7.375</v>
      </c>
      <c r="V13" s="81"/>
      <c r="W13" s="165">
        <v>9.7899999999999991</v>
      </c>
      <c r="X13" s="79">
        <f>_xll.qlSimpleQuoteSetValue(F13,W13/10000,Trigger)</f>
        <v>0</v>
      </c>
      <c r="Y13" s="70"/>
      <c r="Z13" s="2"/>
      <c r="AA13" s="2"/>
      <c r="AB13" s="2"/>
      <c r="AC13" s="2"/>
      <c r="AD13" s="2"/>
      <c r="AE13" s="153"/>
    </row>
    <row r="14" spans="1:31" ht="11.25" customHeight="1" x14ac:dyDescent="0.2">
      <c r="A14" s="20"/>
      <c r="B14" s="19" t="s">
        <v>54</v>
      </c>
      <c r="C14" s="18" t="s">
        <v>183</v>
      </c>
      <c r="D14" s="17" t="s">
        <v>185</v>
      </c>
      <c r="E14" s="16" t="str">
        <f t="shared" si="0"/>
        <v>SEK3S6S6Y_Quote</v>
      </c>
      <c r="F14" s="16" t="str">
        <f>_xll.qlSimpleQuote(E14,,RateTickValue,Permanent,Trigger,ObjectOverwrite)</f>
        <v>SEK3S6S6Y_Quote#0000</v>
      </c>
      <c r="G14" s="15" t="str">
        <f>_xll.ohRangeRetrieveError(F14)</f>
        <v/>
      </c>
      <c r="H14" s="14"/>
      <c r="K14" s="39"/>
      <c r="L14" s="85" t="s">
        <v>54</v>
      </c>
      <c r="M14" s="114" t="s">
        <v>183</v>
      </c>
      <c r="N14" s="114" t="s">
        <v>185</v>
      </c>
      <c r="O14" s="112" t="str">
        <f t="shared" si="1"/>
        <v>SEK3S6S6Y</v>
      </c>
      <c r="P14" s="84" t="str">
        <v>SEK3S6S6Y=ICAP</v>
      </c>
      <c r="Q14" s="157">
        <v>9.7899999999999991</v>
      </c>
      <c r="R14" s="157">
        <v>0</v>
      </c>
      <c r="S14" s="152">
        <f>_xll.qlMidEquivalent(Q14,R14)</f>
        <v>9.7899999999999991</v>
      </c>
      <c r="T14" s="81"/>
      <c r="U14" s="156" t="e">
        <v>#NUM!</v>
      </c>
      <c r="V14" s="81"/>
      <c r="W14" s="165">
        <v>9.7899999999999991</v>
      </c>
      <c r="X14" s="79">
        <f>_xll.qlSimpleQuoteSetValue(F14,W14/10000,Trigger)</f>
        <v>0</v>
      </c>
      <c r="Y14" s="70"/>
      <c r="Z14" s="2"/>
      <c r="AA14" s="2"/>
      <c r="AB14" s="2"/>
      <c r="AC14" s="2"/>
      <c r="AD14" s="2"/>
      <c r="AE14" s="153"/>
    </row>
    <row r="15" spans="1:31" ht="11.25" customHeight="1" x14ac:dyDescent="0.2">
      <c r="A15" s="20"/>
      <c r="B15" s="19" t="s">
        <v>53</v>
      </c>
      <c r="C15" s="18" t="s">
        <v>183</v>
      </c>
      <c r="D15" s="17" t="s">
        <v>185</v>
      </c>
      <c r="E15" s="16" t="str">
        <f t="shared" si="0"/>
        <v>SEK3S6S7Y_Quote</v>
      </c>
      <c r="F15" s="16" t="str">
        <f>_xll.qlSimpleQuote(E15,,RateTickValue,Permanent,Trigger,ObjectOverwrite)</f>
        <v>SEK3S6S7Y_Quote#0000</v>
      </c>
      <c r="G15" s="15" t="str">
        <f>_xll.ohRangeRetrieveError(F15)</f>
        <v/>
      </c>
      <c r="H15" s="14"/>
      <c r="K15" s="39"/>
      <c r="L15" s="85" t="s">
        <v>53</v>
      </c>
      <c r="M15" s="114" t="s">
        <v>183</v>
      </c>
      <c r="N15" s="114" t="s">
        <v>185</v>
      </c>
      <c r="O15" s="112" t="str">
        <f t="shared" si="1"/>
        <v>SEK3S6S7Y</v>
      </c>
      <c r="P15" s="84" t="str">
        <v>SEK3S6S7Y=ICAP</v>
      </c>
      <c r="Q15" s="157">
        <v>9.77</v>
      </c>
      <c r="R15" s="157">
        <v>0</v>
      </c>
      <c r="S15" s="152">
        <f>_xll.qlMidEquivalent(Q15,R15)</f>
        <v>9.77</v>
      </c>
      <c r="T15" s="81"/>
      <c r="U15" s="156">
        <v>7.5</v>
      </c>
      <c r="V15" s="81"/>
      <c r="W15" s="165">
        <v>9.77</v>
      </c>
      <c r="X15" s="79">
        <f>_xll.qlSimpleQuoteSetValue(F15,W15/10000,Trigger)</f>
        <v>0</v>
      </c>
      <c r="Y15" s="70"/>
      <c r="Z15" s="2"/>
      <c r="AA15" s="2"/>
      <c r="AB15" s="2"/>
      <c r="AC15" s="2"/>
      <c r="AD15" s="2"/>
      <c r="AE15" s="153"/>
    </row>
    <row r="16" spans="1:31" ht="11.25" customHeight="1" x14ac:dyDescent="0.2">
      <c r="A16" s="20"/>
      <c r="B16" s="19" t="s">
        <v>52</v>
      </c>
      <c r="C16" s="18" t="s">
        <v>183</v>
      </c>
      <c r="D16" s="17" t="s">
        <v>185</v>
      </c>
      <c r="E16" s="16" t="str">
        <f t="shared" si="0"/>
        <v>SEK3S6S8Y_Quote</v>
      </c>
      <c r="F16" s="16" t="str">
        <f>_xll.qlSimpleQuote(E16,,RateTickValue,Permanent,Trigger,ObjectOverwrite)</f>
        <v>SEK3S6S8Y_Quote#0000</v>
      </c>
      <c r="G16" s="15" t="str">
        <f>_xll.ohRangeRetrieveError(F16)</f>
        <v/>
      </c>
      <c r="H16" s="14"/>
      <c r="K16" s="39"/>
      <c r="L16" s="85" t="s">
        <v>52</v>
      </c>
      <c r="M16" s="114" t="s">
        <v>183</v>
      </c>
      <c r="N16" s="114" t="s">
        <v>185</v>
      </c>
      <c r="O16" s="112" t="str">
        <f t="shared" si="1"/>
        <v>SEK3S6S8Y</v>
      </c>
      <c r="P16" s="84" t="str">
        <v>SEK3S6S8Y=ICAP</v>
      </c>
      <c r="Q16" s="157">
        <v>9.76</v>
      </c>
      <c r="R16" s="157">
        <v>0</v>
      </c>
      <c r="S16" s="152">
        <f>_xll.qlMidEquivalent(Q16,R16)</f>
        <v>9.76</v>
      </c>
      <c r="T16" s="81"/>
      <c r="U16" s="156" t="e">
        <v>#NUM!</v>
      </c>
      <c r="V16" s="81"/>
      <c r="W16" s="165">
        <v>9.76</v>
      </c>
      <c r="X16" s="79">
        <f>_xll.qlSimpleQuoteSetValue(F16,W16/10000,Trigger)</f>
        <v>0</v>
      </c>
      <c r="Y16" s="70"/>
      <c r="Z16" s="2"/>
      <c r="AA16" s="2"/>
      <c r="AB16" s="2"/>
      <c r="AC16" s="2"/>
      <c r="AD16" s="2"/>
      <c r="AE16" s="153"/>
    </row>
    <row r="17" spans="1:31" ht="11.25" customHeight="1" x14ac:dyDescent="0.2">
      <c r="A17" s="20"/>
      <c r="B17" s="19" t="s">
        <v>51</v>
      </c>
      <c r="C17" s="18" t="s">
        <v>183</v>
      </c>
      <c r="D17" s="17" t="s">
        <v>185</v>
      </c>
      <c r="E17" s="16" t="str">
        <f t="shared" si="0"/>
        <v>SEK3S6S9Y_Quote</v>
      </c>
      <c r="F17" s="16" t="str">
        <f>_xll.qlSimpleQuote(E17,,RateTickValue,Permanent,Trigger,ObjectOverwrite)</f>
        <v>SEK3S6S9Y_Quote#0000</v>
      </c>
      <c r="G17" s="15" t="str">
        <f>_xll.ohRangeRetrieveError(F17)</f>
        <v/>
      </c>
      <c r="H17" s="14"/>
      <c r="K17" s="39"/>
      <c r="L17" s="85" t="s">
        <v>51</v>
      </c>
      <c r="M17" s="114" t="s">
        <v>183</v>
      </c>
      <c r="N17" s="114" t="s">
        <v>185</v>
      </c>
      <c r="O17" s="112" t="str">
        <f t="shared" si="1"/>
        <v>SEK3S6S9Y</v>
      </c>
      <c r="P17" s="84" t="str">
        <v>SEK3S6S9Y=ICAP</v>
      </c>
      <c r="Q17" s="157">
        <v>9.73</v>
      </c>
      <c r="R17" s="157">
        <v>0</v>
      </c>
      <c r="S17" s="152">
        <f>_xll.qlMidEquivalent(Q17,R17)</f>
        <v>9.73</v>
      </c>
      <c r="T17" s="81"/>
      <c r="U17" s="156" t="e">
        <v>#NUM!</v>
      </c>
      <c r="V17" s="81"/>
      <c r="W17" s="165">
        <v>9.73</v>
      </c>
      <c r="X17" s="79">
        <f>_xll.qlSimpleQuoteSetValue(F17,W17/10000,Trigger)</f>
        <v>0</v>
      </c>
      <c r="Y17" s="70"/>
      <c r="Z17" s="2"/>
      <c r="AA17" s="2"/>
      <c r="AB17" s="2"/>
      <c r="AC17" s="2"/>
      <c r="AD17" s="2"/>
      <c r="AE17" s="153"/>
    </row>
    <row r="18" spans="1:31" ht="11.25" customHeight="1" x14ac:dyDescent="0.2">
      <c r="A18" s="20"/>
      <c r="B18" s="19" t="s">
        <v>50</v>
      </c>
      <c r="C18" s="18" t="s">
        <v>183</v>
      </c>
      <c r="D18" s="17" t="s">
        <v>185</v>
      </c>
      <c r="E18" s="16" t="str">
        <f t="shared" si="0"/>
        <v>SEK3S6S10Y_Quote</v>
      </c>
      <c r="F18" s="16" t="str">
        <f>_xll.qlSimpleQuote(E18,,RateTickValue,Permanent,Trigger,ObjectOverwrite)</f>
        <v>SEK3S6S10Y_Quote#0000</v>
      </c>
      <c r="G18" s="15" t="str">
        <f>_xll.ohRangeRetrieveError(F18)</f>
        <v/>
      </c>
      <c r="H18" s="14"/>
      <c r="K18" s="39"/>
      <c r="L18" s="85" t="s">
        <v>50</v>
      </c>
      <c r="M18" s="114" t="s">
        <v>183</v>
      </c>
      <c r="N18" s="114" t="s">
        <v>185</v>
      </c>
      <c r="O18" s="112" t="str">
        <f t="shared" si="1"/>
        <v>SEK3S6S10Y</v>
      </c>
      <c r="P18" s="84" t="str">
        <v>SEK3S6S10Y=ICAP</v>
      </c>
      <c r="Q18" s="157">
        <v>9.67</v>
      </c>
      <c r="R18" s="157">
        <v>0</v>
      </c>
      <c r="S18" s="152">
        <f>_xll.qlMidEquivalent(Q18,R18)</f>
        <v>9.67</v>
      </c>
      <c r="T18" s="81"/>
      <c r="U18" s="156">
        <v>7.5</v>
      </c>
      <c r="V18" s="81"/>
      <c r="W18" s="165">
        <v>9.67</v>
      </c>
      <c r="X18" s="79">
        <f>_xll.qlSimpleQuoteSetValue(F18,W18/10000,Trigger)</f>
        <v>0</v>
      </c>
      <c r="Y18" s="70"/>
      <c r="Z18" s="2"/>
      <c r="AA18" s="2"/>
      <c r="AB18" s="2"/>
      <c r="AC18" s="2"/>
      <c r="AD18" s="2"/>
      <c r="AE18" s="153"/>
    </row>
    <row r="19" spans="1:31" ht="11.25" customHeight="1" x14ac:dyDescent="0.2">
      <c r="A19" s="20"/>
      <c r="B19" s="19" t="s">
        <v>49</v>
      </c>
      <c r="C19" s="18" t="s">
        <v>183</v>
      </c>
      <c r="D19" s="17" t="s">
        <v>185</v>
      </c>
      <c r="E19" s="16" t="str">
        <f t="shared" si="0"/>
        <v>SEK3S6S11Y_Quote</v>
      </c>
      <c r="F19" s="16" t="str">
        <f>_xll.qlSimpleQuote(E19,,RateTickValue,Permanent,Trigger,ObjectOverwrite)</f>
        <v>SEK3S6S11Y_Quote#0000</v>
      </c>
      <c r="G19" s="15" t="str">
        <f>_xll.ohRangeRetrieveError(F19)</f>
        <v/>
      </c>
      <c r="H19" s="14"/>
      <c r="K19" s="39"/>
      <c r="L19" s="85" t="s">
        <v>49</v>
      </c>
      <c r="M19" s="114" t="s">
        <v>183</v>
      </c>
      <c r="N19" s="114" t="s">
        <v>185</v>
      </c>
      <c r="O19" s="112" t="str">
        <f t="shared" si="1"/>
        <v>SEK3S6S11Y</v>
      </c>
      <c r="P19" s="84" t="str">
        <v>SEK3S6S11Y=ICAP</v>
      </c>
      <c r="Q19" s="157" t="s">
        <v>176</v>
      </c>
      <c r="R19" s="157" t="s">
        <v>176</v>
      </c>
      <c r="S19" s="152" t="e">
        <f>_xll.qlMidEquivalent(Q19,R19)</f>
        <v>#NUM!</v>
      </c>
      <c r="T19" s="81"/>
      <c r="U19" s="156" t="e">
        <v>#NUM!</v>
      </c>
      <c r="V19" s="81"/>
      <c r="W19" s="165" t="e">
        <v>#NUM!</v>
      </c>
      <c r="X19" s="79">
        <f>_xll.qlSimpleQuoteSetValue(F19,W19/10000,Trigger)</f>
        <v>0</v>
      </c>
      <c r="Y19" s="70"/>
      <c r="Z19" s="2"/>
      <c r="AA19" s="2"/>
      <c r="AB19" s="2"/>
      <c r="AC19" s="2"/>
      <c r="AD19" s="2"/>
      <c r="AE19" s="153"/>
    </row>
    <row r="20" spans="1:31" ht="11.25" customHeight="1" x14ac:dyDescent="0.2">
      <c r="A20" s="20"/>
      <c r="B20" s="19" t="s">
        <v>48</v>
      </c>
      <c r="C20" s="18" t="s">
        <v>183</v>
      </c>
      <c r="D20" s="17" t="s">
        <v>185</v>
      </c>
      <c r="E20" s="16" t="str">
        <f t="shared" si="0"/>
        <v>SEK3S6S12Y_Quote</v>
      </c>
      <c r="F20" s="16" t="str">
        <f>_xll.qlSimpleQuote(E20,,RateTickValue,Permanent,Trigger,ObjectOverwrite)</f>
        <v>SEK3S6S12Y_Quote#0000</v>
      </c>
      <c r="G20" s="15" t="str">
        <f>_xll.ohRangeRetrieveError(F20)</f>
        <v/>
      </c>
      <c r="H20" s="14"/>
      <c r="K20" s="39"/>
      <c r="L20" s="85" t="s">
        <v>48</v>
      </c>
      <c r="M20" s="114" t="s">
        <v>183</v>
      </c>
      <c r="N20" s="114" t="s">
        <v>185</v>
      </c>
      <c r="O20" s="112" t="str">
        <f t="shared" si="1"/>
        <v>SEK3S6S12Y</v>
      </c>
      <c r="P20" s="84" t="str">
        <v>SEK3S6S12Y=ICAP</v>
      </c>
      <c r="Q20" s="157">
        <v>9.39</v>
      </c>
      <c r="R20" s="157">
        <v>0</v>
      </c>
      <c r="S20" s="152">
        <f>_xll.qlMidEquivalent(Q20,R20)</f>
        <v>9.39</v>
      </c>
      <c r="T20" s="81"/>
      <c r="U20" s="156">
        <v>7</v>
      </c>
      <c r="V20" s="81"/>
      <c r="W20" s="165">
        <v>9.39</v>
      </c>
      <c r="X20" s="79">
        <f>_xll.qlSimpleQuoteSetValue(F20,W20/10000,Trigger)</f>
        <v>0</v>
      </c>
      <c r="Y20" s="70"/>
      <c r="Z20" s="2"/>
      <c r="AA20" s="2"/>
      <c r="AB20" s="2"/>
      <c r="AC20" s="2"/>
      <c r="AD20" s="2"/>
      <c r="AE20" s="153"/>
    </row>
    <row r="21" spans="1:31" ht="11.25" customHeight="1" x14ac:dyDescent="0.25">
      <c r="A21" s="20"/>
      <c r="B21" s="19" t="s">
        <v>47</v>
      </c>
      <c r="C21" s="18" t="s">
        <v>183</v>
      </c>
      <c r="D21" s="17" t="s">
        <v>185</v>
      </c>
      <c r="E21" s="16" t="str">
        <f t="shared" si="0"/>
        <v>SEK3S6S13Y_Quote</v>
      </c>
      <c r="F21" s="16" t="str">
        <f>_xll.qlSimpleQuote(E21,,RateTickValue,Permanent,Trigger,ObjectOverwrite)</f>
        <v>SEK3S6S13Y_Quote#0000</v>
      </c>
      <c r="G21" s="15" t="str">
        <f>_xll.ohRangeRetrieveError(F21)</f>
        <v/>
      </c>
      <c r="H21" s="14"/>
      <c r="K21" s="39"/>
      <c r="L21" s="85" t="s">
        <v>47</v>
      </c>
      <c r="M21" s="114" t="s">
        <v>183</v>
      </c>
      <c r="N21" s="114" t="s">
        <v>185</v>
      </c>
      <c r="O21" s="112" t="str">
        <f t="shared" si="1"/>
        <v>SEK3S6S13Y</v>
      </c>
      <c r="P21" s="84" t="str">
        <v>SEK3S6S13Y=ICAP</v>
      </c>
      <c r="Q21" s="157" t="s">
        <v>176</v>
      </c>
      <c r="R21" s="157" t="s">
        <v>176</v>
      </c>
      <c r="S21" s="152" t="e">
        <f>_xll.qlMidEquivalent(Q21,R21)</f>
        <v>#NUM!</v>
      </c>
      <c r="T21" s="81"/>
      <c r="U21" s="156" t="e">
        <v>#NUM!</v>
      </c>
      <c r="V21" s="81"/>
      <c r="W21" s="165" t="e">
        <v>#NUM!</v>
      </c>
      <c r="X21" s="79">
        <f>_xll.qlSimpleQuoteSetValue(F21,W21/10000,Trigger)</f>
        <v>0</v>
      </c>
      <c r="Y21" s="70"/>
      <c r="Z21" s="2"/>
      <c r="AA21" s="2"/>
      <c r="AB21"/>
      <c r="AC21" s="2"/>
      <c r="AD21" s="2"/>
      <c r="AE21" s="153"/>
    </row>
    <row r="22" spans="1:31" ht="11.25" customHeight="1" x14ac:dyDescent="0.2">
      <c r="A22" s="20"/>
      <c r="B22" s="19" t="s">
        <v>46</v>
      </c>
      <c r="C22" s="18" t="s">
        <v>183</v>
      </c>
      <c r="D22" s="17" t="s">
        <v>185</v>
      </c>
      <c r="E22" s="16" t="str">
        <f t="shared" si="0"/>
        <v>SEK3S6S14Y_Quote</v>
      </c>
      <c r="F22" s="16" t="str">
        <f>_xll.qlSimpleQuote(E22,,RateTickValue,Permanent,Trigger,ObjectOverwrite)</f>
        <v>SEK3S6S14Y_Quote#0000</v>
      </c>
      <c r="G22" s="15" t="str">
        <f>_xll.ohRangeRetrieveError(F22)</f>
        <v/>
      </c>
      <c r="H22" s="14"/>
      <c r="K22" s="39"/>
      <c r="L22" s="85" t="s">
        <v>46</v>
      </c>
      <c r="M22" s="114" t="s">
        <v>183</v>
      </c>
      <c r="N22" s="114" t="s">
        <v>185</v>
      </c>
      <c r="O22" s="112" t="str">
        <f t="shared" si="1"/>
        <v>SEK3S6S14Y</v>
      </c>
      <c r="P22" s="84" t="str">
        <v>SEK3S6S14Y=ICAP</v>
      </c>
      <c r="Q22" s="157" t="s">
        <v>176</v>
      </c>
      <c r="R22" s="157" t="s">
        <v>176</v>
      </c>
      <c r="S22" s="152" t="e">
        <f>_xll.qlMidEquivalent(Q22,R22)</f>
        <v>#NUM!</v>
      </c>
      <c r="T22" s="81"/>
      <c r="U22" s="156" t="e">
        <v>#NUM!</v>
      </c>
      <c r="V22" s="81"/>
      <c r="W22" s="165" t="e">
        <v>#NUM!</v>
      </c>
      <c r="X22" s="79">
        <f>_xll.qlSimpleQuoteSetValue(F22,W22/10000,Trigger)</f>
        <v>0</v>
      </c>
      <c r="Y22" s="70"/>
      <c r="Z22" s="2"/>
      <c r="AA22" s="2"/>
      <c r="AB22" s="2"/>
      <c r="AC22" s="2"/>
      <c r="AD22" s="2"/>
      <c r="AE22" s="153"/>
    </row>
    <row r="23" spans="1:31" ht="11.25" customHeight="1" x14ac:dyDescent="0.2">
      <c r="A23" s="20"/>
      <c r="B23" s="19" t="s">
        <v>45</v>
      </c>
      <c r="C23" s="18" t="s">
        <v>183</v>
      </c>
      <c r="D23" s="17" t="s">
        <v>185</v>
      </c>
      <c r="E23" s="16" t="str">
        <f t="shared" si="0"/>
        <v>SEK3S6S15Y_Quote</v>
      </c>
      <c r="F23" s="16" t="str">
        <f>_xll.qlSimpleQuote(E23,,RateTickValue,Permanent,Trigger,ObjectOverwrite)</f>
        <v>SEK3S6S15Y_Quote#0000</v>
      </c>
      <c r="G23" s="15" t="str">
        <f>_xll.ohRangeRetrieveError(F23)</f>
        <v/>
      </c>
      <c r="H23" s="14"/>
      <c r="K23" s="39"/>
      <c r="L23" s="85" t="s">
        <v>45</v>
      </c>
      <c r="M23" s="114" t="s">
        <v>183</v>
      </c>
      <c r="N23" s="114" t="s">
        <v>185</v>
      </c>
      <c r="O23" s="112" t="str">
        <f t="shared" si="1"/>
        <v>SEK3S6S15Y</v>
      </c>
      <c r="P23" s="84" t="str">
        <v>SEK3S6S15Y=ICAP</v>
      </c>
      <c r="Q23" s="157">
        <v>8.69</v>
      </c>
      <c r="R23" s="157">
        <v>0</v>
      </c>
      <c r="S23" s="152">
        <f>_xll.qlMidEquivalent(Q23,R23)</f>
        <v>8.69</v>
      </c>
      <c r="T23" s="81"/>
      <c r="U23" s="156">
        <v>6</v>
      </c>
      <c r="V23" s="81"/>
      <c r="W23" s="165">
        <v>8.69</v>
      </c>
      <c r="X23" s="79">
        <f>_xll.qlSimpleQuoteSetValue(F23,W23/10000,Trigger)</f>
        <v>0</v>
      </c>
      <c r="Y23" s="70"/>
      <c r="Z23" s="2"/>
      <c r="AA23" s="2"/>
      <c r="AB23" s="2"/>
      <c r="AC23" s="2"/>
      <c r="AD23" s="2"/>
      <c r="AE23" s="153"/>
    </row>
    <row r="24" spans="1:31" ht="11.25" customHeight="1" x14ac:dyDescent="0.2">
      <c r="A24" s="20"/>
      <c r="B24" s="19" t="s">
        <v>44</v>
      </c>
      <c r="C24" s="18" t="s">
        <v>183</v>
      </c>
      <c r="D24" s="17" t="s">
        <v>185</v>
      </c>
      <c r="E24" s="16" t="str">
        <f t="shared" si="0"/>
        <v>SEK3S6S16Y_Quote</v>
      </c>
      <c r="F24" s="16" t="str">
        <f>_xll.qlSimpleQuote(E24,,RateTickValue,Permanent,Trigger,ObjectOverwrite)</f>
        <v>SEK3S6S16Y_Quote#0000</v>
      </c>
      <c r="G24" s="15" t="str">
        <f>_xll.ohRangeRetrieveError(F24)</f>
        <v/>
      </c>
      <c r="H24" s="14"/>
      <c r="K24" s="39"/>
      <c r="L24" s="85" t="s">
        <v>44</v>
      </c>
      <c r="M24" s="114" t="s">
        <v>183</v>
      </c>
      <c r="N24" s="114" t="s">
        <v>185</v>
      </c>
      <c r="O24" s="112" t="str">
        <f t="shared" si="1"/>
        <v>SEK3S6S16Y</v>
      </c>
      <c r="P24" s="84" t="str">
        <v>SEK3S6S16Y=ICAP</v>
      </c>
      <c r="Q24" s="157" t="s">
        <v>176</v>
      </c>
      <c r="R24" s="157" t="s">
        <v>176</v>
      </c>
      <c r="S24" s="152" t="e">
        <f>_xll.qlMidEquivalent(Q24,R24)</f>
        <v>#NUM!</v>
      </c>
      <c r="T24" s="81"/>
      <c r="U24" s="156" t="e">
        <v>#NUM!</v>
      </c>
      <c r="V24" s="81"/>
      <c r="W24" s="165" t="e">
        <v>#NUM!</v>
      </c>
      <c r="X24" s="79">
        <f>_xll.qlSimpleQuoteSetValue(F24,W24/10000,Trigger)</f>
        <v>0</v>
      </c>
      <c r="Y24" s="70"/>
      <c r="Z24" s="2"/>
      <c r="AA24" s="2"/>
      <c r="AB24" s="2"/>
      <c r="AC24" s="2"/>
      <c r="AD24" s="2"/>
      <c r="AE24" s="153"/>
    </row>
    <row r="25" spans="1:31" ht="11.25" customHeight="1" x14ac:dyDescent="0.2">
      <c r="A25" s="20"/>
      <c r="B25" s="19" t="s">
        <v>43</v>
      </c>
      <c r="C25" s="18" t="s">
        <v>183</v>
      </c>
      <c r="D25" s="17" t="s">
        <v>185</v>
      </c>
      <c r="E25" s="16" t="str">
        <f t="shared" si="0"/>
        <v>SEK3S6S17Y_Quote</v>
      </c>
      <c r="F25" s="16" t="str">
        <f>_xll.qlSimpleQuote(E25,,RateTickValue,Permanent,Trigger,ObjectOverwrite)</f>
        <v>SEK3S6S17Y_Quote#0000</v>
      </c>
      <c r="G25" s="15" t="str">
        <f>_xll.ohRangeRetrieveError(F25)</f>
        <v/>
      </c>
      <c r="H25" s="14"/>
      <c r="K25" s="39"/>
      <c r="L25" s="85" t="s">
        <v>43</v>
      </c>
      <c r="M25" s="114" t="s">
        <v>183</v>
      </c>
      <c r="N25" s="114" t="s">
        <v>185</v>
      </c>
      <c r="O25" s="112" t="str">
        <f t="shared" si="1"/>
        <v>SEK3S6S17Y</v>
      </c>
      <c r="P25" s="84" t="str">
        <v>SEK3S6S17Y=ICAP</v>
      </c>
      <c r="Q25" s="157" t="s">
        <v>176</v>
      </c>
      <c r="R25" s="157" t="s">
        <v>176</v>
      </c>
      <c r="S25" s="152" t="e">
        <f>_xll.qlMidEquivalent(Q25,R25)</f>
        <v>#NUM!</v>
      </c>
      <c r="T25" s="81"/>
      <c r="U25" s="156" t="e">
        <v>#NUM!</v>
      </c>
      <c r="V25" s="81"/>
      <c r="W25" s="165" t="e">
        <v>#NUM!</v>
      </c>
      <c r="X25" s="79">
        <f>_xll.qlSimpleQuoteSetValue(F25,W25/10000,Trigger)</f>
        <v>0</v>
      </c>
      <c r="Y25" s="70"/>
      <c r="Z25" s="2"/>
      <c r="AA25" s="2"/>
      <c r="AB25" s="2"/>
      <c r="AC25" s="2"/>
      <c r="AD25" s="2"/>
      <c r="AE25" s="153"/>
    </row>
    <row r="26" spans="1:31" ht="11.25" customHeight="1" x14ac:dyDescent="0.2">
      <c r="A26" s="20"/>
      <c r="B26" s="19" t="s">
        <v>42</v>
      </c>
      <c r="C26" s="18" t="s">
        <v>183</v>
      </c>
      <c r="D26" s="17" t="s">
        <v>185</v>
      </c>
      <c r="E26" s="16" t="str">
        <f t="shared" si="0"/>
        <v>SEK3S6S18Y_Quote</v>
      </c>
      <c r="F26" s="16" t="str">
        <f>_xll.qlSimpleQuote(E26,,RateTickValue,Permanent,Trigger,ObjectOverwrite)</f>
        <v>SEK3S6S18Y_Quote#0000</v>
      </c>
      <c r="G26" s="15" t="str">
        <f>_xll.ohRangeRetrieveError(F26)</f>
        <v/>
      </c>
      <c r="H26" s="14"/>
      <c r="K26" s="39"/>
      <c r="L26" s="85" t="s">
        <v>42</v>
      </c>
      <c r="M26" s="114" t="s">
        <v>183</v>
      </c>
      <c r="N26" s="114" t="s">
        <v>185</v>
      </c>
      <c r="O26" s="112" t="str">
        <f t="shared" si="1"/>
        <v>SEK3S6S18Y</v>
      </c>
      <c r="P26" s="84" t="str">
        <v>SEK3S6S18Y=ICAP</v>
      </c>
      <c r="Q26" s="157" t="s">
        <v>176</v>
      </c>
      <c r="R26" s="157" t="s">
        <v>176</v>
      </c>
      <c r="S26" s="152" t="e">
        <f>_xll.qlMidEquivalent(Q26,R26)</f>
        <v>#NUM!</v>
      </c>
      <c r="T26" s="81"/>
      <c r="U26" s="156" t="e">
        <v>#NUM!</v>
      </c>
      <c r="V26" s="81"/>
      <c r="W26" s="165" t="e">
        <v>#NUM!</v>
      </c>
      <c r="X26" s="79">
        <f>_xll.qlSimpleQuoteSetValue(F26,W26/10000,Trigger)</f>
        <v>0</v>
      </c>
      <c r="Y26" s="70"/>
      <c r="Z26" s="2"/>
      <c r="AA26" s="2"/>
      <c r="AB26" s="2"/>
      <c r="AC26" s="2"/>
      <c r="AD26" s="2"/>
      <c r="AE26" s="153"/>
    </row>
    <row r="27" spans="1:31" ht="11.25" customHeight="1" x14ac:dyDescent="0.2">
      <c r="A27" s="20"/>
      <c r="B27" s="19" t="s">
        <v>41</v>
      </c>
      <c r="C27" s="18" t="s">
        <v>183</v>
      </c>
      <c r="D27" s="17" t="s">
        <v>185</v>
      </c>
      <c r="E27" s="16" t="str">
        <f t="shared" si="0"/>
        <v>SEK3S6S19Y_Quote</v>
      </c>
      <c r="F27" s="16" t="str">
        <f>_xll.qlSimpleQuote(E27,,RateTickValue,Permanent,Trigger,ObjectOverwrite)</f>
        <v>SEK3S6S19Y_Quote#0000</v>
      </c>
      <c r="G27" s="15" t="str">
        <f>_xll.ohRangeRetrieveError(F27)</f>
        <v/>
      </c>
      <c r="H27" s="14"/>
      <c r="K27" s="39"/>
      <c r="L27" s="85" t="s">
        <v>41</v>
      </c>
      <c r="M27" s="114" t="s">
        <v>183</v>
      </c>
      <c r="N27" s="114" t="s">
        <v>185</v>
      </c>
      <c r="O27" s="112" t="str">
        <f t="shared" si="1"/>
        <v>SEK3S6S19Y</v>
      </c>
      <c r="P27" s="84" t="str">
        <v>SEK3S6S19Y=ICAP</v>
      </c>
      <c r="Q27" s="157" t="s">
        <v>176</v>
      </c>
      <c r="R27" s="157" t="s">
        <v>176</v>
      </c>
      <c r="S27" s="152" t="e">
        <f>_xll.qlMidEquivalent(Q27,R27)</f>
        <v>#NUM!</v>
      </c>
      <c r="T27" s="81"/>
      <c r="U27" s="156" t="e">
        <v>#NUM!</v>
      </c>
      <c r="V27" s="81"/>
      <c r="W27" s="165" t="e">
        <v>#NUM!</v>
      </c>
      <c r="X27" s="79">
        <f>_xll.qlSimpleQuoteSetValue(F27,W27/10000,Trigger)</f>
        <v>0</v>
      </c>
      <c r="Y27" s="70"/>
      <c r="Z27" s="2"/>
      <c r="AA27" s="2"/>
      <c r="AB27" s="2"/>
      <c r="AC27" s="2"/>
      <c r="AD27" s="2"/>
      <c r="AE27" s="153"/>
    </row>
    <row r="28" spans="1:31" ht="11.25" customHeight="1" x14ac:dyDescent="0.2">
      <c r="A28" s="20"/>
      <c r="B28" s="19" t="s">
        <v>40</v>
      </c>
      <c r="C28" s="18" t="s">
        <v>183</v>
      </c>
      <c r="D28" s="17" t="s">
        <v>185</v>
      </c>
      <c r="E28" s="16" t="str">
        <f t="shared" si="0"/>
        <v>SEK3S6S20Y_Quote</v>
      </c>
      <c r="F28" s="16" t="str">
        <f>_xll.qlSimpleQuote(E28,,RateTickValue,Permanent,Trigger,ObjectOverwrite)</f>
        <v>SEK3S6S20Y_Quote#0000</v>
      </c>
      <c r="G28" s="15" t="str">
        <f>_xll.ohRangeRetrieveError(F28)</f>
        <v/>
      </c>
      <c r="H28" s="14"/>
      <c r="K28" s="39"/>
      <c r="L28" s="85" t="s">
        <v>40</v>
      </c>
      <c r="M28" s="114" t="s">
        <v>183</v>
      </c>
      <c r="N28" s="114" t="s">
        <v>185</v>
      </c>
      <c r="O28" s="112" t="str">
        <f t="shared" si="1"/>
        <v>SEK3S6S20Y</v>
      </c>
      <c r="P28" s="84" t="str">
        <v>SEK3S6S20Y=ICAP</v>
      </c>
      <c r="Q28" s="157">
        <v>7.7</v>
      </c>
      <c r="R28" s="157">
        <v>0</v>
      </c>
      <c r="S28" s="152">
        <f>_xll.qlMidEquivalent(Q28,R28)</f>
        <v>7.7</v>
      </c>
      <c r="T28" s="81"/>
      <c r="U28" s="156">
        <v>4.75</v>
      </c>
      <c r="V28" s="81"/>
      <c r="W28" s="165">
        <v>7.7</v>
      </c>
      <c r="X28" s="79">
        <f>_xll.qlSimpleQuoteSetValue(F28,W28/10000,Trigger)</f>
        <v>0</v>
      </c>
      <c r="Y28" s="70"/>
      <c r="Z28" s="2"/>
      <c r="AA28" s="2"/>
      <c r="AB28" s="2"/>
      <c r="AC28" s="2"/>
      <c r="AD28" s="2"/>
      <c r="AE28" s="153"/>
    </row>
    <row r="29" spans="1:31" ht="11.25" customHeight="1" x14ac:dyDescent="0.2">
      <c r="A29" s="20"/>
      <c r="B29" s="19" t="s">
        <v>39</v>
      </c>
      <c r="C29" s="18" t="s">
        <v>183</v>
      </c>
      <c r="D29" s="17" t="s">
        <v>185</v>
      </c>
      <c r="E29" s="16" t="str">
        <f t="shared" si="0"/>
        <v>SEK3S6S21Y_Quote</v>
      </c>
      <c r="F29" s="16" t="str">
        <f>_xll.qlSimpleQuote(E29,,RateTickValue,Permanent,Trigger,ObjectOverwrite)</f>
        <v>SEK3S6S21Y_Quote#0000</v>
      </c>
      <c r="G29" s="15" t="str">
        <f>_xll.ohRangeRetrieveError(F29)</f>
        <v/>
      </c>
      <c r="H29" s="14"/>
      <c r="K29" s="39"/>
      <c r="L29" s="85" t="s">
        <v>39</v>
      </c>
      <c r="M29" s="114" t="s">
        <v>183</v>
      </c>
      <c r="N29" s="114" t="s">
        <v>185</v>
      </c>
      <c r="O29" s="112" t="str">
        <f t="shared" si="1"/>
        <v>SEK3S6S21Y</v>
      </c>
      <c r="P29" s="84" t="str">
        <v>SEK3S6S21Y=ICAP</v>
      </c>
      <c r="Q29" s="157" t="s">
        <v>176</v>
      </c>
      <c r="R29" s="157" t="s">
        <v>176</v>
      </c>
      <c r="S29" s="152" t="e">
        <f>_xll.qlMidEquivalent(Q29,R29)</f>
        <v>#NUM!</v>
      </c>
      <c r="T29" s="81"/>
      <c r="U29" s="156" t="e">
        <v>#NUM!</v>
      </c>
      <c r="V29" s="81"/>
      <c r="W29" s="165" t="e">
        <v>#NUM!</v>
      </c>
      <c r="X29" s="79">
        <f>_xll.qlSimpleQuoteSetValue(F29,W29/10000,Trigger)</f>
        <v>0</v>
      </c>
      <c r="Y29" s="70"/>
      <c r="Z29" s="2"/>
      <c r="AA29" s="2"/>
      <c r="AB29" s="2"/>
      <c r="AC29" s="2"/>
      <c r="AD29" s="2"/>
      <c r="AE29" s="153"/>
    </row>
    <row r="30" spans="1:31" ht="11.25" customHeight="1" x14ac:dyDescent="0.2">
      <c r="A30" s="20"/>
      <c r="B30" s="19" t="s">
        <v>38</v>
      </c>
      <c r="C30" s="18" t="s">
        <v>183</v>
      </c>
      <c r="D30" s="17" t="s">
        <v>185</v>
      </c>
      <c r="E30" s="16" t="str">
        <f t="shared" si="0"/>
        <v>SEK3S6S22Y_Quote</v>
      </c>
      <c r="F30" s="16" t="str">
        <f>_xll.qlSimpleQuote(E30,,RateTickValue,Permanent,Trigger,ObjectOverwrite)</f>
        <v>SEK3S6S22Y_Quote#0000</v>
      </c>
      <c r="G30" s="15" t="str">
        <f>_xll.ohRangeRetrieveError(F30)</f>
        <v/>
      </c>
      <c r="H30" s="14"/>
      <c r="K30" s="39"/>
      <c r="L30" s="85" t="s">
        <v>38</v>
      </c>
      <c r="M30" s="114" t="s">
        <v>183</v>
      </c>
      <c r="N30" s="114" t="s">
        <v>185</v>
      </c>
      <c r="O30" s="112" t="str">
        <f t="shared" si="1"/>
        <v>SEK3S6S22Y</v>
      </c>
      <c r="P30" s="84" t="str">
        <v>SEK3S6S22Y=ICAP</v>
      </c>
      <c r="Q30" s="157" t="s">
        <v>176</v>
      </c>
      <c r="R30" s="157" t="s">
        <v>176</v>
      </c>
      <c r="S30" s="152" t="e">
        <f>_xll.qlMidEquivalent(Q30,R30)</f>
        <v>#NUM!</v>
      </c>
      <c r="T30" s="81"/>
      <c r="U30" s="156" t="e">
        <v>#NUM!</v>
      </c>
      <c r="V30" s="81"/>
      <c r="W30" s="165" t="e">
        <v>#NUM!</v>
      </c>
      <c r="X30" s="79">
        <f>_xll.qlSimpleQuoteSetValue(F30,W30/10000,Trigger)</f>
        <v>0</v>
      </c>
      <c r="Y30" s="70"/>
      <c r="Z30" s="2"/>
      <c r="AA30" s="2"/>
      <c r="AB30" s="2"/>
      <c r="AC30" s="2"/>
      <c r="AD30" s="2"/>
      <c r="AE30" s="153"/>
    </row>
    <row r="31" spans="1:31" ht="11.25" customHeight="1" x14ac:dyDescent="0.2">
      <c r="A31" s="20"/>
      <c r="B31" s="19" t="s">
        <v>37</v>
      </c>
      <c r="C31" s="18" t="s">
        <v>183</v>
      </c>
      <c r="D31" s="17" t="s">
        <v>185</v>
      </c>
      <c r="E31" s="16" t="str">
        <f t="shared" si="0"/>
        <v>SEK3S6S23Y_Quote</v>
      </c>
      <c r="F31" s="16" t="str">
        <f>_xll.qlSimpleQuote(E31,,RateTickValue,Permanent,Trigger,ObjectOverwrite)</f>
        <v>SEK3S6S23Y_Quote#0000</v>
      </c>
      <c r="G31" s="15" t="str">
        <f>_xll.ohRangeRetrieveError(F31)</f>
        <v/>
      </c>
      <c r="H31" s="14"/>
      <c r="K31" s="39"/>
      <c r="L31" s="85" t="s">
        <v>37</v>
      </c>
      <c r="M31" s="114" t="s">
        <v>183</v>
      </c>
      <c r="N31" s="114" t="s">
        <v>185</v>
      </c>
      <c r="O31" s="112" t="str">
        <f t="shared" si="1"/>
        <v>SEK3S6S23Y</v>
      </c>
      <c r="P31" s="84" t="str">
        <v>SEK3S6S23Y=ICAP</v>
      </c>
      <c r="Q31" s="157" t="s">
        <v>176</v>
      </c>
      <c r="R31" s="157" t="s">
        <v>176</v>
      </c>
      <c r="S31" s="152" t="e">
        <f>_xll.qlMidEquivalent(Q31,R31)</f>
        <v>#NUM!</v>
      </c>
      <c r="T31" s="81"/>
      <c r="U31" s="156" t="e">
        <v>#NUM!</v>
      </c>
      <c r="V31" s="81"/>
      <c r="W31" s="165" t="e">
        <v>#NUM!</v>
      </c>
      <c r="X31" s="79">
        <f>_xll.qlSimpleQuoteSetValue(F31,W31/10000,Trigger)</f>
        <v>0</v>
      </c>
      <c r="Y31" s="70"/>
      <c r="Z31" s="2"/>
      <c r="AA31" s="2"/>
      <c r="AB31" s="2"/>
      <c r="AC31" s="2"/>
      <c r="AD31" s="2"/>
      <c r="AE31" s="153"/>
    </row>
    <row r="32" spans="1:31" ht="11.25" customHeight="1" x14ac:dyDescent="0.2">
      <c r="A32" s="20"/>
      <c r="B32" s="19" t="s">
        <v>36</v>
      </c>
      <c r="C32" s="18" t="s">
        <v>183</v>
      </c>
      <c r="D32" s="17" t="s">
        <v>185</v>
      </c>
      <c r="E32" s="16" t="str">
        <f t="shared" si="0"/>
        <v>SEK3S6S24Y_Quote</v>
      </c>
      <c r="F32" s="16" t="str">
        <f>_xll.qlSimpleQuote(E32,,RateTickValue,Permanent,Trigger,ObjectOverwrite)</f>
        <v>SEK3S6S24Y_Quote#0000</v>
      </c>
      <c r="G32" s="15" t="str">
        <f>_xll.ohRangeRetrieveError(F32)</f>
        <v/>
      </c>
      <c r="H32" s="14"/>
      <c r="K32" s="39"/>
      <c r="L32" s="85" t="s">
        <v>36</v>
      </c>
      <c r="M32" s="114" t="s">
        <v>183</v>
      </c>
      <c r="N32" s="114" t="s">
        <v>185</v>
      </c>
      <c r="O32" s="112" t="str">
        <f t="shared" si="1"/>
        <v>SEK3S6S24Y</v>
      </c>
      <c r="P32" s="84" t="str">
        <v>SEK3S6S24Y=ICAP</v>
      </c>
      <c r="Q32" s="157" t="s">
        <v>176</v>
      </c>
      <c r="R32" s="157" t="s">
        <v>176</v>
      </c>
      <c r="S32" s="152" t="e">
        <f>_xll.qlMidEquivalent(Q32,R32)</f>
        <v>#NUM!</v>
      </c>
      <c r="T32" s="81"/>
      <c r="U32" s="156" t="e">
        <v>#NUM!</v>
      </c>
      <c r="V32" s="81"/>
      <c r="W32" s="165" t="e">
        <v>#NUM!</v>
      </c>
      <c r="X32" s="79">
        <f>_xll.qlSimpleQuoteSetValue(F32,W32/10000,Trigger)</f>
        <v>0</v>
      </c>
      <c r="Y32" s="70"/>
      <c r="Z32" s="2"/>
      <c r="AA32" s="2"/>
      <c r="AB32" s="2"/>
      <c r="AC32" s="2"/>
      <c r="AD32" s="2"/>
      <c r="AE32" s="153"/>
    </row>
    <row r="33" spans="1:31" ht="11.25" customHeight="1" x14ac:dyDescent="0.2">
      <c r="A33" s="20"/>
      <c r="B33" s="19" t="s">
        <v>35</v>
      </c>
      <c r="C33" s="18" t="s">
        <v>183</v>
      </c>
      <c r="D33" s="17" t="s">
        <v>185</v>
      </c>
      <c r="E33" s="16" t="str">
        <f t="shared" si="0"/>
        <v>SEK3S6S25Y_Quote</v>
      </c>
      <c r="F33" s="16" t="str">
        <f>_xll.qlSimpleQuote(E33,,RateTickValue,Permanent,Trigger,ObjectOverwrite)</f>
        <v>SEK3S6S25Y_Quote#0000</v>
      </c>
      <c r="G33" s="15" t="str">
        <f>_xll.ohRangeRetrieveError(F33)</f>
        <v/>
      </c>
      <c r="H33" s="14"/>
      <c r="K33" s="39"/>
      <c r="L33" s="85" t="s">
        <v>35</v>
      </c>
      <c r="M33" s="114" t="s">
        <v>183</v>
      </c>
      <c r="N33" s="114" t="s">
        <v>185</v>
      </c>
      <c r="O33" s="112" t="str">
        <f t="shared" si="1"/>
        <v>SEK3S6S25Y</v>
      </c>
      <c r="P33" s="84" t="str">
        <v>SEK3S6S25Y=ICAP</v>
      </c>
      <c r="Q33" s="157">
        <v>6.99</v>
      </c>
      <c r="R33" s="157">
        <v>0</v>
      </c>
      <c r="S33" s="152">
        <f>_xll.qlMidEquivalent(Q33,R33)</f>
        <v>6.99</v>
      </c>
      <c r="T33" s="81"/>
      <c r="U33" s="156">
        <v>3.75</v>
      </c>
      <c r="V33" s="81"/>
      <c r="W33" s="165">
        <v>6.99</v>
      </c>
      <c r="X33" s="79">
        <f>_xll.qlSimpleQuoteSetValue(F33,W33/10000,Trigger)</f>
        <v>0</v>
      </c>
      <c r="Y33" s="70"/>
      <c r="Z33" s="2"/>
      <c r="AA33" s="2"/>
      <c r="AB33" s="2"/>
      <c r="AC33" s="2"/>
      <c r="AD33" s="2"/>
      <c r="AE33" s="153"/>
    </row>
    <row r="34" spans="1:31" ht="11.25" customHeight="1" x14ac:dyDescent="0.2">
      <c r="A34" s="20"/>
      <c r="B34" s="19" t="s">
        <v>34</v>
      </c>
      <c r="C34" s="18" t="s">
        <v>183</v>
      </c>
      <c r="D34" s="17" t="s">
        <v>185</v>
      </c>
      <c r="E34" s="16" t="str">
        <f t="shared" si="0"/>
        <v>SEK3S6S26Y_Quote</v>
      </c>
      <c r="F34" s="16" t="str">
        <f>_xll.qlSimpleQuote(E34,,RateTickValue,Permanent,Trigger,ObjectOverwrite)</f>
        <v>SEK3S6S26Y_Quote#0000</v>
      </c>
      <c r="G34" s="15" t="str">
        <f>_xll.ohRangeRetrieveError(F34)</f>
        <v/>
      </c>
      <c r="H34" s="14"/>
      <c r="K34" s="39"/>
      <c r="L34" s="85" t="s">
        <v>34</v>
      </c>
      <c r="M34" s="114" t="s">
        <v>183</v>
      </c>
      <c r="N34" s="114" t="s">
        <v>185</v>
      </c>
      <c r="O34" s="112" t="str">
        <f t="shared" si="1"/>
        <v>SEK3S6S26Y</v>
      </c>
      <c r="P34" s="84" t="str">
        <v>SEK3S6S26Y=ICAP</v>
      </c>
      <c r="Q34" s="157" t="s">
        <v>176</v>
      </c>
      <c r="R34" s="157" t="s">
        <v>176</v>
      </c>
      <c r="S34" s="152" t="e">
        <f>_xll.qlMidEquivalent(Q34,R34)</f>
        <v>#NUM!</v>
      </c>
      <c r="T34" s="81"/>
      <c r="U34" s="156" t="e">
        <v>#NUM!</v>
      </c>
      <c r="V34" s="81"/>
      <c r="W34" s="165" t="e">
        <v>#NUM!</v>
      </c>
      <c r="X34" s="79">
        <f>_xll.qlSimpleQuoteSetValue(F34,W34/10000,Trigger)</f>
        <v>0</v>
      </c>
      <c r="Y34" s="70"/>
      <c r="Z34" s="2"/>
      <c r="AA34" s="2"/>
      <c r="AB34" s="2"/>
      <c r="AC34" s="2"/>
      <c r="AD34" s="2"/>
      <c r="AE34" s="153"/>
    </row>
    <row r="35" spans="1:31" ht="11.25" customHeight="1" x14ac:dyDescent="0.2">
      <c r="A35" s="20"/>
      <c r="B35" s="19" t="s">
        <v>33</v>
      </c>
      <c r="C35" s="18" t="s">
        <v>183</v>
      </c>
      <c r="D35" s="17" t="s">
        <v>185</v>
      </c>
      <c r="E35" s="16" t="str">
        <f t="shared" si="0"/>
        <v>SEK3S6S27Y_Quote</v>
      </c>
      <c r="F35" s="16" t="str">
        <f>_xll.qlSimpleQuote(E35,,RateTickValue,Permanent,Trigger,ObjectOverwrite)</f>
        <v>SEK3S6S27Y_Quote#0000</v>
      </c>
      <c r="G35" s="15" t="str">
        <f>_xll.ohRangeRetrieveError(F35)</f>
        <v/>
      </c>
      <c r="H35" s="14"/>
      <c r="K35" s="39"/>
      <c r="L35" s="85" t="s">
        <v>33</v>
      </c>
      <c r="M35" s="114" t="s">
        <v>183</v>
      </c>
      <c r="N35" s="114" t="s">
        <v>185</v>
      </c>
      <c r="O35" s="112" t="str">
        <f t="shared" si="1"/>
        <v>SEK3S6S27Y</v>
      </c>
      <c r="P35" s="84" t="str">
        <v>SEK3S6S27Y=ICAP</v>
      </c>
      <c r="Q35" s="157" t="s">
        <v>176</v>
      </c>
      <c r="R35" s="157" t="s">
        <v>176</v>
      </c>
      <c r="S35" s="152" t="e">
        <f>_xll.qlMidEquivalent(Q35,R35)</f>
        <v>#NUM!</v>
      </c>
      <c r="T35" s="81"/>
      <c r="U35" s="156" t="e">
        <v>#NUM!</v>
      </c>
      <c r="V35" s="81"/>
      <c r="W35" s="165" t="e">
        <v>#NUM!</v>
      </c>
      <c r="X35" s="79">
        <f>_xll.qlSimpleQuoteSetValue(F35,W35/10000,Trigger)</f>
        <v>0</v>
      </c>
      <c r="Y35" s="70"/>
      <c r="Z35" s="2"/>
      <c r="AA35" s="2"/>
      <c r="AB35" s="2"/>
      <c r="AC35" s="2"/>
      <c r="AD35" s="2"/>
      <c r="AE35" s="153"/>
    </row>
    <row r="36" spans="1:31" ht="11.25" customHeight="1" x14ac:dyDescent="0.2">
      <c r="A36" s="20"/>
      <c r="B36" s="19" t="s">
        <v>32</v>
      </c>
      <c r="C36" s="18" t="s">
        <v>183</v>
      </c>
      <c r="D36" s="17" t="s">
        <v>185</v>
      </c>
      <c r="E36" s="16" t="str">
        <f t="shared" si="0"/>
        <v>SEK3S6S28Y_Quote</v>
      </c>
      <c r="F36" s="16" t="str">
        <f>_xll.qlSimpleQuote(E36,,RateTickValue,Permanent,Trigger,ObjectOverwrite)</f>
        <v>SEK3S6S28Y_Quote#0000</v>
      </c>
      <c r="G36" s="15" t="str">
        <f>_xll.ohRangeRetrieveError(F36)</f>
        <v/>
      </c>
      <c r="H36" s="14"/>
      <c r="K36" s="39"/>
      <c r="L36" s="85" t="s">
        <v>32</v>
      </c>
      <c r="M36" s="114" t="s">
        <v>183</v>
      </c>
      <c r="N36" s="114" t="s">
        <v>185</v>
      </c>
      <c r="O36" s="112" t="str">
        <f t="shared" si="1"/>
        <v>SEK3S6S28Y</v>
      </c>
      <c r="P36" s="84" t="str">
        <v>SEK3S6S28Y=ICAP</v>
      </c>
      <c r="Q36" s="157" t="s">
        <v>176</v>
      </c>
      <c r="R36" s="157" t="s">
        <v>176</v>
      </c>
      <c r="S36" s="152" t="e">
        <f>_xll.qlMidEquivalent(Q36,R36)</f>
        <v>#NUM!</v>
      </c>
      <c r="T36" s="81"/>
      <c r="U36" s="156" t="e">
        <v>#NUM!</v>
      </c>
      <c r="V36" s="81"/>
      <c r="W36" s="165" t="e">
        <v>#NUM!</v>
      </c>
      <c r="X36" s="79">
        <f>_xll.qlSimpleQuoteSetValue(F36,W36/10000,Trigger)</f>
        <v>0</v>
      </c>
      <c r="Y36" s="70"/>
      <c r="Z36" s="2"/>
      <c r="AA36" s="2"/>
      <c r="AB36" s="2"/>
      <c r="AC36" s="2"/>
      <c r="AD36" s="2"/>
      <c r="AE36" s="153"/>
    </row>
    <row r="37" spans="1:31" ht="11.25" customHeight="1" x14ac:dyDescent="0.2">
      <c r="A37" s="20"/>
      <c r="B37" s="19" t="s">
        <v>31</v>
      </c>
      <c r="C37" s="18" t="s">
        <v>183</v>
      </c>
      <c r="D37" s="17" t="s">
        <v>185</v>
      </c>
      <c r="E37" s="16" t="str">
        <f t="shared" si="0"/>
        <v>SEK3S6S29Y_Quote</v>
      </c>
      <c r="F37" s="16" t="str">
        <f>_xll.qlSimpleQuote(E37,,RateTickValue,Permanent,Trigger,ObjectOverwrite)</f>
        <v>SEK3S6S29Y_Quote#0000</v>
      </c>
      <c r="G37" s="15" t="str">
        <f>_xll.ohRangeRetrieveError(F37)</f>
        <v/>
      </c>
      <c r="H37" s="14"/>
      <c r="K37" s="39"/>
      <c r="L37" s="85" t="s">
        <v>31</v>
      </c>
      <c r="M37" s="114" t="s">
        <v>183</v>
      </c>
      <c r="N37" s="114" t="s">
        <v>185</v>
      </c>
      <c r="O37" s="112" t="str">
        <f t="shared" si="1"/>
        <v>SEK3S6S29Y</v>
      </c>
      <c r="P37" s="84" t="str">
        <v>SEK3S6S29Y=ICAP</v>
      </c>
      <c r="Q37" s="157" t="s">
        <v>176</v>
      </c>
      <c r="R37" s="157" t="s">
        <v>176</v>
      </c>
      <c r="S37" s="152" t="e">
        <f>_xll.qlMidEquivalent(Q37,R37)</f>
        <v>#NUM!</v>
      </c>
      <c r="T37" s="81"/>
      <c r="U37" s="156" t="e">
        <v>#NUM!</v>
      </c>
      <c r="V37" s="81"/>
      <c r="W37" s="165" t="e">
        <v>#NUM!</v>
      </c>
      <c r="X37" s="79">
        <f>_xll.qlSimpleQuoteSetValue(F37,W37/10000,Trigger)</f>
        <v>0</v>
      </c>
      <c r="Y37" s="70"/>
      <c r="Z37" s="2"/>
      <c r="AA37" s="2"/>
      <c r="AB37" s="2"/>
      <c r="AC37" s="2"/>
      <c r="AD37" s="2"/>
      <c r="AE37" s="153"/>
    </row>
    <row r="38" spans="1:31" ht="11.25" customHeight="1" x14ac:dyDescent="0.2">
      <c r="A38" s="20"/>
      <c r="B38" s="19" t="s">
        <v>30</v>
      </c>
      <c r="C38" s="18" t="s">
        <v>183</v>
      </c>
      <c r="D38" s="17" t="s">
        <v>185</v>
      </c>
      <c r="E38" s="16" t="str">
        <f t="shared" si="0"/>
        <v>SEK3S6S30Y_Quote</v>
      </c>
      <c r="F38" s="16" t="str">
        <f>_xll.qlSimpleQuote(E38,,RateTickValue,Permanent,Trigger,ObjectOverwrite)</f>
        <v>SEK3S6S30Y_Quote#0000</v>
      </c>
      <c r="G38" s="15" t="str">
        <f>_xll.ohRangeRetrieveError(F38)</f>
        <v/>
      </c>
      <c r="H38" s="14"/>
      <c r="K38" s="39"/>
      <c r="L38" s="85" t="s">
        <v>30</v>
      </c>
      <c r="M38" s="114" t="s">
        <v>183</v>
      </c>
      <c r="N38" s="114" t="s">
        <v>185</v>
      </c>
      <c r="O38" s="112" t="str">
        <f t="shared" si="1"/>
        <v>SEK3S6S30Y</v>
      </c>
      <c r="P38" s="84" t="str">
        <v>SEK3S6S30Y=ICAP</v>
      </c>
      <c r="Q38" s="157">
        <v>6.41</v>
      </c>
      <c r="R38" s="157">
        <v>0</v>
      </c>
      <c r="S38" s="152">
        <f>_xll.qlMidEquivalent(Q38,R38)</f>
        <v>6.41</v>
      </c>
      <c r="T38" s="81"/>
      <c r="U38" s="156">
        <v>2.75</v>
      </c>
      <c r="V38" s="81"/>
      <c r="W38" s="165">
        <v>6.41</v>
      </c>
      <c r="X38" s="79">
        <f>_xll.qlSimpleQuoteSetValue(F38,W38/10000,Trigger)</f>
        <v>0</v>
      </c>
      <c r="Y38" s="70"/>
      <c r="Z38" s="2"/>
      <c r="AA38" s="2"/>
      <c r="AB38" s="2"/>
      <c r="AC38" s="2"/>
      <c r="AD38" s="2"/>
      <c r="AE38" s="153"/>
    </row>
    <row r="39" spans="1:31" ht="11.25" customHeight="1" x14ac:dyDescent="0.2">
      <c r="A39" s="20"/>
      <c r="B39" s="19" t="s">
        <v>29</v>
      </c>
      <c r="C39" s="18" t="s">
        <v>183</v>
      </c>
      <c r="D39" s="17" t="s">
        <v>185</v>
      </c>
      <c r="E39" s="16" t="str">
        <f t="shared" si="0"/>
        <v>SEK3S6S35Y_Quote</v>
      </c>
      <c r="F39" s="16" t="str">
        <f>_xll.qlSimpleQuote(E39,,RateTickValue,Permanent,Trigger,ObjectOverwrite)</f>
        <v>SEK3S6S35Y_Quote#0000</v>
      </c>
      <c r="G39" s="15" t="str">
        <f>_xll.ohRangeRetrieveError(F39)</f>
        <v/>
      </c>
      <c r="H39" s="14"/>
      <c r="K39" s="39"/>
      <c r="L39" s="85" t="s">
        <v>29</v>
      </c>
      <c r="M39" s="114" t="s">
        <v>183</v>
      </c>
      <c r="N39" s="114" t="s">
        <v>185</v>
      </c>
      <c r="O39" s="112" t="str">
        <f t="shared" si="1"/>
        <v>SEK3S6S35Y</v>
      </c>
      <c r="P39" s="84" t="str">
        <v>SEK3S6S35Y=ICAP</v>
      </c>
      <c r="Q39" s="157" t="s">
        <v>176</v>
      </c>
      <c r="R39" s="157" t="s">
        <v>176</v>
      </c>
      <c r="S39" s="152" t="e">
        <f>_xll.qlMidEquivalent(Q39,R39)</f>
        <v>#NUM!</v>
      </c>
      <c r="T39" s="81"/>
      <c r="U39" s="156" t="e">
        <v>#NUM!</v>
      </c>
      <c r="V39" s="81"/>
      <c r="W39" s="165" t="e">
        <v>#NUM!</v>
      </c>
      <c r="X39" s="79">
        <f>_xll.qlSimpleQuoteSetValue(F39,W39/10000,Trigger)</f>
        <v>0</v>
      </c>
      <c r="Y39" s="70"/>
      <c r="Z39" s="2"/>
      <c r="AA39" s="2"/>
      <c r="AB39" s="2"/>
      <c r="AC39" s="2"/>
      <c r="AD39" s="2"/>
      <c r="AE39" s="153"/>
    </row>
    <row r="40" spans="1:31" ht="11.25" customHeight="1" x14ac:dyDescent="0.2">
      <c r="A40" s="20"/>
      <c r="B40" s="19" t="s">
        <v>28</v>
      </c>
      <c r="C40" s="18" t="s">
        <v>183</v>
      </c>
      <c r="D40" s="17" t="s">
        <v>185</v>
      </c>
      <c r="E40" s="16" t="str">
        <f t="shared" si="0"/>
        <v>SEK3S6S40Y_Quote</v>
      </c>
      <c r="F40" s="16" t="str">
        <f>_xll.qlSimpleQuote(E40,,RateTickValue,Permanent,Trigger,ObjectOverwrite)</f>
        <v>SEK3S6S40Y_Quote#0000</v>
      </c>
      <c r="G40" s="15" t="str">
        <f>_xll.ohRangeRetrieveError(F40)</f>
        <v/>
      </c>
      <c r="H40" s="14"/>
      <c r="K40" s="39"/>
      <c r="L40" s="85" t="s">
        <v>28</v>
      </c>
      <c r="M40" s="114" t="s">
        <v>183</v>
      </c>
      <c r="N40" s="114" t="s">
        <v>185</v>
      </c>
      <c r="O40" s="112" t="str">
        <f t="shared" si="1"/>
        <v>SEK3S6S40Y</v>
      </c>
      <c r="P40" s="84" t="str">
        <v>SEK3S6S40Y=ICAP</v>
      </c>
      <c r="Q40" s="157" t="s">
        <v>176</v>
      </c>
      <c r="R40" s="157" t="s">
        <v>176</v>
      </c>
      <c r="S40" s="152" t="e">
        <f>_xll.qlMidEquivalent(Q40,R40)</f>
        <v>#NUM!</v>
      </c>
      <c r="T40" s="81"/>
      <c r="U40" s="156" t="e">
        <v>#NUM!</v>
      </c>
      <c r="V40" s="81"/>
      <c r="W40" s="165" t="e">
        <v>#NUM!</v>
      </c>
      <c r="X40" s="79">
        <f>_xll.qlSimpleQuoteSetValue(F40,W40/10000,Trigger)</f>
        <v>0</v>
      </c>
      <c r="Y40" s="70"/>
      <c r="Z40" s="2"/>
      <c r="AA40" s="2"/>
      <c r="AB40" s="2"/>
      <c r="AC40" s="2"/>
      <c r="AD40" s="2"/>
      <c r="AE40" s="153"/>
    </row>
    <row r="41" spans="1:31" ht="11.25" customHeight="1" x14ac:dyDescent="0.2">
      <c r="A41" s="20"/>
      <c r="B41" s="19" t="s">
        <v>26</v>
      </c>
      <c r="C41" s="18" t="s">
        <v>183</v>
      </c>
      <c r="D41" s="17" t="s">
        <v>185</v>
      </c>
      <c r="E41" s="16" t="str">
        <f t="shared" si="0"/>
        <v>SEK3S6S50Y_Quote</v>
      </c>
      <c r="F41" s="16" t="str">
        <f>_xll.qlSimpleQuote(E41,,RateTickValue,Permanent,Trigger,ObjectOverwrite)</f>
        <v>SEK3S6S50Y_Quote#0000</v>
      </c>
      <c r="G41" s="15" t="str">
        <f>_xll.ohRangeRetrieveError(F41)</f>
        <v/>
      </c>
      <c r="H41" s="14"/>
      <c r="K41" s="39"/>
      <c r="L41" s="85" t="s">
        <v>26</v>
      </c>
      <c r="M41" s="114" t="s">
        <v>183</v>
      </c>
      <c r="N41" s="114" t="s">
        <v>185</v>
      </c>
      <c r="O41" s="112" t="str">
        <f t="shared" si="1"/>
        <v>SEK3S6S50Y</v>
      </c>
      <c r="P41" s="84" t="str">
        <v>SEK3S6S50Y=ICAP</v>
      </c>
      <c r="Q41" s="157" t="s">
        <v>176</v>
      </c>
      <c r="R41" s="157" t="s">
        <v>176</v>
      </c>
      <c r="S41" s="152" t="e">
        <f>_xll.qlMidEquivalent(Q41,R41)</f>
        <v>#NUM!</v>
      </c>
      <c r="T41" s="81"/>
      <c r="U41" s="156" t="e">
        <v>#NUM!</v>
      </c>
      <c r="V41" s="81"/>
      <c r="W41" s="165" t="e">
        <v>#NUM!</v>
      </c>
      <c r="X41" s="79">
        <f>_xll.qlSimpleQuoteSetValue(F41,W41/10000,Trigger)</f>
        <v>0</v>
      </c>
      <c r="Y41" s="70"/>
      <c r="Z41" s="2"/>
      <c r="AA41" s="2"/>
      <c r="AB41" s="2"/>
      <c r="AC41" s="2"/>
      <c r="AD41" s="2"/>
      <c r="AE41" s="153"/>
    </row>
    <row r="42" spans="1:31" ht="11.25" customHeight="1" x14ac:dyDescent="0.2">
      <c r="A42" s="20"/>
      <c r="B42" s="19" t="s">
        <v>25</v>
      </c>
      <c r="C42" s="18" t="s">
        <v>183</v>
      </c>
      <c r="D42" s="17" t="s">
        <v>185</v>
      </c>
      <c r="E42" s="16" t="str">
        <f t="shared" si="0"/>
        <v>SEK3S6S60Y_Quote</v>
      </c>
      <c r="F42" s="16" t="str">
        <f>_xll.qlSimpleQuote(E42,,RateTickValue,Permanent,Trigger,ObjectOverwrite)</f>
        <v>SEK3S6S60Y_Quote#0000</v>
      </c>
      <c r="G42" s="15" t="str">
        <f>_xll.ohRangeRetrieveError(F42)</f>
        <v/>
      </c>
      <c r="H42" s="14"/>
      <c r="K42" s="39"/>
      <c r="L42" s="85" t="s">
        <v>25</v>
      </c>
      <c r="M42" s="114" t="s">
        <v>183</v>
      </c>
      <c r="N42" s="114" t="s">
        <v>185</v>
      </c>
      <c r="O42" s="112" t="str">
        <f t="shared" si="1"/>
        <v>SEK3S6S60Y</v>
      </c>
      <c r="P42" s="84" t="str">
        <v>SEK3S6S60Y=ICAP</v>
      </c>
      <c r="Q42" s="155" t="s">
        <v>176</v>
      </c>
      <c r="R42" s="155" t="s">
        <v>176</v>
      </c>
      <c r="S42" s="205" t="e">
        <f>_xll.qlMidEquivalent(Q42,R42)</f>
        <v>#NUM!</v>
      </c>
      <c r="T42" s="81"/>
      <c r="U42" s="154" t="e">
        <v>#NUM!</v>
      </c>
      <c r="V42" s="81"/>
      <c r="W42" s="166" t="e">
        <v>#NUM!</v>
      </c>
      <c r="X42" s="86">
        <f>_xll.qlSimpleQuoteSetValue(F42,W42/10000,Trigger)</f>
        <v>0</v>
      </c>
      <c r="Y42" s="70"/>
      <c r="Z42" s="2"/>
      <c r="AA42" s="2"/>
      <c r="AB42" s="2"/>
      <c r="AC42" s="2"/>
      <c r="AD42" s="2"/>
      <c r="AE42" s="153"/>
    </row>
    <row r="43" spans="1:31" ht="11.25" customHeight="1" thickBot="1" x14ac:dyDescent="0.25">
      <c r="A43" s="13"/>
      <c r="B43" s="12"/>
      <c r="C43" s="12"/>
      <c r="D43" s="12"/>
      <c r="E43" s="12"/>
      <c r="F43" s="11"/>
      <c r="G43" s="11"/>
      <c r="H43" s="10"/>
      <c r="K43" s="6"/>
      <c r="L43" s="78"/>
      <c r="M43" s="78"/>
      <c r="N43" s="78"/>
      <c r="O43" s="78"/>
      <c r="P43" s="78"/>
      <c r="Q43" s="5"/>
      <c r="R43" s="5"/>
      <c r="S43" s="5"/>
      <c r="T43" s="5"/>
      <c r="U43" s="5"/>
      <c r="V43" s="5"/>
      <c r="W43" s="5"/>
      <c r="X43" s="5"/>
      <c r="Y43" s="107"/>
      <c r="Z43" s="2"/>
      <c r="AA43" s="2"/>
      <c r="AB43" s="2"/>
      <c r="AC43" s="2"/>
      <c r="AD43" s="2"/>
      <c r="AE43" s="2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64"/>
  <sheetViews>
    <sheetView workbookViewId="0">
      <selection activeCell="D2" sqref="D2"/>
    </sheetView>
  </sheetViews>
  <sheetFormatPr defaultRowHeight="11.25" x14ac:dyDescent="0.2"/>
  <cols>
    <col min="1" max="1" width="23.7109375" style="268" bestFit="1" customWidth="1"/>
    <col min="2" max="2" width="22.42578125" style="268" customWidth="1"/>
    <col min="3" max="3" width="9.140625" style="268"/>
    <col min="4" max="4" width="19.28515625" style="268" bestFit="1" customWidth="1"/>
    <col min="5" max="5" width="12" style="268" bestFit="1" customWidth="1"/>
    <col min="6" max="7" width="9.140625" style="268"/>
    <col min="8" max="8" width="11" style="268" bestFit="1" customWidth="1"/>
    <col min="9" max="10" width="5" style="268" bestFit="1" customWidth="1"/>
    <col min="11" max="11" width="4" style="268" bestFit="1" customWidth="1"/>
    <col min="12" max="12" width="6" style="268" bestFit="1" customWidth="1"/>
    <col min="13" max="16384" width="9.140625" style="268"/>
  </cols>
  <sheetData>
    <row r="1" spans="1:8" x14ac:dyDescent="0.2">
      <c r="A1" s="266" t="s">
        <v>156</v>
      </c>
      <c r="B1" s="267" t="str">
        <f>PROPER(Currency)&amp;FamilyName&amp;C1</f>
        <v>Sekibor3M</v>
      </c>
      <c r="C1" s="268" t="s">
        <v>17</v>
      </c>
    </row>
    <row r="2" spans="1:8" x14ac:dyDescent="0.2">
      <c r="D2" s="269" t="str">
        <f>_xll.RHistory("STISEK3MDFI=",B9:B10,B5,,"CH:In;Fd TSREPEAT:N SORT:"&amp;B7,D3)</f>
        <v>Updated at 16:19:00</v>
      </c>
      <c r="E2" s="269"/>
    </row>
    <row r="3" spans="1:8" x14ac:dyDescent="0.2">
      <c r="A3" s="266" t="s">
        <v>192</v>
      </c>
      <c r="B3" s="270">
        <f>_xll.qlCalendarAdvance("TARGET",B4,"-12M","f",FALSE,Trigger)</f>
        <v>41626</v>
      </c>
      <c r="D3" s="271" t="s">
        <v>204</v>
      </c>
      <c r="E3" s="271" t="s">
        <v>204</v>
      </c>
    </row>
    <row r="4" spans="1:8" ht="24" customHeight="1" x14ac:dyDescent="0.2">
      <c r="A4" s="266" t="s">
        <v>193</v>
      </c>
      <c r="B4" s="267">
        <f>_xll.qlSettingsEvaluationDate(Trigger)</f>
        <v>41991</v>
      </c>
      <c r="D4" s="272" t="s">
        <v>194</v>
      </c>
      <c r="E4" s="272" t="s">
        <v>195</v>
      </c>
      <c r="F4" s="273" t="s">
        <v>149</v>
      </c>
    </row>
    <row r="5" spans="1:8" ht="22.5" x14ac:dyDescent="0.2">
      <c r="A5" s="266" t="s">
        <v>196</v>
      </c>
      <c r="B5" s="274" t="str">
        <f>"START:"&amp;B3&amp; " END:"&amp;B4&amp;" INTERVAL:1D"</f>
        <v>START:41626 END:41991 INTERVAL:1D</v>
      </c>
      <c r="D5" s="275">
        <v>41991</v>
      </c>
      <c r="E5" s="276">
        <v>0.25800000000000001</v>
      </c>
      <c r="F5" s="276" t="b">
        <f>_xll.qlIndexAddFixings($B$1,D5,E5/100,TRUE,E5)</f>
        <v>1</v>
      </c>
    </row>
    <row r="6" spans="1:8" x14ac:dyDescent="0.2">
      <c r="D6" s="277">
        <v>41990</v>
      </c>
      <c r="E6" s="278">
        <v>0.255</v>
      </c>
      <c r="F6" s="278" t="b">
        <f>_xll.qlIndexAddFixings($B$1,D6,E6/100,TRUE,E6)</f>
        <v>1</v>
      </c>
    </row>
    <row r="7" spans="1:8" x14ac:dyDescent="0.2">
      <c r="A7" s="266" t="s">
        <v>197</v>
      </c>
      <c r="B7" s="267" t="s">
        <v>198</v>
      </c>
      <c r="D7" s="277">
        <v>41989</v>
      </c>
      <c r="E7" s="278">
        <v>0.26</v>
      </c>
      <c r="F7" s="278" t="b">
        <f>_xll.qlIndexAddFixings($B$1,D7,E7/100,TRUE,E7)</f>
        <v>1</v>
      </c>
    </row>
    <row r="8" spans="1:8" x14ac:dyDescent="0.2">
      <c r="D8" s="277">
        <v>41988</v>
      </c>
      <c r="E8" s="278">
        <v>0.26700000000000002</v>
      </c>
      <c r="F8" s="278" t="b">
        <f>_xll.qlIndexAddFixings($B$1,D8,E8/100,TRUE,E8)</f>
        <v>1</v>
      </c>
    </row>
    <row r="9" spans="1:8" x14ac:dyDescent="0.2">
      <c r="A9" s="266" t="s">
        <v>199</v>
      </c>
      <c r="B9" s="267" t="s">
        <v>200</v>
      </c>
      <c r="D9" s="277">
        <v>41985</v>
      </c>
      <c r="E9" s="278">
        <v>0.26800000000000002</v>
      </c>
      <c r="F9" s="278" t="b">
        <f>_xll.qlIndexAddFixings($B$1,D9,E9/100,TRUE,E9)</f>
        <v>1</v>
      </c>
      <c r="H9" s="280"/>
    </row>
    <row r="10" spans="1:8" x14ac:dyDescent="0.2">
      <c r="B10" s="279" t="s">
        <v>201</v>
      </c>
      <c r="D10" s="277">
        <v>41984</v>
      </c>
      <c r="E10" s="278">
        <v>0.27</v>
      </c>
      <c r="F10" s="278" t="b">
        <f>_xll.qlIndexAddFixings($B$1,D10,E10/100,TRUE,E10)</f>
        <v>1</v>
      </c>
      <c r="H10" s="280"/>
    </row>
    <row r="11" spans="1:8" x14ac:dyDescent="0.2">
      <c r="D11" s="277">
        <v>41983</v>
      </c>
      <c r="E11" s="278">
        <v>0.27500000000000002</v>
      </c>
      <c r="F11" s="278" t="b">
        <f>_xll.qlIndexAddFixings($B$1,D11,E11/100,TRUE,E11)</f>
        <v>1</v>
      </c>
      <c r="H11" s="280"/>
    </row>
    <row r="12" spans="1:8" x14ac:dyDescent="0.2">
      <c r="D12" s="277">
        <v>41982</v>
      </c>
      <c r="E12" s="278">
        <v>0.27</v>
      </c>
      <c r="F12" s="278" t="b">
        <f>_xll.qlIndexAddFixings($B$1,D12,E12/100,TRUE,E12)</f>
        <v>1</v>
      </c>
      <c r="H12" s="280"/>
    </row>
    <row r="13" spans="1:8" x14ac:dyDescent="0.2">
      <c r="D13" s="277">
        <v>41981</v>
      </c>
      <c r="E13" s="278">
        <v>0.27</v>
      </c>
      <c r="F13" s="278" t="b">
        <f>_xll.qlIndexAddFixings($B$1,D13,E13/100,TRUE,E13)</f>
        <v>1</v>
      </c>
      <c r="H13" s="280"/>
    </row>
    <row r="14" spans="1:8" x14ac:dyDescent="0.2">
      <c r="D14" s="277">
        <v>41978</v>
      </c>
      <c r="E14" s="278">
        <v>0.26900000000000002</v>
      </c>
      <c r="F14" s="278" t="b">
        <f>_xll.qlIndexAddFixings($B$1,D14,E14/100,TRUE,E14)</f>
        <v>1</v>
      </c>
      <c r="H14" s="280"/>
    </row>
    <row r="15" spans="1:8" x14ac:dyDescent="0.2">
      <c r="D15" s="277">
        <v>41977</v>
      </c>
      <c r="E15" s="278">
        <v>0.27900000000000003</v>
      </c>
      <c r="F15" s="278" t="b">
        <f>_xll.qlIndexAddFixings($B$1,D15,E15/100,TRUE,E15)</f>
        <v>1</v>
      </c>
      <c r="H15" s="280"/>
    </row>
    <row r="16" spans="1:8" x14ac:dyDescent="0.2">
      <c r="D16" s="277">
        <v>41976</v>
      </c>
      <c r="E16" s="278">
        <v>0.27300000000000002</v>
      </c>
      <c r="F16" s="278" t="b">
        <f>_xll.qlIndexAddFixings($B$1,D16,E16/100,TRUE,E16)</f>
        <v>1</v>
      </c>
      <c r="H16" s="280"/>
    </row>
    <row r="17" spans="4:8" x14ac:dyDescent="0.2">
      <c r="D17" s="277">
        <v>41975</v>
      </c>
      <c r="E17" s="278">
        <v>0.27200000000000002</v>
      </c>
      <c r="F17" s="278" t="b">
        <f>_xll.qlIndexAddFixings($B$1,D17,E17/100,TRUE,E17)</f>
        <v>1</v>
      </c>
      <c r="H17" s="280"/>
    </row>
    <row r="18" spans="4:8" x14ac:dyDescent="0.2">
      <c r="D18" s="277">
        <v>41974</v>
      </c>
      <c r="E18" s="278">
        <v>0.27200000000000002</v>
      </c>
      <c r="F18" s="278" t="b">
        <f>_xll.qlIndexAddFixings($B$1,D18,E18/100,TRUE,E18)</f>
        <v>1</v>
      </c>
      <c r="H18" s="280"/>
    </row>
    <row r="19" spans="4:8" x14ac:dyDescent="0.2">
      <c r="D19" s="277">
        <v>41971</v>
      </c>
      <c r="E19" s="278">
        <v>0.27</v>
      </c>
      <c r="F19" s="278" t="b">
        <f>_xll.qlIndexAddFixings($B$1,D19,E19/100,TRUE,E19)</f>
        <v>1</v>
      </c>
      <c r="H19" s="280"/>
    </row>
    <row r="20" spans="4:8" x14ac:dyDescent="0.2">
      <c r="D20" s="277">
        <v>41970</v>
      </c>
      <c r="E20" s="278">
        <v>0.26800000000000002</v>
      </c>
      <c r="F20" s="278" t="b">
        <f>_xll.qlIndexAddFixings($B$1,D20,E20/100,TRUE,E20)</f>
        <v>1</v>
      </c>
      <c r="H20" s="280"/>
    </row>
    <row r="21" spans="4:8" x14ac:dyDescent="0.2">
      <c r="D21" s="277">
        <v>41969</v>
      </c>
      <c r="E21" s="278">
        <v>0.27100000000000002</v>
      </c>
      <c r="F21" s="278" t="b">
        <f>_xll.qlIndexAddFixings($B$1,D21,E21/100,TRUE,E21)</f>
        <v>1</v>
      </c>
      <c r="H21" s="280"/>
    </row>
    <row r="22" spans="4:8" x14ac:dyDescent="0.2">
      <c r="D22" s="277">
        <v>41968</v>
      </c>
      <c r="E22" s="278">
        <v>0.27400000000000002</v>
      </c>
      <c r="F22" s="278" t="b">
        <f>_xll.qlIndexAddFixings($B$1,D22,E22/100,TRUE,E22)</f>
        <v>1</v>
      </c>
      <c r="H22" s="280"/>
    </row>
    <row r="23" spans="4:8" x14ac:dyDescent="0.2">
      <c r="D23" s="277">
        <v>41967</v>
      </c>
      <c r="E23" s="278">
        <v>0.27500000000000002</v>
      </c>
      <c r="F23" s="278" t="b">
        <f>_xll.qlIndexAddFixings($B$1,D23,E23/100,TRUE,E23)</f>
        <v>1</v>
      </c>
      <c r="H23" s="280"/>
    </row>
    <row r="24" spans="4:8" x14ac:dyDescent="0.2">
      <c r="D24" s="277">
        <v>41964</v>
      </c>
      <c r="E24" s="278">
        <v>0.27400000000000002</v>
      </c>
      <c r="F24" s="278" t="b">
        <f>_xll.qlIndexAddFixings($B$1,D24,E24/100,TRUE,E24)</f>
        <v>1</v>
      </c>
      <c r="H24" s="280"/>
    </row>
    <row r="25" spans="4:8" x14ac:dyDescent="0.2">
      <c r="D25" s="277">
        <v>41963</v>
      </c>
      <c r="E25" s="278">
        <v>0.27300000000000002</v>
      </c>
      <c r="F25" s="278" t="b">
        <f>_xll.qlIndexAddFixings($B$1,D25,E25/100,TRUE,E25)</f>
        <v>1</v>
      </c>
      <c r="H25" s="280"/>
    </row>
    <row r="26" spans="4:8" x14ac:dyDescent="0.2">
      <c r="D26" s="277">
        <v>41962</v>
      </c>
      <c r="E26" s="278">
        <v>0.26900000000000002</v>
      </c>
      <c r="F26" s="278" t="b">
        <f>_xll.qlIndexAddFixings($B$1,D26,E26/100,TRUE,E26)</f>
        <v>1</v>
      </c>
      <c r="H26" s="280"/>
    </row>
    <row r="27" spans="4:8" x14ac:dyDescent="0.2">
      <c r="D27" s="277">
        <v>41961</v>
      </c>
      <c r="E27" s="278">
        <v>0.27200000000000002</v>
      </c>
      <c r="F27" s="278" t="b">
        <f>_xll.qlIndexAddFixings($B$1,D27,E27/100,TRUE,E27)</f>
        <v>1</v>
      </c>
      <c r="H27" s="280"/>
    </row>
    <row r="28" spans="4:8" x14ac:dyDescent="0.2">
      <c r="D28" s="277">
        <v>41960</v>
      </c>
      <c r="E28" s="278">
        <v>0.27400000000000002</v>
      </c>
      <c r="F28" s="278" t="b">
        <f>_xll.qlIndexAddFixings($B$1,D28,E28/100,TRUE,E28)</f>
        <v>1</v>
      </c>
      <c r="H28" s="280"/>
    </row>
    <row r="29" spans="4:8" x14ac:dyDescent="0.2">
      <c r="D29" s="277">
        <v>41957</v>
      </c>
      <c r="E29" s="278">
        <v>0.27300000000000002</v>
      </c>
      <c r="F29" s="278" t="b">
        <f>_xll.qlIndexAddFixings($B$1,D29,E29/100,TRUE,E29)</f>
        <v>1</v>
      </c>
      <c r="H29" s="280"/>
    </row>
    <row r="30" spans="4:8" x14ac:dyDescent="0.2">
      <c r="D30" s="277">
        <v>41956</v>
      </c>
      <c r="E30" s="278">
        <v>0.27600000000000002</v>
      </c>
      <c r="F30" s="278" t="b">
        <f>_xll.qlIndexAddFixings($B$1,D30,E30/100,TRUE,E30)</f>
        <v>1</v>
      </c>
      <c r="H30" s="280"/>
    </row>
    <row r="31" spans="4:8" x14ac:dyDescent="0.2">
      <c r="D31" s="277">
        <v>41955</v>
      </c>
      <c r="E31" s="278">
        <v>0.27100000000000002</v>
      </c>
      <c r="F31" s="278" t="b">
        <f>_xll.qlIndexAddFixings($B$1,D31,E31/100,TRUE,E31)</f>
        <v>1</v>
      </c>
      <c r="H31" s="280"/>
    </row>
    <row r="32" spans="4:8" x14ac:dyDescent="0.2">
      <c r="D32" s="277">
        <v>41954</v>
      </c>
      <c r="E32" s="278">
        <v>0.27200000000000002</v>
      </c>
      <c r="F32" s="278" t="b">
        <f>_xll.qlIndexAddFixings($B$1,D32,E32/100,TRUE,E32)</f>
        <v>1</v>
      </c>
      <c r="H32" s="280"/>
    </row>
    <row r="33" spans="4:8" x14ac:dyDescent="0.2">
      <c r="D33" s="277">
        <v>41953</v>
      </c>
      <c r="E33" s="278">
        <v>0.27400000000000002</v>
      </c>
      <c r="F33" s="278" t="b">
        <f>_xll.qlIndexAddFixings($B$1,D33,E33/100,TRUE,E33)</f>
        <v>1</v>
      </c>
      <c r="H33" s="280"/>
    </row>
    <row r="34" spans="4:8" x14ac:dyDescent="0.2">
      <c r="D34" s="277">
        <v>41950</v>
      </c>
      <c r="E34" s="278">
        <v>0.27300000000000002</v>
      </c>
      <c r="F34" s="278" t="b">
        <f>_xll.qlIndexAddFixings($B$1,D34,E34/100,TRUE,E34)</f>
        <v>1</v>
      </c>
      <c r="H34" s="280"/>
    </row>
    <row r="35" spans="4:8" x14ac:dyDescent="0.2">
      <c r="D35" s="277">
        <v>41949</v>
      </c>
      <c r="E35" s="278">
        <v>0.26900000000000002</v>
      </c>
      <c r="F35" s="278" t="b">
        <f>_xll.qlIndexAddFixings($B$1,D35,E35/100,TRUE,E35)</f>
        <v>1</v>
      </c>
      <c r="H35" s="280"/>
    </row>
    <row r="36" spans="4:8" x14ac:dyDescent="0.2">
      <c r="D36" s="277">
        <v>41948</v>
      </c>
      <c r="E36" s="278">
        <v>0.26500000000000001</v>
      </c>
      <c r="F36" s="278" t="b">
        <f>_xll.qlIndexAddFixings($B$1,D36,E36/100,TRUE,E36)</f>
        <v>1</v>
      </c>
      <c r="H36" s="280"/>
    </row>
    <row r="37" spans="4:8" x14ac:dyDescent="0.2">
      <c r="D37" s="277">
        <v>41947</v>
      </c>
      <c r="E37" s="278">
        <v>0.26400000000000001</v>
      </c>
      <c r="F37" s="278" t="b">
        <f>_xll.qlIndexAddFixings($B$1,D37,E37/100,TRUE,E37)</f>
        <v>1</v>
      </c>
      <c r="H37" s="280"/>
    </row>
    <row r="38" spans="4:8" x14ac:dyDescent="0.2">
      <c r="D38" s="277">
        <v>41946</v>
      </c>
      <c r="E38" s="278">
        <v>0.25600000000000001</v>
      </c>
      <c r="F38" s="278" t="b">
        <f>_xll.qlIndexAddFixings($B$1,D38,E38/100,TRUE,E38)</f>
        <v>1</v>
      </c>
      <c r="H38" s="280"/>
    </row>
    <row r="39" spans="4:8" x14ac:dyDescent="0.2">
      <c r="D39" s="277">
        <v>41943</v>
      </c>
      <c r="E39" s="278">
        <v>0.253</v>
      </c>
      <c r="F39" s="278" t="b">
        <f>_xll.qlIndexAddFixings($B$1,D39,E39/100,TRUE,E39)</f>
        <v>1</v>
      </c>
      <c r="H39" s="280"/>
    </row>
    <row r="40" spans="4:8" x14ac:dyDescent="0.2">
      <c r="D40" s="277">
        <v>41942</v>
      </c>
      <c r="E40" s="278">
        <v>0.253</v>
      </c>
      <c r="F40" s="278" t="b">
        <f>_xll.qlIndexAddFixings($B$1,D40,E40/100,TRUE,E40)</f>
        <v>1</v>
      </c>
      <c r="H40" s="280"/>
    </row>
    <row r="41" spans="4:8" x14ac:dyDescent="0.2">
      <c r="D41" s="277">
        <v>41941</v>
      </c>
      <c r="E41" s="278">
        <v>0.247</v>
      </c>
      <c r="F41" s="278" t="b">
        <f>_xll.qlIndexAddFixings($B$1,D41,E41/100,TRUE,E41)</f>
        <v>1</v>
      </c>
      <c r="H41" s="280"/>
    </row>
    <row r="42" spans="4:8" x14ac:dyDescent="0.2">
      <c r="D42" s="277">
        <v>41940</v>
      </c>
      <c r="E42" s="278">
        <v>0.24399999999999999</v>
      </c>
      <c r="F42" s="278" t="b">
        <f>_xll.qlIndexAddFixings($B$1,D42,E42/100,TRUE,E42)</f>
        <v>1</v>
      </c>
      <c r="H42" s="280"/>
    </row>
    <row r="43" spans="4:8" x14ac:dyDescent="0.2">
      <c r="D43" s="277">
        <v>41939</v>
      </c>
      <c r="E43" s="278">
        <v>0.35199999999999998</v>
      </c>
      <c r="F43" s="278" t="b">
        <f>_xll.qlIndexAddFixings($B$1,D43,E43/100,TRUE,E43)</f>
        <v>1</v>
      </c>
      <c r="H43" s="280"/>
    </row>
    <row r="44" spans="4:8" x14ac:dyDescent="0.2">
      <c r="D44" s="277">
        <v>41936</v>
      </c>
      <c r="E44" s="278">
        <v>0.36199999999999999</v>
      </c>
      <c r="F44" s="278" t="b">
        <f>_xll.qlIndexAddFixings($B$1,D44,E44/100,TRUE,E44)</f>
        <v>1</v>
      </c>
      <c r="H44" s="280"/>
    </row>
    <row r="45" spans="4:8" x14ac:dyDescent="0.2">
      <c r="D45" s="277">
        <v>41935</v>
      </c>
      <c r="E45" s="278">
        <v>0.36699999999999999</v>
      </c>
      <c r="F45" s="278" t="b">
        <f>_xll.qlIndexAddFixings($B$1,D45,E45/100,TRUE,E45)</f>
        <v>1</v>
      </c>
      <c r="H45" s="280"/>
    </row>
    <row r="46" spans="4:8" x14ac:dyDescent="0.2">
      <c r="D46" s="277">
        <v>41934</v>
      </c>
      <c r="E46" s="278">
        <v>0.379</v>
      </c>
      <c r="F46" s="278" t="b">
        <f>_xll.qlIndexAddFixings($B$1,D46,E46/100,TRUE,E46)</f>
        <v>1</v>
      </c>
      <c r="H46" s="280"/>
    </row>
    <row r="47" spans="4:8" x14ac:dyDescent="0.2">
      <c r="D47" s="277">
        <v>41933</v>
      </c>
      <c r="E47" s="278">
        <v>0.39600000000000002</v>
      </c>
      <c r="F47" s="278" t="b">
        <f>_xll.qlIndexAddFixings($B$1,D47,E47/100,TRUE,E47)</f>
        <v>1</v>
      </c>
      <c r="H47" s="280"/>
    </row>
    <row r="48" spans="4:8" x14ac:dyDescent="0.2">
      <c r="D48" s="277">
        <v>41932</v>
      </c>
      <c r="E48" s="278">
        <v>0.40500000000000003</v>
      </c>
      <c r="F48" s="278" t="b">
        <f>_xll.qlIndexAddFixings($B$1,D48,E48/100,TRUE,E48)</f>
        <v>1</v>
      </c>
      <c r="H48" s="280"/>
    </row>
    <row r="49" spans="4:8" x14ac:dyDescent="0.2">
      <c r="D49" s="277">
        <v>41929</v>
      </c>
      <c r="E49" s="278">
        <v>0.40899999999999997</v>
      </c>
      <c r="F49" s="278" t="b">
        <f>_xll.qlIndexAddFixings($B$1,D49,E49/100,TRUE,E49)</f>
        <v>1</v>
      </c>
      <c r="H49" s="280"/>
    </row>
    <row r="50" spans="4:8" x14ac:dyDescent="0.2">
      <c r="D50" s="277">
        <v>41928</v>
      </c>
      <c r="E50" s="278">
        <v>0.41299999999999998</v>
      </c>
      <c r="F50" s="278" t="b">
        <f>_xll.qlIndexAddFixings($B$1,D50,E50/100,TRUE,E50)</f>
        <v>1</v>
      </c>
      <c r="H50" s="280"/>
    </row>
    <row r="51" spans="4:8" x14ac:dyDescent="0.2">
      <c r="D51" s="277">
        <v>41927</v>
      </c>
      <c r="E51" s="278">
        <v>0.433</v>
      </c>
      <c r="F51" s="278" t="b">
        <f>_xll.qlIndexAddFixings($B$1,D51,E51/100,TRUE,E51)</f>
        <v>1</v>
      </c>
      <c r="H51" s="280"/>
    </row>
    <row r="52" spans="4:8" x14ac:dyDescent="0.2">
      <c r="D52" s="277">
        <v>41926</v>
      </c>
      <c r="E52" s="278">
        <v>0.45200000000000001</v>
      </c>
      <c r="F52" s="278" t="b">
        <f>_xll.qlIndexAddFixings($B$1,D52,E52/100,TRUE,E52)</f>
        <v>1</v>
      </c>
      <c r="H52" s="280"/>
    </row>
    <row r="53" spans="4:8" x14ac:dyDescent="0.2">
      <c r="D53" s="277">
        <v>41925</v>
      </c>
      <c r="E53" s="278">
        <v>0.46800000000000003</v>
      </c>
      <c r="F53" s="278" t="b">
        <f>_xll.qlIndexAddFixings($B$1,D53,E53/100,TRUE,E53)</f>
        <v>1</v>
      </c>
      <c r="H53" s="280"/>
    </row>
    <row r="54" spans="4:8" x14ac:dyDescent="0.2">
      <c r="D54" s="277">
        <v>41922</v>
      </c>
      <c r="E54" s="278">
        <v>0.47</v>
      </c>
      <c r="F54" s="278" t="b">
        <f>_xll.qlIndexAddFixings($B$1,D54,E54/100,TRUE,E54)</f>
        <v>1</v>
      </c>
      <c r="H54" s="280"/>
    </row>
    <row r="55" spans="4:8" x14ac:dyDescent="0.2">
      <c r="D55" s="277">
        <v>41921</v>
      </c>
      <c r="E55" s="278">
        <v>0.46600000000000003</v>
      </c>
      <c r="F55" s="278" t="b">
        <f>_xll.qlIndexAddFixings($B$1,D55,E55/100,TRUE,E55)</f>
        <v>1</v>
      </c>
      <c r="H55" s="280"/>
    </row>
    <row r="56" spans="4:8" x14ac:dyDescent="0.2">
      <c r="D56" s="277">
        <v>41920</v>
      </c>
      <c r="E56" s="278">
        <v>0.46899999999999997</v>
      </c>
      <c r="F56" s="278" t="b">
        <f>_xll.qlIndexAddFixings($B$1,D56,E56/100,TRUE,E56)</f>
        <v>1</v>
      </c>
      <c r="H56" s="280"/>
    </row>
    <row r="57" spans="4:8" x14ac:dyDescent="0.2">
      <c r="D57" s="277">
        <v>41919</v>
      </c>
      <c r="E57" s="278">
        <v>0.47199999999999998</v>
      </c>
      <c r="F57" s="278" t="b">
        <f>_xll.qlIndexAddFixings($B$1,D57,E57/100,TRUE,E57)</f>
        <v>1</v>
      </c>
      <c r="H57" s="280"/>
    </row>
    <row r="58" spans="4:8" x14ac:dyDescent="0.2">
      <c r="D58" s="277">
        <v>41918</v>
      </c>
      <c r="E58" s="278">
        <v>0.47299999999999998</v>
      </c>
      <c r="F58" s="278" t="b">
        <f>_xll.qlIndexAddFixings($B$1,D58,E58/100,TRUE,E58)</f>
        <v>1</v>
      </c>
      <c r="H58" s="280"/>
    </row>
    <row r="59" spans="4:8" x14ac:dyDescent="0.2">
      <c r="D59" s="277">
        <v>41915</v>
      </c>
      <c r="E59" s="278">
        <v>0.47199999999999998</v>
      </c>
      <c r="F59" s="278" t="b">
        <f>_xll.qlIndexAddFixings($B$1,D59,E59/100,TRUE,E59)</f>
        <v>1</v>
      </c>
      <c r="H59" s="280"/>
    </row>
    <row r="60" spans="4:8" x14ac:dyDescent="0.2">
      <c r="D60" s="277">
        <v>41914</v>
      </c>
      <c r="E60" s="278">
        <v>0.47199999999999998</v>
      </c>
      <c r="F60" s="278" t="b">
        <f>_xll.qlIndexAddFixings($B$1,D60,E60/100,TRUE,E60)</f>
        <v>1</v>
      </c>
      <c r="H60" s="280"/>
    </row>
    <row r="61" spans="4:8" x14ac:dyDescent="0.2">
      <c r="D61" s="277">
        <v>41913</v>
      </c>
      <c r="E61" s="278">
        <v>0.47399999999999998</v>
      </c>
      <c r="F61" s="278" t="b">
        <f>_xll.qlIndexAddFixings($B$1,D61,E61/100,TRUE,E61)</f>
        <v>1</v>
      </c>
      <c r="H61" s="280"/>
    </row>
    <row r="62" spans="4:8" x14ac:dyDescent="0.2">
      <c r="D62" s="277">
        <v>41912</v>
      </c>
      <c r="E62" s="278">
        <v>0.47299999999999998</v>
      </c>
      <c r="F62" s="278" t="b">
        <f>_xll.qlIndexAddFixings($B$1,D62,E62/100,TRUE,E62)</f>
        <v>1</v>
      </c>
      <c r="H62" s="280"/>
    </row>
    <row r="63" spans="4:8" x14ac:dyDescent="0.2">
      <c r="D63" s="277">
        <v>41911</v>
      </c>
      <c r="E63" s="278">
        <v>0.46800000000000003</v>
      </c>
      <c r="F63" s="278" t="b">
        <f>_xll.qlIndexAddFixings($B$1,D63,E63/100,TRUE,E63)</f>
        <v>1</v>
      </c>
      <c r="H63" s="280"/>
    </row>
    <row r="64" spans="4:8" x14ac:dyDescent="0.2">
      <c r="D64" s="277">
        <v>41908</v>
      </c>
      <c r="E64" s="278">
        <v>0.46700000000000003</v>
      </c>
      <c r="F64" s="278" t="b">
        <f>_xll.qlIndexAddFixings($B$1,D64,E64/100,TRUE,E64)</f>
        <v>1</v>
      </c>
      <c r="H64" s="280"/>
    </row>
    <row r="65" spans="4:8" x14ac:dyDescent="0.2">
      <c r="D65" s="277">
        <v>41907</v>
      </c>
      <c r="E65" s="278">
        <v>0.47399999999999998</v>
      </c>
      <c r="F65" s="278" t="b">
        <f>_xll.qlIndexAddFixings($B$1,D65,E65/100,TRUE,E65)</f>
        <v>1</v>
      </c>
      <c r="H65" s="280"/>
    </row>
    <row r="66" spans="4:8" x14ac:dyDescent="0.2">
      <c r="D66" s="277">
        <v>41906</v>
      </c>
      <c r="E66" s="278">
        <v>0.46899999999999997</v>
      </c>
      <c r="F66" s="278" t="b">
        <f>_xll.qlIndexAddFixings($B$1,D66,E66/100,TRUE,E66)</f>
        <v>1</v>
      </c>
      <c r="H66" s="280"/>
    </row>
    <row r="67" spans="4:8" x14ac:dyDescent="0.2">
      <c r="D67" s="277">
        <v>41905</v>
      </c>
      <c r="E67" s="278">
        <v>0.47399999999999998</v>
      </c>
      <c r="F67" s="278" t="b">
        <f>_xll.qlIndexAddFixings($B$1,D67,E67/100,TRUE,E67)</f>
        <v>1</v>
      </c>
      <c r="H67" s="280"/>
    </row>
    <row r="68" spans="4:8" x14ac:dyDescent="0.2">
      <c r="D68" s="277">
        <v>41904</v>
      </c>
      <c r="E68" s="278">
        <v>0.47299999999999998</v>
      </c>
      <c r="F68" s="278" t="b">
        <f>_xll.qlIndexAddFixings($B$1,D68,E68/100,TRUE,E68)</f>
        <v>1</v>
      </c>
      <c r="H68" s="280"/>
    </row>
    <row r="69" spans="4:8" x14ac:dyDescent="0.2">
      <c r="D69" s="277">
        <v>41901</v>
      </c>
      <c r="E69" s="278">
        <v>0.47399999999999998</v>
      </c>
      <c r="F69" s="278" t="b">
        <f>_xll.qlIndexAddFixings($B$1,D69,E69/100,TRUE,E69)</f>
        <v>1</v>
      </c>
      <c r="H69" s="280"/>
    </row>
    <row r="70" spans="4:8" x14ac:dyDescent="0.2">
      <c r="D70" s="277">
        <v>41900</v>
      </c>
      <c r="E70" s="278">
        <v>0.47899999999999998</v>
      </c>
      <c r="F70" s="278" t="b">
        <f>_xll.qlIndexAddFixings($B$1,D70,E70/100,TRUE,E70)</f>
        <v>1</v>
      </c>
      <c r="H70" s="280"/>
    </row>
    <row r="71" spans="4:8" x14ac:dyDescent="0.2">
      <c r="D71" s="277">
        <v>41899</v>
      </c>
      <c r="E71" s="278">
        <v>0.48499999999999999</v>
      </c>
      <c r="F71" s="278" t="b">
        <f>_xll.qlIndexAddFixings($B$1,D71,E71/100,TRUE,E71)</f>
        <v>1</v>
      </c>
      <c r="H71" s="280"/>
    </row>
    <row r="72" spans="4:8" x14ac:dyDescent="0.2">
      <c r="D72" s="277">
        <v>41898</v>
      </c>
      <c r="E72" s="278">
        <v>0.48499999999999999</v>
      </c>
      <c r="F72" s="278" t="b">
        <f>_xll.qlIndexAddFixings($B$1,D72,E72/100,TRUE,E72)</f>
        <v>1</v>
      </c>
      <c r="H72" s="280"/>
    </row>
    <row r="73" spans="4:8" x14ac:dyDescent="0.2">
      <c r="D73" s="277">
        <v>41897</v>
      </c>
      <c r="E73" s="278">
        <v>0.48899999999999999</v>
      </c>
      <c r="F73" s="278" t="b">
        <f>_xll.qlIndexAddFixings($B$1,D73,E73/100,TRUE,E73)</f>
        <v>1</v>
      </c>
      <c r="H73" s="280"/>
    </row>
    <row r="74" spans="4:8" x14ac:dyDescent="0.2">
      <c r="D74" s="277">
        <v>41894</v>
      </c>
      <c r="E74" s="278">
        <v>0.47099999999999997</v>
      </c>
      <c r="F74" s="278" t="b">
        <f>_xll.qlIndexAddFixings($B$1,D74,E74/100,TRUE,E74)</f>
        <v>1</v>
      </c>
      <c r="H74" s="280"/>
    </row>
    <row r="75" spans="4:8" x14ac:dyDescent="0.2">
      <c r="D75" s="277">
        <v>41893</v>
      </c>
      <c r="E75" s="278">
        <v>0.47199999999999998</v>
      </c>
      <c r="F75" s="278" t="b">
        <f>_xll.qlIndexAddFixings($B$1,D75,E75/100,TRUE,E75)</f>
        <v>1</v>
      </c>
      <c r="H75" s="280"/>
    </row>
    <row r="76" spans="4:8" x14ac:dyDescent="0.2">
      <c r="D76" s="277">
        <v>41892</v>
      </c>
      <c r="E76" s="278">
        <v>0.47499999999999998</v>
      </c>
      <c r="F76" s="278" t="b">
        <f>_xll.qlIndexAddFixings($B$1,D76,E76/100,TRUE,E76)</f>
        <v>1</v>
      </c>
      <c r="H76" s="280"/>
    </row>
    <row r="77" spans="4:8" x14ac:dyDescent="0.2">
      <c r="D77" s="277">
        <v>41891</v>
      </c>
      <c r="E77" s="278">
        <v>0.47899999999999998</v>
      </c>
      <c r="F77" s="278" t="b">
        <f>_xll.qlIndexAddFixings($B$1,D77,E77/100,TRUE,E77)</f>
        <v>1</v>
      </c>
      <c r="H77" s="280"/>
    </row>
    <row r="78" spans="4:8" x14ac:dyDescent="0.2">
      <c r="D78" s="277">
        <v>41890</v>
      </c>
      <c r="E78" s="278">
        <v>0.47899999999999998</v>
      </c>
      <c r="F78" s="278" t="b">
        <f>_xll.qlIndexAddFixings($B$1,D78,E78/100,TRUE,E78)</f>
        <v>1</v>
      </c>
      <c r="H78" s="280"/>
    </row>
    <row r="79" spans="4:8" x14ac:dyDescent="0.2">
      <c r="D79" s="277">
        <v>41887</v>
      </c>
      <c r="E79" s="278">
        <v>0.48399999999999999</v>
      </c>
      <c r="F79" s="278" t="b">
        <f>_xll.qlIndexAddFixings($B$1,D79,E79/100,TRUE,E79)</f>
        <v>1</v>
      </c>
      <c r="H79" s="280"/>
    </row>
    <row r="80" spans="4:8" x14ac:dyDescent="0.2">
      <c r="D80" s="277">
        <v>41886</v>
      </c>
      <c r="E80" s="278">
        <v>0.495</v>
      </c>
      <c r="F80" s="278" t="b">
        <f>_xll.qlIndexAddFixings($B$1,D80,E80/100,TRUE,E80)</f>
        <v>1</v>
      </c>
      <c r="H80" s="280"/>
    </row>
    <row r="81" spans="4:8" x14ac:dyDescent="0.2">
      <c r="D81" s="277">
        <v>41885</v>
      </c>
      <c r="E81" s="278">
        <v>0.496</v>
      </c>
      <c r="F81" s="278" t="b">
        <f>_xll.qlIndexAddFixings($B$1,D81,E81/100,TRUE,E81)</f>
        <v>1</v>
      </c>
      <c r="H81" s="280"/>
    </row>
    <row r="82" spans="4:8" x14ac:dyDescent="0.2">
      <c r="D82" s="277">
        <v>41884</v>
      </c>
      <c r="E82" s="278">
        <v>0.499</v>
      </c>
      <c r="F82" s="278" t="b">
        <f>_xll.qlIndexAddFixings($B$1,D82,E82/100,TRUE,E82)</f>
        <v>1</v>
      </c>
      <c r="H82" s="280"/>
    </row>
    <row r="83" spans="4:8" x14ac:dyDescent="0.2">
      <c r="D83" s="277">
        <v>41883</v>
      </c>
      <c r="E83" s="278">
        <v>0.499</v>
      </c>
      <c r="F83" s="278" t="b">
        <f>_xll.qlIndexAddFixings($B$1,D83,E83/100,TRUE,E83)</f>
        <v>1</v>
      </c>
      <c r="H83" s="280"/>
    </row>
    <row r="84" spans="4:8" x14ac:dyDescent="0.2">
      <c r="D84" s="277">
        <v>41880</v>
      </c>
      <c r="E84" s="278">
        <v>0.496</v>
      </c>
      <c r="F84" s="278" t="b">
        <f>_xll.qlIndexAddFixings($B$1,D84,E84/100,TRUE,E84)</f>
        <v>1</v>
      </c>
      <c r="H84" s="280"/>
    </row>
    <row r="85" spans="4:8" x14ac:dyDescent="0.2">
      <c r="D85" s="277">
        <v>41879</v>
      </c>
      <c r="E85" s="278">
        <v>0.501</v>
      </c>
      <c r="F85" s="278" t="b">
        <f>_xll.qlIndexAddFixings($B$1,D85,E85/100,TRUE,E85)</f>
        <v>1</v>
      </c>
      <c r="H85" s="280"/>
    </row>
    <row r="86" spans="4:8" x14ac:dyDescent="0.2">
      <c r="D86" s="277">
        <v>41878</v>
      </c>
      <c r="E86" s="278">
        <v>0.50700000000000001</v>
      </c>
      <c r="F86" s="278" t="b">
        <f>_xll.qlIndexAddFixings($B$1,D86,E86/100,TRUE,E86)</f>
        <v>1</v>
      </c>
      <c r="H86" s="280"/>
    </row>
    <row r="87" spans="4:8" x14ac:dyDescent="0.2">
      <c r="D87" s="277">
        <v>41877</v>
      </c>
      <c r="E87" s="278">
        <v>0.51400000000000001</v>
      </c>
      <c r="F87" s="278" t="b">
        <f>_xll.qlIndexAddFixings($B$1,D87,E87/100,TRUE,E87)</f>
        <v>1</v>
      </c>
      <c r="H87" s="280"/>
    </row>
    <row r="88" spans="4:8" x14ac:dyDescent="0.2">
      <c r="D88" s="277">
        <v>41876</v>
      </c>
      <c r="E88" s="278">
        <v>0.51700000000000002</v>
      </c>
      <c r="F88" s="278" t="b">
        <f>_xll.qlIndexAddFixings($B$1,D88,E88/100,TRUE,E88)</f>
        <v>1</v>
      </c>
      <c r="H88" s="280"/>
    </row>
    <row r="89" spans="4:8" x14ac:dyDescent="0.2">
      <c r="D89" s="277">
        <v>41873</v>
      </c>
      <c r="E89" s="278">
        <v>0.51600000000000001</v>
      </c>
      <c r="F89" s="278" t="b">
        <f>_xll.qlIndexAddFixings($B$1,D89,E89/100,TRUE,E89)</f>
        <v>1</v>
      </c>
      <c r="H89" s="280"/>
    </row>
    <row r="90" spans="4:8" x14ac:dyDescent="0.2">
      <c r="D90" s="277">
        <v>41872</v>
      </c>
      <c r="E90" s="278">
        <v>0.52</v>
      </c>
      <c r="F90" s="278" t="b">
        <f>_xll.qlIndexAddFixings($B$1,D90,E90/100,TRUE,E90)</f>
        <v>1</v>
      </c>
      <c r="H90" s="280"/>
    </row>
    <row r="91" spans="4:8" x14ac:dyDescent="0.2">
      <c r="D91" s="277">
        <v>41871</v>
      </c>
      <c r="E91" s="278">
        <v>0.52700000000000002</v>
      </c>
      <c r="F91" s="278" t="b">
        <f>_xll.qlIndexAddFixings($B$1,D91,E91/100,TRUE,E91)</f>
        <v>1</v>
      </c>
      <c r="H91" s="280"/>
    </row>
    <row r="92" spans="4:8" x14ac:dyDescent="0.2">
      <c r="D92" s="277">
        <v>41870</v>
      </c>
      <c r="E92" s="278">
        <v>0.52800000000000002</v>
      </c>
      <c r="F92" s="278" t="b">
        <f>_xll.qlIndexAddFixings($B$1,D92,E92/100,TRUE,E92)</f>
        <v>1</v>
      </c>
      <c r="H92" s="280"/>
    </row>
    <row r="93" spans="4:8" x14ac:dyDescent="0.2">
      <c r="D93" s="277">
        <v>41869</v>
      </c>
      <c r="E93" s="278">
        <v>0.52300000000000002</v>
      </c>
      <c r="F93" s="278" t="b">
        <f>_xll.qlIndexAddFixings($B$1,D93,E93/100,TRUE,E93)</f>
        <v>1</v>
      </c>
      <c r="H93" s="280"/>
    </row>
    <row r="94" spans="4:8" x14ac:dyDescent="0.2">
      <c r="D94" s="277">
        <v>41866</v>
      </c>
      <c r="E94" s="278">
        <v>0.52100000000000002</v>
      </c>
      <c r="F94" s="278" t="b">
        <f>_xll.qlIndexAddFixings($B$1,D94,E94/100,TRUE,E94)</f>
        <v>1</v>
      </c>
      <c r="H94" s="280"/>
    </row>
    <row r="95" spans="4:8" x14ac:dyDescent="0.2">
      <c r="D95" s="277">
        <v>41865</v>
      </c>
      <c r="E95" s="278">
        <v>0.52</v>
      </c>
      <c r="F95" s="278" t="b">
        <f>_xll.qlIndexAddFixings($B$1,D95,E95/100,TRUE,E95)</f>
        <v>1</v>
      </c>
      <c r="H95" s="280"/>
    </row>
    <row r="96" spans="4:8" x14ac:dyDescent="0.2">
      <c r="D96" s="277">
        <v>41864</v>
      </c>
      <c r="E96" s="278">
        <v>0.52200000000000002</v>
      </c>
      <c r="F96" s="278" t="b">
        <f>_xll.qlIndexAddFixings($B$1,D96,E96/100,TRUE,E96)</f>
        <v>1</v>
      </c>
      <c r="H96" s="280"/>
    </row>
    <row r="97" spans="4:8" x14ac:dyDescent="0.2">
      <c r="D97" s="277">
        <v>41863</v>
      </c>
      <c r="E97" s="278">
        <v>0.52100000000000002</v>
      </c>
      <c r="F97" s="278" t="b">
        <f>_xll.qlIndexAddFixings($B$1,D97,E97/100,TRUE,E97)</f>
        <v>1</v>
      </c>
      <c r="H97" s="280"/>
    </row>
    <row r="98" spans="4:8" x14ac:dyDescent="0.2">
      <c r="D98" s="277">
        <v>41862</v>
      </c>
      <c r="E98" s="278">
        <v>0.52100000000000002</v>
      </c>
      <c r="F98" s="278" t="b">
        <f>_xll.qlIndexAddFixings($B$1,D98,E98/100,TRUE,E98)</f>
        <v>1</v>
      </c>
      <c r="H98" s="280"/>
    </row>
    <row r="99" spans="4:8" x14ac:dyDescent="0.2">
      <c r="D99" s="277">
        <v>41859</v>
      </c>
      <c r="E99" s="278">
        <v>0.51900000000000002</v>
      </c>
      <c r="F99" s="278" t="b">
        <f>_xll.qlIndexAddFixings($B$1,D99,E99/100,TRUE,E99)</f>
        <v>1</v>
      </c>
      <c r="H99" s="280"/>
    </row>
    <row r="100" spans="4:8" x14ac:dyDescent="0.2">
      <c r="D100" s="277">
        <v>41858</v>
      </c>
      <c r="E100" s="278">
        <v>0.51700000000000002</v>
      </c>
      <c r="F100" s="278" t="b">
        <f>_xll.qlIndexAddFixings($B$1,D100,E100/100,TRUE,E100)</f>
        <v>1</v>
      </c>
      <c r="H100" s="280"/>
    </row>
    <row r="101" spans="4:8" x14ac:dyDescent="0.2">
      <c r="D101" s="277">
        <v>41857</v>
      </c>
      <c r="E101" s="278">
        <v>0.51400000000000001</v>
      </c>
      <c r="F101" s="278" t="b">
        <f>_xll.qlIndexAddFixings($B$1,D101,E101/100,TRUE,E101)</f>
        <v>1</v>
      </c>
      <c r="H101" s="280"/>
    </row>
    <row r="102" spans="4:8" x14ac:dyDescent="0.2">
      <c r="D102" s="277">
        <v>41856</v>
      </c>
      <c r="E102" s="278">
        <v>0.51100000000000001</v>
      </c>
      <c r="F102" s="278" t="b">
        <f>_xll.qlIndexAddFixings($B$1,D102,E102/100,TRUE,E102)</f>
        <v>1</v>
      </c>
      <c r="H102" s="280"/>
    </row>
    <row r="103" spans="4:8" x14ac:dyDescent="0.2">
      <c r="D103" s="277">
        <v>41855</v>
      </c>
      <c r="E103" s="278">
        <v>0.51100000000000001</v>
      </c>
      <c r="F103" s="278" t="b">
        <f>_xll.qlIndexAddFixings($B$1,D103,E103/100,TRUE,E103)</f>
        <v>1</v>
      </c>
      <c r="H103" s="280"/>
    </row>
    <row r="104" spans="4:8" x14ac:dyDescent="0.2">
      <c r="D104" s="277">
        <v>41852</v>
      </c>
      <c r="E104" s="278">
        <v>0.51100000000000001</v>
      </c>
      <c r="F104" s="278" t="b">
        <f>_xll.qlIndexAddFixings($B$1,D104,E104/100,TRUE,E104)</f>
        <v>1</v>
      </c>
      <c r="H104" s="280"/>
    </row>
    <row r="105" spans="4:8" x14ac:dyDescent="0.2">
      <c r="D105" s="277">
        <v>41851</v>
      </c>
      <c r="E105" s="278">
        <v>0.51</v>
      </c>
      <c r="F105" s="278" t="b">
        <f>_xll.qlIndexAddFixings($B$1,D105,E105/100,TRUE,E105)</f>
        <v>1</v>
      </c>
      <c r="H105" s="280"/>
    </row>
    <row r="106" spans="4:8" x14ac:dyDescent="0.2">
      <c r="D106" s="277">
        <v>41850</v>
      </c>
      <c r="E106" s="278">
        <v>0.50800000000000001</v>
      </c>
      <c r="F106" s="278" t="b">
        <f>_xll.qlIndexAddFixings($B$1,D106,E106/100,TRUE,E106)</f>
        <v>1</v>
      </c>
      <c r="H106" s="280"/>
    </row>
    <row r="107" spans="4:8" x14ac:dyDescent="0.2">
      <c r="D107" s="277">
        <v>41849</v>
      </c>
      <c r="E107" s="278">
        <v>0.505</v>
      </c>
      <c r="F107" s="278" t="b">
        <f>_xll.qlIndexAddFixings($B$1,D107,E107/100,TRUE,E107)</f>
        <v>1</v>
      </c>
      <c r="H107" s="280"/>
    </row>
    <row r="108" spans="4:8" x14ac:dyDescent="0.2">
      <c r="D108" s="277">
        <v>41848</v>
      </c>
      <c r="E108" s="278">
        <v>0.505</v>
      </c>
      <c r="F108" s="278" t="b">
        <f>_xll.qlIndexAddFixings($B$1,D108,E108/100,TRUE,E108)</f>
        <v>1</v>
      </c>
      <c r="H108" s="280"/>
    </row>
    <row r="109" spans="4:8" x14ac:dyDescent="0.2">
      <c r="D109" s="277">
        <v>41845</v>
      </c>
      <c r="E109" s="278">
        <v>0.503</v>
      </c>
      <c r="F109" s="278" t="b">
        <f>_xll.qlIndexAddFixings($B$1,D109,E109/100,TRUE,E109)</f>
        <v>1</v>
      </c>
      <c r="H109" s="280"/>
    </row>
    <row r="110" spans="4:8" x14ac:dyDescent="0.2">
      <c r="D110" s="277">
        <v>41844</v>
      </c>
      <c r="E110" s="278">
        <v>0.496</v>
      </c>
      <c r="F110" s="278" t="b">
        <f>_xll.qlIndexAddFixings($B$1,D110,E110/100,TRUE,E110)</f>
        <v>1</v>
      </c>
      <c r="H110" s="280"/>
    </row>
    <row r="111" spans="4:8" x14ac:dyDescent="0.2">
      <c r="D111" s="277">
        <v>41843</v>
      </c>
      <c r="E111" s="278">
        <v>0.5</v>
      </c>
      <c r="F111" s="278" t="b">
        <f>_xll.qlIndexAddFixings($B$1,D111,E111/100,TRUE,E111)</f>
        <v>1</v>
      </c>
      <c r="H111" s="280"/>
    </row>
    <row r="112" spans="4:8" x14ac:dyDescent="0.2">
      <c r="D112" s="277">
        <v>41842</v>
      </c>
      <c r="E112" s="278">
        <v>0.502</v>
      </c>
      <c r="F112" s="278" t="b">
        <f>_xll.qlIndexAddFixings($B$1,D112,E112/100,TRUE,E112)</f>
        <v>1</v>
      </c>
      <c r="H112" s="280"/>
    </row>
    <row r="113" spans="4:8" x14ac:dyDescent="0.2">
      <c r="D113" s="277">
        <v>41841</v>
      </c>
      <c r="E113" s="278">
        <v>0.502</v>
      </c>
      <c r="F113" s="278" t="b">
        <f>_xll.qlIndexAddFixings($B$1,D113,E113/100,TRUE,E113)</f>
        <v>1</v>
      </c>
      <c r="H113" s="280"/>
    </row>
    <row r="114" spans="4:8" x14ac:dyDescent="0.2">
      <c r="D114" s="277">
        <v>41838</v>
      </c>
      <c r="E114" s="278">
        <v>0.505</v>
      </c>
      <c r="F114" s="278" t="b">
        <f>_xll.qlIndexAddFixings($B$1,D114,E114/100,TRUE,E114)</f>
        <v>1</v>
      </c>
      <c r="H114" s="280"/>
    </row>
    <row r="115" spans="4:8" x14ac:dyDescent="0.2">
      <c r="D115" s="277">
        <v>41837</v>
      </c>
      <c r="E115" s="278">
        <v>0.505</v>
      </c>
      <c r="F115" s="278" t="b">
        <f>_xll.qlIndexAddFixings($B$1,D115,E115/100,TRUE,E115)</f>
        <v>1</v>
      </c>
      <c r="H115" s="280"/>
    </row>
    <row r="116" spans="4:8" x14ac:dyDescent="0.2">
      <c r="D116" s="277">
        <v>41836</v>
      </c>
      <c r="E116" s="278">
        <v>0.50800000000000001</v>
      </c>
      <c r="F116" s="278" t="b">
        <f>_xll.qlIndexAddFixings($B$1,D116,E116/100,TRUE,E116)</f>
        <v>1</v>
      </c>
      <c r="H116" s="280"/>
    </row>
    <row r="117" spans="4:8" x14ac:dyDescent="0.2">
      <c r="D117" s="277">
        <v>41835</v>
      </c>
      <c r="E117" s="278">
        <v>0.50800000000000001</v>
      </c>
      <c r="F117" s="278" t="b">
        <f>_xll.qlIndexAddFixings($B$1,D117,E117/100,TRUE,E117)</f>
        <v>1</v>
      </c>
      <c r="H117" s="280"/>
    </row>
    <row r="118" spans="4:8" x14ac:dyDescent="0.2">
      <c r="D118" s="277">
        <v>41834</v>
      </c>
      <c r="E118" s="278">
        <v>0.50800000000000001</v>
      </c>
      <c r="F118" s="278" t="b">
        <f>_xll.qlIndexAddFixings($B$1,D118,E118/100,TRUE,E118)</f>
        <v>1</v>
      </c>
      <c r="H118" s="280"/>
    </row>
    <row r="119" spans="4:8" x14ac:dyDescent="0.2">
      <c r="D119" s="277">
        <v>41831</v>
      </c>
      <c r="E119" s="278">
        <v>0.505</v>
      </c>
      <c r="F119" s="278" t="b">
        <f>_xll.qlIndexAddFixings($B$1,D119,E119/100,TRUE,E119)</f>
        <v>1</v>
      </c>
      <c r="H119" s="280"/>
    </row>
    <row r="120" spans="4:8" x14ac:dyDescent="0.2">
      <c r="D120" s="277">
        <v>41830</v>
      </c>
      <c r="E120" s="278">
        <v>0.5</v>
      </c>
      <c r="F120" s="278" t="b">
        <f>_xll.qlIndexAddFixings($B$1,D120,E120/100,TRUE,E120)</f>
        <v>1</v>
      </c>
      <c r="H120" s="280"/>
    </row>
    <row r="121" spans="4:8" x14ac:dyDescent="0.2">
      <c r="D121" s="277">
        <v>41829</v>
      </c>
      <c r="E121" s="278">
        <v>0.49199999999999999</v>
      </c>
      <c r="F121" s="278" t="b">
        <f>_xll.qlIndexAddFixings($B$1,D121,E121/100,TRUE,E121)</f>
        <v>1</v>
      </c>
      <c r="H121" s="280"/>
    </row>
    <row r="122" spans="4:8" x14ac:dyDescent="0.2">
      <c r="D122" s="277">
        <v>41828</v>
      </c>
      <c r="E122" s="278">
        <v>0.48799999999999999</v>
      </c>
      <c r="F122" s="278" t="b">
        <f>_xll.qlIndexAddFixings($B$1,D122,E122/100,TRUE,E122)</f>
        <v>1</v>
      </c>
      <c r="H122" s="280"/>
    </row>
    <row r="123" spans="4:8" x14ac:dyDescent="0.2">
      <c r="D123" s="277">
        <v>41827</v>
      </c>
      <c r="E123" s="278">
        <v>0.48599999999999999</v>
      </c>
      <c r="F123" s="278" t="b">
        <f>_xll.qlIndexAddFixings($B$1,D123,E123/100,TRUE,E123)</f>
        <v>1</v>
      </c>
      <c r="H123" s="280"/>
    </row>
    <row r="124" spans="4:8" x14ac:dyDescent="0.2">
      <c r="D124" s="277">
        <v>41824</v>
      </c>
      <c r="E124" s="278">
        <v>0.49199999999999999</v>
      </c>
      <c r="F124" s="278" t="b">
        <f>_xll.qlIndexAddFixings($B$1,D124,E124/100,TRUE,E124)</f>
        <v>1</v>
      </c>
      <c r="H124" s="280"/>
    </row>
    <row r="125" spans="4:8" x14ac:dyDescent="0.2">
      <c r="D125" s="277">
        <v>41823</v>
      </c>
      <c r="E125" s="278">
        <v>0.497</v>
      </c>
      <c r="F125" s="278" t="b">
        <f>_xll.qlIndexAddFixings($B$1,D125,E125/100,TRUE,E125)</f>
        <v>1</v>
      </c>
      <c r="H125" s="280"/>
    </row>
    <row r="126" spans="4:8" x14ac:dyDescent="0.2">
      <c r="D126" s="277">
        <v>41822</v>
      </c>
      <c r="E126" s="278">
        <v>0.73699999999999999</v>
      </c>
      <c r="F126" s="278" t="b">
        <f>_xll.qlIndexAddFixings($B$1,D126,E126/100,TRUE,E126)</f>
        <v>1</v>
      </c>
      <c r="H126" s="280"/>
    </row>
    <row r="127" spans="4:8" x14ac:dyDescent="0.2">
      <c r="D127" s="277">
        <v>41821</v>
      </c>
      <c r="E127" s="278">
        <v>0.74399999999999999</v>
      </c>
      <c r="F127" s="278" t="b">
        <f>_xll.qlIndexAddFixings($B$1,D127,E127/100,TRUE,E127)</f>
        <v>1</v>
      </c>
      <c r="H127" s="280"/>
    </row>
    <row r="128" spans="4:8" x14ac:dyDescent="0.2">
      <c r="D128" s="277">
        <v>41820</v>
      </c>
      <c r="E128" s="278">
        <v>0.749</v>
      </c>
      <c r="F128" s="278" t="b">
        <f>_xll.qlIndexAddFixings($B$1,D128,E128/100,TRUE,E128)</f>
        <v>1</v>
      </c>
      <c r="H128" s="280"/>
    </row>
    <row r="129" spans="4:8" x14ac:dyDescent="0.2">
      <c r="D129" s="277">
        <v>41817</v>
      </c>
      <c r="E129" s="278">
        <v>0.751</v>
      </c>
      <c r="F129" s="278" t="b">
        <f>_xll.qlIndexAddFixings($B$1,D129,E129/100,TRUE,E129)</f>
        <v>1</v>
      </c>
      <c r="H129" s="280"/>
    </row>
    <row r="130" spans="4:8" x14ac:dyDescent="0.2">
      <c r="D130" s="277">
        <v>41816</v>
      </c>
      <c r="E130" s="278">
        <v>0.75800000000000001</v>
      </c>
      <c r="F130" s="278" t="b">
        <f>_xll.qlIndexAddFixings($B$1,D130,E130/100,TRUE,E130)</f>
        <v>1</v>
      </c>
      <c r="H130" s="280"/>
    </row>
    <row r="131" spans="4:8" x14ac:dyDescent="0.2">
      <c r="D131" s="277">
        <v>41815</v>
      </c>
      <c r="E131" s="278">
        <v>0.78600000000000003</v>
      </c>
      <c r="F131" s="278" t="b">
        <f>_xll.qlIndexAddFixings($B$1,D131,E131/100,TRUE,E131)</f>
        <v>1</v>
      </c>
      <c r="H131" s="280"/>
    </row>
    <row r="132" spans="4:8" x14ac:dyDescent="0.2">
      <c r="D132" s="277">
        <v>41814</v>
      </c>
      <c r="E132" s="278">
        <v>0.81299999999999994</v>
      </c>
      <c r="F132" s="278" t="b">
        <f>_xll.qlIndexAddFixings($B$1,D132,E132/100,TRUE,E132)</f>
        <v>1</v>
      </c>
      <c r="H132" s="280"/>
    </row>
    <row r="133" spans="4:8" x14ac:dyDescent="0.2">
      <c r="D133" s="277">
        <v>41813</v>
      </c>
      <c r="E133" s="278">
        <v>0.83199999999999996</v>
      </c>
      <c r="F133" s="278" t="b">
        <f>_xll.qlIndexAddFixings($B$1,D133,E133/100,TRUE,E133)</f>
        <v>1</v>
      </c>
      <c r="H133" s="280"/>
    </row>
    <row r="134" spans="4:8" x14ac:dyDescent="0.2">
      <c r="D134" s="277">
        <v>41809</v>
      </c>
      <c r="E134" s="278">
        <v>0.85499999999999998</v>
      </c>
      <c r="F134" s="278" t="b">
        <f>_xll.qlIndexAddFixings($B$1,D134,E134/100,TRUE,E134)</f>
        <v>1</v>
      </c>
      <c r="H134" s="280"/>
    </row>
    <row r="135" spans="4:8" x14ac:dyDescent="0.2">
      <c r="D135" s="277">
        <v>41808</v>
      </c>
      <c r="E135" s="278">
        <v>0.86499999999999999</v>
      </c>
      <c r="F135" s="278" t="b">
        <f>_xll.qlIndexAddFixings($B$1,D135,E135/100,TRUE,E135)</f>
        <v>1</v>
      </c>
      <c r="H135" s="280"/>
    </row>
    <row r="136" spans="4:8" x14ac:dyDescent="0.2">
      <c r="D136" s="277">
        <v>41807</v>
      </c>
      <c r="E136" s="278">
        <v>0.872</v>
      </c>
      <c r="F136" s="278" t="b">
        <f>_xll.qlIndexAddFixings($B$1,D136,E136/100,TRUE,E136)</f>
        <v>1</v>
      </c>
      <c r="H136" s="280"/>
    </row>
    <row r="137" spans="4:8" x14ac:dyDescent="0.2">
      <c r="D137" s="277">
        <v>41806</v>
      </c>
      <c r="E137" s="278">
        <v>0.874</v>
      </c>
      <c r="F137" s="278" t="b">
        <f>_xll.qlIndexAddFixings($B$1,D137,E137/100,TRUE,E137)</f>
        <v>1</v>
      </c>
      <c r="H137" s="280"/>
    </row>
    <row r="138" spans="4:8" x14ac:dyDescent="0.2">
      <c r="D138" s="277">
        <v>41803</v>
      </c>
      <c r="E138" s="278">
        <v>0.86799999999999999</v>
      </c>
      <c r="F138" s="278" t="b">
        <f>_xll.qlIndexAddFixings($B$1,D138,E138/100,TRUE,E138)</f>
        <v>1</v>
      </c>
      <c r="H138" s="280"/>
    </row>
    <row r="139" spans="4:8" x14ac:dyDescent="0.2">
      <c r="D139" s="277">
        <v>41802</v>
      </c>
      <c r="E139" s="278">
        <v>0.871</v>
      </c>
      <c r="F139" s="278" t="b">
        <f>_xll.qlIndexAddFixings($B$1,D139,E139/100,TRUE,E139)</f>
        <v>1</v>
      </c>
      <c r="H139" s="280"/>
    </row>
    <row r="140" spans="4:8" x14ac:dyDescent="0.2">
      <c r="D140" s="277">
        <v>41801</v>
      </c>
      <c r="E140" s="278">
        <v>0.86599999999999999</v>
      </c>
      <c r="F140" s="278" t="b">
        <f>_xll.qlIndexAddFixings($B$1,D140,E140/100,TRUE,E140)</f>
        <v>1</v>
      </c>
      <c r="H140" s="280"/>
    </row>
    <row r="141" spans="4:8" x14ac:dyDescent="0.2">
      <c r="D141" s="277">
        <v>41800</v>
      </c>
      <c r="E141" s="278">
        <v>0.86799999999999999</v>
      </c>
      <c r="F141" s="278" t="b">
        <f>_xll.qlIndexAddFixings($B$1,D141,E141/100,TRUE,E141)</f>
        <v>1</v>
      </c>
      <c r="H141" s="280"/>
    </row>
    <row r="142" spans="4:8" x14ac:dyDescent="0.2">
      <c r="D142" s="277">
        <v>41799</v>
      </c>
      <c r="E142" s="278">
        <v>0.878</v>
      </c>
      <c r="F142" s="278" t="e">
        <f>_xll.qlIndexAddFixings($B$1,D142,E142/100,TRUE,E142)</f>
        <v>#NUM!</v>
      </c>
      <c r="H142" s="280"/>
    </row>
    <row r="143" spans="4:8" x14ac:dyDescent="0.2">
      <c r="D143" s="277">
        <v>41795</v>
      </c>
      <c r="E143" s="278">
        <v>0.89</v>
      </c>
      <c r="F143" s="278" t="b">
        <f>_xll.qlIndexAddFixings($B$1,D143,E143/100,TRUE,E143)</f>
        <v>1</v>
      </c>
      <c r="H143" s="280"/>
    </row>
    <row r="144" spans="4:8" x14ac:dyDescent="0.2">
      <c r="D144" s="277">
        <v>41794</v>
      </c>
      <c r="E144" s="278">
        <v>0.89200000000000002</v>
      </c>
      <c r="F144" s="278" t="b">
        <f>_xll.qlIndexAddFixings($B$1,D144,E144/100,TRUE,E144)</f>
        <v>1</v>
      </c>
      <c r="H144" s="280"/>
    </row>
    <row r="145" spans="4:8" x14ac:dyDescent="0.2">
      <c r="D145" s="277">
        <v>41793</v>
      </c>
      <c r="E145" s="278">
        <v>0.89500000000000002</v>
      </c>
      <c r="F145" s="278" t="b">
        <f>_xll.qlIndexAddFixings($B$1,D145,E145/100,TRUE,E145)</f>
        <v>1</v>
      </c>
      <c r="H145" s="280"/>
    </row>
    <row r="146" spans="4:8" x14ac:dyDescent="0.2">
      <c r="D146" s="277">
        <v>41792</v>
      </c>
      <c r="E146" s="278">
        <v>0.89800000000000002</v>
      </c>
      <c r="F146" s="278" t="b">
        <f>_xll.qlIndexAddFixings($B$1,D146,E146/100,TRUE,E146)</f>
        <v>1</v>
      </c>
      <c r="H146" s="280"/>
    </row>
    <row r="147" spans="4:8" x14ac:dyDescent="0.2">
      <c r="D147" s="277">
        <v>41789</v>
      </c>
      <c r="E147" s="278">
        <v>0.90400000000000003</v>
      </c>
      <c r="F147" s="278" t="b">
        <f>_xll.qlIndexAddFixings($B$1,D147,E147/100,TRUE,E147)</f>
        <v>1</v>
      </c>
      <c r="H147" s="280"/>
    </row>
    <row r="148" spans="4:8" x14ac:dyDescent="0.2">
      <c r="D148" s="277">
        <v>41787</v>
      </c>
      <c r="E148" s="278">
        <v>0.91500000000000004</v>
      </c>
      <c r="F148" s="278" t="b">
        <f>_xll.qlIndexAddFixings($B$1,D148,E148/100,TRUE,E148)</f>
        <v>1</v>
      </c>
      <c r="H148" s="280"/>
    </row>
    <row r="149" spans="4:8" x14ac:dyDescent="0.2">
      <c r="D149" s="277">
        <v>41786</v>
      </c>
      <c r="E149" s="278">
        <v>0.91400000000000003</v>
      </c>
      <c r="F149" s="278" t="b">
        <f>_xll.qlIndexAddFixings($B$1,D149,E149/100,TRUE,E149)</f>
        <v>1</v>
      </c>
      <c r="H149" s="280"/>
    </row>
    <row r="150" spans="4:8" x14ac:dyDescent="0.2">
      <c r="D150" s="277">
        <v>41785</v>
      </c>
      <c r="E150" s="278">
        <v>0.90700000000000003</v>
      </c>
      <c r="F150" s="278" t="b">
        <f>_xll.qlIndexAddFixings($B$1,D150,E150/100,TRUE,E150)</f>
        <v>1</v>
      </c>
      <c r="H150" s="280"/>
    </row>
    <row r="151" spans="4:8" x14ac:dyDescent="0.2">
      <c r="D151" s="277">
        <v>41782</v>
      </c>
      <c r="E151" s="278">
        <v>0.90900000000000003</v>
      </c>
      <c r="F151" s="278" t="b">
        <f>_xll.qlIndexAddFixings($B$1,D151,E151/100,TRUE,E151)</f>
        <v>1</v>
      </c>
      <c r="H151" s="280"/>
    </row>
    <row r="152" spans="4:8" x14ac:dyDescent="0.2">
      <c r="D152" s="277">
        <v>41781</v>
      </c>
      <c r="E152" s="278">
        <v>0.91200000000000003</v>
      </c>
      <c r="F152" s="278" t="b">
        <f>_xll.qlIndexAddFixings($B$1,D152,E152/100,TRUE,E152)</f>
        <v>1</v>
      </c>
      <c r="H152" s="280"/>
    </row>
    <row r="153" spans="4:8" x14ac:dyDescent="0.2">
      <c r="D153" s="277">
        <v>41780</v>
      </c>
      <c r="E153" s="278">
        <v>0.91800000000000004</v>
      </c>
      <c r="F153" s="278" t="b">
        <f>_xll.qlIndexAddFixings($B$1,D153,E153/100,TRUE,E153)</f>
        <v>1</v>
      </c>
      <c r="H153" s="280"/>
    </row>
    <row r="154" spans="4:8" x14ac:dyDescent="0.2">
      <c r="D154" s="277">
        <v>41779</v>
      </c>
      <c r="E154" s="278">
        <v>0.91900000000000004</v>
      </c>
      <c r="F154" s="278" t="b">
        <f>_xll.qlIndexAddFixings($B$1,D154,E154/100,TRUE,E154)</f>
        <v>1</v>
      </c>
      <c r="H154" s="280"/>
    </row>
    <row r="155" spans="4:8" x14ac:dyDescent="0.2">
      <c r="D155" s="277">
        <v>41778</v>
      </c>
      <c r="E155" s="278">
        <v>0.92300000000000004</v>
      </c>
      <c r="F155" s="278" t="b">
        <f>_xll.qlIndexAddFixings($B$1,D155,E155/100,TRUE,E155)</f>
        <v>1</v>
      </c>
      <c r="H155" s="280"/>
    </row>
    <row r="156" spans="4:8" x14ac:dyDescent="0.2">
      <c r="D156" s="277">
        <v>41775</v>
      </c>
      <c r="E156" s="278">
        <v>0.92900000000000005</v>
      </c>
      <c r="F156" s="278" t="b">
        <f>_xll.qlIndexAddFixings($B$1,D156,E156/100,TRUE,E156)</f>
        <v>1</v>
      </c>
      <c r="H156" s="280"/>
    </row>
    <row r="157" spans="4:8" x14ac:dyDescent="0.2">
      <c r="D157" s="277">
        <v>41774</v>
      </c>
      <c r="E157" s="278">
        <v>0.92900000000000005</v>
      </c>
      <c r="F157" s="278" t="b">
        <f>_xll.qlIndexAddFixings($B$1,D157,E157/100,TRUE,E157)</f>
        <v>1</v>
      </c>
      <c r="H157" s="280"/>
    </row>
    <row r="158" spans="4:8" x14ac:dyDescent="0.2">
      <c r="D158" s="277">
        <v>41773</v>
      </c>
      <c r="E158" s="278">
        <v>0.92700000000000005</v>
      </c>
      <c r="F158" s="278" t="b">
        <f>_xll.qlIndexAddFixings($B$1,D158,E158/100,TRUE,E158)</f>
        <v>1</v>
      </c>
      <c r="H158" s="280"/>
    </row>
    <row r="159" spans="4:8" x14ac:dyDescent="0.2">
      <c r="D159" s="277">
        <v>41772</v>
      </c>
      <c r="E159" s="278">
        <v>0.92200000000000004</v>
      </c>
      <c r="F159" s="278" t="b">
        <f>_xll.qlIndexAddFixings($B$1,D159,E159/100,TRUE,E159)</f>
        <v>1</v>
      </c>
      <c r="H159" s="280"/>
    </row>
    <row r="160" spans="4:8" x14ac:dyDescent="0.2">
      <c r="D160" s="277">
        <v>41771</v>
      </c>
      <c r="E160" s="278">
        <v>0.91600000000000004</v>
      </c>
      <c r="F160" s="278" t="b">
        <f>_xll.qlIndexAddFixings($B$1,D160,E160/100,TRUE,E160)</f>
        <v>1</v>
      </c>
      <c r="H160" s="280"/>
    </row>
    <row r="161" spans="4:8" x14ac:dyDescent="0.2">
      <c r="D161" s="277">
        <v>41768</v>
      </c>
      <c r="E161" s="278">
        <v>0.91100000000000003</v>
      </c>
      <c r="F161" s="278" t="b">
        <f>_xll.qlIndexAddFixings($B$1,D161,E161/100,TRUE,E161)</f>
        <v>1</v>
      </c>
      <c r="H161" s="280"/>
    </row>
    <row r="162" spans="4:8" x14ac:dyDescent="0.2">
      <c r="D162" s="277">
        <v>41767</v>
      </c>
      <c r="E162" s="278">
        <v>0.90900000000000003</v>
      </c>
      <c r="F162" s="278" t="b">
        <f>_xll.qlIndexAddFixings($B$1,D162,E162/100,TRUE,E162)</f>
        <v>1</v>
      </c>
      <c r="H162" s="280"/>
    </row>
    <row r="163" spans="4:8" x14ac:dyDescent="0.2">
      <c r="D163" s="277">
        <v>41766</v>
      </c>
      <c r="E163" s="278">
        <v>0.90700000000000003</v>
      </c>
      <c r="F163" s="278" t="b">
        <f>_xll.qlIndexAddFixings($B$1,D163,E163/100,TRUE,E163)</f>
        <v>1</v>
      </c>
      <c r="H163" s="280"/>
    </row>
    <row r="164" spans="4:8" x14ac:dyDescent="0.2">
      <c r="D164" s="277">
        <v>41765</v>
      </c>
      <c r="E164" s="278">
        <v>0.90800000000000003</v>
      </c>
      <c r="F164" s="278" t="b">
        <f>_xll.qlIndexAddFixings($B$1,D164,E164/100,TRUE,E164)</f>
        <v>1</v>
      </c>
      <c r="H164" s="280"/>
    </row>
    <row r="165" spans="4:8" x14ac:dyDescent="0.2">
      <c r="D165" s="277">
        <v>41764</v>
      </c>
      <c r="E165" s="278">
        <v>0.90900000000000003</v>
      </c>
      <c r="F165" s="278" t="b">
        <f>_xll.qlIndexAddFixings($B$1,D165,E165/100,TRUE,E165)</f>
        <v>1</v>
      </c>
      <c r="H165" s="280"/>
    </row>
    <row r="166" spans="4:8" x14ac:dyDescent="0.2">
      <c r="D166" s="277">
        <v>41761</v>
      </c>
      <c r="E166" s="278">
        <v>0.91300000000000003</v>
      </c>
      <c r="F166" s="278" t="b">
        <f>_xll.qlIndexAddFixings($B$1,D166,E166/100,TRUE,E166)</f>
        <v>1</v>
      </c>
      <c r="H166" s="280"/>
    </row>
    <row r="167" spans="4:8" x14ac:dyDescent="0.2">
      <c r="D167" s="277">
        <v>41759</v>
      </c>
      <c r="E167" s="278">
        <v>0.91300000000000003</v>
      </c>
      <c r="F167" s="278" t="b">
        <f>_xll.qlIndexAddFixings($B$1,D167,E167/100,TRUE,E167)</f>
        <v>1</v>
      </c>
      <c r="H167" s="280"/>
    </row>
    <row r="168" spans="4:8" x14ac:dyDescent="0.2">
      <c r="D168" s="277">
        <v>41758</v>
      </c>
      <c r="E168" s="278">
        <v>0.90900000000000003</v>
      </c>
      <c r="F168" s="278" t="b">
        <f>_xll.qlIndexAddFixings($B$1,D168,E168/100,TRUE,E168)</f>
        <v>1</v>
      </c>
      <c r="H168" s="280"/>
    </row>
    <row r="169" spans="4:8" x14ac:dyDescent="0.2">
      <c r="D169" s="277">
        <v>41757</v>
      </c>
      <c r="E169" s="278">
        <v>0.90400000000000003</v>
      </c>
      <c r="F169" s="278" t="b">
        <f>_xll.qlIndexAddFixings($B$1,D169,E169/100,TRUE,E169)</f>
        <v>1</v>
      </c>
      <c r="H169" s="280"/>
    </row>
    <row r="170" spans="4:8" x14ac:dyDescent="0.2">
      <c r="D170" s="277">
        <v>41754</v>
      </c>
      <c r="E170" s="278">
        <v>0.89600000000000002</v>
      </c>
      <c r="F170" s="278" t="b">
        <f>_xll.qlIndexAddFixings($B$1,D170,E170/100,TRUE,E170)</f>
        <v>1</v>
      </c>
      <c r="H170" s="280"/>
    </row>
    <row r="171" spans="4:8" x14ac:dyDescent="0.2">
      <c r="D171" s="277">
        <v>41753</v>
      </c>
      <c r="E171" s="278">
        <v>0.89600000000000002</v>
      </c>
      <c r="F171" s="278" t="b">
        <f>_xll.qlIndexAddFixings($B$1,D171,E171/100,TRUE,E171)</f>
        <v>1</v>
      </c>
      <c r="H171" s="280"/>
    </row>
    <row r="172" spans="4:8" x14ac:dyDescent="0.2">
      <c r="D172" s="277">
        <v>41752</v>
      </c>
      <c r="E172" s="278">
        <v>0.90200000000000002</v>
      </c>
      <c r="F172" s="278" t="b">
        <f>_xll.qlIndexAddFixings($B$1,D172,E172/100,TRUE,E172)</f>
        <v>1</v>
      </c>
      <c r="H172" s="280"/>
    </row>
    <row r="173" spans="4:8" x14ac:dyDescent="0.2">
      <c r="D173" s="277">
        <v>41751</v>
      </c>
      <c r="E173" s="278">
        <v>0.90500000000000003</v>
      </c>
      <c r="F173" s="278" t="b">
        <f>_xll.qlIndexAddFixings($B$1,D173,E173/100,TRUE,E173)</f>
        <v>1</v>
      </c>
      <c r="H173" s="280"/>
    </row>
    <row r="174" spans="4:8" x14ac:dyDescent="0.2">
      <c r="D174" s="277">
        <v>41746</v>
      </c>
      <c r="E174" s="278">
        <v>0.90500000000000003</v>
      </c>
      <c r="F174" s="278" t="b">
        <f>_xll.qlIndexAddFixings($B$1,D174,E174/100,TRUE,E174)</f>
        <v>1</v>
      </c>
      <c r="H174" s="280"/>
    </row>
    <row r="175" spans="4:8" x14ac:dyDescent="0.2">
      <c r="D175" s="277">
        <v>41745</v>
      </c>
      <c r="E175" s="278">
        <v>0.90800000000000003</v>
      </c>
      <c r="F175" s="278" t="b">
        <f>_xll.qlIndexAddFixings($B$1,D175,E175/100,TRUE,E175)</f>
        <v>1</v>
      </c>
      <c r="H175" s="280"/>
    </row>
    <row r="176" spans="4:8" x14ac:dyDescent="0.2">
      <c r="D176" s="277">
        <v>41744</v>
      </c>
      <c r="E176" s="278">
        <v>0.90900000000000003</v>
      </c>
      <c r="F176" s="278" t="b">
        <f>_xll.qlIndexAddFixings($B$1,D176,E176/100,TRUE,E176)</f>
        <v>1</v>
      </c>
      <c r="H176" s="280"/>
    </row>
    <row r="177" spans="4:8" x14ac:dyDescent="0.2">
      <c r="D177" s="277">
        <v>41743</v>
      </c>
      <c r="E177" s="278">
        <v>0.91300000000000003</v>
      </c>
      <c r="F177" s="278" t="b">
        <f>_xll.qlIndexAddFixings($B$1,D177,E177/100,TRUE,E177)</f>
        <v>1</v>
      </c>
      <c r="H177" s="280"/>
    </row>
    <row r="178" spans="4:8" x14ac:dyDescent="0.2">
      <c r="D178" s="277">
        <v>41740</v>
      </c>
      <c r="E178" s="278">
        <v>0.91400000000000003</v>
      </c>
      <c r="F178" s="278" t="b">
        <f>_xll.qlIndexAddFixings($B$1,D178,E178/100,TRUE,E178)</f>
        <v>1</v>
      </c>
      <c r="H178" s="280"/>
    </row>
    <row r="179" spans="4:8" x14ac:dyDescent="0.2">
      <c r="D179" s="277">
        <v>41739</v>
      </c>
      <c r="E179" s="278">
        <v>0.91400000000000003</v>
      </c>
      <c r="F179" s="278" t="b">
        <f>_xll.qlIndexAddFixings($B$1,D179,E179/100,TRUE,E179)</f>
        <v>1</v>
      </c>
      <c r="H179" s="280"/>
    </row>
    <row r="180" spans="4:8" x14ac:dyDescent="0.2">
      <c r="D180" s="277">
        <v>41738</v>
      </c>
      <c r="E180" s="278">
        <v>0.91400000000000003</v>
      </c>
      <c r="F180" s="278" t="b">
        <f>_xll.qlIndexAddFixings($B$1,D180,E180/100,TRUE,E180)</f>
        <v>1</v>
      </c>
      <c r="H180" s="280"/>
    </row>
    <row r="181" spans="4:8" x14ac:dyDescent="0.2">
      <c r="D181" s="277">
        <v>41737</v>
      </c>
      <c r="E181" s="278">
        <v>0.90800000000000003</v>
      </c>
      <c r="F181" s="278" t="b">
        <f>_xll.qlIndexAddFixings($B$1,D181,E181/100,TRUE,E181)</f>
        <v>1</v>
      </c>
      <c r="H181" s="280"/>
    </row>
    <row r="182" spans="4:8" x14ac:dyDescent="0.2">
      <c r="D182" s="277">
        <v>41736</v>
      </c>
      <c r="E182" s="278">
        <v>0.90700000000000003</v>
      </c>
      <c r="F182" s="278" t="b">
        <f>_xll.qlIndexAddFixings($B$1,D182,E182/100,TRUE,E182)</f>
        <v>1</v>
      </c>
      <c r="H182" s="280"/>
    </row>
    <row r="183" spans="4:8" x14ac:dyDescent="0.2">
      <c r="D183" s="277">
        <v>41733</v>
      </c>
      <c r="E183" s="278">
        <v>0.91300000000000003</v>
      </c>
      <c r="F183" s="278" t="b">
        <f>_xll.qlIndexAddFixings($B$1,D183,E183/100,TRUE,E183)</f>
        <v>1</v>
      </c>
      <c r="H183" s="280"/>
    </row>
    <row r="184" spans="4:8" x14ac:dyDescent="0.2">
      <c r="D184" s="277">
        <v>41732</v>
      </c>
      <c r="E184" s="278">
        <v>0.91500000000000004</v>
      </c>
      <c r="F184" s="278" t="b">
        <f>_xll.qlIndexAddFixings($B$1,D184,E184/100,TRUE,E184)</f>
        <v>1</v>
      </c>
      <c r="H184" s="280"/>
    </row>
    <row r="185" spans="4:8" x14ac:dyDescent="0.2">
      <c r="D185" s="277">
        <v>41731</v>
      </c>
      <c r="E185" s="278">
        <v>0.91700000000000004</v>
      </c>
      <c r="F185" s="278" t="b">
        <f>_xll.qlIndexAddFixings($B$1,D185,E185/100,TRUE,E185)</f>
        <v>1</v>
      </c>
      <c r="H185" s="280"/>
    </row>
    <row r="186" spans="4:8" x14ac:dyDescent="0.2">
      <c r="D186" s="277">
        <v>41730</v>
      </c>
      <c r="E186" s="278">
        <v>0.91800000000000004</v>
      </c>
      <c r="F186" s="278" t="b">
        <f>_xll.qlIndexAddFixings($B$1,D186,E186/100,TRUE,E186)</f>
        <v>1</v>
      </c>
      <c r="H186" s="280"/>
    </row>
    <row r="187" spans="4:8" x14ac:dyDescent="0.2">
      <c r="D187" s="277">
        <v>41729</v>
      </c>
      <c r="E187" s="278">
        <v>0.91600000000000004</v>
      </c>
      <c r="F187" s="278" t="b">
        <f>_xll.qlIndexAddFixings($B$1,D187,E187/100,TRUE,E187)</f>
        <v>1</v>
      </c>
      <c r="H187" s="280"/>
    </row>
    <row r="188" spans="4:8" x14ac:dyDescent="0.2">
      <c r="D188" s="277">
        <v>41726</v>
      </c>
      <c r="E188" s="278">
        <v>0.91900000000000004</v>
      </c>
      <c r="F188" s="278" t="b">
        <f>_xll.qlIndexAddFixings($B$1,D188,E188/100,TRUE,E188)</f>
        <v>1</v>
      </c>
      <c r="H188" s="280"/>
    </row>
    <row r="189" spans="4:8" x14ac:dyDescent="0.2">
      <c r="D189" s="277">
        <v>41725</v>
      </c>
      <c r="E189" s="278">
        <v>0.92100000000000004</v>
      </c>
      <c r="F189" s="278" t="b">
        <f>_xll.qlIndexAddFixings($B$1,D189,E189/100,TRUE,E189)</f>
        <v>1</v>
      </c>
      <c r="H189" s="280"/>
    </row>
    <row r="190" spans="4:8" x14ac:dyDescent="0.2">
      <c r="D190" s="277">
        <v>41724</v>
      </c>
      <c r="E190" s="278">
        <v>0.92600000000000005</v>
      </c>
      <c r="F190" s="278" t="b">
        <f>_xll.qlIndexAddFixings($B$1,D190,E190/100,TRUE,E190)</f>
        <v>1</v>
      </c>
      <c r="H190" s="280"/>
    </row>
    <row r="191" spans="4:8" x14ac:dyDescent="0.2">
      <c r="D191" s="277">
        <v>41723</v>
      </c>
      <c r="E191" s="278">
        <v>0.92700000000000005</v>
      </c>
      <c r="F191" s="278" t="b">
        <f>_xll.qlIndexAddFixings($B$1,D191,E191/100,TRUE,E191)</f>
        <v>1</v>
      </c>
      <c r="H191" s="280"/>
    </row>
    <row r="192" spans="4:8" x14ac:dyDescent="0.2">
      <c r="D192" s="277">
        <v>41722</v>
      </c>
      <c r="E192" s="278">
        <v>0.92700000000000005</v>
      </c>
      <c r="F192" s="278" t="b">
        <f>_xll.qlIndexAddFixings($B$1,D192,E192/100,TRUE,E192)</f>
        <v>1</v>
      </c>
      <c r="H192" s="280"/>
    </row>
    <row r="193" spans="4:8" x14ac:dyDescent="0.2">
      <c r="D193" s="277">
        <v>41719</v>
      </c>
      <c r="E193" s="278">
        <v>0.93</v>
      </c>
      <c r="F193" s="278" t="b">
        <f>_xll.qlIndexAddFixings($B$1,D193,E193/100,TRUE,E193)</f>
        <v>1</v>
      </c>
      <c r="H193" s="280"/>
    </row>
    <row r="194" spans="4:8" x14ac:dyDescent="0.2">
      <c r="D194" s="277">
        <v>41718</v>
      </c>
      <c r="E194" s="278">
        <v>0.93</v>
      </c>
      <c r="F194" s="278" t="b">
        <f>_xll.qlIndexAddFixings($B$1,D194,E194/100,TRUE,E194)</f>
        <v>1</v>
      </c>
      <c r="H194" s="280"/>
    </row>
    <row r="195" spans="4:8" x14ac:dyDescent="0.2">
      <c r="D195" s="277">
        <v>41717</v>
      </c>
      <c r="E195" s="278">
        <v>0.92900000000000005</v>
      </c>
      <c r="F195" s="278" t="b">
        <f>_xll.qlIndexAddFixings($B$1,D195,E195/100,TRUE,E195)</f>
        <v>1</v>
      </c>
      <c r="H195" s="280"/>
    </row>
    <row r="196" spans="4:8" x14ac:dyDescent="0.2">
      <c r="D196" s="277">
        <v>41716</v>
      </c>
      <c r="E196" s="278">
        <v>0.92900000000000005</v>
      </c>
      <c r="F196" s="278" t="b">
        <f>_xll.qlIndexAddFixings($B$1,D196,E196/100,TRUE,E196)</f>
        <v>1</v>
      </c>
      <c r="H196" s="280"/>
    </row>
    <row r="197" spans="4:8" x14ac:dyDescent="0.2">
      <c r="D197" s="277">
        <v>41715</v>
      </c>
      <c r="E197" s="278">
        <v>0.93400000000000005</v>
      </c>
      <c r="F197" s="278" t="b">
        <f>_xll.qlIndexAddFixings($B$1,D197,E197/100,TRUE,E197)</f>
        <v>1</v>
      </c>
      <c r="H197" s="280"/>
    </row>
    <row r="198" spans="4:8" x14ac:dyDescent="0.2">
      <c r="D198" s="277">
        <v>41712</v>
      </c>
      <c r="E198" s="278">
        <v>0.93200000000000005</v>
      </c>
      <c r="F198" s="278" t="b">
        <f>_xll.qlIndexAddFixings($B$1,D198,E198/100,TRUE,E198)</f>
        <v>1</v>
      </c>
      <c r="H198" s="280"/>
    </row>
    <row r="199" spans="4:8" x14ac:dyDescent="0.2">
      <c r="D199" s="277">
        <v>41711</v>
      </c>
      <c r="E199" s="278">
        <v>0.93300000000000005</v>
      </c>
      <c r="F199" s="278" t="b">
        <f>_xll.qlIndexAddFixings($B$1,D199,E199/100,TRUE,E199)</f>
        <v>1</v>
      </c>
      <c r="H199" s="280"/>
    </row>
    <row r="200" spans="4:8" x14ac:dyDescent="0.2">
      <c r="D200" s="277">
        <v>41710</v>
      </c>
      <c r="E200" s="278">
        <v>0.93200000000000005</v>
      </c>
      <c r="F200" s="278" t="b">
        <f>_xll.qlIndexAddFixings($B$1,D200,E200/100,TRUE,E200)</f>
        <v>1</v>
      </c>
      <c r="H200" s="280"/>
    </row>
    <row r="201" spans="4:8" x14ac:dyDescent="0.2">
      <c r="D201" s="277">
        <v>41709</v>
      </c>
      <c r="E201" s="278">
        <v>0.92800000000000005</v>
      </c>
      <c r="F201" s="278" t="b">
        <f>_xll.qlIndexAddFixings($B$1,D201,E201/100,TRUE,E201)</f>
        <v>1</v>
      </c>
      <c r="H201" s="280"/>
    </row>
    <row r="202" spans="4:8" x14ac:dyDescent="0.2">
      <c r="D202" s="277">
        <v>41708</v>
      </c>
      <c r="E202" s="278">
        <v>0.91900000000000004</v>
      </c>
      <c r="F202" s="278" t="b">
        <f>_xll.qlIndexAddFixings($B$1,D202,E202/100,TRUE,E202)</f>
        <v>1</v>
      </c>
      <c r="H202" s="280"/>
    </row>
    <row r="203" spans="4:8" x14ac:dyDescent="0.2">
      <c r="D203" s="277">
        <v>41705</v>
      </c>
      <c r="E203" s="278">
        <v>0.92300000000000004</v>
      </c>
      <c r="F203" s="278" t="b">
        <f>_xll.qlIndexAddFixings($B$1,D203,E203/100,TRUE,E203)</f>
        <v>1</v>
      </c>
      <c r="H203" s="280"/>
    </row>
    <row r="204" spans="4:8" x14ac:dyDescent="0.2">
      <c r="D204" s="277">
        <v>41704</v>
      </c>
      <c r="E204" s="278">
        <v>0.93</v>
      </c>
      <c r="F204" s="278" t="b">
        <f>_xll.qlIndexAddFixings($B$1,D204,E204/100,TRUE,E204)</f>
        <v>1</v>
      </c>
      <c r="H204" s="280"/>
    </row>
    <row r="205" spans="4:8" x14ac:dyDescent="0.2">
      <c r="D205" s="277">
        <v>41703</v>
      </c>
      <c r="E205" s="278">
        <v>0.93</v>
      </c>
      <c r="F205" s="278" t="b">
        <f>_xll.qlIndexAddFixings($B$1,D205,E205/100,TRUE,E205)</f>
        <v>1</v>
      </c>
      <c r="H205" s="280"/>
    </row>
    <row r="206" spans="4:8" x14ac:dyDescent="0.2">
      <c r="D206" s="277">
        <v>41702</v>
      </c>
      <c r="E206" s="278">
        <v>0.93300000000000005</v>
      </c>
      <c r="F206" s="278" t="b">
        <f>_xll.qlIndexAddFixings($B$1,D206,E206/100,TRUE,E206)</f>
        <v>1</v>
      </c>
      <c r="H206" s="280"/>
    </row>
    <row r="207" spans="4:8" x14ac:dyDescent="0.2">
      <c r="D207" s="277">
        <v>41701</v>
      </c>
      <c r="E207" s="278">
        <v>0.93200000000000005</v>
      </c>
      <c r="F207" s="278" t="b">
        <f>_xll.qlIndexAddFixings($B$1,D207,E207/100,TRUE,E207)</f>
        <v>1</v>
      </c>
      <c r="H207" s="280"/>
    </row>
    <row r="208" spans="4:8" x14ac:dyDescent="0.2">
      <c r="D208" s="277">
        <v>41698</v>
      </c>
      <c r="E208" s="278">
        <v>0.93300000000000005</v>
      </c>
      <c r="F208" s="278" t="b">
        <f>_xll.qlIndexAddFixings($B$1,D208,E208/100,TRUE,E208)</f>
        <v>1</v>
      </c>
      <c r="H208" s="280"/>
    </row>
    <row r="209" spans="4:8" x14ac:dyDescent="0.2">
      <c r="D209" s="277">
        <v>41697</v>
      </c>
      <c r="E209" s="278">
        <v>0.92600000000000005</v>
      </c>
      <c r="F209" s="278" t="b">
        <f>_xll.qlIndexAddFixings($B$1,D209,E209/100,TRUE,E209)</f>
        <v>1</v>
      </c>
      <c r="H209" s="280"/>
    </row>
    <row r="210" spans="4:8" x14ac:dyDescent="0.2">
      <c r="D210" s="277">
        <v>41696</v>
      </c>
      <c r="E210" s="278">
        <v>0.93200000000000005</v>
      </c>
      <c r="F210" s="278" t="b">
        <f>_xll.qlIndexAddFixings($B$1,D210,E210/100,TRUE,E210)</f>
        <v>1</v>
      </c>
      <c r="H210" s="280"/>
    </row>
    <row r="211" spans="4:8" x14ac:dyDescent="0.2">
      <c r="D211" s="277">
        <v>41695</v>
      </c>
      <c r="E211" s="278">
        <v>0.93200000000000005</v>
      </c>
      <c r="F211" s="278" t="b">
        <f>_xll.qlIndexAddFixings($B$1,D211,E211/100,TRUE,E211)</f>
        <v>1</v>
      </c>
      <c r="H211" s="280"/>
    </row>
    <row r="212" spans="4:8" x14ac:dyDescent="0.2">
      <c r="D212" s="277">
        <v>41694</v>
      </c>
      <c r="E212" s="278">
        <v>0.92900000000000005</v>
      </c>
      <c r="F212" s="278" t="b">
        <f>_xll.qlIndexAddFixings($B$1,D212,E212/100,TRUE,E212)</f>
        <v>1</v>
      </c>
      <c r="H212" s="280"/>
    </row>
    <row r="213" spans="4:8" x14ac:dyDescent="0.2">
      <c r="D213" s="277">
        <v>41691</v>
      </c>
      <c r="E213" s="278">
        <v>0.92500000000000004</v>
      </c>
      <c r="F213" s="278" t="b">
        <f>_xll.qlIndexAddFixings($B$1,D213,E213/100,TRUE,E213)</f>
        <v>1</v>
      </c>
      <c r="H213" s="280"/>
    </row>
    <row r="214" spans="4:8" x14ac:dyDescent="0.2">
      <c r="D214" s="277">
        <v>41690</v>
      </c>
      <c r="E214" s="278">
        <v>0.93300000000000005</v>
      </c>
      <c r="F214" s="278" t="b">
        <f>_xll.qlIndexAddFixings($B$1,D214,E214/100,TRUE,E214)</f>
        <v>1</v>
      </c>
      <c r="H214" s="280"/>
    </row>
    <row r="215" spans="4:8" x14ac:dyDescent="0.2">
      <c r="D215" s="277">
        <v>41689</v>
      </c>
      <c r="E215" s="278">
        <v>0.93600000000000005</v>
      </c>
      <c r="F215" s="278" t="b">
        <f>_xll.qlIndexAddFixings($B$1,D215,E215/100,TRUE,E215)</f>
        <v>1</v>
      </c>
      <c r="H215" s="280"/>
    </row>
    <row r="216" spans="4:8" x14ac:dyDescent="0.2">
      <c r="D216" s="277">
        <v>41688</v>
      </c>
      <c r="E216" s="278">
        <v>0.94399999999999995</v>
      </c>
      <c r="F216" s="278" t="b">
        <f>_xll.qlIndexAddFixings($B$1,D216,E216/100,TRUE,E216)</f>
        <v>1</v>
      </c>
      <c r="H216" s="280"/>
    </row>
    <row r="217" spans="4:8" x14ac:dyDescent="0.2">
      <c r="D217" s="277">
        <v>41687</v>
      </c>
      <c r="E217" s="278">
        <v>0.95399999999999996</v>
      </c>
      <c r="F217" s="278" t="b">
        <f>_xll.qlIndexAddFixings($B$1,D217,E217/100,TRUE,E217)</f>
        <v>1</v>
      </c>
      <c r="H217" s="280"/>
    </row>
    <row r="218" spans="4:8" x14ac:dyDescent="0.2">
      <c r="D218" s="277">
        <v>41684</v>
      </c>
      <c r="E218" s="278">
        <v>0.95199999999999996</v>
      </c>
      <c r="F218" s="278" t="b">
        <f>_xll.qlIndexAddFixings($B$1,D218,E218/100,TRUE,E218)</f>
        <v>1</v>
      </c>
      <c r="H218" s="280"/>
    </row>
    <row r="219" spans="4:8" x14ac:dyDescent="0.2">
      <c r="D219" s="277">
        <v>41683</v>
      </c>
      <c r="E219" s="278">
        <v>0.95199999999999996</v>
      </c>
      <c r="F219" s="278" t="b">
        <f>_xll.qlIndexAddFixings($B$1,D219,E219/100,TRUE,E219)</f>
        <v>1</v>
      </c>
      <c r="H219" s="280"/>
    </row>
    <row r="220" spans="4:8" x14ac:dyDescent="0.2">
      <c r="D220" s="277">
        <v>41682</v>
      </c>
      <c r="E220" s="278">
        <v>0.95</v>
      </c>
      <c r="F220" s="278" t="b">
        <f>_xll.qlIndexAddFixings($B$1,D220,E220/100,TRUE,E220)</f>
        <v>1</v>
      </c>
      <c r="H220" s="280"/>
    </row>
    <row r="221" spans="4:8" x14ac:dyDescent="0.2">
      <c r="D221" s="277">
        <v>41681</v>
      </c>
      <c r="E221" s="278">
        <v>0.94799999999999995</v>
      </c>
      <c r="F221" s="278" t="b">
        <f>_xll.qlIndexAddFixings($B$1,D221,E221/100,TRUE,E221)</f>
        <v>1</v>
      </c>
      <c r="H221" s="280"/>
    </row>
    <row r="222" spans="4:8" x14ac:dyDescent="0.2">
      <c r="D222" s="277">
        <v>41680</v>
      </c>
      <c r="E222" s="278">
        <v>0.94299999999999995</v>
      </c>
      <c r="F222" s="278" t="b">
        <f>_xll.qlIndexAddFixings($B$1,D222,E222/100,TRUE,E222)</f>
        <v>1</v>
      </c>
      <c r="H222" s="280"/>
    </row>
    <row r="223" spans="4:8" x14ac:dyDescent="0.2">
      <c r="D223" s="277">
        <v>41677</v>
      </c>
      <c r="E223" s="278">
        <v>0.94399999999999995</v>
      </c>
      <c r="F223" s="278" t="b">
        <f>_xll.qlIndexAddFixings($B$1,D223,E223/100,TRUE,E223)</f>
        <v>1</v>
      </c>
      <c r="H223" s="280"/>
    </row>
    <row r="224" spans="4:8" x14ac:dyDescent="0.2">
      <c r="D224" s="277">
        <v>41676</v>
      </c>
      <c r="E224" s="278">
        <v>0.94699999999999995</v>
      </c>
      <c r="F224" s="278" t="b">
        <f>_xll.qlIndexAddFixings($B$1,D224,E224/100,TRUE,E224)</f>
        <v>1</v>
      </c>
      <c r="H224" s="280"/>
    </row>
    <row r="225" spans="4:8" x14ac:dyDescent="0.2">
      <c r="D225" s="277">
        <v>41675</v>
      </c>
      <c r="E225" s="278">
        <v>0.94499999999999995</v>
      </c>
      <c r="F225" s="278" t="b">
        <f>_xll.qlIndexAddFixings($B$1,D225,E225/100,TRUE,E225)</f>
        <v>1</v>
      </c>
      <c r="H225" s="280"/>
    </row>
    <row r="226" spans="4:8" x14ac:dyDescent="0.2">
      <c r="D226" s="277">
        <v>41674</v>
      </c>
      <c r="E226" s="278">
        <v>0.94699999999999995</v>
      </c>
      <c r="F226" s="278" t="b">
        <f>_xll.qlIndexAddFixings($B$1,D226,E226/100,TRUE,E226)</f>
        <v>1</v>
      </c>
      <c r="H226" s="280"/>
    </row>
    <row r="227" spans="4:8" x14ac:dyDescent="0.2">
      <c r="D227" s="277">
        <v>41673</v>
      </c>
      <c r="E227" s="278">
        <v>0.95399999999999996</v>
      </c>
      <c r="F227" s="278" t="b">
        <f>_xll.qlIndexAddFixings($B$1,D227,E227/100,TRUE,E227)</f>
        <v>1</v>
      </c>
      <c r="H227" s="280"/>
    </row>
    <row r="228" spans="4:8" x14ac:dyDescent="0.2">
      <c r="D228" s="277">
        <v>41670</v>
      </c>
      <c r="E228" s="278">
        <v>0.94699999999999995</v>
      </c>
      <c r="F228" s="278" t="b">
        <f>_xll.qlIndexAddFixings($B$1,D228,E228/100,TRUE,E228)</f>
        <v>1</v>
      </c>
      <c r="H228" s="280"/>
    </row>
    <row r="229" spans="4:8" x14ac:dyDescent="0.2">
      <c r="D229" s="277">
        <v>41669</v>
      </c>
      <c r="E229" s="278">
        <v>0.95</v>
      </c>
      <c r="F229" s="278" t="b">
        <f>_xll.qlIndexAddFixings($B$1,D229,E229/100,TRUE,E229)</f>
        <v>1</v>
      </c>
      <c r="H229" s="280"/>
    </row>
    <row r="230" spans="4:8" x14ac:dyDescent="0.2">
      <c r="D230" s="277">
        <v>41668</v>
      </c>
      <c r="E230" s="278">
        <v>0.94899999999999995</v>
      </c>
      <c r="F230" s="278" t="b">
        <f>_xll.qlIndexAddFixings($B$1,D230,E230/100,TRUE,E230)</f>
        <v>1</v>
      </c>
      <c r="H230" s="280"/>
    </row>
    <row r="231" spans="4:8" x14ac:dyDescent="0.2">
      <c r="D231" s="277">
        <v>41667</v>
      </c>
      <c r="E231" s="278">
        <v>0.94599999999999995</v>
      </c>
      <c r="F231" s="278" t="b">
        <f>_xll.qlIndexAddFixings($B$1,D231,E231/100,TRUE,E231)</f>
        <v>1</v>
      </c>
      <c r="H231" s="280"/>
    </row>
    <row r="232" spans="4:8" x14ac:dyDescent="0.2">
      <c r="D232" s="277">
        <v>41666</v>
      </c>
      <c r="E232" s="278">
        <v>0.94899999999999995</v>
      </c>
      <c r="F232" s="278" t="b">
        <f>_xll.qlIndexAddFixings($B$1,D232,E232/100,TRUE,E232)</f>
        <v>1</v>
      </c>
      <c r="H232" s="280"/>
    </row>
    <row r="233" spans="4:8" x14ac:dyDescent="0.2">
      <c r="D233" s="277">
        <v>41663</v>
      </c>
      <c r="E233" s="278">
        <v>0.95199999999999996</v>
      </c>
      <c r="F233" s="278" t="b">
        <f>_xll.qlIndexAddFixings($B$1,D233,E233/100,TRUE,E233)</f>
        <v>1</v>
      </c>
      <c r="H233" s="280"/>
    </row>
    <row r="234" spans="4:8" x14ac:dyDescent="0.2">
      <c r="D234" s="277">
        <v>41662</v>
      </c>
      <c r="E234" s="278">
        <v>0.95199999999999996</v>
      </c>
      <c r="F234" s="278" t="b">
        <f>_xll.qlIndexAddFixings($B$1,D234,E234/100,TRUE,E234)</f>
        <v>1</v>
      </c>
      <c r="H234" s="280"/>
    </row>
    <row r="235" spans="4:8" x14ac:dyDescent="0.2">
      <c r="D235" s="277">
        <v>41661</v>
      </c>
      <c r="E235" s="278">
        <v>0.95099999999999996</v>
      </c>
      <c r="F235" s="278" t="b">
        <f>_xll.qlIndexAddFixings($B$1,D235,E235/100,TRUE,E235)</f>
        <v>1</v>
      </c>
      <c r="H235" s="280"/>
    </row>
    <row r="236" spans="4:8" x14ac:dyDescent="0.2">
      <c r="D236" s="277">
        <v>41660</v>
      </c>
      <c r="E236" s="278">
        <v>0.95</v>
      </c>
      <c r="F236" s="278" t="b">
        <f>_xll.qlIndexAddFixings($B$1,D236,E236/100,TRUE,E236)</f>
        <v>1</v>
      </c>
      <c r="H236" s="280"/>
    </row>
    <row r="237" spans="4:8" x14ac:dyDescent="0.2">
      <c r="D237" s="277">
        <v>41659</v>
      </c>
      <c r="E237" s="278">
        <v>0.95</v>
      </c>
      <c r="F237" s="278" t="b">
        <f>_xll.qlIndexAddFixings($B$1,D237,E237/100,TRUE,E237)</f>
        <v>1</v>
      </c>
      <c r="H237" s="280"/>
    </row>
    <row r="238" spans="4:8" x14ac:dyDescent="0.2">
      <c r="D238" s="277">
        <v>41656</v>
      </c>
      <c r="E238" s="278">
        <v>0.94899999999999995</v>
      </c>
      <c r="F238" s="278" t="b">
        <f>_xll.qlIndexAddFixings($B$1,D238,E238/100,TRUE,E238)</f>
        <v>1</v>
      </c>
      <c r="H238" s="280"/>
    </row>
    <row r="239" spans="4:8" x14ac:dyDescent="0.2">
      <c r="D239" s="277">
        <v>41655</v>
      </c>
      <c r="E239" s="278">
        <v>0.94599999999999995</v>
      </c>
      <c r="F239" s="278" t="b">
        <f>_xll.qlIndexAddFixings($B$1,D239,E239/100,TRUE,E239)</f>
        <v>1</v>
      </c>
      <c r="H239" s="280"/>
    </row>
    <row r="240" spans="4:8" x14ac:dyDescent="0.2">
      <c r="D240" s="277">
        <v>41654</v>
      </c>
      <c r="E240" s="278">
        <v>0.94199999999999995</v>
      </c>
      <c r="F240" s="278" t="b">
        <f>_xll.qlIndexAddFixings($B$1,D240,E240/100,TRUE,E240)</f>
        <v>1</v>
      </c>
      <c r="H240" s="280"/>
    </row>
    <row r="241" spans="4:8" x14ac:dyDescent="0.2">
      <c r="D241" s="277">
        <v>41653</v>
      </c>
      <c r="E241" s="278">
        <v>0.94499999999999995</v>
      </c>
      <c r="F241" s="278" t="b">
        <f>_xll.qlIndexAddFixings($B$1,D241,E241/100,TRUE,E241)</f>
        <v>1</v>
      </c>
      <c r="H241" s="280"/>
    </row>
    <row r="242" spans="4:8" x14ac:dyDescent="0.2">
      <c r="D242" s="277">
        <v>41652</v>
      </c>
      <c r="E242" s="278">
        <v>0.94199999999999995</v>
      </c>
      <c r="F242" s="278" t="b">
        <f>_xll.qlIndexAddFixings($B$1,D242,E242/100,TRUE,E242)</f>
        <v>1</v>
      </c>
      <c r="H242" s="280"/>
    </row>
    <row r="243" spans="4:8" x14ac:dyDescent="0.2">
      <c r="D243" s="277">
        <v>41649</v>
      </c>
      <c r="E243" s="278">
        <v>0.94099999999999995</v>
      </c>
      <c r="F243" s="278" t="b">
        <f>_xll.qlIndexAddFixings($B$1,D243,E243/100,TRUE,E243)</f>
        <v>1</v>
      </c>
      <c r="H243" s="280"/>
    </row>
    <row r="244" spans="4:8" x14ac:dyDescent="0.2">
      <c r="D244" s="277">
        <v>41648</v>
      </c>
      <c r="E244" s="278">
        <v>0.93600000000000005</v>
      </c>
      <c r="F244" s="278" t="b">
        <f>_xll.qlIndexAddFixings($B$1,D244,E244/100,TRUE,E244)</f>
        <v>1</v>
      </c>
      <c r="H244" s="280"/>
    </row>
    <row r="245" spans="4:8" x14ac:dyDescent="0.2">
      <c r="D245" s="277">
        <v>41647</v>
      </c>
      <c r="E245" s="278">
        <v>0.93799999999999994</v>
      </c>
      <c r="F245" s="278" t="b">
        <f>_xll.qlIndexAddFixings($B$1,D245,E245/100,TRUE,E245)</f>
        <v>1</v>
      </c>
      <c r="H245" s="280"/>
    </row>
    <row r="246" spans="4:8" x14ac:dyDescent="0.2">
      <c r="D246" s="277">
        <v>41646</v>
      </c>
      <c r="E246" s="278">
        <v>0.94299999999999995</v>
      </c>
      <c r="F246" s="278" t="b">
        <f>_xll.qlIndexAddFixings($B$1,D246,E246/100,TRUE,E246)</f>
        <v>1</v>
      </c>
      <c r="H246" s="280"/>
    </row>
    <row r="247" spans="4:8" x14ac:dyDescent="0.2">
      <c r="D247" s="277">
        <v>41642</v>
      </c>
      <c r="E247" s="278">
        <v>0.94</v>
      </c>
      <c r="F247" s="278" t="b">
        <f>_xll.qlIndexAddFixings($B$1,D247,E247/100,TRUE,E247)</f>
        <v>1</v>
      </c>
      <c r="H247" s="280"/>
    </row>
    <row r="248" spans="4:8" x14ac:dyDescent="0.2">
      <c r="D248" s="277">
        <v>41641</v>
      </c>
      <c r="E248" s="278">
        <v>0.94099999999999995</v>
      </c>
      <c r="F248" s="278" t="b">
        <f>_xll.qlIndexAddFixings($B$1,D248,E248/100,TRUE,E248)</f>
        <v>1</v>
      </c>
      <c r="H248" s="280"/>
    </row>
    <row r="249" spans="4:8" x14ac:dyDescent="0.2">
      <c r="D249" s="277">
        <v>41638</v>
      </c>
      <c r="E249" s="278">
        <v>0.93899999999999995</v>
      </c>
      <c r="F249" s="278" t="b">
        <f>_xll.qlIndexAddFixings($B$1,D249,E249/100,TRUE,E249)</f>
        <v>1</v>
      </c>
      <c r="H249" s="280"/>
    </row>
    <row r="250" spans="4:8" x14ac:dyDescent="0.2">
      <c r="D250" s="277">
        <v>41635</v>
      </c>
      <c r="E250" s="278">
        <v>0.94199999999999995</v>
      </c>
      <c r="F250" s="278" t="b">
        <f>_xll.qlIndexAddFixings($B$1,D250,E250/100,TRUE,E250)</f>
        <v>1</v>
      </c>
      <c r="H250" s="280"/>
    </row>
    <row r="251" spans="4:8" x14ac:dyDescent="0.2">
      <c r="D251" s="277">
        <v>41631</v>
      </c>
      <c r="E251" s="278">
        <v>0.92700000000000005</v>
      </c>
      <c r="F251" s="278" t="b">
        <f>_xll.qlIndexAddFixings($B$1,D251,E251/100,TRUE,E251)</f>
        <v>1</v>
      </c>
      <c r="H251" s="280"/>
    </row>
    <row r="252" spans="4:8" x14ac:dyDescent="0.2">
      <c r="D252" s="277">
        <v>41628</v>
      </c>
      <c r="E252" s="278">
        <v>0.92400000000000004</v>
      </c>
      <c r="F252" s="278" t="b">
        <f>_xll.qlIndexAddFixings($B$1,D252,E252/100,TRUE,E252)</f>
        <v>1</v>
      </c>
      <c r="H252" s="280"/>
    </row>
    <row r="253" spans="4:8" x14ac:dyDescent="0.2">
      <c r="D253" s="277">
        <v>41627</v>
      </c>
      <c r="E253" s="278">
        <v>0.92800000000000005</v>
      </c>
      <c r="F253" s="278" t="b">
        <f>_xll.qlIndexAddFixings($B$1,D253,E253/100,TRUE,E253)</f>
        <v>1</v>
      </c>
      <c r="H253" s="280"/>
    </row>
    <row r="254" spans="4:8" x14ac:dyDescent="0.2">
      <c r="D254" s="281">
        <v>41626</v>
      </c>
      <c r="E254" s="282">
        <v>0.93200000000000005</v>
      </c>
      <c r="F254" s="282" t="b">
        <f>_xll.qlIndexAddFixings($B$1,D254,E254/100,TRUE,E254)</f>
        <v>1</v>
      </c>
      <c r="H254" s="280"/>
    </row>
    <row r="255" spans="4:8" x14ac:dyDescent="0.2">
      <c r="H255" s="280"/>
    </row>
    <row r="256" spans="4:8" x14ac:dyDescent="0.2">
      <c r="H256" s="280"/>
    </row>
    <row r="257" spans="8:8" x14ac:dyDescent="0.2">
      <c r="H257" s="280"/>
    </row>
    <row r="258" spans="8:8" x14ac:dyDescent="0.2">
      <c r="H258" s="280"/>
    </row>
    <row r="259" spans="8:8" x14ac:dyDescent="0.2">
      <c r="H259" s="280"/>
    </row>
    <row r="260" spans="8:8" x14ac:dyDescent="0.2">
      <c r="H260" s="280"/>
    </row>
    <row r="261" spans="8:8" x14ac:dyDescent="0.2">
      <c r="H261" s="280"/>
    </row>
    <row r="262" spans="8:8" x14ac:dyDescent="0.2">
      <c r="H262" s="280"/>
    </row>
    <row r="263" spans="8:8" x14ac:dyDescent="0.2">
      <c r="H263" s="280"/>
    </row>
    <row r="264" spans="8:8" x14ac:dyDescent="0.2">
      <c r="H264" s="280"/>
    </row>
    <row r="265" spans="8:8" x14ac:dyDescent="0.2">
      <c r="H265" s="280"/>
    </row>
    <row r="266" spans="8:8" x14ac:dyDescent="0.2">
      <c r="H266" s="280"/>
    </row>
    <row r="267" spans="8:8" x14ac:dyDescent="0.2">
      <c r="H267" s="280"/>
    </row>
    <row r="268" spans="8:8" x14ac:dyDescent="0.2">
      <c r="H268" s="280"/>
    </row>
    <row r="269" spans="8:8" x14ac:dyDescent="0.2">
      <c r="H269" s="280"/>
    </row>
    <row r="270" spans="8:8" x14ac:dyDescent="0.2">
      <c r="H270" s="280"/>
    </row>
    <row r="271" spans="8:8" x14ac:dyDescent="0.2">
      <c r="H271" s="280"/>
    </row>
    <row r="272" spans="8:8" x14ac:dyDescent="0.2">
      <c r="H272" s="280"/>
    </row>
    <row r="273" spans="8:8" x14ac:dyDescent="0.2">
      <c r="H273" s="280"/>
    </row>
    <row r="274" spans="8:8" x14ac:dyDescent="0.2">
      <c r="H274" s="280"/>
    </row>
    <row r="275" spans="8:8" x14ac:dyDescent="0.2">
      <c r="H275" s="280"/>
    </row>
    <row r="276" spans="8:8" x14ac:dyDescent="0.2">
      <c r="H276" s="280"/>
    </row>
    <row r="277" spans="8:8" x14ac:dyDescent="0.2">
      <c r="H277" s="280"/>
    </row>
    <row r="278" spans="8:8" x14ac:dyDescent="0.2">
      <c r="H278" s="280"/>
    </row>
    <row r="279" spans="8:8" x14ac:dyDescent="0.2">
      <c r="H279" s="280"/>
    </row>
    <row r="280" spans="8:8" x14ac:dyDescent="0.2">
      <c r="H280" s="280"/>
    </row>
    <row r="281" spans="8:8" x14ac:dyDescent="0.2">
      <c r="H281" s="280"/>
    </row>
    <row r="282" spans="8:8" x14ac:dyDescent="0.2">
      <c r="H282" s="280"/>
    </row>
    <row r="283" spans="8:8" x14ac:dyDescent="0.2">
      <c r="H283" s="280"/>
    </row>
    <row r="284" spans="8:8" x14ac:dyDescent="0.2">
      <c r="H284" s="280"/>
    </row>
    <row r="285" spans="8:8" x14ac:dyDescent="0.2">
      <c r="H285" s="280"/>
    </row>
    <row r="286" spans="8:8" x14ac:dyDescent="0.2">
      <c r="H286" s="280"/>
    </row>
    <row r="287" spans="8:8" x14ac:dyDescent="0.2">
      <c r="H287" s="280"/>
    </row>
    <row r="288" spans="8:8" x14ac:dyDescent="0.2">
      <c r="H288" s="280"/>
    </row>
    <row r="289" spans="8:8" x14ac:dyDescent="0.2">
      <c r="H289" s="280"/>
    </row>
    <row r="290" spans="8:8" x14ac:dyDescent="0.2">
      <c r="H290" s="280"/>
    </row>
    <row r="291" spans="8:8" x14ac:dyDescent="0.2">
      <c r="H291" s="280"/>
    </row>
    <row r="292" spans="8:8" x14ac:dyDescent="0.2">
      <c r="H292" s="280"/>
    </row>
    <row r="293" spans="8:8" x14ac:dyDescent="0.2">
      <c r="H293" s="280"/>
    </row>
    <row r="294" spans="8:8" x14ac:dyDescent="0.2">
      <c r="H294" s="280"/>
    </row>
    <row r="295" spans="8:8" x14ac:dyDescent="0.2">
      <c r="H295" s="280"/>
    </row>
    <row r="296" spans="8:8" x14ac:dyDescent="0.2">
      <c r="H296" s="280"/>
    </row>
    <row r="297" spans="8:8" x14ac:dyDescent="0.2">
      <c r="H297" s="280"/>
    </row>
    <row r="298" spans="8:8" x14ac:dyDescent="0.2">
      <c r="H298" s="280"/>
    </row>
    <row r="299" spans="8:8" x14ac:dyDescent="0.2">
      <c r="H299" s="280"/>
    </row>
    <row r="300" spans="8:8" x14ac:dyDescent="0.2">
      <c r="H300" s="280"/>
    </row>
    <row r="301" spans="8:8" x14ac:dyDescent="0.2">
      <c r="H301" s="280"/>
    </row>
    <row r="302" spans="8:8" x14ac:dyDescent="0.2">
      <c r="H302" s="280"/>
    </row>
    <row r="303" spans="8:8" x14ac:dyDescent="0.2">
      <c r="H303" s="280"/>
    </row>
    <row r="304" spans="8:8" x14ac:dyDescent="0.2">
      <c r="H304" s="280"/>
    </row>
    <row r="305" spans="8:8" x14ac:dyDescent="0.2">
      <c r="H305" s="280"/>
    </row>
    <row r="306" spans="8:8" x14ac:dyDescent="0.2">
      <c r="H306" s="280"/>
    </row>
    <row r="307" spans="8:8" x14ac:dyDescent="0.2">
      <c r="H307" s="280"/>
    </row>
    <row r="308" spans="8:8" x14ac:dyDescent="0.2">
      <c r="H308" s="280"/>
    </row>
    <row r="309" spans="8:8" x14ac:dyDescent="0.2">
      <c r="H309" s="280"/>
    </row>
    <row r="310" spans="8:8" x14ac:dyDescent="0.2">
      <c r="H310" s="280"/>
    </row>
    <row r="311" spans="8:8" x14ac:dyDescent="0.2">
      <c r="H311" s="280"/>
    </row>
    <row r="312" spans="8:8" x14ac:dyDescent="0.2">
      <c r="H312" s="280"/>
    </row>
    <row r="313" spans="8:8" x14ac:dyDescent="0.2">
      <c r="H313" s="280"/>
    </row>
    <row r="314" spans="8:8" x14ac:dyDescent="0.2">
      <c r="H314" s="280"/>
    </row>
    <row r="315" spans="8:8" x14ac:dyDescent="0.2">
      <c r="H315" s="280"/>
    </row>
    <row r="316" spans="8:8" x14ac:dyDescent="0.2">
      <c r="H316" s="280"/>
    </row>
    <row r="317" spans="8:8" x14ac:dyDescent="0.2">
      <c r="H317" s="280"/>
    </row>
    <row r="318" spans="8:8" x14ac:dyDescent="0.2">
      <c r="H318" s="280"/>
    </row>
    <row r="319" spans="8:8" x14ac:dyDescent="0.2">
      <c r="H319" s="280"/>
    </row>
    <row r="320" spans="8:8" x14ac:dyDescent="0.2">
      <c r="H320" s="280"/>
    </row>
    <row r="321" spans="8:8" x14ac:dyDescent="0.2">
      <c r="H321" s="280"/>
    </row>
    <row r="322" spans="8:8" x14ac:dyDescent="0.2">
      <c r="H322" s="280"/>
    </row>
    <row r="323" spans="8:8" x14ac:dyDescent="0.2">
      <c r="H323" s="280"/>
    </row>
    <row r="324" spans="8:8" x14ac:dyDescent="0.2">
      <c r="H324" s="280"/>
    </row>
    <row r="325" spans="8:8" x14ac:dyDescent="0.2">
      <c r="H325" s="280"/>
    </row>
    <row r="326" spans="8:8" x14ac:dyDescent="0.2">
      <c r="H326" s="280"/>
    </row>
    <row r="327" spans="8:8" x14ac:dyDescent="0.2">
      <c r="H327" s="280"/>
    </row>
    <row r="328" spans="8:8" x14ac:dyDescent="0.2">
      <c r="H328" s="280"/>
    </row>
    <row r="329" spans="8:8" x14ac:dyDescent="0.2">
      <c r="H329" s="280"/>
    </row>
    <row r="330" spans="8:8" x14ac:dyDescent="0.2">
      <c r="H330" s="280"/>
    </row>
    <row r="331" spans="8:8" x14ac:dyDescent="0.2">
      <c r="H331" s="280"/>
    </row>
    <row r="332" spans="8:8" x14ac:dyDescent="0.2">
      <c r="H332" s="280"/>
    </row>
    <row r="333" spans="8:8" x14ac:dyDescent="0.2">
      <c r="H333" s="280"/>
    </row>
    <row r="334" spans="8:8" x14ac:dyDescent="0.2">
      <c r="H334" s="280"/>
    </row>
    <row r="335" spans="8:8" x14ac:dyDescent="0.2">
      <c r="H335" s="280"/>
    </row>
    <row r="336" spans="8:8" x14ac:dyDescent="0.2">
      <c r="H336" s="280"/>
    </row>
    <row r="337" spans="8:8" x14ac:dyDescent="0.2">
      <c r="H337" s="280"/>
    </row>
    <row r="338" spans="8:8" x14ac:dyDescent="0.2">
      <c r="H338" s="280"/>
    </row>
    <row r="339" spans="8:8" x14ac:dyDescent="0.2">
      <c r="H339" s="280"/>
    </row>
    <row r="340" spans="8:8" x14ac:dyDescent="0.2">
      <c r="H340" s="280"/>
    </row>
    <row r="341" spans="8:8" x14ac:dyDescent="0.2">
      <c r="H341" s="280"/>
    </row>
    <row r="342" spans="8:8" x14ac:dyDescent="0.2">
      <c r="H342" s="280"/>
    </row>
    <row r="343" spans="8:8" x14ac:dyDescent="0.2">
      <c r="H343" s="280"/>
    </row>
    <row r="344" spans="8:8" x14ac:dyDescent="0.2">
      <c r="H344" s="280"/>
    </row>
    <row r="345" spans="8:8" x14ac:dyDescent="0.2">
      <c r="H345" s="280"/>
    </row>
    <row r="346" spans="8:8" x14ac:dyDescent="0.2">
      <c r="H346" s="280"/>
    </row>
    <row r="347" spans="8:8" x14ac:dyDescent="0.2">
      <c r="H347" s="280"/>
    </row>
    <row r="348" spans="8:8" x14ac:dyDescent="0.2">
      <c r="H348" s="280"/>
    </row>
    <row r="349" spans="8:8" x14ac:dyDescent="0.2">
      <c r="H349" s="280"/>
    </row>
    <row r="350" spans="8:8" x14ac:dyDescent="0.2">
      <c r="H350" s="280"/>
    </row>
    <row r="351" spans="8:8" x14ac:dyDescent="0.2">
      <c r="H351" s="280"/>
    </row>
    <row r="352" spans="8:8" x14ac:dyDescent="0.2">
      <c r="H352" s="280"/>
    </row>
    <row r="353" spans="8:8" x14ac:dyDescent="0.2">
      <c r="H353" s="280"/>
    </row>
    <row r="354" spans="8:8" x14ac:dyDescent="0.2">
      <c r="H354" s="280"/>
    </row>
    <row r="355" spans="8:8" x14ac:dyDescent="0.2">
      <c r="H355" s="280"/>
    </row>
    <row r="356" spans="8:8" x14ac:dyDescent="0.2">
      <c r="H356" s="280"/>
    </row>
    <row r="357" spans="8:8" x14ac:dyDescent="0.2">
      <c r="H357" s="280"/>
    </row>
    <row r="358" spans="8:8" x14ac:dyDescent="0.2">
      <c r="H358" s="280"/>
    </row>
    <row r="359" spans="8:8" x14ac:dyDescent="0.2">
      <c r="H359" s="280"/>
    </row>
    <row r="360" spans="8:8" x14ac:dyDescent="0.2">
      <c r="H360" s="280"/>
    </row>
    <row r="361" spans="8:8" x14ac:dyDescent="0.2">
      <c r="H361" s="280"/>
    </row>
    <row r="362" spans="8:8" x14ac:dyDescent="0.2">
      <c r="H362" s="280"/>
    </row>
    <row r="363" spans="8:8" x14ac:dyDescent="0.2">
      <c r="H363" s="280"/>
    </row>
    <row r="364" spans="8:8" x14ac:dyDescent="0.2">
      <c r="H364" s="280"/>
    </row>
    <row r="365" spans="8:8" x14ac:dyDescent="0.2">
      <c r="H365" s="280"/>
    </row>
    <row r="366" spans="8:8" x14ac:dyDescent="0.2">
      <c r="H366" s="280"/>
    </row>
    <row r="367" spans="8:8" x14ac:dyDescent="0.2">
      <c r="H367" s="280"/>
    </row>
    <row r="368" spans="8:8" x14ac:dyDescent="0.2">
      <c r="H368" s="280"/>
    </row>
    <row r="369" spans="8:8" x14ac:dyDescent="0.2">
      <c r="H369" s="280"/>
    </row>
    <row r="370" spans="8:8" x14ac:dyDescent="0.2">
      <c r="H370" s="280"/>
    </row>
    <row r="371" spans="8:8" x14ac:dyDescent="0.2">
      <c r="H371" s="280"/>
    </row>
    <row r="372" spans="8:8" x14ac:dyDescent="0.2">
      <c r="H372" s="280"/>
    </row>
    <row r="373" spans="8:8" x14ac:dyDescent="0.2">
      <c r="H373" s="280"/>
    </row>
    <row r="374" spans="8:8" x14ac:dyDescent="0.2">
      <c r="H374" s="280"/>
    </row>
    <row r="375" spans="8:8" x14ac:dyDescent="0.2">
      <c r="H375" s="280"/>
    </row>
    <row r="376" spans="8:8" x14ac:dyDescent="0.2">
      <c r="H376" s="280"/>
    </row>
    <row r="377" spans="8:8" x14ac:dyDescent="0.2">
      <c r="H377" s="280"/>
    </row>
    <row r="378" spans="8:8" x14ac:dyDescent="0.2">
      <c r="H378" s="280"/>
    </row>
    <row r="379" spans="8:8" x14ac:dyDescent="0.2">
      <c r="H379" s="280"/>
    </row>
    <row r="380" spans="8:8" x14ac:dyDescent="0.2">
      <c r="H380" s="280"/>
    </row>
    <row r="381" spans="8:8" x14ac:dyDescent="0.2">
      <c r="H381" s="280"/>
    </row>
    <row r="382" spans="8:8" x14ac:dyDescent="0.2">
      <c r="H382" s="280"/>
    </row>
    <row r="383" spans="8:8" x14ac:dyDescent="0.2">
      <c r="H383" s="280"/>
    </row>
    <row r="384" spans="8:8" x14ac:dyDescent="0.2">
      <c r="H384" s="280"/>
    </row>
    <row r="385" spans="8:8" x14ac:dyDescent="0.2">
      <c r="H385" s="280"/>
    </row>
    <row r="386" spans="8:8" x14ac:dyDescent="0.2">
      <c r="H386" s="280"/>
    </row>
    <row r="387" spans="8:8" x14ac:dyDescent="0.2">
      <c r="H387" s="280"/>
    </row>
    <row r="388" spans="8:8" x14ac:dyDescent="0.2">
      <c r="H388" s="280"/>
    </row>
    <row r="389" spans="8:8" x14ac:dyDescent="0.2">
      <c r="H389" s="280"/>
    </row>
    <row r="390" spans="8:8" x14ac:dyDescent="0.2">
      <c r="H390" s="280"/>
    </row>
    <row r="391" spans="8:8" x14ac:dyDescent="0.2">
      <c r="H391" s="280"/>
    </row>
    <row r="392" spans="8:8" x14ac:dyDescent="0.2">
      <c r="H392" s="280"/>
    </row>
    <row r="393" spans="8:8" x14ac:dyDescent="0.2">
      <c r="H393" s="280"/>
    </row>
    <row r="394" spans="8:8" x14ac:dyDescent="0.2">
      <c r="H394" s="280"/>
    </row>
    <row r="395" spans="8:8" x14ac:dyDescent="0.2">
      <c r="H395" s="280"/>
    </row>
    <row r="396" spans="8:8" x14ac:dyDescent="0.2">
      <c r="H396" s="280"/>
    </row>
    <row r="397" spans="8:8" x14ac:dyDescent="0.2">
      <c r="H397" s="280"/>
    </row>
    <row r="398" spans="8:8" x14ac:dyDescent="0.2">
      <c r="H398" s="280"/>
    </row>
    <row r="399" spans="8:8" x14ac:dyDescent="0.2">
      <c r="H399" s="280"/>
    </row>
    <row r="400" spans="8:8" x14ac:dyDescent="0.2">
      <c r="H400" s="280"/>
    </row>
    <row r="401" spans="8:8" x14ac:dyDescent="0.2">
      <c r="H401" s="280"/>
    </row>
    <row r="402" spans="8:8" x14ac:dyDescent="0.2">
      <c r="H402" s="280"/>
    </row>
    <row r="403" spans="8:8" x14ac:dyDescent="0.2">
      <c r="H403" s="280"/>
    </row>
    <row r="404" spans="8:8" x14ac:dyDescent="0.2">
      <c r="H404" s="280"/>
    </row>
    <row r="405" spans="8:8" x14ac:dyDescent="0.2">
      <c r="H405" s="280"/>
    </row>
    <row r="406" spans="8:8" x14ac:dyDescent="0.2">
      <c r="H406" s="280"/>
    </row>
    <row r="407" spans="8:8" x14ac:dyDescent="0.2">
      <c r="H407" s="280"/>
    </row>
    <row r="408" spans="8:8" x14ac:dyDescent="0.2">
      <c r="H408" s="280"/>
    </row>
    <row r="409" spans="8:8" x14ac:dyDescent="0.2">
      <c r="H409" s="280"/>
    </row>
    <row r="410" spans="8:8" x14ac:dyDescent="0.2">
      <c r="H410" s="280"/>
    </row>
    <row r="411" spans="8:8" x14ac:dyDescent="0.2">
      <c r="H411" s="280"/>
    </row>
    <row r="412" spans="8:8" x14ac:dyDescent="0.2">
      <c r="H412" s="280"/>
    </row>
    <row r="413" spans="8:8" x14ac:dyDescent="0.2">
      <c r="H413" s="280"/>
    </row>
    <row r="414" spans="8:8" x14ac:dyDescent="0.2">
      <c r="H414" s="280"/>
    </row>
    <row r="415" spans="8:8" x14ac:dyDescent="0.2">
      <c r="H415" s="280"/>
    </row>
    <row r="416" spans="8:8" x14ac:dyDescent="0.2">
      <c r="H416" s="280"/>
    </row>
    <row r="417" spans="8:8" x14ac:dyDescent="0.2">
      <c r="H417" s="280"/>
    </row>
    <row r="418" spans="8:8" x14ac:dyDescent="0.2">
      <c r="H418" s="280"/>
    </row>
    <row r="419" spans="8:8" x14ac:dyDescent="0.2">
      <c r="H419" s="280"/>
    </row>
    <row r="420" spans="8:8" x14ac:dyDescent="0.2">
      <c r="H420" s="280"/>
    </row>
    <row r="421" spans="8:8" x14ac:dyDescent="0.2">
      <c r="H421" s="280"/>
    </row>
    <row r="422" spans="8:8" x14ac:dyDescent="0.2">
      <c r="H422" s="280"/>
    </row>
    <row r="423" spans="8:8" x14ac:dyDescent="0.2">
      <c r="H423" s="280"/>
    </row>
    <row r="424" spans="8:8" x14ac:dyDescent="0.2">
      <c r="H424" s="280"/>
    </row>
    <row r="425" spans="8:8" x14ac:dyDescent="0.2">
      <c r="H425" s="280"/>
    </row>
    <row r="426" spans="8:8" x14ac:dyDescent="0.2">
      <c r="H426" s="280"/>
    </row>
    <row r="427" spans="8:8" x14ac:dyDescent="0.2">
      <c r="H427" s="280"/>
    </row>
    <row r="428" spans="8:8" x14ac:dyDescent="0.2">
      <c r="H428" s="280"/>
    </row>
    <row r="429" spans="8:8" x14ac:dyDescent="0.2">
      <c r="H429" s="280"/>
    </row>
    <row r="430" spans="8:8" x14ac:dyDescent="0.2">
      <c r="H430" s="280"/>
    </row>
    <row r="431" spans="8:8" x14ac:dyDescent="0.2">
      <c r="H431" s="280"/>
    </row>
    <row r="432" spans="8:8" x14ac:dyDescent="0.2">
      <c r="H432" s="280"/>
    </row>
    <row r="433" spans="8:8" x14ac:dyDescent="0.2">
      <c r="H433" s="280"/>
    </row>
    <row r="434" spans="8:8" x14ac:dyDescent="0.2">
      <c r="H434" s="280"/>
    </row>
    <row r="435" spans="8:8" x14ac:dyDescent="0.2">
      <c r="H435" s="280"/>
    </row>
    <row r="436" spans="8:8" x14ac:dyDescent="0.2">
      <c r="H436" s="280"/>
    </row>
    <row r="437" spans="8:8" x14ac:dyDescent="0.2">
      <c r="H437" s="280"/>
    </row>
    <row r="438" spans="8:8" x14ac:dyDescent="0.2">
      <c r="H438" s="280"/>
    </row>
    <row r="439" spans="8:8" x14ac:dyDescent="0.2">
      <c r="H439" s="280"/>
    </row>
    <row r="440" spans="8:8" x14ac:dyDescent="0.2">
      <c r="H440" s="280"/>
    </row>
    <row r="441" spans="8:8" x14ac:dyDescent="0.2">
      <c r="H441" s="280"/>
    </row>
    <row r="442" spans="8:8" x14ac:dyDescent="0.2">
      <c r="H442" s="280"/>
    </row>
    <row r="443" spans="8:8" x14ac:dyDescent="0.2">
      <c r="H443" s="280"/>
    </row>
    <row r="444" spans="8:8" x14ac:dyDescent="0.2">
      <c r="H444" s="280"/>
    </row>
    <row r="445" spans="8:8" x14ac:dyDescent="0.2">
      <c r="H445" s="280"/>
    </row>
    <row r="446" spans="8:8" x14ac:dyDescent="0.2">
      <c r="H446" s="280"/>
    </row>
    <row r="447" spans="8:8" x14ac:dyDescent="0.2">
      <c r="H447" s="280"/>
    </row>
    <row r="448" spans="8:8" x14ac:dyDescent="0.2">
      <c r="H448" s="280"/>
    </row>
    <row r="449" spans="8:8" x14ac:dyDescent="0.2">
      <c r="H449" s="280"/>
    </row>
    <row r="450" spans="8:8" x14ac:dyDescent="0.2">
      <c r="H450" s="280"/>
    </row>
    <row r="451" spans="8:8" x14ac:dyDescent="0.2">
      <c r="H451" s="280"/>
    </row>
    <row r="452" spans="8:8" x14ac:dyDescent="0.2">
      <c r="H452" s="280"/>
    </row>
    <row r="453" spans="8:8" x14ac:dyDescent="0.2">
      <c r="H453" s="280"/>
    </row>
    <row r="454" spans="8:8" x14ac:dyDescent="0.2">
      <c r="H454" s="280"/>
    </row>
    <row r="455" spans="8:8" x14ac:dyDescent="0.2">
      <c r="H455" s="280"/>
    </row>
    <row r="456" spans="8:8" x14ac:dyDescent="0.2">
      <c r="H456" s="280"/>
    </row>
    <row r="457" spans="8:8" x14ac:dyDescent="0.2">
      <c r="H457" s="280"/>
    </row>
    <row r="458" spans="8:8" x14ac:dyDescent="0.2">
      <c r="H458" s="280"/>
    </row>
    <row r="459" spans="8:8" x14ac:dyDescent="0.2">
      <c r="H459" s="280"/>
    </row>
    <row r="460" spans="8:8" x14ac:dyDescent="0.2">
      <c r="H460" s="280"/>
    </row>
    <row r="461" spans="8:8" x14ac:dyDescent="0.2">
      <c r="H461" s="280"/>
    </row>
    <row r="462" spans="8:8" x14ac:dyDescent="0.2">
      <c r="H462" s="280"/>
    </row>
    <row r="463" spans="8:8" x14ac:dyDescent="0.2">
      <c r="H463" s="280"/>
    </row>
    <row r="464" spans="8:8" x14ac:dyDescent="0.2">
      <c r="H464" s="280"/>
    </row>
    <row r="465" spans="8:8" x14ac:dyDescent="0.2">
      <c r="H465" s="280"/>
    </row>
    <row r="466" spans="8:8" x14ac:dyDescent="0.2">
      <c r="H466" s="280"/>
    </row>
    <row r="467" spans="8:8" x14ac:dyDescent="0.2">
      <c r="H467" s="280"/>
    </row>
    <row r="468" spans="8:8" x14ac:dyDescent="0.2">
      <c r="H468" s="280"/>
    </row>
    <row r="469" spans="8:8" x14ac:dyDescent="0.2">
      <c r="H469" s="280"/>
    </row>
    <row r="470" spans="8:8" x14ac:dyDescent="0.2">
      <c r="H470" s="280"/>
    </row>
    <row r="471" spans="8:8" x14ac:dyDescent="0.2">
      <c r="H471" s="280"/>
    </row>
    <row r="472" spans="8:8" x14ac:dyDescent="0.2">
      <c r="H472" s="280"/>
    </row>
    <row r="473" spans="8:8" x14ac:dyDescent="0.2">
      <c r="H473" s="280"/>
    </row>
    <row r="474" spans="8:8" x14ac:dyDescent="0.2">
      <c r="H474" s="280"/>
    </row>
    <row r="475" spans="8:8" x14ac:dyDescent="0.2">
      <c r="H475" s="280"/>
    </row>
    <row r="476" spans="8:8" x14ac:dyDescent="0.2">
      <c r="H476" s="280"/>
    </row>
    <row r="477" spans="8:8" x14ac:dyDescent="0.2">
      <c r="H477" s="280"/>
    </row>
    <row r="478" spans="8:8" x14ac:dyDescent="0.2">
      <c r="H478" s="280"/>
    </row>
    <row r="479" spans="8:8" x14ac:dyDescent="0.2">
      <c r="H479" s="280"/>
    </row>
    <row r="480" spans="8:8" x14ac:dyDescent="0.2">
      <c r="H480" s="280"/>
    </row>
    <row r="481" spans="8:8" x14ac:dyDescent="0.2">
      <c r="H481" s="280"/>
    </row>
    <row r="482" spans="8:8" x14ac:dyDescent="0.2">
      <c r="H482" s="280"/>
    </row>
    <row r="483" spans="8:8" x14ac:dyDescent="0.2">
      <c r="H483" s="280"/>
    </row>
    <row r="484" spans="8:8" x14ac:dyDescent="0.2">
      <c r="H484" s="280"/>
    </row>
    <row r="485" spans="8:8" x14ac:dyDescent="0.2">
      <c r="H485" s="280"/>
    </row>
    <row r="486" spans="8:8" x14ac:dyDescent="0.2">
      <c r="H486" s="280"/>
    </row>
    <row r="487" spans="8:8" x14ac:dyDescent="0.2">
      <c r="H487" s="280"/>
    </row>
    <row r="488" spans="8:8" x14ac:dyDescent="0.2">
      <c r="H488" s="280"/>
    </row>
    <row r="489" spans="8:8" x14ac:dyDescent="0.2">
      <c r="H489" s="280"/>
    </row>
    <row r="490" spans="8:8" x14ac:dyDescent="0.2">
      <c r="H490" s="280"/>
    </row>
    <row r="491" spans="8:8" x14ac:dyDescent="0.2">
      <c r="H491" s="280"/>
    </row>
    <row r="492" spans="8:8" x14ac:dyDescent="0.2">
      <c r="H492" s="280"/>
    </row>
    <row r="493" spans="8:8" x14ac:dyDescent="0.2">
      <c r="H493" s="280"/>
    </row>
    <row r="494" spans="8:8" x14ac:dyDescent="0.2">
      <c r="H494" s="280"/>
    </row>
    <row r="495" spans="8:8" x14ac:dyDescent="0.2">
      <c r="H495" s="280"/>
    </row>
    <row r="496" spans="8:8" x14ac:dyDescent="0.2">
      <c r="H496" s="280"/>
    </row>
    <row r="497" spans="8:8" x14ac:dyDescent="0.2">
      <c r="H497" s="280"/>
    </row>
    <row r="498" spans="8:8" x14ac:dyDescent="0.2">
      <c r="H498" s="280"/>
    </row>
    <row r="499" spans="8:8" x14ac:dyDescent="0.2">
      <c r="H499" s="280"/>
    </row>
    <row r="500" spans="8:8" x14ac:dyDescent="0.2">
      <c r="H500" s="280"/>
    </row>
    <row r="501" spans="8:8" x14ac:dyDescent="0.2">
      <c r="H501" s="280"/>
    </row>
    <row r="502" spans="8:8" x14ac:dyDescent="0.2">
      <c r="H502" s="280"/>
    </row>
    <row r="503" spans="8:8" x14ac:dyDescent="0.2">
      <c r="H503" s="280"/>
    </row>
    <row r="504" spans="8:8" x14ac:dyDescent="0.2">
      <c r="H504" s="280"/>
    </row>
    <row r="505" spans="8:8" x14ac:dyDescent="0.2">
      <c r="H505" s="280"/>
    </row>
    <row r="506" spans="8:8" x14ac:dyDescent="0.2">
      <c r="H506" s="280"/>
    </row>
    <row r="507" spans="8:8" x14ac:dyDescent="0.2">
      <c r="H507" s="280"/>
    </row>
    <row r="508" spans="8:8" x14ac:dyDescent="0.2">
      <c r="H508" s="280"/>
    </row>
    <row r="509" spans="8:8" x14ac:dyDescent="0.2">
      <c r="H509" s="280"/>
    </row>
    <row r="510" spans="8:8" x14ac:dyDescent="0.2">
      <c r="H510" s="280"/>
    </row>
    <row r="511" spans="8:8" x14ac:dyDescent="0.2">
      <c r="H511" s="280"/>
    </row>
    <row r="512" spans="8:8" x14ac:dyDescent="0.2">
      <c r="H512" s="280"/>
    </row>
    <row r="513" spans="8:8" x14ac:dyDescent="0.2">
      <c r="H513" s="280"/>
    </row>
    <row r="514" spans="8:8" x14ac:dyDescent="0.2">
      <c r="H514" s="280"/>
    </row>
    <row r="515" spans="8:8" x14ac:dyDescent="0.2">
      <c r="H515" s="280"/>
    </row>
    <row r="516" spans="8:8" x14ac:dyDescent="0.2">
      <c r="H516" s="280"/>
    </row>
    <row r="517" spans="8:8" x14ac:dyDescent="0.2">
      <c r="H517" s="280"/>
    </row>
    <row r="518" spans="8:8" x14ac:dyDescent="0.2">
      <c r="H518" s="280"/>
    </row>
    <row r="519" spans="8:8" x14ac:dyDescent="0.2">
      <c r="H519" s="280"/>
    </row>
    <row r="520" spans="8:8" x14ac:dyDescent="0.2">
      <c r="H520" s="280"/>
    </row>
    <row r="521" spans="8:8" x14ac:dyDescent="0.2">
      <c r="H521" s="280"/>
    </row>
    <row r="522" spans="8:8" x14ac:dyDescent="0.2">
      <c r="H522" s="280"/>
    </row>
    <row r="523" spans="8:8" x14ac:dyDescent="0.2">
      <c r="H523" s="280"/>
    </row>
    <row r="524" spans="8:8" x14ac:dyDescent="0.2">
      <c r="H524" s="280"/>
    </row>
    <row r="525" spans="8:8" x14ac:dyDescent="0.2">
      <c r="H525" s="280"/>
    </row>
    <row r="526" spans="8:8" x14ac:dyDescent="0.2">
      <c r="H526" s="280"/>
    </row>
    <row r="527" spans="8:8" x14ac:dyDescent="0.2">
      <c r="H527" s="280"/>
    </row>
    <row r="528" spans="8:8" x14ac:dyDescent="0.2">
      <c r="H528" s="280"/>
    </row>
    <row r="529" spans="8:8" x14ac:dyDescent="0.2">
      <c r="H529" s="280"/>
    </row>
    <row r="530" spans="8:8" x14ac:dyDescent="0.2">
      <c r="H530" s="280"/>
    </row>
    <row r="531" spans="8:8" x14ac:dyDescent="0.2">
      <c r="H531" s="280"/>
    </row>
    <row r="532" spans="8:8" x14ac:dyDescent="0.2">
      <c r="H532" s="280"/>
    </row>
    <row r="533" spans="8:8" x14ac:dyDescent="0.2">
      <c r="H533" s="280"/>
    </row>
    <row r="534" spans="8:8" x14ac:dyDescent="0.2">
      <c r="H534" s="280"/>
    </row>
    <row r="535" spans="8:8" x14ac:dyDescent="0.2">
      <c r="H535" s="280"/>
    </row>
    <row r="536" spans="8:8" x14ac:dyDescent="0.2">
      <c r="H536" s="280"/>
    </row>
    <row r="537" spans="8:8" x14ac:dyDescent="0.2">
      <c r="H537" s="280"/>
    </row>
    <row r="538" spans="8:8" x14ac:dyDescent="0.2">
      <c r="H538" s="280"/>
    </row>
    <row r="539" spans="8:8" x14ac:dyDescent="0.2">
      <c r="H539" s="280"/>
    </row>
    <row r="540" spans="8:8" x14ac:dyDescent="0.2">
      <c r="H540" s="280"/>
    </row>
    <row r="541" spans="8:8" x14ac:dyDescent="0.2">
      <c r="H541" s="280"/>
    </row>
    <row r="542" spans="8:8" x14ac:dyDescent="0.2">
      <c r="H542" s="280"/>
    </row>
    <row r="543" spans="8:8" x14ac:dyDescent="0.2">
      <c r="H543" s="280"/>
    </row>
    <row r="544" spans="8:8" x14ac:dyDescent="0.2">
      <c r="H544" s="280"/>
    </row>
    <row r="545" spans="8:8" x14ac:dyDescent="0.2">
      <c r="H545" s="280"/>
    </row>
    <row r="546" spans="8:8" x14ac:dyDescent="0.2">
      <c r="H546" s="280"/>
    </row>
    <row r="547" spans="8:8" x14ac:dyDescent="0.2">
      <c r="H547" s="280"/>
    </row>
    <row r="548" spans="8:8" x14ac:dyDescent="0.2">
      <c r="H548" s="280"/>
    </row>
    <row r="549" spans="8:8" x14ac:dyDescent="0.2">
      <c r="H549" s="280"/>
    </row>
    <row r="550" spans="8:8" x14ac:dyDescent="0.2">
      <c r="H550" s="280"/>
    </row>
    <row r="551" spans="8:8" x14ac:dyDescent="0.2">
      <c r="H551" s="280"/>
    </row>
    <row r="552" spans="8:8" x14ac:dyDescent="0.2">
      <c r="H552" s="280"/>
    </row>
    <row r="553" spans="8:8" x14ac:dyDescent="0.2">
      <c r="H553" s="280"/>
    </row>
    <row r="554" spans="8:8" x14ac:dyDescent="0.2">
      <c r="H554" s="280"/>
    </row>
    <row r="555" spans="8:8" x14ac:dyDescent="0.2">
      <c r="H555" s="280"/>
    </row>
    <row r="556" spans="8:8" x14ac:dyDescent="0.2">
      <c r="H556" s="280"/>
    </row>
    <row r="557" spans="8:8" x14ac:dyDescent="0.2">
      <c r="H557" s="280"/>
    </row>
    <row r="558" spans="8:8" x14ac:dyDescent="0.2">
      <c r="H558" s="280"/>
    </row>
    <row r="559" spans="8:8" x14ac:dyDescent="0.2">
      <c r="H559" s="280"/>
    </row>
    <row r="560" spans="8:8" x14ac:dyDescent="0.2">
      <c r="H560" s="280"/>
    </row>
    <row r="561" spans="8:8" x14ac:dyDescent="0.2">
      <c r="H561" s="280"/>
    </row>
    <row r="562" spans="8:8" x14ac:dyDescent="0.2">
      <c r="H562" s="280"/>
    </row>
    <row r="563" spans="8:8" x14ac:dyDescent="0.2">
      <c r="H563" s="280"/>
    </row>
    <row r="564" spans="8:8" x14ac:dyDescent="0.2">
      <c r="H564" s="280"/>
    </row>
    <row r="565" spans="8:8" x14ac:dyDescent="0.2">
      <c r="H565" s="280"/>
    </row>
    <row r="566" spans="8:8" x14ac:dyDescent="0.2">
      <c r="H566" s="280"/>
    </row>
    <row r="567" spans="8:8" x14ac:dyDescent="0.2">
      <c r="H567" s="280"/>
    </row>
    <row r="568" spans="8:8" x14ac:dyDescent="0.2">
      <c r="H568" s="280"/>
    </row>
    <row r="569" spans="8:8" x14ac:dyDescent="0.2">
      <c r="H569" s="280"/>
    </row>
    <row r="570" spans="8:8" x14ac:dyDescent="0.2">
      <c r="H570" s="280"/>
    </row>
    <row r="571" spans="8:8" x14ac:dyDescent="0.2">
      <c r="H571" s="280"/>
    </row>
    <row r="572" spans="8:8" x14ac:dyDescent="0.2">
      <c r="H572" s="280"/>
    </row>
    <row r="573" spans="8:8" x14ac:dyDescent="0.2">
      <c r="H573" s="280"/>
    </row>
    <row r="574" spans="8:8" x14ac:dyDescent="0.2">
      <c r="H574" s="280"/>
    </row>
    <row r="575" spans="8:8" x14ac:dyDescent="0.2">
      <c r="H575" s="280"/>
    </row>
    <row r="576" spans="8:8" x14ac:dyDescent="0.2">
      <c r="H576" s="280"/>
    </row>
    <row r="577" spans="8:8" x14ac:dyDescent="0.2">
      <c r="H577" s="280"/>
    </row>
    <row r="578" spans="8:8" x14ac:dyDescent="0.2">
      <c r="H578" s="280"/>
    </row>
    <row r="579" spans="8:8" x14ac:dyDescent="0.2">
      <c r="H579" s="280"/>
    </row>
    <row r="580" spans="8:8" x14ac:dyDescent="0.2">
      <c r="H580" s="280"/>
    </row>
    <row r="581" spans="8:8" x14ac:dyDescent="0.2">
      <c r="H581" s="280"/>
    </row>
    <row r="582" spans="8:8" x14ac:dyDescent="0.2">
      <c r="H582" s="280"/>
    </row>
    <row r="583" spans="8:8" x14ac:dyDescent="0.2">
      <c r="H583" s="280"/>
    </row>
    <row r="584" spans="8:8" x14ac:dyDescent="0.2">
      <c r="H584" s="280"/>
    </row>
    <row r="585" spans="8:8" x14ac:dyDescent="0.2">
      <c r="H585" s="280"/>
    </row>
    <row r="586" spans="8:8" x14ac:dyDescent="0.2">
      <c r="H586" s="280"/>
    </row>
    <row r="587" spans="8:8" x14ac:dyDescent="0.2">
      <c r="H587" s="280"/>
    </row>
    <row r="588" spans="8:8" x14ac:dyDescent="0.2">
      <c r="H588" s="280"/>
    </row>
    <row r="589" spans="8:8" x14ac:dyDescent="0.2">
      <c r="H589" s="280"/>
    </row>
    <row r="590" spans="8:8" x14ac:dyDescent="0.2">
      <c r="H590" s="280"/>
    </row>
    <row r="591" spans="8:8" x14ac:dyDescent="0.2">
      <c r="H591" s="280"/>
    </row>
    <row r="592" spans="8:8" x14ac:dyDescent="0.2">
      <c r="H592" s="280"/>
    </row>
    <row r="593" spans="8:8" x14ac:dyDescent="0.2">
      <c r="H593" s="280"/>
    </row>
    <row r="594" spans="8:8" x14ac:dyDescent="0.2">
      <c r="H594" s="280"/>
    </row>
    <row r="595" spans="8:8" x14ac:dyDescent="0.2">
      <c r="H595" s="280"/>
    </row>
    <row r="596" spans="8:8" x14ac:dyDescent="0.2">
      <c r="H596" s="280"/>
    </row>
    <row r="597" spans="8:8" x14ac:dyDescent="0.2">
      <c r="H597" s="280"/>
    </row>
    <row r="598" spans="8:8" x14ac:dyDescent="0.2">
      <c r="H598" s="280"/>
    </row>
    <row r="599" spans="8:8" x14ac:dyDescent="0.2">
      <c r="H599" s="280"/>
    </row>
    <row r="600" spans="8:8" x14ac:dyDescent="0.2">
      <c r="H600" s="280"/>
    </row>
    <row r="601" spans="8:8" x14ac:dyDescent="0.2">
      <c r="H601" s="280"/>
    </row>
    <row r="602" spans="8:8" x14ac:dyDescent="0.2">
      <c r="H602" s="280"/>
    </row>
    <row r="603" spans="8:8" x14ac:dyDescent="0.2">
      <c r="H603" s="280"/>
    </row>
    <row r="604" spans="8:8" x14ac:dyDescent="0.2">
      <c r="H604" s="280"/>
    </row>
    <row r="605" spans="8:8" x14ac:dyDescent="0.2">
      <c r="H605" s="280"/>
    </row>
    <row r="606" spans="8:8" x14ac:dyDescent="0.2">
      <c r="H606" s="280"/>
    </row>
    <row r="607" spans="8:8" x14ac:dyDescent="0.2">
      <c r="H607" s="280"/>
    </row>
    <row r="608" spans="8:8" x14ac:dyDescent="0.2">
      <c r="H608" s="280"/>
    </row>
    <row r="609" spans="8:8" x14ac:dyDescent="0.2">
      <c r="H609" s="280"/>
    </row>
    <row r="610" spans="8:8" x14ac:dyDescent="0.2">
      <c r="H610" s="280"/>
    </row>
    <row r="611" spans="8:8" x14ac:dyDescent="0.2">
      <c r="H611" s="280"/>
    </row>
    <row r="612" spans="8:8" x14ac:dyDescent="0.2">
      <c r="H612" s="280"/>
    </row>
    <row r="613" spans="8:8" x14ac:dyDescent="0.2">
      <c r="H613" s="280"/>
    </row>
    <row r="614" spans="8:8" x14ac:dyDescent="0.2">
      <c r="H614" s="280"/>
    </row>
    <row r="615" spans="8:8" x14ac:dyDescent="0.2">
      <c r="H615" s="280"/>
    </row>
    <row r="616" spans="8:8" x14ac:dyDescent="0.2">
      <c r="H616" s="280"/>
    </row>
    <row r="617" spans="8:8" x14ac:dyDescent="0.2">
      <c r="H617" s="280"/>
    </row>
    <row r="618" spans="8:8" x14ac:dyDescent="0.2">
      <c r="H618" s="280"/>
    </row>
    <row r="619" spans="8:8" x14ac:dyDescent="0.2">
      <c r="H619" s="280"/>
    </row>
    <row r="620" spans="8:8" x14ac:dyDescent="0.2">
      <c r="H620" s="280"/>
    </row>
    <row r="621" spans="8:8" x14ac:dyDescent="0.2">
      <c r="H621" s="280"/>
    </row>
    <row r="622" spans="8:8" x14ac:dyDescent="0.2">
      <c r="H622" s="280"/>
    </row>
    <row r="623" spans="8:8" x14ac:dyDescent="0.2">
      <c r="H623" s="280"/>
    </row>
    <row r="624" spans="8:8" x14ac:dyDescent="0.2">
      <c r="H624" s="280"/>
    </row>
    <row r="625" spans="8:8" x14ac:dyDescent="0.2">
      <c r="H625" s="280"/>
    </row>
    <row r="626" spans="8:8" x14ac:dyDescent="0.2">
      <c r="H626" s="280"/>
    </row>
    <row r="627" spans="8:8" x14ac:dyDescent="0.2">
      <c r="H627" s="280"/>
    </row>
    <row r="628" spans="8:8" x14ac:dyDescent="0.2">
      <c r="H628" s="280"/>
    </row>
    <row r="629" spans="8:8" x14ac:dyDescent="0.2">
      <c r="H629" s="280"/>
    </row>
    <row r="630" spans="8:8" x14ac:dyDescent="0.2">
      <c r="H630" s="280"/>
    </row>
    <row r="631" spans="8:8" x14ac:dyDescent="0.2">
      <c r="H631" s="280"/>
    </row>
    <row r="632" spans="8:8" x14ac:dyDescent="0.2">
      <c r="H632" s="280"/>
    </row>
    <row r="633" spans="8:8" x14ac:dyDescent="0.2">
      <c r="H633" s="280"/>
    </row>
    <row r="634" spans="8:8" x14ac:dyDescent="0.2">
      <c r="H634" s="280"/>
    </row>
    <row r="635" spans="8:8" x14ac:dyDescent="0.2">
      <c r="H635" s="280"/>
    </row>
    <row r="636" spans="8:8" x14ac:dyDescent="0.2">
      <c r="H636" s="280"/>
    </row>
    <row r="637" spans="8:8" x14ac:dyDescent="0.2">
      <c r="H637" s="280"/>
    </row>
    <row r="638" spans="8:8" x14ac:dyDescent="0.2">
      <c r="H638" s="280"/>
    </row>
    <row r="639" spans="8:8" x14ac:dyDescent="0.2">
      <c r="H639" s="280"/>
    </row>
    <row r="640" spans="8:8" x14ac:dyDescent="0.2">
      <c r="H640" s="280"/>
    </row>
    <row r="641" spans="8:8" x14ac:dyDescent="0.2">
      <c r="H641" s="280"/>
    </row>
    <row r="642" spans="8:8" x14ac:dyDescent="0.2">
      <c r="H642" s="280"/>
    </row>
    <row r="643" spans="8:8" x14ac:dyDescent="0.2">
      <c r="H643" s="280"/>
    </row>
    <row r="644" spans="8:8" x14ac:dyDescent="0.2">
      <c r="H644" s="280"/>
    </row>
    <row r="645" spans="8:8" x14ac:dyDescent="0.2">
      <c r="H645" s="280"/>
    </row>
    <row r="646" spans="8:8" x14ac:dyDescent="0.2">
      <c r="H646" s="280"/>
    </row>
    <row r="647" spans="8:8" x14ac:dyDescent="0.2">
      <c r="H647" s="280"/>
    </row>
    <row r="648" spans="8:8" x14ac:dyDescent="0.2">
      <c r="H648" s="280"/>
    </row>
    <row r="649" spans="8:8" x14ac:dyDescent="0.2">
      <c r="H649" s="280"/>
    </row>
    <row r="650" spans="8:8" x14ac:dyDescent="0.2">
      <c r="H650" s="280"/>
    </row>
    <row r="651" spans="8:8" x14ac:dyDescent="0.2">
      <c r="H651" s="280"/>
    </row>
    <row r="652" spans="8:8" x14ac:dyDescent="0.2">
      <c r="H652" s="280"/>
    </row>
    <row r="653" spans="8:8" x14ac:dyDescent="0.2">
      <c r="H653" s="280"/>
    </row>
    <row r="654" spans="8:8" x14ac:dyDescent="0.2">
      <c r="H654" s="280"/>
    </row>
    <row r="655" spans="8:8" x14ac:dyDescent="0.2">
      <c r="H655" s="280"/>
    </row>
    <row r="656" spans="8:8" x14ac:dyDescent="0.2">
      <c r="H656" s="280"/>
    </row>
    <row r="657" spans="8:8" x14ac:dyDescent="0.2">
      <c r="H657" s="280"/>
    </row>
    <row r="658" spans="8:8" x14ac:dyDescent="0.2">
      <c r="H658" s="280"/>
    </row>
    <row r="659" spans="8:8" x14ac:dyDescent="0.2">
      <c r="H659" s="280"/>
    </row>
    <row r="660" spans="8:8" x14ac:dyDescent="0.2">
      <c r="H660" s="280"/>
    </row>
    <row r="661" spans="8:8" x14ac:dyDescent="0.2">
      <c r="H661" s="280"/>
    </row>
    <row r="662" spans="8:8" x14ac:dyDescent="0.2">
      <c r="H662" s="280"/>
    </row>
    <row r="663" spans="8:8" x14ac:dyDescent="0.2">
      <c r="H663" s="280"/>
    </row>
    <row r="664" spans="8:8" x14ac:dyDescent="0.2">
      <c r="H664" s="280"/>
    </row>
    <row r="665" spans="8:8" x14ac:dyDescent="0.2">
      <c r="H665" s="280"/>
    </row>
    <row r="666" spans="8:8" x14ac:dyDescent="0.2">
      <c r="H666" s="280"/>
    </row>
    <row r="667" spans="8:8" x14ac:dyDescent="0.2">
      <c r="H667" s="280"/>
    </row>
    <row r="668" spans="8:8" x14ac:dyDescent="0.2">
      <c r="H668" s="280"/>
    </row>
    <row r="669" spans="8:8" x14ac:dyDescent="0.2">
      <c r="H669" s="280"/>
    </row>
    <row r="670" spans="8:8" x14ac:dyDescent="0.2">
      <c r="H670" s="280"/>
    </row>
    <row r="671" spans="8:8" x14ac:dyDescent="0.2">
      <c r="H671" s="280"/>
    </row>
    <row r="672" spans="8:8" x14ac:dyDescent="0.2">
      <c r="H672" s="280"/>
    </row>
    <row r="673" spans="8:8" x14ac:dyDescent="0.2">
      <c r="H673" s="280"/>
    </row>
    <row r="674" spans="8:8" x14ac:dyDescent="0.2">
      <c r="H674" s="280"/>
    </row>
    <row r="675" spans="8:8" x14ac:dyDescent="0.2">
      <c r="H675" s="280"/>
    </row>
    <row r="676" spans="8:8" x14ac:dyDescent="0.2">
      <c r="H676" s="280"/>
    </row>
    <row r="677" spans="8:8" x14ac:dyDescent="0.2">
      <c r="H677" s="280"/>
    </row>
    <row r="678" spans="8:8" x14ac:dyDescent="0.2">
      <c r="H678" s="280"/>
    </row>
    <row r="679" spans="8:8" x14ac:dyDescent="0.2">
      <c r="H679" s="280"/>
    </row>
    <row r="680" spans="8:8" x14ac:dyDescent="0.2">
      <c r="H680" s="280"/>
    </row>
    <row r="681" spans="8:8" x14ac:dyDescent="0.2">
      <c r="H681" s="280"/>
    </row>
    <row r="682" spans="8:8" x14ac:dyDescent="0.2">
      <c r="H682" s="280"/>
    </row>
    <row r="683" spans="8:8" x14ac:dyDescent="0.2">
      <c r="H683" s="280"/>
    </row>
    <row r="684" spans="8:8" x14ac:dyDescent="0.2">
      <c r="H684" s="280"/>
    </row>
    <row r="685" spans="8:8" x14ac:dyDescent="0.2">
      <c r="H685" s="280"/>
    </row>
    <row r="686" spans="8:8" x14ac:dyDescent="0.2">
      <c r="H686" s="280"/>
    </row>
    <row r="687" spans="8:8" x14ac:dyDescent="0.2">
      <c r="H687" s="280"/>
    </row>
    <row r="688" spans="8:8" x14ac:dyDescent="0.2">
      <c r="H688" s="280"/>
    </row>
    <row r="689" spans="8:8" x14ac:dyDescent="0.2">
      <c r="H689" s="280"/>
    </row>
    <row r="690" spans="8:8" x14ac:dyDescent="0.2">
      <c r="H690" s="280"/>
    </row>
    <row r="691" spans="8:8" x14ac:dyDescent="0.2">
      <c r="H691" s="280"/>
    </row>
    <row r="692" spans="8:8" x14ac:dyDescent="0.2">
      <c r="H692" s="280"/>
    </row>
    <row r="693" spans="8:8" x14ac:dyDescent="0.2">
      <c r="H693" s="280"/>
    </row>
    <row r="694" spans="8:8" x14ac:dyDescent="0.2">
      <c r="H694" s="280"/>
    </row>
    <row r="695" spans="8:8" x14ac:dyDescent="0.2">
      <c r="H695" s="280"/>
    </row>
    <row r="696" spans="8:8" x14ac:dyDescent="0.2">
      <c r="H696" s="280"/>
    </row>
    <row r="697" spans="8:8" x14ac:dyDescent="0.2">
      <c r="H697" s="280"/>
    </row>
    <row r="698" spans="8:8" x14ac:dyDescent="0.2">
      <c r="H698" s="280"/>
    </row>
    <row r="699" spans="8:8" x14ac:dyDescent="0.2">
      <c r="H699" s="280"/>
    </row>
    <row r="700" spans="8:8" x14ac:dyDescent="0.2">
      <c r="H700" s="280"/>
    </row>
    <row r="701" spans="8:8" x14ac:dyDescent="0.2">
      <c r="H701" s="280"/>
    </row>
    <row r="702" spans="8:8" x14ac:dyDescent="0.2">
      <c r="H702" s="280"/>
    </row>
    <row r="703" spans="8:8" x14ac:dyDescent="0.2">
      <c r="H703" s="280"/>
    </row>
    <row r="704" spans="8:8" x14ac:dyDescent="0.2">
      <c r="H704" s="280"/>
    </row>
    <row r="705" spans="8:8" x14ac:dyDescent="0.2">
      <c r="H705" s="280"/>
    </row>
    <row r="706" spans="8:8" x14ac:dyDescent="0.2">
      <c r="H706" s="280"/>
    </row>
    <row r="707" spans="8:8" x14ac:dyDescent="0.2">
      <c r="H707" s="280"/>
    </row>
    <row r="708" spans="8:8" x14ac:dyDescent="0.2">
      <c r="H708" s="280"/>
    </row>
    <row r="709" spans="8:8" x14ac:dyDescent="0.2">
      <c r="H709" s="280"/>
    </row>
    <row r="710" spans="8:8" x14ac:dyDescent="0.2">
      <c r="H710" s="280"/>
    </row>
    <row r="711" spans="8:8" x14ac:dyDescent="0.2">
      <c r="H711" s="280"/>
    </row>
    <row r="712" spans="8:8" x14ac:dyDescent="0.2">
      <c r="H712" s="280"/>
    </row>
    <row r="713" spans="8:8" x14ac:dyDescent="0.2">
      <c r="H713" s="280"/>
    </row>
    <row r="714" spans="8:8" x14ac:dyDescent="0.2">
      <c r="H714" s="280"/>
    </row>
    <row r="715" spans="8:8" x14ac:dyDescent="0.2">
      <c r="H715" s="280"/>
    </row>
    <row r="716" spans="8:8" x14ac:dyDescent="0.2">
      <c r="H716" s="280"/>
    </row>
    <row r="717" spans="8:8" x14ac:dyDescent="0.2">
      <c r="H717" s="280"/>
    </row>
    <row r="718" spans="8:8" x14ac:dyDescent="0.2">
      <c r="H718" s="280"/>
    </row>
    <row r="719" spans="8:8" x14ac:dyDescent="0.2">
      <c r="H719" s="280"/>
    </row>
    <row r="720" spans="8:8" x14ac:dyDescent="0.2">
      <c r="H720" s="280"/>
    </row>
    <row r="721" spans="8:8" x14ac:dyDescent="0.2">
      <c r="H721" s="280"/>
    </row>
    <row r="722" spans="8:8" x14ac:dyDescent="0.2">
      <c r="H722" s="280"/>
    </row>
    <row r="723" spans="8:8" x14ac:dyDescent="0.2">
      <c r="H723" s="280"/>
    </row>
    <row r="724" spans="8:8" x14ac:dyDescent="0.2">
      <c r="H724" s="280"/>
    </row>
    <row r="725" spans="8:8" x14ac:dyDescent="0.2">
      <c r="H725" s="280"/>
    </row>
    <row r="726" spans="8:8" x14ac:dyDescent="0.2">
      <c r="H726" s="280"/>
    </row>
    <row r="727" spans="8:8" x14ac:dyDescent="0.2">
      <c r="H727" s="280"/>
    </row>
    <row r="728" spans="8:8" x14ac:dyDescent="0.2">
      <c r="H728" s="280"/>
    </row>
    <row r="729" spans="8:8" x14ac:dyDescent="0.2">
      <c r="H729" s="280"/>
    </row>
    <row r="730" spans="8:8" x14ac:dyDescent="0.2">
      <c r="H730" s="280"/>
    </row>
    <row r="731" spans="8:8" x14ac:dyDescent="0.2">
      <c r="H731" s="280"/>
    </row>
    <row r="732" spans="8:8" x14ac:dyDescent="0.2">
      <c r="H732" s="280"/>
    </row>
    <row r="733" spans="8:8" x14ac:dyDescent="0.2">
      <c r="H733" s="280"/>
    </row>
    <row r="734" spans="8:8" x14ac:dyDescent="0.2">
      <c r="H734" s="280"/>
    </row>
    <row r="735" spans="8:8" x14ac:dyDescent="0.2">
      <c r="H735" s="280"/>
    </row>
    <row r="736" spans="8:8" x14ac:dyDescent="0.2">
      <c r="H736" s="280"/>
    </row>
    <row r="737" spans="8:8" x14ac:dyDescent="0.2">
      <c r="H737" s="280"/>
    </row>
    <row r="738" spans="8:8" x14ac:dyDescent="0.2">
      <c r="H738" s="280"/>
    </row>
    <row r="739" spans="8:8" x14ac:dyDescent="0.2">
      <c r="H739" s="280"/>
    </row>
    <row r="740" spans="8:8" x14ac:dyDescent="0.2">
      <c r="H740" s="280"/>
    </row>
    <row r="741" spans="8:8" x14ac:dyDescent="0.2">
      <c r="H741" s="280"/>
    </row>
    <row r="742" spans="8:8" x14ac:dyDescent="0.2">
      <c r="H742" s="280"/>
    </row>
    <row r="743" spans="8:8" x14ac:dyDescent="0.2">
      <c r="H743" s="280"/>
    </row>
    <row r="744" spans="8:8" x14ac:dyDescent="0.2">
      <c r="H744" s="280"/>
    </row>
    <row r="745" spans="8:8" x14ac:dyDescent="0.2">
      <c r="H745" s="280"/>
    </row>
    <row r="746" spans="8:8" x14ac:dyDescent="0.2">
      <c r="H746" s="280"/>
    </row>
    <row r="747" spans="8:8" x14ac:dyDescent="0.2">
      <c r="H747" s="280"/>
    </row>
    <row r="748" spans="8:8" x14ac:dyDescent="0.2">
      <c r="H748" s="280"/>
    </row>
    <row r="749" spans="8:8" x14ac:dyDescent="0.2">
      <c r="H749" s="280"/>
    </row>
    <row r="750" spans="8:8" x14ac:dyDescent="0.2">
      <c r="H750" s="280"/>
    </row>
    <row r="751" spans="8:8" x14ac:dyDescent="0.2">
      <c r="H751" s="280"/>
    </row>
    <row r="752" spans="8:8" x14ac:dyDescent="0.2">
      <c r="H752" s="280"/>
    </row>
    <row r="753" spans="8:8" x14ac:dyDescent="0.2">
      <c r="H753" s="280"/>
    </row>
    <row r="754" spans="8:8" x14ac:dyDescent="0.2">
      <c r="H754" s="280"/>
    </row>
    <row r="755" spans="8:8" x14ac:dyDescent="0.2">
      <c r="H755" s="280"/>
    </row>
    <row r="756" spans="8:8" x14ac:dyDescent="0.2">
      <c r="H756" s="280"/>
    </row>
    <row r="757" spans="8:8" x14ac:dyDescent="0.2">
      <c r="H757" s="280"/>
    </row>
    <row r="758" spans="8:8" x14ac:dyDescent="0.2">
      <c r="H758" s="280"/>
    </row>
    <row r="759" spans="8:8" x14ac:dyDescent="0.2">
      <c r="H759" s="280"/>
    </row>
    <row r="760" spans="8:8" x14ac:dyDescent="0.2">
      <c r="H760" s="280"/>
    </row>
    <row r="761" spans="8:8" x14ac:dyDescent="0.2">
      <c r="H761" s="280"/>
    </row>
    <row r="762" spans="8:8" x14ac:dyDescent="0.2">
      <c r="H762" s="280"/>
    </row>
    <row r="763" spans="8:8" x14ac:dyDescent="0.2">
      <c r="H763" s="280"/>
    </row>
    <row r="764" spans="8:8" x14ac:dyDescent="0.2">
      <c r="H764" s="280"/>
    </row>
    <row r="765" spans="8:8" x14ac:dyDescent="0.2">
      <c r="H765" s="280"/>
    </row>
    <row r="766" spans="8:8" x14ac:dyDescent="0.2">
      <c r="H766" s="280"/>
    </row>
    <row r="767" spans="8:8" x14ac:dyDescent="0.2">
      <c r="H767" s="280"/>
    </row>
    <row r="768" spans="8:8" x14ac:dyDescent="0.2">
      <c r="H768" s="280"/>
    </row>
    <row r="769" spans="8:8" x14ac:dyDescent="0.2">
      <c r="H769" s="280"/>
    </row>
    <row r="770" spans="8:8" x14ac:dyDescent="0.2">
      <c r="H770" s="280"/>
    </row>
    <row r="771" spans="8:8" x14ac:dyDescent="0.2">
      <c r="H771" s="280"/>
    </row>
    <row r="772" spans="8:8" x14ac:dyDescent="0.2">
      <c r="H772" s="280"/>
    </row>
    <row r="773" spans="8:8" x14ac:dyDescent="0.2">
      <c r="H773" s="280"/>
    </row>
    <row r="774" spans="8:8" x14ac:dyDescent="0.2">
      <c r="H774" s="280"/>
    </row>
    <row r="775" spans="8:8" x14ac:dyDescent="0.2">
      <c r="H775" s="280"/>
    </row>
    <row r="776" spans="8:8" x14ac:dyDescent="0.2">
      <c r="H776" s="280"/>
    </row>
    <row r="777" spans="8:8" x14ac:dyDescent="0.2">
      <c r="H777" s="280"/>
    </row>
    <row r="778" spans="8:8" x14ac:dyDescent="0.2">
      <c r="H778" s="280"/>
    </row>
    <row r="779" spans="8:8" x14ac:dyDescent="0.2">
      <c r="H779" s="280"/>
    </row>
    <row r="780" spans="8:8" x14ac:dyDescent="0.2">
      <c r="H780" s="280"/>
    </row>
    <row r="781" spans="8:8" x14ac:dyDescent="0.2">
      <c r="H781" s="280"/>
    </row>
    <row r="782" spans="8:8" x14ac:dyDescent="0.2">
      <c r="H782" s="280"/>
    </row>
    <row r="783" spans="8:8" x14ac:dyDescent="0.2">
      <c r="H783" s="280"/>
    </row>
    <row r="784" spans="8:8" x14ac:dyDescent="0.2">
      <c r="H784" s="280"/>
    </row>
    <row r="785" spans="8:8" x14ac:dyDescent="0.2">
      <c r="H785" s="280"/>
    </row>
    <row r="786" spans="8:8" x14ac:dyDescent="0.2">
      <c r="H786" s="280"/>
    </row>
    <row r="787" spans="8:8" x14ac:dyDescent="0.2">
      <c r="H787" s="280"/>
    </row>
    <row r="788" spans="8:8" x14ac:dyDescent="0.2">
      <c r="H788" s="280"/>
    </row>
    <row r="789" spans="8:8" x14ac:dyDescent="0.2">
      <c r="H789" s="280"/>
    </row>
    <row r="790" spans="8:8" x14ac:dyDescent="0.2">
      <c r="H790" s="280"/>
    </row>
    <row r="791" spans="8:8" x14ac:dyDescent="0.2">
      <c r="H791" s="280"/>
    </row>
    <row r="792" spans="8:8" x14ac:dyDescent="0.2">
      <c r="H792" s="280"/>
    </row>
    <row r="793" spans="8:8" x14ac:dyDescent="0.2">
      <c r="H793" s="280"/>
    </row>
    <row r="794" spans="8:8" x14ac:dyDescent="0.2">
      <c r="H794" s="280"/>
    </row>
    <row r="795" spans="8:8" x14ac:dyDescent="0.2">
      <c r="H795" s="280"/>
    </row>
    <row r="796" spans="8:8" x14ac:dyDescent="0.2">
      <c r="H796" s="280"/>
    </row>
    <row r="797" spans="8:8" x14ac:dyDescent="0.2">
      <c r="H797" s="280"/>
    </row>
    <row r="798" spans="8:8" x14ac:dyDescent="0.2">
      <c r="H798" s="280"/>
    </row>
    <row r="799" spans="8:8" x14ac:dyDescent="0.2">
      <c r="H799" s="280"/>
    </row>
    <row r="800" spans="8:8" x14ac:dyDescent="0.2">
      <c r="H800" s="280"/>
    </row>
    <row r="801" spans="8:8" x14ac:dyDescent="0.2">
      <c r="H801" s="280"/>
    </row>
    <row r="802" spans="8:8" x14ac:dyDescent="0.2">
      <c r="H802" s="280"/>
    </row>
    <row r="803" spans="8:8" x14ac:dyDescent="0.2">
      <c r="H803" s="280"/>
    </row>
    <row r="804" spans="8:8" x14ac:dyDescent="0.2">
      <c r="H804" s="280"/>
    </row>
    <row r="805" spans="8:8" x14ac:dyDescent="0.2">
      <c r="H805" s="280"/>
    </row>
    <row r="806" spans="8:8" x14ac:dyDescent="0.2">
      <c r="H806" s="280"/>
    </row>
    <row r="807" spans="8:8" x14ac:dyDescent="0.2">
      <c r="H807" s="280"/>
    </row>
    <row r="808" spans="8:8" x14ac:dyDescent="0.2">
      <c r="H808" s="280"/>
    </row>
    <row r="809" spans="8:8" x14ac:dyDescent="0.2">
      <c r="H809" s="280"/>
    </row>
    <row r="810" spans="8:8" x14ac:dyDescent="0.2">
      <c r="H810" s="280"/>
    </row>
    <row r="811" spans="8:8" x14ac:dyDescent="0.2">
      <c r="H811" s="280"/>
    </row>
    <row r="812" spans="8:8" x14ac:dyDescent="0.2">
      <c r="H812" s="280"/>
    </row>
    <row r="813" spans="8:8" x14ac:dyDescent="0.2">
      <c r="H813" s="280"/>
    </row>
    <row r="814" spans="8:8" x14ac:dyDescent="0.2">
      <c r="H814" s="280"/>
    </row>
    <row r="815" spans="8:8" x14ac:dyDescent="0.2">
      <c r="H815" s="280"/>
    </row>
    <row r="816" spans="8:8" x14ac:dyDescent="0.2">
      <c r="H816" s="280"/>
    </row>
    <row r="817" spans="8:8" x14ac:dyDescent="0.2">
      <c r="H817" s="280"/>
    </row>
    <row r="818" spans="8:8" x14ac:dyDescent="0.2">
      <c r="H818" s="280"/>
    </row>
    <row r="819" spans="8:8" x14ac:dyDescent="0.2">
      <c r="H819" s="280"/>
    </row>
    <row r="820" spans="8:8" x14ac:dyDescent="0.2">
      <c r="H820" s="280"/>
    </row>
    <row r="821" spans="8:8" x14ac:dyDescent="0.2">
      <c r="H821" s="280"/>
    </row>
    <row r="822" spans="8:8" x14ac:dyDescent="0.2">
      <c r="H822" s="280"/>
    </row>
    <row r="823" spans="8:8" x14ac:dyDescent="0.2">
      <c r="H823" s="280"/>
    </row>
    <row r="824" spans="8:8" x14ac:dyDescent="0.2">
      <c r="H824" s="280"/>
    </row>
    <row r="825" spans="8:8" x14ac:dyDescent="0.2">
      <c r="H825" s="280"/>
    </row>
    <row r="826" spans="8:8" x14ac:dyDescent="0.2">
      <c r="H826" s="280"/>
    </row>
    <row r="827" spans="8:8" x14ac:dyDescent="0.2">
      <c r="H827" s="280"/>
    </row>
    <row r="828" spans="8:8" x14ac:dyDescent="0.2">
      <c r="H828" s="280"/>
    </row>
    <row r="829" spans="8:8" x14ac:dyDescent="0.2">
      <c r="H829" s="280"/>
    </row>
    <row r="830" spans="8:8" x14ac:dyDescent="0.2">
      <c r="H830" s="280"/>
    </row>
    <row r="831" spans="8:8" x14ac:dyDescent="0.2">
      <c r="H831" s="280"/>
    </row>
    <row r="832" spans="8:8" x14ac:dyDescent="0.2">
      <c r="H832" s="280"/>
    </row>
    <row r="833" spans="8:8" x14ac:dyDescent="0.2">
      <c r="H833" s="280"/>
    </row>
    <row r="834" spans="8:8" x14ac:dyDescent="0.2">
      <c r="H834" s="280"/>
    </row>
    <row r="835" spans="8:8" x14ac:dyDescent="0.2">
      <c r="H835" s="280"/>
    </row>
    <row r="836" spans="8:8" x14ac:dyDescent="0.2">
      <c r="H836" s="280"/>
    </row>
    <row r="837" spans="8:8" x14ac:dyDescent="0.2">
      <c r="H837" s="280"/>
    </row>
    <row r="838" spans="8:8" x14ac:dyDescent="0.2">
      <c r="H838" s="280"/>
    </row>
    <row r="839" spans="8:8" x14ac:dyDescent="0.2">
      <c r="H839" s="280"/>
    </row>
    <row r="840" spans="8:8" x14ac:dyDescent="0.2">
      <c r="H840" s="280"/>
    </row>
    <row r="841" spans="8:8" x14ac:dyDescent="0.2">
      <c r="H841" s="280"/>
    </row>
    <row r="842" spans="8:8" x14ac:dyDescent="0.2">
      <c r="H842" s="280"/>
    </row>
    <row r="843" spans="8:8" x14ac:dyDescent="0.2">
      <c r="H843" s="280"/>
    </row>
    <row r="844" spans="8:8" x14ac:dyDescent="0.2">
      <c r="H844" s="280"/>
    </row>
    <row r="845" spans="8:8" x14ac:dyDescent="0.2">
      <c r="H845" s="280"/>
    </row>
    <row r="846" spans="8:8" x14ac:dyDescent="0.2">
      <c r="H846" s="280"/>
    </row>
    <row r="847" spans="8:8" x14ac:dyDescent="0.2">
      <c r="H847" s="280"/>
    </row>
    <row r="848" spans="8:8" x14ac:dyDescent="0.2">
      <c r="H848" s="280"/>
    </row>
    <row r="849" spans="8:8" x14ac:dyDescent="0.2">
      <c r="H849" s="280"/>
    </row>
    <row r="850" spans="8:8" x14ac:dyDescent="0.2">
      <c r="H850" s="280"/>
    </row>
    <row r="851" spans="8:8" x14ac:dyDescent="0.2">
      <c r="H851" s="280"/>
    </row>
    <row r="852" spans="8:8" x14ac:dyDescent="0.2">
      <c r="H852" s="280"/>
    </row>
    <row r="853" spans="8:8" x14ac:dyDescent="0.2">
      <c r="H853" s="280"/>
    </row>
    <row r="854" spans="8:8" x14ac:dyDescent="0.2">
      <c r="H854" s="280"/>
    </row>
    <row r="855" spans="8:8" x14ac:dyDescent="0.2">
      <c r="H855" s="280"/>
    </row>
    <row r="856" spans="8:8" x14ac:dyDescent="0.2">
      <c r="H856" s="280"/>
    </row>
    <row r="857" spans="8:8" x14ac:dyDescent="0.2">
      <c r="H857" s="280"/>
    </row>
    <row r="858" spans="8:8" x14ac:dyDescent="0.2">
      <c r="H858" s="280"/>
    </row>
    <row r="859" spans="8:8" x14ac:dyDescent="0.2">
      <c r="H859" s="280"/>
    </row>
    <row r="860" spans="8:8" x14ac:dyDescent="0.2">
      <c r="H860" s="280"/>
    </row>
    <row r="861" spans="8:8" x14ac:dyDescent="0.2">
      <c r="H861" s="280"/>
    </row>
    <row r="862" spans="8:8" x14ac:dyDescent="0.2">
      <c r="H862" s="280"/>
    </row>
    <row r="863" spans="8:8" x14ac:dyDescent="0.2">
      <c r="H863" s="280"/>
    </row>
    <row r="864" spans="8:8" x14ac:dyDescent="0.2">
      <c r="H864" s="280"/>
    </row>
    <row r="865" spans="8:8" x14ac:dyDescent="0.2">
      <c r="H865" s="280"/>
    </row>
    <row r="866" spans="8:8" x14ac:dyDescent="0.2">
      <c r="H866" s="280"/>
    </row>
    <row r="867" spans="8:8" x14ac:dyDescent="0.2">
      <c r="H867" s="280"/>
    </row>
    <row r="868" spans="8:8" x14ac:dyDescent="0.2">
      <c r="H868" s="280"/>
    </row>
    <row r="869" spans="8:8" x14ac:dyDescent="0.2">
      <c r="H869" s="280"/>
    </row>
    <row r="870" spans="8:8" x14ac:dyDescent="0.2">
      <c r="H870" s="280"/>
    </row>
    <row r="871" spans="8:8" x14ac:dyDescent="0.2">
      <c r="H871" s="280"/>
    </row>
    <row r="872" spans="8:8" x14ac:dyDescent="0.2">
      <c r="H872" s="280"/>
    </row>
    <row r="873" spans="8:8" x14ac:dyDescent="0.2">
      <c r="H873" s="280"/>
    </row>
    <row r="874" spans="8:8" x14ac:dyDescent="0.2">
      <c r="H874" s="280"/>
    </row>
    <row r="875" spans="8:8" x14ac:dyDescent="0.2">
      <c r="H875" s="280"/>
    </row>
    <row r="876" spans="8:8" x14ac:dyDescent="0.2">
      <c r="H876" s="280"/>
    </row>
    <row r="877" spans="8:8" x14ac:dyDescent="0.2">
      <c r="H877" s="280"/>
    </row>
    <row r="878" spans="8:8" x14ac:dyDescent="0.2">
      <c r="H878" s="280"/>
    </row>
    <row r="879" spans="8:8" x14ac:dyDescent="0.2">
      <c r="H879" s="280"/>
    </row>
    <row r="880" spans="8:8" x14ac:dyDescent="0.2">
      <c r="H880" s="280"/>
    </row>
    <row r="881" spans="8:8" x14ac:dyDescent="0.2">
      <c r="H881" s="280"/>
    </row>
    <row r="882" spans="8:8" x14ac:dyDescent="0.2">
      <c r="H882" s="280"/>
    </row>
    <row r="883" spans="8:8" x14ac:dyDescent="0.2">
      <c r="H883" s="280"/>
    </row>
    <row r="884" spans="8:8" x14ac:dyDescent="0.2">
      <c r="H884" s="280"/>
    </row>
    <row r="885" spans="8:8" x14ac:dyDescent="0.2">
      <c r="H885" s="280"/>
    </row>
    <row r="886" spans="8:8" x14ac:dyDescent="0.2">
      <c r="H886" s="280"/>
    </row>
    <row r="887" spans="8:8" x14ac:dyDescent="0.2">
      <c r="H887" s="280"/>
    </row>
    <row r="888" spans="8:8" x14ac:dyDescent="0.2">
      <c r="H888" s="280"/>
    </row>
    <row r="889" spans="8:8" x14ac:dyDescent="0.2">
      <c r="H889" s="280"/>
    </row>
    <row r="890" spans="8:8" x14ac:dyDescent="0.2">
      <c r="H890" s="280"/>
    </row>
    <row r="891" spans="8:8" x14ac:dyDescent="0.2">
      <c r="H891" s="280"/>
    </row>
    <row r="892" spans="8:8" x14ac:dyDescent="0.2">
      <c r="H892" s="280"/>
    </row>
    <row r="893" spans="8:8" x14ac:dyDescent="0.2">
      <c r="H893" s="280"/>
    </row>
    <row r="894" spans="8:8" x14ac:dyDescent="0.2">
      <c r="H894" s="280"/>
    </row>
    <row r="895" spans="8:8" x14ac:dyDescent="0.2">
      <c r="H895" s="280"/>
    </row>
    <row r="896" spans="8:8" x14ac:dyDescent="0.2">
      <c r="H896" s="280"/>
    </row>
    <row r="897" spans="8:8" x14ac:dyDescent="0.2">
      <c r="H897" s="280"/>
    </row>
    <row r="898" spans="8:8" x14ac:dyDescent="0.2">
      <c r="H898" s="280"/>
    </row>
    <row r="899" spans="8:8" x14ac:dyDescent="0.2">
      <c r="H899" s="280"/>
    </row>
    <row r="900" spans="8:8" x14ac:dyDescent="0.2">
      <c r="H900" s="280"/>
    </row>
    <row r="901" spans="8:8" x14ac:dyDescent="0.2">
      <c r="H901" s="280"/>
    </row>
    <row r="902" spans="8:8" x14ac:dyDescent="0.2">
      <c r="H902" s="280"/>
    </row>
    <row r="903" spans="8:8" x14ac:dyDescent="0.2">
      <c r="H903" s="280"/>
    </row>
    <row r="904" spans="8:8" x14ac:dyDescent="0.2">
      <c r="H904" s="280"/>
    </row>
    <row r="905" spans="8:8" x14ac:dyDescent="0.2">
      <c r="H905" s="280"/>
    </row>
    <row r="906" spans="8:8" x14ac:dyDescent="0.2">
      <c r="H906" s="280"/>
    </row>
    <row r="907" spans="8:8" x14ac:dyDescent="0.2">
      <c r="H907" s="280"/>
    </row>
    <row r="908" spans="8:8" x14ac:dyDescent="0.2">
      <c r="H908" s="280"/>
    </row>
    <row r="909" spans="8:8" x14ac:dyDescent="0.2">
      <c r="H909" s="280"/>
    </row>
    <row r="910" spans="8:8" x14ac:dyDescent="0.2">
      <c r="H910" s="280"/>
    </row>
    <row r="911" spans="8:8" x14ac:dyDescent="0.2">
      <c r="H911" s="280"/>
    </row>
    <row r="912" spans="8:8" x14ac:dyDescent="0.2">
      <c r="H912" s="280"/>
    </row>
    <row r="913" spans="8:8" x14ac:dyDescent="0.2">
      <c r="H913" s="280"/>
    </row>
    <row r="914" spans="8:8" x14ac:dyDescent="0.2">
      <c r="H914" s="280"/>
    </row>
    <row r="915" spans="8:8" x14ac:dyDescent="0.2">
      <c r="H915" s="280"/>
    </row>
    <row r="916" spans="8:8" x14ac:dyDescent="0.2">
      <c r="H916" s="280"/>
    </row>
    <row r="917" spans="8:8" x14ac:dyDescent="0.2">
      <c r="H917" s="280"/>
    </row>
    <row r="918" spans="8:8" x14ac:dyDescent="0.2">
      <c r="H918" s="280"/>
    </row>
    <row r="919" spans="8:8" x14ac:dyDescent="0.2">
      <c r="H919" s="280"/>
    </row>
    <row r="920" spans="8:8" x14ac:dyDescent="0.2">
      <c r="H920" s="280"/>
    </row>
    <row r="921" spans="8:8" x14ac:dyDescent="0.2">
      <c r="H921" s="280"/>
    </row>
    <row r="922" spans="8:8" x14ac:dyDescent="0.2">
      <c r="H922" s="280"/>
    </row>
    <row r="923" spans="8:8" x14ac:dyDescent="0.2">
      <c r="H923" s="280"/>
    </row>
    <row r="924" spans="8:8" x14ac:dyDescent="0.2">
      <c r="H924" s="280"/>
    </row>
    <row r="925" spans="8:8" x14ac:dyDescent="0.2">
      <c r="H925" s="280"/>
    </row>
    <row r="926" spans="8:8" x14ac:dyDescent="0.2">
      <c r="H926" s="280"/>
    </row>
    <row r="927" spans="8:8" x14ac:dyDescent="0.2">
      <c r="H927" s="280"/>
    </row>
    <row r="928" spans="8:8" x14ac:dyDescent="0.2">
      <c r="H928" s="280"/>
    </row>
    <row r="929" spans="8:8" x14ac:dyDescent="0.2">
      <c r="H929" s="280"/>
    </row>
    <row r="930" spans="8:8" x14ac:dyDescent="0.2">
      <c r="H930" s="280"/>
    </row>
    <row r="931" spans="8:8" x14ac:dyDescent="0.2">
      <c r="H931" s="280"/>
    </row>
    <row r="932" spans="8:8" x14ac:dyDescent="0.2">
      <c r="H932" s="280"/>
    </row>
    <row r="933" spans="8:8" x14ac:dyDescent="0.2">
      <c r="H933" s="280"/>
    </row>
    <row r="934" spans="8:8" x14ac:dyDescent="0.2">
      <c r="H934" s="280"/>
    </row>
    <row r="935" spans="8:8" x14ac:dyDescent="0.2">
      <c r="H935" s="280"/>
    </row>
    <row r="936" spans="8:8" x14ac:dyDescent="0.2">
      <c r="H936" s="280"/>
    </row>
    <row r="937" spans="8:8" x14ac:dyDescent="0.2">
      <c r="H937" s="280"/>
    </row>
    <row r="938" spans="8:8" x14ac:dyDescent="0.2">
      <c r="H938" s="280"/>
    </row>
    <row r="939" spans="8:8" x14ac:dyDescent="0.2">
      <c r="H939" s="280"/>
    </row>
    <row r="940" spans="8:8" x14ac:dyDescent="0.2">
      <c r="H940" s="280"/>
    </row>
    <row r="941" spans="8:8" x14ac:dyDescent="0.2">
      <c r="H941" s="280"/>
    </row>
    <row r="942" spans="8:8" x14ac:dyDescent="0.2">
      <c r="H942" s="280"/>
    </row>
    <row r="943" spans="8:8" x14ac:dyDescent="0.2">
      <c r="H943" s="280"/>
    </row>
    <row r="944" spans="8:8" x14ac:dyDescent="0.2">
      <c r="H944" s="280"/>
    </row>
    <row r="945" spans="8:8" x14ac:dyDescent="0.2">
      <c r="H945" s="280"/>
    </row>
    <row r="946" spans="8:8" x14ac:dyDescent="0.2">
      <c r="H946" s="280"/>
    </row>
    <row r="947" spans="8:8" x14ac:dyDescent="0.2">
      <c r="H947" s="280"/>
    </row>
    <row r="948" spans="8:8" x14ac:dyDescent="0.2">
      <c r="H948" s="280"/>
    </row>
    <row r="949" spans="8:8" x14ac:dyDescent="0.2">
      <c r="H949" s="280"/>
    </row>
    <row r="950" spans="8:8" x14ac:dyDescent="0.2">
      <c r="H950" s="280"/>
    </row>
    <row r="951" spans="8:8" x14ac:dyDescent="0.2">
      <c r="H951" s="280"/>
    </row>
    <row r="952" spans="8:8" x14ac:dyDescent="0.2">
      <c r="H952" s="280"/>
    </row>
    <row r="953" spans="8:8" x14ac:dyDescent="0.2">
      <c r="H953" s="280"/>
    </row>
    <row r="954" spans="8:8" x14ac:dyDescent="0.2">
      <c r="H954" s="280"/>
    </row>
    <row r="955" spans="8:8" x14ac:dyDescent="0.2">
      <c r="H955" s="280"/>
    </row>
    <row r="956" spans="8:8" x14ac:dyDescent="0.2">
      <c r="H956" s="280"/>
    </row>
    <row r="957" spans="8:8" x14ac:dyDescent="0.2">
      <c r="H957" s="280"/>
    </row>
    <row r="958" spans="8:8" x14ac:dyDescent="0.2">
      <c r="H958" s="280"/>
    </row>
    <row r="959" spans="8:8" x14ac:dyDescent="0.2">
      <c r="H959" s="280"/>
    </row>
    <row r="960" spans="8:8" x14ac:dyDescent="0.2">
      <c r="H960" s="280"/>
    </row>
    <row r="961" spans="8:8" x14ac:dyDescent="0.2">
      <c r="H961" s="280"/>
    </row>
    <row r="962" spans="8:8" x14ac:dyDescent="0.2">
      <c r="H962" s="280"/>
    </row>
    <row r="963" spans="8:8" x14ac:dyDescent="0.2">
      <c r="H963" s="280"/>
    </row>
    <row r="964" spans="8:8" x14ac:dyDescent="0.2">
      <c r="H964" s="280"/>
    </row>
    <row r="965" spans="8:8" x14ac:dyDescent="0.2">
      <c r="H965" s="280"/>
    </row>
    <row r="966" spans="8:8" x14ac:dyDescent="0.2">
      <c r="H966" s="280"/>
    </row>
    <row r="967" spans="8:8" x14ac:dyDescent="0.2">
      <c r="H967" s="280"/>
    </row>
    <row r="968" spans="8:8" x14ac:dyDescent="0.2">
      <c r="H968" s="280"/>
    </row>
    <row r="969" spans="8:8" x14ac:dyDescent="0.2">
      <c r="H969" s="280"/>
    </row>
    <row r="970" spans="8:8" x14ac:dyDescent="0.2">
      <c r="H970" s="280"/>
    </row>
    <row r="971" spans="8:8" x14ac:dyDescent="0.2">
      <c r="H971" s="280"/>
    </row>
    <row r="972" spans="8:8" x14ac:dyDescent="0.2">
      <c r="H972" s="280"/>
    </row>
    <row r="973" spans="8:8" x14ac:dyDescent="0.2">
      <c r="H973" s="280"/>
    </row>
    <row r="974" spans="8:8" x14ac:dyDescent="0.2">
      <c r="H974" s="280"/>
    </row>
    <row r="975" spans="8:8" x14ac:dyDescent="0.2">
      <c r="H975" s="280"/>
    </row>
    <row r="976" spans="8:8" x14ac:dyDescent="0.2">
      <c r="H976" s="280"/>
    </row>
    <row r="977" spans="8:8" x14ac:dyDescent="0.2">
      <c r="H977" s="280"/>
    </row>
    <row r="978" spans="8:8" x14ac:dyDescent="0.2">
      <c r="H978" s="280"/>
    </row>
    <row r="979" spans="8:8" x14ac:dyDescent="0.2">
      <c r="H979" s="280"/>
    </row>
    <row r="980" spans="8:8" x14ac:dyDescent="0.2">
      <c r="H980" s="280"/>
    </row>
    <row r="981" spans="8:8" x14ac:dyDescent="0.2">
      <c r="H981" s="280"/>
    </row>
    <row r="982" spans="8:8" x14ac:dyDescent="0.2">
      <c r="H982" s="280"/>
    </row>
    <row r="983" spans="8:8" x14ac:dyDescent="0.2">
      <c r="H983" s="280"/>
    </row>
    <row r="984" spans="8:8" x14ac:dyDescent="0.2">
      <c r="H984" s="280"/>
    </row>
    <row r="985" spans="8:8" x14ac:dyDescent="0.2">
      <c r="H985" s="280"/>
    </row>
    <row r="986" spans="8:8" x14ac:dyDescent="0.2">
      <c r="H986" s="280"/>
    </row>
    <row r="987" spans="8:8" x14ac:dyDescent="0.2">
      <c r="H987" s="280"/>
    </row>
    <row r="988" spans="8:8" x14ac:dyDescent="0.2">
      <c r="H988" s="280"/>
    </row>
    <row r="989" spans="8:8" x14ac:dyDescent="0.2">
      <c r="H989" s="280"/>
    </row>
    <row r="990" spans="8:8" x14ac:dyDescent="0.2">
      <c r="H990" s="280"/>
    </row>
    <row r="991" spans="8:8" x14ac:dyDescent="0.2">
      <c r="H991" s="280"/>
    </row>
    <row r="992" spans="8:8" x14ac:dyDescent="0.2">
      <c r="H992" s="280"/>
    </row>
    <row r="993" spans="8:8" x14ac:dyDescent="0.2">
      <c r="H993" s="280"/>
    </row>
    <row r="994" spans="8:8" x14ac:dyDescent="0.2">
      <c r="H994" s="280"/>
    </row>
    <row r="995" spans="8:8" x14ac:dyDescent="0.2">
      <c r="H995" s="280"/>
    </row>
    <row r="996" spans="8:8" x14ac:dyDescent="0.2">
      <c r="H996" s="280"/>
    </row>
    <row r="997" spans="8:8" x14ac:dyDescent="0.2">
      <c r="H997" s="280"/>
    </row>
    <row r="998" spans="8:8" x14ac:dyDescent="0.2">
      <c r="H998" s="280"/>
    </row>
    <row r="999" spans="8:8" x14ac:dyDescent="0.2">
      <c r="H999" s="280"/>
    </row>
    <row r="1000" spans="8:8" x14ac:dyDescent="0.2">
      <c r="H1000" s="280"/>
    </row>
    <row r="1001" spans="8:8" x14ac:dyDescent="0.2">
      <c r="H1001" s="280"/>
    </row>
    <row r="1002" spans="8:8" x14ac:dyDescent="0.2">
      <c r="H1002" s="280"/>
    </row>
    <row r="1003" spans="8:8" x14ac:dyDescent="0.2">
      <c r="H1003" s="280"/>
    </row>
    <row r="1004" spans="8:8" x14ac:dyDescent="0.2">
      <c r="H1004" s="280"/>
    </row>
    <row r="1005" spans="8:8" x14ac:dyDescent="0.2">
      <c r="H1005" s="280"/>
    </row>
    <row r="1006" spans="8:8" x14ac:dyDescent="0.2">
      <c r="H1006" s="280"/>
    </row>
    <row r="1007" spans="8:8" x14ac:dyDescent="0.2">
      <c r="H1007" s="280"/>
    </row>
    <row r="1008" spans="8:8" x14ac:dyDescent="0.2">
      <c r="H1008" s="280"/>
    </row>
    <row r="1009" spans="8:8" x14ac:dyDescent="0.2">
      <c r="H1009" s="280"/>
    </row>
    <row r="1010" spans="8:8" x14ac:dyDescent="0.2">
      <c r="H1010" s="280"/>
    </row>
    <row r="1011" spans="8:8" x14ac:dyDescent="0.2">
      <c r="H1011" s="280"/>
    </row>
    <row r="1012" spans="8:8" x14ac:dyDescent="0.2">
      <c r="H1012" s="280"/>
    </row>
    <row r="1013" spans="8:8" x14ac:dyDescent="0.2">
      <c r="H1013" s="280"/>
    </row>
    <row r="1014" spans="8:8" x14ac:dyDescent="0.2">
      <c r="H1014" s="280"/>
    </row>
    <row r="1015" spans="8:8" x14ac:dyDescent="0.2">
      <c r="H1015" s="280"/>
    </row>
    <row r="1016" spans="8:8" x14ac:dyDescent="0.2">
      <c r="H1016" s="280"/>
    </row>
    <row r="1017" spans="8:8" x14ac:dyDescent="0.2">
      <c r="H1017" s="280"/>
    </row>
    <row r="1018" spans="8:8" x14ac:dyDescent="0.2">
      <c r="H1018" s="280"/>
    </row>
    <row r="1019" spans="8:8" x14ac:dyDescent="0.2">
      <c r="H1019" s="280"/>
    </row>
    <row r="1020" spans="8:8" x14ac:dyDescent="0.2">
      <c r="H1020" s="280"/>
    </row>
    <row r="1021" spans="8:8" x14ac:dyDescent="0.2">
      <c r="H1021" s="280"/>
    </row>
    <row r="1022" spans="8:8" x14ac:dyDescent="0.2">
      <c r="H1022" s="280"/>
    </row>
    <row r="1023" spans="8:8" x14ac:dyDescent="0.2">
      <c r="H1023" s="280"/>
    </row>
    <row r="1024" spans="8:8" x14ac:dyDescent="0.2">
      <c r="H1024" s="280"/>
    </row>
    <row r="1025" spans="8:8" x14ac:dyDescent="0.2">
      <c r="H1025" s="280"/>
    </row>
    <row r="1026" spans="8:8" x14ac:dyDescent="0.2">
      <c r="H1026" s="280"/>
    </row>
    <row r="1027" spans="8:8" x14ac:dyDescent="0.2">
      <c r="H1027" s="280"/>
    </row>
    <row r="1028" spans="8:8" x14ac:dyDescent="0.2">
      <c r="H1028" s="280"/>
    </row>
    <row r="1029" spans="8:8" x14ac:dyDescent="0.2">
      <c r="H1029" s="280"/>
    </row>
    <row r="1030" spans="8:8" x14ac:dyDescent="0.2">
      <c r="H1030" s="280"/>
    </row>
    <row r="1031" spans="8:8" x14ac:dyDescent="0.2">
      <c r="H1031" s="280"/>
    </row>
    <row r="1032" spans="8:8" x14ac:dyDescent="0.2">
      <c r="H1032" s="280"/>
    </row>
    <row r="1033" spans="8:8" x14ac:dyDescent="0.2">
      <c r="H1033" s="280"/>
    </row>
    <row r="1034" spans="8:8" x14ac:dyDescent="0.2">
      <c r="H1034" s="280"/>
    </row>
    <row r="1035" spans="8:8" x14ac:dyDescent="0.2">
      <c r="H1035" s="280"/>
    </row>
    <row r="1036" spans="8:8" x14ac:dyDescent="0.2">
      <c r="H1036" s="280"/>
    </row>
    <row r="1037" spans="8:8" x14ac:dyDescent="0.2">
      <c r="H1037" s="280"/>
    </row>
    <row r="1038" spans="8:8" x14ac:dyDescent="0.2">
      <c r="H1038" s="280"/>
    </row>
    <row r="1039" spans="8:8" x14ac:dyDescent="0.2">
      <c r="H1039" s="280"/>
    </row>
    <row r="1040" spans="8:8" x14ac:dyDescent="0.2">
      <c r="H1040" s="280"/>
    </row>
    <row r="1041" spans="8:8" x14ac:dyDescent="0.2">
      <c r="H1041" s="280"/>
    </row>
    <row r="1042" spans="8:8" x14ac:dyDescent="0.2">
      <c r="H1042" s="280"/>
    </row>
    <row r="1043" spans="8:8" x14ac:dyDescent="0.2">
      <c r="H1043" s="280"/>
    </row>
    <row r="1044" spans="8:8" x14ac:dyDescent="0.2">
      <c r="H1044" s="280"/>
    </row>
    <row r="1045" spans="8:8" x14ac:dyDescent="0.2">
      <c r="H1045" s="280"/>
    </row>
    <row r="1046" spans="8:8" x14ac:dyDescent="0.2">
      <c r="H1046" s="280"/>
    </row>
    <row r="1047" spans="8:8" x14ac:dyDescent="0.2">
      <c r="H1047" s="280"/>
    </row>
    <row r="1048" spans="8:8" x14ac:dyDescent="0.2">
      <c r="H1048" s="280"/>
    </row>
    <row r="1049" spans="8:8" x14ac:dyDescent="0.2">
      <c r="H1049" s="280"/>
    </row>
    <row r="1050" spans="8:8" x14ac:dyDescent="0.2">
      <c r="H1050" s="280"/>
    </row>
    <row r="1051" spans="8:8" x14ac:dyDescent="0.2">
      <c r="H1051" s="280"/>
    </row>
    <row r="1052" spans="8:8" x14ac:dyDescent="0.2">
      <c r="H1052" s="280"/>
    </row>
    <row r="1053" spans="8:8" x14ac:dyDescent="0.2">
      <c r="H1053" s="280"/>
    </row>
    <row r="1054" spans="8:8" x14ac:dyDescent="0.2">
      <c r="H1054" s="280"/>
    </row>
    <row r="1055" spans="8:8" x14ac:dyDescent="0.2">
      <c r="H1055" s="280"/>
    </row>
    <row r="1056" spans="8:8" x14ac:dyDescent="0.2">
      <c r="H1056" s="280"/>
    </row>
    <row r="1057" spans="8:8" x14ac:dyDescent="0.2">
      <c r="H1057" s="280"/>
    </row>
    <row r="1058" spans="8:8" x14ac:dyDescent="0.2">
      <c r="H1058" s="280"/>
    </row>
    <row r="1059" spans="8:8" x14ac:dyDescent="0.2">
      <c r="H1059" s="280"/>
    </row>
    <row r="1060" spans="8:8" x14ac:dyDescent="0.2">
      <c r="H1060" s="280"/>
    </row>
    <row r="1061" spans="8:8" x14ac:dyDescent="0.2">
      <c r="H1061" s="280"/>
    </row>
    <row r="1062" spans="8:8" x14ac:dyDescent="0.2">
      <c r="H1062" s="280"/>
    </row>
    <row r="1063" spans="8:8" x14ac:dyDescent="0.2">
      <c r="H1063" s="280"/>
    </row>
    <row r="1064" spans="8:8" x14ac:dyDescent="0.2">
      <c r="H1064" s="280"/>
    </row>
    <row r="1065" spans="8:8" x14ac:dyDescent="0.2">
      <c r="H1065" s="280"/>
    </row>
    <row r="1066" spans="8:8" x14ac:dyDescent="0.2">
      <c r="H1066" s="280"/>
    </row>
    <row r="1067" spans="8:8" x14ac:dyDescent="0.2">
      <c r="H1067" s="280"/>
    </row>
    <row r="1068" spans="8:8" x14ac:dyDescent="0.2">
      <c r="H1068" s="280"/>
    </row>
    <row r="1069" spans="8:8" x14ac:dyDescent="0.2">
      <c r="H1069" s="280"/>
    </row>
    <row r="1070" spans="8:8" x14ac:dyDescent="0.2">
      <c r="H1070" s="280"/>
    </row>
    <row r="1071" spans="8:8" x14ac:dyDescent="0.2">
      <c r="H1071" s="280"/>
    </row>
    <row r="1072" spans="8:8" x14ac:dyDescent="0.2">
      <c r="H1072" s="280"/>
    </row>
    <row r="1073" spans="8:8" x14ac:dyDescent="0.2">
      <c r="H1073" s="280"/>
    </row>
    <row r="1074" spans="8:8" x14ac:dyDescent="0.2">
      <c r="H1074" s="280"/>
    </row>
    <row r="1075" spans="8:8" x14ac:dyDescent="0.2">
      <c r="H1075" s="280"/>
    </row>
    <row r="1076" spans="8:8" x14ac:dyDescent="0.2">
      <c r="H1076" s="280"/>
    </row>
    <row r="1077" spans="8:8" x14ac:dyDescent="0.2">
      <c r="H1077" s="280"/>
    </row>
    <row r="1078" spans="8:8" x14ac:dyDescent="0.2">
      <c r="H1078" s="280"/>
    </row>
    <row r="1079" spans="8:8" x14ac:dyDescent="0.2">
      <c r="H1079" s="280"/>
    </row>
    <row r="1080" spans="8:8" x14ac:dyDescent="0.2">
      <c r="H1080" s="280"/>
    </row>
    <row r="1081" spans="8:8" x14ac:dyDescent="0.2">
      <c r="H1081" s="280"/>
    </row>
    <row r="1082" spans="8:8" x14ac:dyDescent="0.2">
      <c r="H1082" s="280"/>
    </row>
    <row r="1083" spans="8:8" x14ac:dyDescent="0.2">
      <c r="H1083" s="280"/>
    </row>
    <row r="1084" spans="8:8" x14ac:dyDescent="0.2">
      <c r="H1084" s="280"/>
    </row>
    <row r="1085" spans="8:8" x14ac:dyDescent="0.2">
      <c r="H1085" s="280"/>
    </row>
    <row r="1086" spans="8:8" x14ac:dyDescent="0.2">
      <c r="H1086" s="280"/>
    </row>
    <row r="1087" spans="8:8" x14ac:dyDescent="0.2">
      <c r="H1087" s="280"/>
    </row>
    <row r="1088" spans="8:8" x14ac:dyDescent="0.2">
      <c r="H1088" s="280"/>
    </row>
    <row r="1089" spans="8:8" x14ac:dyDescent="0.2">
      <c r="H1089" s="280"/>
    </row>
    <row r="1090" spans="8:8" x14ac:dyDescent="0.2">
      <c r="H1090" s="280"/>
    </row>
    <row r="1091" spans="8:8" x14ac:dyDescent="0.2">
      <c r="H1091" s="280"/>
    </row>
    <row r="1092" spans="8:8" x14ac:dyDescent="0.2">
      <c r="H1092" s="280"/>
    </row>
    <row r="1093" spans="8:8" x14ac:dyDescent="0.2">
      <c r="H1093" s="280"/>
    </row>
    <row r="1094" spans="8:8" x14ac:dyDescent="0.2">
      <c r="H1094" s="280"/>
    </row>
    <row r="1095" spans="8:8" x14ac:dyDescent="0.2">
      <c r="H1095" s="280"/>
    </row>
    <row r="1096" spans="8:8" x14ac:dyDescent="0.2">
      <c r="H1096" s="280"/>
    </row>
    <row r="1097" spans="8:8" x14ac:dyDescent="0.2">
      <c r="H1097" s="280"/>
    </row>
    <row r="1098" spans="8:8" x14ac:dyDescent="0.2">
      <c r="H1098" s="280"/>
    </row>
    <row r="1099" spans="8:8" x14ac:dyDescent="0.2">
      <c r="H1099" s="280"/>
    </row>
    <row r="1100" spans="8:8" x14ac:dyDescent="0.2">
      <c r="H1100" s="280"/>
    </row>
    <row r="1101" spans="8:8" x14ac:dyDescent="0.2">
      <c r="H1101" s="280"/>
    </row>
    <row r="1102" spans="8:8" x14ac:dyDescent="0.2">
      <c r="H1102" s="280"/>
    </row>
    <row r="1103" spans="8:8" x14ac:dyDescent="0.2">
      <c r="H1103" s="280"/>
    </row>
    <row r="1104" spans="8:8" x14ac:dyDescent="0.2">
      <c r="H1104" s="280"/>
    </row>
    <row r="1105" spans="8:8" x14ac:dyDescent="0.2">
      <c r="H1105" s="280"/>
    </row>
    <row r="1106" spans="8:8" x14ac:dyDescent="0.2">
      <c r="H1106" s="280"/>
    </row>
    <row r="1107" spans="8:8" x14ac:dyDescent="0.2">
      <c r="H1107" s="280"/>
    </row>
    <row r="1108" spans="8:8" x14ac:dyDescent="0.2">
      <c r="H1108" s="280"/>
    </row>
    <row r="1109" spans="8:8" x14ac:dyDescent="0.2">
      <c r="H1109" s="280"/>
    </row>
    <row r="1110" spans="8:8" x14ac:dyDescent="0.2">
      <c r="H1110" s="280"/>
    </row>
    <row r="1111" spans="8:8" x14ac:dyDescent="0.2">
      <c r="H1111" s="280"/>
    </row>
    <row r="1112" spans="8:8" x14ac:dyDescent="0.2">
      <c r="H1112" s="280"/>
    </row>
    <row r="1113" spans="8:8" x14ac:dyDescent="0.2">
      <c r="H1113" s="280"/>
    </row>
    <row r="1114" spans="8:8" x14ac:dyDescent="0.2">
      <c r="H1114" s="280"/>
    </row>
    <row r="1115" spans="8:8" x14ac:dyDescent="0.2">
      <c r="H1115" s="280"/>
    </row>
    <row r="1116" spans="8:8" x14ac:dyDescent="0.2">
      <c r="H1116" s="280"/>
    </row>
    <row r="1117" spans="8:8" x14ac:dyDescent="0.2">
      <c r="H1117" s="280"/>
    </row>
    <row r="1118" spans="8:8" x14ac:dyDescent="0.2">
      <c r="H1118" s="280"/>
    </row>
    <row r="1119" spans="8:8" x14ac:dyDescent="0.2">
      <c r="H1119" s="280"/>
    </row>
    <row r="1120" spans="8:8" x14ac:dyDescent="0.2">
      <c r="H1120" s="280"/>
    </row>
    <row r="1121" spans="8:8" x14ac:dyDescent="0.2">
      <c r="H1121" s="280"/>
    </row>
    <row r="1122" spans="8:8" x14ac:dyDescent="0.2">
      <c r="H1122" s="280"/>
    </row>
    <row r="1123" spans="8:8" x14ac:dyDescent="0.2">
      <c r="H1123" s="280"/>
    </row>
    <row r="1124" spans="8:8" x14ac:dyDescent="0.2">
      <c r="H1124" s="280"/>
    </row>
    <row r="1125" spans="8:8" x14ac:dyDescent="0.2">
      <c r="H1125" s="280"/>
    </row>
    <row r="1126" spans="8:8" x14ac:dyDescent="0.2">
      <c r="H1126" s="280"/>
    </row>
    <row r="1127" spans="8:8" x14ac:dyDescent="0.2">
      <c r="H1127" s="280"/>
    </row>
    <row r="1128" spans="8:8" x14ac:dyDescent="0.2">
      <c r="H1128" s="280"/>
    </row>
    <row r="1129" spans="8:8" x14ac:dyDescent="0.2">
      <c r="H1129" s="280"/>
    </row>
    <row r="1130" spans="8:8" x14ac:dyDescent="0.2">
      <c r="H1130" s="280"/>
    </row>
    <row r="1131" spans="8:8" x14ac:dyDescent="0.2">
      <c r="H1131" s="280"/>
    </row>
    <row r="1132" spans="8:8" x14ac:dyDescent="0.2">
      <c r="H1132" s="280"/>
    </row>
    <row r="1133" spans="8:8" x14ac:dyDescent="0.2">
      <c r="H1133" s="280"/>
    </row>
    <row r="1134" spans="8:8" x14ac:dyDescent="0.2">
      <c r="H1134" s="280"/>
    </row>
    <row r="1135" spans="8:8" x14ac:dyDescent="0.2">
      <c r="H1135" s="280"/>
    </row>
    <row r="1136" spans="8:8" x14ac:dyDescent="0.2">
      <c r="H1136" s="280"/>
    </row>
    <row r="1137" spans="8:8" x14ac:dyDescent="0.2">
      <c r="H1137" s="280"/>
    </row>
    <row r="1138" spans="8:8" x14ac:dyDescent="0.2">
      <c r="H1138" s="280"/>
    </row>
    <row r="1139" spans="8:8" x14ac:dyDescent="0.2">
      <c r="H1139" s="280"/>
    </row>
    <row r="1140" spans="8:8" x14ac:dyDescent="0.2">
      <c r="H1140" s="280"/>
    </row>
    <row r="1141" spans="8:8" x14ac:dyDescent="0.2">
      <c r="H1141" s="280"/>
    </row>
    <row r="1142" spans="8:8" x14ac:dyDescent="0.2">
      <c r="H1142" s="280"/>
    </row>
    <row r="1143" spans="8:8" x14ac:dyDescent="0.2">
      <c r="H1143" s="280"/>
    </row>
    <row r="1144" spans="8:8" x14ac:dyDescent="0.2">
      <c r="H1144" s="280"/>
    </row>
    <row r="1145" spans="8:8" x14ac:dyDescent="0.2">
      <c r="H1145" s="280"/>
    </row>
    <row r="1146" spans="8:8" x14ac:dyDescent="0.2">
      <c r="H1146" s="280"/>
    </row>
    <row r="1147" spans="8:8" x14ac:dyDescent="0.2">
      <c r="H1147" s="280"/>
    </row>
    <row r="1148" spans="8:8" x14ac:dyDescent="0.2">
      <c r="H1148" s="280"/>
    </row>
    <row r="1149" spans="8:8" x14ac:dyDescent="0.2">
      <c r="H1149" s="280"/>
    </row>
    <row r="1150" spans="8:8" x14ac:dyDescent="0.2">
      <c r="H1150" s="280"/>
    </row>
    <row r="1151" spans="8:8" x14ac:dyDescent="0.2">
      <c r="H1151" s="280"/>
    </row>
    <row r="1152" spans="8:8" x14ac:dyDescent="0.2">
      <c r="H1152" s="280"/>
    </row>
    <row r="1153" spans="8:8" x14ac:dyDescent="0.2">
      <c r="H1153" s="280"/>
    </row>
    <row r="1154" spans="8:8" x14ac:dyDescent="0.2">
      <c r="H1154" s="280"/>
    </row>
    <row r="1155" spans="8:8" x14ac:dyDescent="0.2">
      <c r="H1155" s="280"/>
    </row>
    <row r="1156" spans="8:8" x14ac:dyDescent="0.2">
      <c r="H1156" s="280"/>
    </row>
    <row r="1157" spans="8:8" x14ac:dyDescent="0.2">
      <c r="H1157" s="280"/>
    </row>
    <row r="1158" spans="8:8" x14ac:dyDescent="0.2">
      <c r="H1158" s="280"/>
    </row>
    <row r="1159" spans="8:8" x14ac:dyDescent="0.2">
      <c r="H1159" s="280"/>
    </row>
    <row r="1160" spans="8:8" x14ac:dyDescent="0.2">
      <c r="H1160" s="280"/>
    </row>
    <row r="1161" spans="8:8" x14ac:dyDescent="0.2">
      <c r="H1161" s="280"/>
    </row>
    <row r="1162" spans="8:8" x14ac:dyDescent="0.2">
      <c r="H1162" s="280"/>
    </row>
    <row r="1163" spans="8:8" x14ac:dyDescent="0.2">
      <c r="H1163" s="280"/>
    </row>
    <row r="1164" spans="8:8" x14ac:dyDescent="0.2">
      <c r="H1164" s="280"/>
    </row>
    <row r="1165" spans="8:8" x14ac:dyDescent="0.2">
      <c r="H1165" s="280"/>
    </row>
    <row r="1166" spans="8:8" x14ac:dyDescent="0.2">
      <c r="H1166" s="280"/>
    </row>
    <row r="1167" spans="8:8" x14ac:dyDescent="0.2">
      <c r="H1167" s="280"/>
    </row>
    <row r="1168" spans="8:8" x14ac:dyDescent="0.2">
      <c r="H1168" s="280"/>
    </row>
    <row r="1169" spans="8:8" x14ac:dyDescent="0.2">
      <c r="H1169" s="280"/>
    </row>
    <row r="1170" spans="8:8" x14ac:dyDescent="0.2">
      <c r="H1170" s="280"/>
    </row>
    <row r="1171" spans="8:8" x14ac:dyDescent="0.2">
      <c r="H1171" s="280"/>
    </row>
    <row r="1172" spans="8:8" x14ac:dyDescent="0.2">
      <c r="H1172" s="280"/>
    </row>
    <row r="1173" spans="8:8" x14ac:dyDescent="0.2">
      <c r="H1173" s="280"/>
    </row>
    <row r="1174" spans="8:8" x14ac:dyDescent="0.2">
      <c r="H1174" s="280"/>
    </row>
    <row r="1175" spans="8:8" x14ac:dyDescent="0.2">
      <c r="H1175" s="280"/>
    </row>
    <row r="1176" spans="8:8" x14ac:dyDescent="0.2">
      <c r="H1176" s="280"/>
    </row>
    <row r="1177" spans="8:8" x14ac:dyDescent="0.2">
      <c r="H1177" s="280"/>
    </row>
    <row r="1178" spans="8:8" x14ac:dyDescent="0.2">
      <c r="H1178" s="280"/>
    </row>
    <row r="1179" spans="8:8" x14ac:dyDescent="0.2">
      <c r="H1179" s="280"/>
    </row>
    <row r="1180" spans="8:8" x14ac:dyDescent="0.2">
      <c r="H1180" s="280"/>
    </row>
    <row r="1181" spans="8:8" x14ac:dyDescent="0.2">
      <c r="H1181" s="280"/>
    </row>
    <row r="1182" spans="8:8" x14ac:dyDescent="0.2">
      <c r="H1182" s="280"/>
    </row>
    <row r="1183" spans="8:8" x14ac:dyDescent="0.2">
      <c r="H1183" s="280"/>
    </row>
    <row r="1184" spans="8:8" x14ac:dyDescent="0.2">
      <c r="H1184" s="280"/>
    </row>
    <row r="1185" spans="8:8" x14ac:dyDescent="0.2">
      <c r="H1185" s="280"/>
    </row>
    <row r="1186" spans="8:8" x14ac:dyDescent="0.2">
      <c r="H1186" s="280"/>
    </row>
    <row r="1187" spans="8:8" x14ac:dyDescent="0.2">
      <c r="H1187" s="280"/>
    </row>
    <row r="1188" spans="8:8" x14ac:dyDescent="0.2">
      <c r="H1188" s="280"/>
    </row>
    <row r="1189" spans="8:8" x14ac:dyDescent="0.2">
      <c r="H1189" s="280"/>
    </row>
    <row r="1190" spans="8:8" x14ac:dyDescent="0.2">
      <c r="H1190" s="280"/>
    </row>
    <row r="1191" spans="8:8" x14ac:dyDescent="0.2">
      <c r="H1191" s="280"/>
    </row>
    <row r="1192" spans="8:8" x14ac:dyDescent="0.2">
      <c r="H1192" s="280"/>
    </row>
    <row r="1193" spans="8:8" x14ac:dyDescent="0.2">
      <c r="H1193" s="280"/>
    </row>
    <row r="1194" spans="8:8" x14ac:dyDescent="0.2">
      <c r="H1194" s="280"/>
    </row>
    <row r="1195" spans="8:8" x14ac:dyDescent="0.2">
      <c r="H1195" s="280"/>
    </row>
    <row r="1196" spans="8:8" x14ac:dyDescent="0.2">
      <c r="H1196" s="280"/>
    </row>
    <row r="1197" spans="8:8" x14ac:dyDescent="0.2">
      <c r="H1197" s="280"/>
    </row>
    <row r="1198" spans="8:8" x14ac:dyDescent="0.2">
      <c r="H1198" s="280"/>
    </row>
    <row r="1199" spans="8:8" x14ac:dyDescent="0.2">
      <c r="H1199" s="280"/>
    </row>
    <row r="1200" spans="8:8" x14ac:dyDescent="0.2">
      <c r="H1200" s="280"/>
    </row>
    <row r="1201" spans="8:8" x14ac:dyDescent="0.2">
      <c r="H1201" s="280"/>
    </row>
    <row r="1202" spans="8:8" x14ac:dyDescent="0.2">
      <c r="H1202" s="280"/>
    </row>
    <row r="1203" spans="8:8" x14ac:dyDescent="0.2">
      <c r="H1203" s="280"/>
    </row>
    <row r="1204" spans="8:8" x14ac:dyDescent="0.2">
      <c r="H1204" s="280"/>
    </row>
    <row r="1205" spans="8:8" x14ac:dyDescent="0.2">
      <c r="H1205" s="280"/>
    </row>
    <row r="1206" spans="8:8" x14ac:dyDescent="0.2">
      <c r="H1206" s="280"/>
    </row>
    <row r="1207" spans="8:8" x14ac:dyDescent="0.2">
      <c r="H1207" s="280"/>
    </row>
    <row r="1208" spans="8:8" x14ac:dyDescent="0.2">
      <c r="H1208" s="280"/>
    </row>
    <row r="1209" spans="8:8" x14ac:dyDescent="0.2">
      <c r="H1209" s="280"/>
    </row>
    <row r="1210" spans="8:8" x14ac:dyDescent="0.2">
      <c r="H1210" s="280"/>
    </row>
    <row r="1211" spans="8:8" x14ac:dyDescent="0.2">
      <c r="H1211" s="280"/>
    </row>
    <row r="1212" spans="8:8" x14ac:dyDescent="0.2">
      <c r="H1212" s="280"/>
    </row>
    <row r="1213" spans="8:8" x14ac:dyDescent="0.2">
      <c r="H1213" s="280"/>
    </row>
    <row r="1214" spans="8:8" x14ac:dyDescent="0.2">
      <c r="H1214" s="280"/>
    </row>
    <row r="1215" spans="8:8" x14ac:dyDescent="0.2">
      <c r="H1215" s="280"/>
    </row>
    <row r="1216" spans="8:8" x14ac:dyDescent="0.2">
      <c r="H1216" s="280"/>
    </row>
    <row r="1217" spans="8:8" x14ac:dyDescent="0.2">
      <c r="H1217" s="280"/>
    </row>
    <row r="1218" spans="8:8" x14ac:dyDescent="0.2">
      <c r="H1218" s="280"/>
    </row>
    <row r="1219" spans="8:8" x14ac:dyDescent="0.2">
      <c r="H1219" s="280"/>
    </row>
    <row r="1220" spans="8:8" x14ac:dyDescent="0.2">
      <c r="H1220" s="280"/>
    </row>
    <row r="1221" spans="8:8" x14ac:dyDescent="0.2">
      <c r="H1221" s="280"/>
    </row>
    <row r="1222" spans="8:8" x14ac:dyDescent="0.2">
      <c r="H1222" s="280"/>
    </row>
    <row r="1223" spans="8:8" x14ac:dyDescent="0.2">
      <c r="H1223" s="280"/>
    </row>
    <row r="1224" spans="8:8" x14ac:dyDescent="0.2">
      <c r="H1224" s="280"/>
    </row>
    <row r="1225" spans="8:8" x14ac:dyDescent="0.2">
      <c r="H1225" s="280"/>
    </row>
    <row r="1226" spans="8:8" x14ac:dyDescent="0.2">
      <c r="H1226" s="280"/>
    </row>
    <row r="1227" spans="8:8" x14ac:dyDescent="0.2">
      <c r="H1227" s="280"/>
    </row>
    <row r="1228" spans="8:8" x14ac:dyDescent="0.2">
      <c r="H1228" s="280"/>
    </row>
    <row r="1229" spans="8:8" x14ac:dyDescent="0.2">
      <c r="H1229" s="280"/>
    </row>
    <row r="1230" spans="8:8" x14ac:dyDescent="0.2">
      <c r="H1230" s="280"/>
    </row>
    <row r="1231" spans="8:8" x14ac:dyDescent="0.2">
      <c r="H1231" s="280"/>
    </row>
    <row r="1232" spans="8:8" x14ac:dyDescent="0.2">
      <c r="H1232" s="280"/>
    </row>
    <row r="1233" spans="8:8" x14ac:dyDescent="0.2">
      <c r="H1233" s="280"/>
    </row>
    <row r="1234" spans="8:8" x14ac:dyDescent="0.2">
      <c r="H1234" s="280"/>
    </row>
    <row r="1235" spans="8:8" x14ac:dyDescent="0.2">
      <c r="H1235" s="280"/>
    </row>
    <row r="1236" spans="8:8" x14ac:dyDescent="0.2">
      <c r="H1236" s="280"/>
    </row>
    <row r="1237" spans="8:8" x14ac:dyDescent="0.2">
      <c r="H1237" s="280"/>
    </row>
    <row r="1238" spans="8:8" x14ac:dyDescent="0.2">
      <c r="H1238" s="280"/>
    </row>
    <row r="1239" spans="8:8" x14ac:dyDescent="0.2">
      <c r="H1239" s="280"/>
    </row>
    <row r="1240" spans="8:8" x14ac:dyDescent="0.2">
      <c r="H1240" s="280"/>
    </row>
    <row r="1241" spans="8:8" x14ac:dyDescent="0.2">
      <c r="H1241" s="280"/>
    </row>
    <row r="1242" spans="8:8" x14ac:dyDescent="0.2">
      <c r="H1242" s="280"/>
    </row>
    <row r="1243" spans="8:8" x14ac:dyDescent="0.2">
      <c r="H1243" s="280"/>
    </row>
    <row r="1244" spans="8:8" x14ac:dyDescent="0.2">
      <c r="H1244" s="280"/>
    </row>
    <row r="1245" spans="8:8" x14ac:dyDescent="0.2">
      <c r="H1245" s="280"/>
    </row>
    <row r="1246" spans="8:8" x14ac:dyDescent="0.2">
      <c r="H1246" s="280"/>
    </row>
    <row r="1247" spans="8:8" x14ac:dyDescent="0.2">
      <c r="H1247" s="280"/>
    </row>
    <row r="1248" spans="8:8" x14ac:dyDescent="0.2">
      <c r="H1248" s="280"/>
    </row>
    <row r="1249" spans="8:8" x14ac:dyDescent="0.2">
      <c r="H1249" s="280"/>
    </row>
    <row r="1250" spans="8:8" x14ac:dyDescent="0.2">
      <c r="H1250" s="280"/>
    </row>
    <row r="1251" spans="8:8" x14ac:dyDescent="0.2">
      <c r="H1251" s="280"/>
    </row>
    <row r="1252" spans="8:8" x14ac:dyDescent="0.2">
      <c r="H1252" s="280"/>
    </row>
    <row r="1253" spans="8:8" x14ac:dyDescent="0.2">
      <c r="H1253" s="280"/>
    </row>
    <row r="1254" spans="8:8" x14ac:dyDescent="0.2">
      <c r="H1254" s="280"/>
    </row>
    <row r="1255" spans="8:8" x14ac:dyDescent="0.2">
      <c r="H1255" s="280"/>
    </row>
    <row r="1256" spans="8:8" x14ac:dyDescent="0.2">
      <c r="H1256" s="280"/>
    </row>
    <row r="1257" spans="8:8" x14ac:dyDescent="0.2">
      <c r="H1257" s="280"/>
    </row>
    <row r="1258" spans="8:8" x14ac:dyDescent="0.2">
      <c r="H1258" s="280"/>
    </row>
    <row r="1259" spans="8:8" x14ac:dyDescent="0.2">
      <c r="H1259" s="280"/>
    </row>
    <row r="1260" spans="8:8" x14ac:dyDescent="0.2">
      <c r="H1260" s="280"/>
    </row>
    <row r="1261" spans="8:8" x14ac:dyDescent="0.2">
      <c r="H1261" s="280"/>
    </row>
    <row r="1262" spans="8:8" x14ac:dyDescent="0.2">
      <c r="H1262" s="280"/>
    </row>
    <row r="1263" spans="8:8" x14ac:dyDescent="0.2">
      <c r="H1263" s="280"/>
    </row>
    <row r="1264" spans="8:8" x14ac:dyDescent="0.2">
      <c r="H1264" s="2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56</vt:i4>
      </vt:variant>
    </vt:vector>
  </HeadingPairs>
  <TitlesOfParts>
    <vt:vector size="66" baseType="lpstr">
      <vt:lpstr>General Settings</vt:lpstr>
      <vt:lpstr>Stibor</vt:lpstr>
      <vt:lpstr>StiborSwapForBasisCalc</vt:lpstr>
      <vt:lpstr>Deposits</vt:lpstr>
      <vt:lpstr>FRA3M</vt:lpstr>
      <vt:lpstr>Futures3M</vt:lpstr>
      <vt:lpstr>OIS</vt:lpstr>
      <vt:lpstr>Swap3M</vt:lpstr>
      <vt:lpstr>BasisSwap3M6M</vt:lpstr>
      <vt:lpstr>Sekibor TN Time Series</vt:lpstr>
      <vt:lpstr>Calendar</vt:lpstr>
      <vt:lpstr>Deposits!Contributor</vt:lpstr>
      <vt:lpstr>OIS!Contributor</vt:lpstr>
      <vt:lpstr>Contributor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Futures3M!FuturesCodes</vt:lpstr>
      <vt:lpstr>Futures3M!FuturesDates</vt:lpstr>
      <vt:lpstr>Futures3M!IborIndex</vt:lpstr>
      <vt:lpstr>FRA3M!Instruments</vt:lpstr>
      <vt:lpstr>OIS!Instruments</vt:lpstr>
      <vt:lpstr>Swap3M!Instruments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BasisSwap3M6M!Quote</vt:lpstr>
      <vt:lpstr>Deposits!Quote</vt:lpstr>
      <vt:lpstr>FRA3M!Quote</vt:lpstr>
      <vt:lpstr>Futures3M!Quote</vt:lpstr>
      <vt:lpstr>OIS!Quote</vt:lpstr>
      <vt:lpstr>Swap3M!Quote</vt:lpstr>
      <vt:lpstr>BasisSwap3M6M!QuoteLive</vt:lpstr>
      <vt:lpstr>Deposits!QuoteLive</vt:lpstr>
      <vt:lpstr>FRA3M!QuoteLive</vt:lpstr>
      <vt:lpstr>Futures3M!QuoteLive</vt:lpstr>
      <vt:lpstr>OIS!QuoteLive</vt:lpstr>
      <vt:lpstr>Swap3M!QuoteLive</vt:lpstr>
      <vt:lpstr>BasisSwap3M6M!QuoteStatic</vt:lpstr>
      <vt:lpstr>Deposits!QuoteStatic</vt:lpstr>
      <vt:lpstr>FRA3M!QuoteStatic</vt:lpstr>
      <vt:lpstr>Futures3M!QuoteStatic</vt:lpstr>
      <vt:lpstr>OIS!QuoteStatic</vt:lpstr>
      <vt:lpstr>Swap3M!QuoteStatic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2014-12-18T15:23:32Z</dcterms:modified>
</cp:coreProperties>
</file>