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Settings'!$M$52</definedName>
    <definedName name="Calendar">'General Settings'!$D$18</definedName>
    <definedName name="Conventions" localSheetId="5">STD_Swaps!$P$6:$R$10</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Settings'!#REF!</definedName>
    <definedName name="DepoInclusionCriteria">Selected!$B$5</definedName>
    <definedName name="Discounting">'General Settings'!$M$54</definedName>
    <definedName name="Discounting2">'General Settings'!$M$55</definedName>
    <definedName name="DiscountingCurve" localSheetId="5">STD_Swaps!$L$2</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Settings'!$D$21</definedName>
    <definedName name="MinDistance">RateHelpers!$J$2:$J$173</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4">'General Settings'!$M$33</definedName>
    <definedName name="QuoteSuffix" localSheetId="5">'General Settings'!$M$53</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Settings'!$D$20</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42" i="6" l="1"/>
  <c r="M54" i="6"/>
  <c r="M55" i="6"/>
  <c r="M25" i="6"/>
  <c r="M8" i="6"/>
  <c r="K2" i="11"/>
  <c r="K3" i="11" s="1"/>
  <c r="L2" i="11"/>
  <c r="D6" i="11" a="1"/>
  <c r="D6" i="11" s="1"/>
  <c r="E6" i="11" a="1"/>
  <c r="E10" i="11" s="1"/>
  <c r="E28" i="1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 i="7"/>
  <c r="E2" i="7" s="1"/>
  <c r="D3" i="7"/>
  <c r="C4" i="7"/>
  <c r="D4" i="7"/>
  <c r="C5" i="7"/>
  <c r="D5" i="7"/>
  <c r="C6" i="7"/>
  <c r="D6" i="7"/>
  <c r="E6" i="7"/>
  <c r="C7" i="7"/>
  <c r="D7" i="7"/>
  <c r="C8" i="7"/>
  <c r="D8" i="7"/>
  <c r="C9" i="7"/>
  <c r="D9" i="7"/>
  <c r="E9" i="7"/>
  <c r="C10" i="7"/>
  <c r="D10" i="7"/>
  <c r="C11" i="7"/>
  <c r="D11" i="7"/>
  <c r="C12" i="7"/>
  <c r="D12" i="7"/>
  <c r="E12" i="7"/>
  <c r="C13" i="7"/>
  <c r="D13" i="7"/>
  <c r="C14" i="7"/>
  <c r="D14" i="7"/>
  <c r="E14" i="7"/>
  <c r="C15" i="7"/>
  <c r="D15" i="7"/>
  <c r="E15" i="7"/>
  <c r="C16" i="7"/>
  <c r="D16" i="7"/>
  <c r="C17" i="7"/>
  <c r="D17" i="7"/>
  <c r="E17" i="7"/>
  <c r="C18" i="7"/>
  <c r="D18" i="7"/>
  <c r="F12" i="7"/>
  <c r="J12" i="7"/>
  <c r="D3" i="9" a="1"/>
  <c r="F15" i="7"/>
  <c r="F17" i="7"/>
  <c r="J17" i="7" s="1"/>
  <c r="F9" i="7"/>
  <c r="F6" i="7"/>
  <c r="F14" i="7"/>
  <c r="G9" i="7"/>
  <c r="J15" i="7"/>
  <c r="G17" i="7"/>
  <c r="G12" i="7"/>
  <c r="J6" i="7"/>
  <c r="G6" i="7"/>
  <c r="J14" i="7"/>
  <c r="G14" i="7"/>
  <c r="E33" i="11" l="1"/>
  <c r="E20" i="11"/>
  <c r="E9" i="11"/>
  <c r="E6" i="11"/>
  <c r="J6" i="11" s="1"/>
  <c r="D17" i="11"/>
  <c r="D28" i="11"/>
  <c r="H28" i="11" s="1"/>
  <c r="D12" i="11"/>
  <c r="H12" i="11" s="1"/>
  <c r="D25" i="11"/>
  <c r="K25" i="11" s="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F28"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F15" i="11"/>
  <c r="D13" i="11"/>
  <c r="F7" i="11"/>
  <c r="K4" i="11"/>
  <c r="H6" i="11"/>
  <c r="F6" i="11"/>
  <c r="D42" i="11"/>
  <c r="D41" i="11"/>
  <c r="D40" i="11"/>
  <c r="D39" i="11"/>
  <c r="D38" i="11"/>
  <c r="D37" i="11"/>
  <c r="K28" i="11"/>
  <c r="J28" i="11"/>
  <c r="E18" i="7"/>
  <c r="E7" i="7"/>
  <c r="E4" i="7"/>
  <c r="E11" i="7"/>
  <c r="E8" i="7"/>
  <c r="E16" i="7"/>
  <c r="E13" i="7"/>
  <c r="E10" i="7"/>
  <c r="D4" i="9"/>
  <c r="D12" i="9"/>
  <c r="D20" i="9"/>
  <c r="D28" i="9"/>
  <c r="D36" i="9"/>
  <c r="D44" i="9"/>
  <c r="D52" i="9"/>
  <c r="D60" i="9"/>
  <c r="D3" i="9"/>
  <c r="D11" i="9"/>
  <c r="D19" i="9"/>
  <c r="D27" i="9"/>
  <c r="D35" i="9"/>
  <c r="D43" i="9"/>
  <c r="D51" i="9"/>
  <c r="D59" i="9"/>
  <c r="D67" i="9"/>
  <c r="D10" i="9"/>
  <c r="D18" i="9"/>
  <c r="D26" i="9"/>
  <c r="D34" i="9"/>
  <c r="D42" i="9"/>
  <c r="D50" i="9"/>
  <c r="D58" i="9"/>
  <c r="D66" i="9"/>
  <c r="D5" i="9"/>
  <c r="D13" i="9"/>
  <c r="D21" i="9"/>
  <c r="D29" i="9"/>
  <c r="D37" i="9"/>
  <c r="D45" i="9"/>
  <c r="D53" i="9"/>
  <c r="D61" i="9"/>
  <c r="D69" i="9"/>
  <c r="D77" i="9"/>
  <c r="D85" i="9"/>
  <c r="D93" i="9"/>
  <c r="D101" i="9"/>
  <c r="D109" i="9"/>
  <c r="D117" i="9"/>
  <c r="D68" i="9"/>
  <c r="D9" i="9"/>
  <c r="D17" i="9"/>
  <c r="D25" i="9"/>
  <c r="D33" i="9"/>
  <c r="D41" i="9"/>
  <c r="D49" i="9"/>
  <c r="D57" i="9"/>
  <c r="D65" i="9"/>
  <c r="D72" i="9"/>
  <c r="D76" i="9"/>
  <c r="D81" i="9"/>
  <c r="D90" i="9"/>
  <c r="D95" i="9"/>
  <c r="D99" i="9"/>
  <c r="D104" i="9"/>
  <c r="D108" i="9"/>
  <c r="D113" i="9"/>
  <c r="D122" i="9"/>
  <c r="D98" i="9"/>
  <c r="D103" i="9"/>
  <c r="D107" i="9"/>
  <c r="D112" i="9"/>
  <c r="D116" i="9"/>
  <c r="D94" i="9"/>
  <c r="D7" i="9"/>
  <c r="D15" i="9"/>
  <c r="D23" i="9"/>
  <c r="D31" i="9"/>
  <c r="D39" i="9"/>
  <c r="D47" i="9"/>
  <c r="D55" i="9"/>
  <c r="D63" i="9"/>
  <c r="D75" i="9"/>
  <c r="D80" i="9"/>
  <c r="D84" i="9"/>
  <c r="D89" i="9"/>
  <c r="D121" i="9"/>
  <c r="D71" i="9"/>
  <c r="D74" i="9"/>
  <c r="D79" i="9"/>
  <c r="D83" i="9"/>
  <c r="D88" i="9"/>
  <c r="D92" i="9"/>
  <c r="D97" i="9"/>
  <c r="D106" i="9"/>
  <c r="D111" i="9"/>
  <c r="D115" i="9"/>
  <c r="D120" i="9"/>
  <c r="D8" i="9"/>
  <c r="D16" i="9"/>
  <c r="D24" i="9"/>
  <c r="D32" i="9"/>
  <c r="D40" i="9"/>
  <c r="D48" i="9"/>
  <c r="D56" i="9"/>
  <c r="D64" i="9"/>
  <c r="D78" i="9"/>
  <c r="D105" i="9"/>
  <c r="D22" i="9"/>
  <c r="D54" i="9"/>
  <c r="D6" i="9"/>
  <c r="D38" i="9"/>
  <c r="D100" i="9"/>
  <c r="D114" i="9"/>
  <c r="D73" i="9"/>
  <c r="D86" i="9"/>
  <c r="D30" i="9"/>
  <c r="D62" i="9"/>
  <c r="D87" i="9"/>
  <c r="D82" i="9"/>
  <c r="D102" i="9"/>
  <c r="D118" i="9"/>
  <c r="D14" i="9"/>
  <c r="D46" i="9"/>
  <c r="D91" i="9"/>
  <c r="D110" i="9"/>
  <c r="D119" i="9"/>
  <c r="D96" i="9"/>
  <c r="D70" i="9"/>
  <c r="E3" i="7"/>
  <c r="E5" i="7"/>
  <c r="J9" i="7"/>
  <c r="F13" i="7"/>
  <c r="F18" i="7"/>
  <c r="J18" i="7"/>
  <c r="G18" i="7"/>
  <c r="G15" i="7"/>
  <c r="F10" i="7"/>
  <c r="J10" i="7" s="1"/>
  <c r="G10" i="7"/>
  <c r="F5" i="7"/>
  <c r="F3" i="7"/>
  <c r="F4" i="7"/>
  <c r="G5" i="7"/>
  <c r="F11" i="7"/>
  <c r="L4" i="11"/>
  <c r="F8" i="7"/>
  <c r="J8" i="7" s="1"/>
  <c r="J3" i="7"/>
  <c r="J4" i="7"/>
  <c r="J13" i="7"/>
  <c r="L28" i="11"/>
  <c r="F16" i="7"/>
  <c r="G3" i="7"/>
  <c r="G4" i="7"/>
  <c r="G13" i="7"/>
  <c r="F7" i="7"/>
  <c r="G8" i="7"/>
  <c r="J5" i="7"/>
  <c r="G11" i="7"/>
  <c r="J11" i="7"/>
  <c r="G16" i="7"/>
  <c r="J16" i="7"/>
  <c r="J7" i="7"/>
  <c r="G7" i="7"/>
  <c r="J33" i="11" l="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G96" i="9"/>
  <c r="F96" i="9"/>
  <c r="H96" i="9"/>
  <c r="F82" i="9"/>
  <c r="G82" i="9"/>
  <c r="H82" i="9"/>
  <c r="F38" i="9"/>
  <c r="G38" i="9"/>
  <c r="H38" i="9"/>
  <c r="H48" i="9"/>
  <c r="G48" i="9"/>
  <c r="F48" i="9"/>
  <c r="F111" i="9"/>
  <c r="G111" i="9"/>
  <c r="H111" i="9"/>
  <c r="F71" i="9"/>
  <c r="G71" i="9"/>
  <c r="H71" i="9"/>
  <c r="G47" i="9"/>
  <c r="H47" i="9"/>
  <c r="F47" i="9"/>
  <c r="G112" i="9"/>
  <c r="F112" i="9"/>
  <c r="H112" i="9"/>
  <c r="F99" i="9"/>
  <c r="H99" i="9"/>
  <c r="G99" i="9"/>
  <c r="H49" i="9"/>
  <c r="G49" i="9"/>
  <c r="F49" i="9"/>
  <c r="F109" i="9"/>
  <c r="H109" i="9"/>
  <c r="G109" i="9"/>
  <c r="F45" i="9"/>
  <c r="G45" i="9"/>
  <c r="H45" i="9"/>
  <c r="F50" i="9"/>
  <c r="G50" i="9"/>
  <c r="H50" i="9"/>
  <c r="F51" i="9"/>
  <c r="G51" i="9"/>
  <c r="H51" i="9"/>
  <c r="F52" i="9"/>
  <c r="H52" i="9"/>
  <c r="G52" i="9"/>
  <c r="F119" i="9"/>
  <c r="G119" i="9"/>
  <c r="H119" i="9"/>
  <c r="F87" i="9"/>
  <c r="G87" i="9"/>
  <c r="H87" i="9"/>
  <c r="F6" i="9"/>
  <c r="G6" i="9"/>
  <c r="H6" i="9"/>
  <c r="H40" i="9"/>
  <c r="G40" i="9"/>
  <c r="F40" i="9"/>
  <c r="H106" i="9"/>
  <c r="G106" i="9"/>
  <c r="F106" i="9"/>
  <c r="H121" i="9"/>
  <c r="F121" i="9"/>
  <c r="G121" i="9"/>
  <c r="G39" i="9"/>
  <c r="H39" i="9"/>
  <c r="F39" i="9"/>
  <c r="F107" i="9"/>
  <c r="G107" i="9"/>
  <c r="H107" i="9"/>
  <c r="F95" i="9"/>
  <c r="G95" i="9"/>
  <c r="H95" i="9"/>
  <c r="H41" i="9"/>
  <c r="G41" i="9"/>
  <c r="F41" i="9"/>
  <c r="H101" i="9"/>
  <c r="G101" i="9"/>
  <c r="F101" i="9"/>
  <c r="F37" i="9"/>
  <c r="G37" i="9"/>
  <c r="H37" i="9"/>
  <c r="F42" i="9"/>
  <c r="G42" i="9"/>
  <c r="H42" i="9"/>
  <c r="F43" i="9"/>
  <c r="G43" i="9"/>
  <c r="H43" i="9"/>
  <c r="F44" i="9"/>
  <c r="G44" i="9"/>
  <c r="H44" i="9"/>
  <c r="G110" i="9"/>
  <c r="H110" i="9"/>
  <c r="F110" i="9"/>
  <c r="G62" i="9"/>
  <c r="H62" i="9"/>
  <c r="F62" i="9"/>
  <c r="F54" i="9"/>
  <c r="G54" i="9"/>
  <c r="H54" i="9"/>
  <c r="H32" i="9"/>
  <c r="G32" i="9"/>
  <c r="F32" i="9"/>
  <c r="H97" i="9"/>
  <c r="F97" i="9"/>
  <c r="G97" i="9"/>
  <c r="H89" i="9"/>
  <c r="F89" i="9"/>
  <c r="G89" i="9"/>
  <c r="G31" i="9"/>
  <c r="H31" i="9"/>
  <c r="F31" i="9"/>
  <c r="F103" i="9"/>
  <c r="G103" i="9"/>
  <c r="H103" i="9"/>
  <c r="F90" i="9"/>
  <c r="H90" i="9"/>
  <c r="G90" i="9"/>
  <c r="H33" i="9"/>
  <c r="G33" i="9"/>
  <c r="F33" i="9"/>
  <c r="F93" i="9"/>
  <c r="G93" i="9"/>
  <c r="H93" i="9"/>
  <c r="F29" i="9"/>
  <c r="G29" i="9"/>
  <c r="H29" i="9"/>
  <c r="F34" i="9"/>
  <c r="H34" i="9"/>
  <c r="G34" i="9"/>
  <c r="F35" i="9"/>
  <c r="H35" i="9"/>
  <c r="G35" i="9"/>
  <c r="F36" i="9"/>
  <c r="G36" i="9"/>
  <c r="H36" i="9"/>
  <c r="F91" i="9"/>
  <c r="G91" i="9"/>
  <c r="H91" i="9"/>
  <c r="F30" i="9"/>
  <c r="G30" i="9"/>
  <c r="H30" i="9"/>
  <c r="F22" i="9"/>
  <c r="G22" i="9"/>
  <c r="H22" i="9"/>
  <c r="H24" i="9"/>
  <c r="G24" i="9"/>
  <c r="F24" i="9"/>
  <c r="H92" i="9"/>
  <c r="F92" i="9"/>
  <c r="G92" i="9"/>
  <c r="F84" i="9"/>
  <c r="G84" i="9"/>
  <c r="H84" i="9"/>
  <c r="G23" i="9"/>
  <c r="H23" i="9"/>
  <c r="F23" i="9"/>
  <c r="F98" i="9"/>
  <c r="G98" i="9"/>
  <c r="H98" i="9"/>
  <c r="H81" i="9"/>
  <c r="G81" i="9"/>
  <c r="F81" i="9"/>
  <c r="H25" i="9"/>
  <c r="G25" i="9"/>
  <c r="F25" i="9"/>
  <c r="F85" i="9"/>
  <c r="H85" i="9"/>
  <c r="G85" i="9"/>
  <c r="F21" i="9"/>
  <c r="G21" i="9"/>
  <c r="H21" i="9"/>
  <c r="F26" i="9"/>
  <c r="H26" i="9"/>
  <c r="G26" i="9"/>
  <c r="F27" i="9"/>
  <c r="H27" i="9"/>
  <c r="G27" i="9"/>
  <c r="F28" i="9"/>
  <c r="G28" i="9"/>
  <c r="H28" i="9"/>
  <c r="F46" i="9"/>
  <c r="G46" i="9"/>
  <c r="H46" i="9"/>
  <c r="F86" i="9"/>
  <c r="G86" i="9"/>
  <c r="H86" i="9"/>
  <c r="H105" i="9"/>
  <c r="F105" i="9"/>
  <c r="G105" i="9"/>
  <c r="H16" i="9"/>
  <c r="G16" i="9"/>
  <c r="F16" i="9"/>
  <c r="G88" i="9"/>
  <c r="H88" i="9"/>
  <c r="F88" i="9"/>
  <c r="G80" i="9"/>
  <c r="F80" i="9"/>
  <c r="H80" i="9"/>
  <c r="G15" i="9"/>
  <c r="H15" i="9"/>
  <c r="F15" i="9"/>
  <c r="F122" i="9"/>
  <c r="H122" i="9"/>
  <c r="G122" i="9"/>
  <c r="G76" i="9"/>
  <c r="F76" i="9"/>
  <c r="H76" i="9"/>
  <c r="H17" i="9"/>
  <c r="G17" i="9"/>
  <c r="F17" i="9"/>
  <c r="F77" i="9"/>
  <c r="G77" i="9"/>
  <c r="H77" i="9"/>
  <c r="F13" i="9"/>
  <c r="G13" i="9"/>
  <c r="H13" i="9"/>
  <c r="F18" i="9"/>
  <c r="G18" i="9"/>
  <c r="H18" i="9"/>
  <c r="F19" i="9"/>
  <c r="H19" i="9"/>
  <c r="G19" i="9"/>
  <c r="F20" i="9"/>
  <c r="H20" i="9"/>
  <c r="G20" i="9"/>
  <c r="F14" i="9"/>
  <c r="G14" i="9"/>
  <c r="H14" i="9"/>
  <c r="H73" i="9"/>
  <c r="F73" i="9"/>
  <c r="G73" i="9"/>
  <c r="G78" i="9"/>
  <c r="H78" i="9"/>
  <c r="F78" i="9"/>
  <c r="H8" i="9"/>
  <c r="G8" i="9"/>
  <c r="F8" i="9"/>
  <c r="H83" i="9"/>
  <c r="G83" i="9"/>
  <c r="F83" i="9"/>
  <c r="F75" i="9"/>
  <c r="G75" i="9"/>
  <c r="H75" i="9"/>
  <c r="G7" i="9"/>
  <c r="H7" i="9"/>
  <c r="F7" i="9"/>
  <c r="H113" i="9"/>
  <c r="F113" i="9"/>
  <c r="G113" i="9"/>
  <c r="G72" i="9"/>
  <c r="H72" i="9"/>
  <c r="F72" i="9"/>
  <c r="H9" i="9"/>
  <c r="G9" i="9"/>
  <c r="F9" i="9"/>
  <c r="G69" i="9"/>
  <c r="F69" i="9"/>
  <c r="H69" i="9"/>
  <c r="F5" i="9"/>
  <c r="G5" i="9"/>
  <c r="H5" i="9"/>
  <c r="F10" i="9"/>
  <c r="H10" i="9"/>
  <c r="G10" i="9"/>
  <c r="F11" i="9"/>
  <c r="H11" i="9"/>
  <c r="G11" i="9"/>
  <c r="F12" i="9"/>
  <c r="H12" i="9"/>
  <c r="G12" i="9"/>
  <c r="F118" i="9"/>
  <c r="G118" i="9"/>
  <c r="H118" i="9"/>
  <c r="F114" i="9"/>
  <c r="G114" i="9"/>
  <c r="H114" i="9"/>
  <c r="H64" i="9"/>
  <c r="G64" i="9"/>
  <c r="F64" i="9"/>
  <c r="G120" i="9"/>
  <c r="F120" i="9"/>
  <c r="H120" i="9"/>
  <c r="F79" i="9"/>
  <c r="H79" i="9"/>
  <c r="G79" i="9"/>
  <c r="G63" i="9"/>
  <c r="H63" i="9"/>
  <c r="F63" i="9"/>
  <c r="G94" i="9"/>
  <c r="F94" i="9"/>
  <c r="H94" i="9"/>
  <c r="F108" i="9"/>
  <c r="H108" i="9"/>
  <c r="G108" i="9"/>
  <c r="H65" i="9"/>
  <c r="F65" i="9"/>
  <c r="G65" i="9"/>
  <c r="F68" i="9"/>
  <c r="G68" i="9"/>
  <c r="H68" i="9"/>
  <c r="F61" i="9"/>
  <c r="G61" i="9"/>
  <c r="H61" i="9"/>
  <c r="F66" i="9"/>
  <c r="H66" i="9"/>
  <c r="G66" i="9"/>
  <c r="F67" i="9"/>
  <c r="G67" i="9"/>
  <c r="H67" i="9"/>
  <c r="F3" i="9"/>
  <c r="H3" i="9"/>
  <c r="G3" i="9"/>
  <c r="F4" i="9"/>
  <c r="G4" i="9"/>
  <c r="H4" i="9"/>
  <c r="H70" i="9"/>
  <c r="F70" i="9"/>
  <c r="G70" i="9"/>
  <c r="F102" i="9"/>
  <c r="G102" i="9"/>
  <c r="H102" i="9"/>
  <c r="F100" i="9"/>
  <c r="G100" i="9"/>
  <c r="H100" i="9"/>
  <c r="H56" i="9"/>
  <c r="G56" i="9"/>
  <c r="F56" i="9"/>
  <c r="H115" i="9"/>
  <c r="F115" i="9"/>
  <c r="G115" i="9"/>
  <c r="H74" i="9"/>
  <c r="F74" i="9"/>
  <c r="G74" i="9"/>
  <c r="G55" i="9"/>
  <c r="H55" i="9"/>
  <c r="F55" i="9"/>
  <c r="F116" i="9"/>
  <c r="G116" i="9"/>
  <c r="H116" i="9"/>
  <c r="G104" i="9"/>
  <c r="F104" i="9"/>
  <c r="H104" i="9"/>
  <c r="H57" i="9"/>
  <c r="G57" i="9"/>
  <c r="F57" i="9"/>
  <c r="F117" i="9"/>
  <c r="H117" i="9"/>
  <c r="G117" i="9"/>
  <c r="F53" i="9"/>
  <c r="G53" i="9"/>
  <c r="H53" i="9"/>
  <c r="F58" i="9"/>
  <c r="H58" i="9"/>
  <c r="G58" i="9"/>
  <c r="F59" i="9"/>
  <c r="G59" i="9"/>
  <c r="H59" i="9"/>
  <c r="F60" i="9"/>
  <c r="H60" i="9"/>
  <c r="G60" i="9"/>
  <c r="L6" i="11"/>
  <c r="M6" i="11"/>
  <c r="L36" i="11"/>
  <c r="L19" i="11"/>
  <c r="L21" i="11"/>
  <c r="L16" i="11"/>
  <c r="I39" i="9"/>
  <c r="I90" i="9"/>
  <c r="I59" i="9"/>
  <c r="I71" i="9"/>
  <c r="I86" i="9"/>
  <c r="I100" i="9"/>
  <c r="I98" i="9"/>
  <c r="I35" i="9"/>
  <c r="I75" i="9"/>
  <c r="I42" i="9"/>
  <c r="I111" i="9"/>
  <c r="I119" i="9"/>
  <c r="I13" i="9"/>
  <c r="I101" i="9"/>
  <c r="I82" i="9"/>
  <c r="L17" i="11"/>
  <c r="L42" i="11"/>
  <c r="I40" i="9"/>
  <c r="I6" i="9"/>
  <c r="I4" i="9"/>
  <c r="I22" i="9"/>
  <c r="L24" i="11"/>
  <c r="I84" i="9"/>
  <c r="I44" i="9"/>
  <c r="I96" i="9"/>
  <c r="I5" i="9"/>
  <c r="I68" i="9"/>
  <c r="L31" i="11"/>
  <c r="L41" i="11"/>
  <c r="I89" i="9"/>
  <c r="I87" i="9"/>
  <c r="I108" i="9"/>
  <c r="I66" i="9"/>
  <c r="L26" i="11"/>
  <c r="I58" i="9"/>
  <c r="I103" i="9"/>
  <c r="I54" i="9"/>
  <c r="I112" i="9"/>
  <c r="I64" i="9"/>
  <c r="L14" i="11"/>
  <c r="I110" i="9"/>
  <c r="I92" i="9"/>
  <c r="I8" i="9"/>
  <c r="I109" i="9"/>
  <c r="I67" i="9"/>
  <c r="M28" i="11"/>
  <c r="L25" i="11"/>
  <c r="L11" i="11"/>
  <c r="L34" i="11"/>
  <c r="L39" i="11"/>
  <c r="I41" i="9"/>
  <c r="I79" i="9"/>
  <c r="I29" i="9"/>
  <c r="I99" i="9"/>
  <c r="I88" i="9"/>
  <c r="I7" i="9"/>
  <c r="I76" i="9"/>
  <c r="I23" i="9"/>
  <c r="I72" i="9"/>
  <c r="I70" i="9"/>
  <c r="I50" i="9"/>
  <c r="I95" i="9"/>
  <c r="I20" i="9"/>
  <c r="I28" i="9"/>
  <c r="I83" i="9"/>
  <c r="L27" i="11"/>
  <c r="I30" i="9"/>
  <c r="I11" i="9"/>
  <c r="I21" i="9"/>
  <c r="I85" i="9"/>
  <c r="I114" i="9"/>
  <c r="L7" i="11"/>
  <c r="L38" i="11"/>
  <c r="I43" i="9"/>
  <c r="I33" i="9"/>
  <c r="I74" i="9"/>
  <c r="I81" i="9"/>
  <c r="L10" i="11"/>
  <c r="I102" i="9"/>
  <c r="I61" i="9"/>
  <c r="I104" i="9"/>
  <c r="I116" i="9"/>
  <c r="I27" i="9"/>
  <c r="I63" i="9"/>
  <c r="L23" i="11"/>
  <c r="L8" i="11"/>
  <c r="I55" i="9"/>
  <c r="I62" i="9"/>
  <c r="I117" i="9"/>
  <c r="I15" i="9"/>
  <c r="I53" i="9"/>
  <c r="L12" i="11"/>
  <c r="L35" i="11"/>
  <c r="I48" i="9"/>
  <c r="I36" i="9"/>
  <c r="I45" i="9"/>
  <c r="I17" i="9"/>
  <c r="M4" i="11"/>
  <c r="L9" i="11"/>
  <c r="L29" i="11"/>
  <c r="L22" i="11"/>
  <c r="L40" i="11"/>
  <c r="I37" i="9"/>
  <c r="I121" i="9"/>
  <c r="I16" i="9"/>
  <c r="I51" i="9"/>
  <c r="I69" i="9"/>
  <c r="I12" i="9"/>
  <c r="I3" i="9"/>
  <c r="I25" i="9"/>
  <c r="I94" i="9"/>
  <c r="I107" i="9"/>
  <c r="I97" i="9"/>
  <c r="I34" i="9"/>
  <c r="I115" i="9"/>
  <c r="I14" i="9"/>
  <c r="I46" i="9"/>
  <c r="L33" i="11"/>
  <c r="L18" i="11"/>
  <c r="I24" i="9"/>
  <c r="I106" i="9"/>
  <c r="I57" i="9"/>
  <c r="I73" i="9"/>
  <c r="I78" i="9"/>
  <c r="I113" i="9"/>
  <c r="L13" i="11"/>
  <c r="I26" i="9"/>
  <c r="I120" i="9"/>
  <c r="I105" i="9"/>
  <c r="I65" i="9"/>
  <c r="I118" i="9"/>
  <c r="I10" i="9"/>
  <c r="L20" i="11"/>
  <c r="L30" i="11"/>
  <c r="I19" i="9"/>
  <c r="I49" i="9"/>
  <c r="I122" i="9"/>
  <c r="I60" i="9"/>
  <c r="I77" i="9"/>
  <c r="L32" i="11"/>
  <c r="L37" i="11"/>
  <c r="I9" i="9"/>
  <c r="I32" i="9"/>
  <c r="I18" i="9"/>
  <c r="I31" i="9"/>
  <c r="I47" i="9"/>
  <c r="L15" i="11"/>
  <c r="I38" i="9"/>
  <c r="I56" i="9"/>
  <c r="I91" i="9"/>
  <c r="I93" i="9"/>
  <c r="I80" i="9"/>
  <c r="I52" i="9"/>
  <c r="M37" i="11"/>
  <c r="J37" i="9"/>
  <c r="J12" i="9"/>
  <c r="J25" i="9"/>
  <c r="J107" i="9"/>
  <c r="J34" i="9"/>
  <c r="J14" i="9"/>
  <c r="J46" i="9"/>
  <c r="J86" i="9"/>
  <c r="J75" i="9"/>
  <c r="J111" i="9"/>
  <c r="J13" i="9"/>
  <c r="J82" i="9"/>
  <c r="J24" i="9"/>
  <c r="J30" i="9"/>
  <c r="J40" i="9"/>
  <c r="J106" i="9"/>
  <c r="J11" i="9"/>
  <c r="J6" i="9"/>
  <c r="J57" i="9"/>
  <c r="J21" i="9"/>
  <c r="J4" i="9"/>
  <c r="J73" i="9"/>
  <c r="J85" i="9"/>
  <c r="J22" i="9"/>
  <c r="J78" i="9"/>
  <c r="J114" i="9"/>
  <c r="J113" i="9"/>
  <c r="J5" i="9"/>
  <c r="J81" i="9"/>
  <c r="J68" i="9"/>
  <c r="J10" i="9"/>
  <c r="J102" i="9"/>
  <c r="J19" i="9"/>
  <c r="J61" i="9"/>
  <c r="J49" i="9"/>
  <c r="J104" i="9"/>
  <c r="J87" i="9"/>
  <c r="J122" i="9"/>
  <c r="J116" i="9"/>
  <c r="J108" i="9"/>
  <c r="J60" i="9"/>
  <c r="J27" i="9"/>
  <c r="J66" i="9"/>
  <c r="J63" i="9"/>
  <c r="J39" i="9"/>
  <c r="J59" i="9"/>
  <c r="J71" i="9"/>
  <c r="J100" i="9"/>
  <c r="J98" i="9"/>
  <c r="J42" i="9"/>
  <c r="J119" i="9"/>
  <c r="J101" i="9"/>
  <c r="J84" i="9"/>
  <c r="J26" i="9"/>
  <c r="J43" i="9"/>
  <c r="J44" i="9"/>
  <c r="J120" i="9"/>
  <c r="J33" i="9"/>
  <c r="J96" i="9"/>
  <c r="J105" i="9"/>
  <c r="J74" i="9"/>
  <c r="J65" i="9"/>
  <c r="J118" i="9"/>
  <c r="J89" i="9"/>
  <c r="J77" i="9"/>
  <c r="J90" i="9"/>
  <c r="J58" i="9"/>
  <c r="J9" i="9"/>
  <c r="J55" i="9"/>
  <c r="J103" i="9"/>
  <c r="J32" i="9"/>
  <c r="J62" i="9"/>
  <c r="J54" i="9"/>
  <c r="J18" i="9"/>
  <c r="J117" i="9"/>
  <c r="J31" i="9"/>
  <c r="J112" i="9"/>
  <c r="J15" i="9"/>
  <c r="J47" i="9"/>
  <c r="J64" i="9"/>
  <c r="J53" i="9"/>
  <c r="J38" i="9"/>
  <c r="J110" i="9"/>
  <c r="J56" i="9"/>
  <c r="J48" i="9"/>
  <c r="J91" i="9"/>
  <c r="J92" i="9"/>
  <c r="J36" i="9"/>
  <c r="J93" i="9"/>
  <c r="J8" i="9"/>
  <c r="J45" i="9"/>
  <c r="J80" i="9"/>
  <c r="J109" i="9"/>
  <c r="J17" i="9"/>
  <c r="J52" i="9"/>
  <c r="J67" i="9"/>
  <c r="L3" i="11"/>
  <c r="J35" i="9"/>
  <c r="J41" i="9"/>
  <c r="J79" i="9"/>
  <c r="J29" i="9"/>
  <c r="J99" i="9"/>
  <c r="J88" i="9"/>
  <c r="J7" i="9"/>
  <c r="J76" i="9"/>
  <c r="J23" i="9"/>
  <c r="J72" i="9"/>
  <c r="J70" i="9"/>
  <c r="J50" i="9"/>
  <c r="J95" i="9"/>
  <c r="J20" i="9"/>
  <c r="J28" i="9"/>
  <c r="J83" i="9"/>
  <c r="I2" i="9"/>
  <c r="J121" i="9"/>
  <c r="J16" i="9"/>
  <c r="J51" i="9"/>
  <c r="J69" i="9"/>
  <c r="J3" i="9"/>
  <c r="J94" i="9"/>
  <c r="J97" i="9"/>
  <c r="J115" i="9"/>
  <c r="F2" i="7"/>
  <c r="D8" i="6" l="1"/>
  <c r="D9" i="6"/>
  <c r="M15" i="11"/>
  <c r="M22" i="11"/>
  <c r="M38" i="11"/>
  <c r="M26" i="11"/>
  <c r="M19" i="11"/>
  <c r="M32" i="11"/>
  <c r="M29" i="11"/>
  <c r="M7" i="11"/>
  <c r="M41" i="11"/>
  <c r="M36" i="11"/>
  <c r="D6" i="6"/>
  <c r="M30" i="11"/>
  <c r="M9" i="11"/>
  <c r="M27" i="11"/>
  <c r="M31" i="11"/>
  <c r="M20" i="11"/>
  <c r="M35" i="11"/>
  <c r="M39" i="11"/>
  <c r="M24" i="11"/>
  <c r="M13" i="11"/>
  <c r="M12" i="11"/>
  <c r="M34" i="11"/>
  <c r="M42" i="11"/>
  <c r="M18" i="11"/>
  <c r="M8" i="11"/>
  <c r="M11" i="11"/>
  <c r="M17" i="11"/>
  <c r="M33" i="11"/>
  <c r="M23" i="11"/>
  <c r="M25" i="11"/>
  <c r="M16" i="11"/>
  <c r="M40" i="11"/>
  <c r="M10" i="11"/>
  <c r="M14" i="11"/>
  <c r="M21" i="11"/>
  <c r="B1" i="6"/>
  <c r="G2" i="7"/>
  <c r="M3" i="11"/>
  <c r="J2" i="9"/>
  <c r="D16" i="6" l="1"/>
  <c r="E2" i="4"/>
  <c r="E3" i="4"/>
  <c r="E4" i="4"/>
  <c r="E5" i="4"/>
  <c r="E6" i="4"/>
  <c r="E7" i="4"/>
  <c r="E8" i="4"/>
  <c r="E9" i="4"/>
  <c r="E10" i="4"/>
  <c r="E11" i="4"/>
  <c r="E12" i="4"/>
  <c r="E13" i="4"/>
  <c r="E14" i="4"/>
  <c r="E15" i="4"/>
  <c r="E16" i="4"/>
  <c r="E17" i="4"/>
  <c r="E18" i="4"/>
  <c r="E19" i="4"/>
  <c r="C20" i="4"/>
  <c r="E20" i="4" s="1"/>
  <c r="C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D38" i="4"/>
  <c r="E38" i="4" s="1"/>
  <c r="D39" i="4"/>
  <c r="E39" i="4" s="1"/>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E82" i="4"/>
  <c r="E83" i="4"/>
  <c r="E84" i="4"/>
  <c r="E85" i="4"/>
  <c r="E86" i="4"/>
  <c r="E87" i="4"/>
  <c r="E88" i="4"/>
  <c r="E89" i="4"/>
  <c r="E90" i="4"/>
  <c r="E91" i="4"/>
  <c r="E92" i="4"/>
  <c r="E93" i="4"/>
  <c r="E94" i="4"/>
  <c r="E95" i="4"/>
  <c r="E96" i="4"/>
  <c r="E97" i="4"/>
  <c r="E98" i="4"/>
  <c r="E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B172" i="4"/>
  <c r="C172" i="4"/>
  <c r="B173" i="4"/>
  <c r="C173" i="4"/>
  <c r="O21" i="4"/>
  <c r="F17" i="4"/>
  <c r="K84" i="4"/>
  <c r="F2" i="4"/>
  <c r="F23" i="4"/>
  <c r="L84" i="4"/>
  <c r="K2" i="4"/>
  <c r="L17" i="4"/>
  <c r="F36" i="4"/>
  <c r="L13" i="4"/>
  <c r="F37" i="4"/>
  <c r="L39" i="4"/>
  <c r="F15" i="4"/>
  <c r="K16" i="4"/>
  <c r="L31" i="4"/>
  <c r="L38" i="4"/>
  <c r="K18" i="4"/>
  <c r="K12" i="4"/>
  <c r="L14" i="4"/>
  <c r="L30" i="4"/>
  <c r="K97" i="4"/>
  <c r="F20" i="4"/>
  <c r="K98" i="4"/>
  <c r="F19" i="4"/>
  <c r="F86" i="4"/>
  <c r="F4" i="4"/>
  <c r="K26" i="4"/>
  <c r="G86" i="4"/>
  <c r="K4" i="4"/>
  <c r="L19" i="4"/>
  <c r="K39" i="4"/>
  <c r="L97" i="4"/>
  <c r="K15" i="4"/>
  <c r="L82" i="4"/>
  <c r="L98" i="4"/>
  <c r="F84" i="4"/>
  <c r="F82" i="4"/>
  <c r="F18" i="4"/>
  <c r="G87" i="4"/>
  <c r="L18" i="4"/>
  <c r="G88" i="4"/>
  <c r="L16" i="4"/>
  <c r="F38" i="4"/>
  <c r="L85" i="4"/>
  <c r="K9" i="4"/>
  <c r="L21" i="4"/>
  <c r="L96" i="4"/>
  <c r="G94" i="4"/>
  <c r="L7" i="4"/>
  <c r="F35" i="4"/>
  <c r="K88" i="4"/>
  <c r="F14" i="4"/>
  <c r="K32" i="4"/>
  <c r="D40" i="4" a="1"/>
  <c r="K36" i="4"/>
  <c r="L24" i="4"/>
  <c r="L87" i="4"/>
  <c r="F6" i="4"/>
  <c r="L29" i="4"/>
  <c r="K89" i="4"/>
  <c r="K6" i="4"/>
  <c r="F22" i="4"/>
  <c r="G83" i="4"/>
  <c r="G99" i="4"/>
  <c r="L20" i="4"/>
  <c r="G84" i="4"/>
  <c r="F5" i="4"/>
  <c r="F92" i="4"/>
  <c r="F87" i="4"/>
  <c r="K27" i="4"/>
  <c r="G90" i="4"/>
  <c r="K21" i="4"/>
  <c r="K93" i="4"/>
  <c r="L86" i="4"/>
  <c r="K83" i="4"/>
  <c r="L93" i="4"/>
  <c r="L83" i="4"/>
  <c r="G85" i="4"/>
  <c r="L91" i="4"/>
  <c r="L37" i="4"/>
  <c r="F29" i="4"/>
  <c r="G98" i="4"/>
  <c r="K35" i="4"/>
  <c r="K17" i="4"/>
  <c r="G91" i="4"/>
  <c r="L22" i="4"/>
  <c r="L23" i="4"/>
  <c r="K96" i="4"/>
  <c r="F26" i="4"/>
  <c r="G89" i="4"/>
  <c r="F8" i="4"/>
  <c r="F31" i="4"/>
  <c r="F91" i="4"/>
  <c r="K8" i="4"/>
  <c r="K23" i="4"/>
  <c r="K86" i="4"/>
  <c r="L3" i="4"/>
  <c r="K24" i="4"/>
  <c r="K87" i="4"/>
  <c r="L8" i="4"/>
  <c r="L2" i="4"/>
  <c r="F90" i="4"/>
  <c r="F30" i="4"/>
  <c r="F93" i="4"/>
  <c r="K25" i="4"/>
  <c r="G96" i="4"/>
  <c r="L94" i="4"/>
  <c r="K91" i="4"/>
  <c r="K14" i="4"/>
  <c r="L88" i="4"/>
  <c r="L36" i="4"/>
  <c r="L5" i="4"/>
  <c r="K11" i="4"/>
  <c r="F95" i="4"/>
  <c r="G95" i="4"/>
  <c r="K82" i="4"/>
  <c r="K99" i="4"/>
  <c r="L99" i="4"/>
  <c r="F94" i="4"/>
  <c r="L89" i="4"/>
  <c r="F98" i="4"/>
  <c r="L6" i="4"/>
  <c r="F39" i="4"/>
  <c r="L9" i="4"/>
  <c r="K3" i="4"/>
  <c r="G93" i="4"/>
  <c r="K29" i="4"/>
  <c r="K92" i="4"/>
  <c r="F10" i="4"/>
  <c r="K34" i="4"/>
  <c r="L92" i="4"/>
  <c r="K10" i="4"/>
  <c r="L26" i="4"/>
  <c r="F88" i="4"/>
  <c r="L27" i="4"/>
  <c r="F89" i="4"/>
  <c r="K5" i="4"/>
  <c r="F32" i="4"/>
  <c r="K28" i="4"/>
  <c r="F3" i="4"/>
  <c r="K33" i="4"/>
  <c r="L4" i="4"/>
  <c r="F12" i="4"/>
  <c r="L90" i="4"/>
  <c r="K90" i="4"/>
  <c r="L95" i="4"/>
  <c r="G92" i="4"/>
  <c r="F33" i="4"/>
  <c r="L15" i="4"/>
  <c r="K37" i="4"/>
  <c r="G97" i="4"/>
  <c r="K19" i="4"/>
  <c r="F83" i="4"/>
  <c r="F99" i="4"/>
  <c r="F16" i="4"/>
  <c r="L34" i="4"/>
  <c r="K94" i="4"/>
  <c r="L11" i="4"/>
  <c r="L35" i="4"/>
  <c r="K95" i="4"/>
  <c r="K22" i="4"/>
  <c r="F24" i="4"/>
  <c r="L12" i="4"/>
  <c r="G82" i="4"/>
  <c r="F13" i="4"/>
  <c r="K38" i="4"/>
  <c r="F7" i="4"/>
  <c r="L28" i="4"/>
  <c r="K30" i="4"/>
  <c r="L25" i="4"/>
  <c r="F21" i="4"/>
  <c r="K13" i="4"/>
  <c r="F96" i="4"/>
  <c r="F97" i="4"/>
  <c r="F27" i="4"/>
  <c r="F85" i="4"/>
  <c r="K85" i="4"/>
  <c r="F11" i="4"/>
  <c r="L33" i="4"/>
  <c r="F25" i="4"/>
  <c r="L32" i="4"/>
  <c r="F28" i="4"/>
  <c r="K20" i="4"/>
  <c r="K7" i="4"/>
  <c r="F34" i="4"/>
  <c r="K31" i="4"/>
  <c r="F9" i="4"/>
  <c r="L10" i="4"/>
  <c r="E162" i="4" l="1"/>
  <c r="E143" i="4"/>
  <c r="E139" i="4"/>
  <c r="E172" i="4"/>
  <c r="E169" i="4"/>
  <c r="E165" i="4"/>
  <c r="E158" i="4"/>
  <c r="E161" i="4"/>
  <c r="E157" i="4"/>
  <c r="E153" i="4"/>
  <c r="E149" i="4"/>
  <c r="E138" i="4"/>
  <c r="E122" i="4"/>
  <c r="E114" i="4"/>
  <c r="E159" i="4"/>
  <c r="E166" i="4"/>
  <c r="E154" i="4"/>
  <c r="E146" i="4"/>
  <c r="E156" i="4"/>
  <c r="E148" i="4"/>
  <c r="E133" i="4"/>
  <c r="E125" i="4"/>
  <c r="E113" i="4"/>
  <c r="E105" i="4"/>
  <c r="E171" i="4"/>
  <c r="E151" i="4"/>
  <c r="E128" i="4"/>
  <c r="E116" i="4"/>
  <c r="E112" i="4"/>
  <c r="E104" i="4"/>
  <c r="E100" i="4"/>
  <c r="E167" i="4"/>
  <c r="E131" i="4"/>
  <c r="E127" i="4"/>
  <c r="E107" i="4"/>
  <c r="E142" i="4"/>
  <c r="E173" i="4"/>
  <c r="E164" i="4"/>
  <c r="E147" i="4"/>
  <c r="E144" i="4"/>
  <c r="E163" i="4"/>
  <c r="E160" i="4"/>
  <c r="E150" i="4"/>
  <c r="E140" i="4"/>
  <c r="D46" i="4"/>
  <c r="E46" i="4" s="1"/>
  <c r="D54" i="4"/>
  <c r="E54" i="4" s="1"/>
  <c r="D62" i="4"/>
  <c r="E62" i="4" s="1"/>
  <c r="D70" i="4"/>
  <c r="E70" i="4" s="1"/>
  <c r="D78" i="4"/>
  <c r="E78" i="4" s="1"/>
  <c r="D45" i="4"/>
  <c r="E45" i="4" s="1"/>
  <c r="D53" i="4"/>
  <c r="E53" i="4" s="1"/>
  <c r="D61" i="4"/>
  <c r="E61" i="4" s="1"/>
  <c r="D69" i="4"/>
  <c r="E69" i="4" s="1"/>
  <c r="D77" i="4"/>
  <c r="E77" i="4" s="1"/>
  <c r="D44" i="4"/>
  <c r="E44" i="4" s="1"/>
  <c r="D52" i="4"/>
  <c r="E52" i="4" s="1"/>
  <c r="D60" i="4"/>
  <c r="E60" i="4" s="1"/>
  <c r="D68" i="4"/>
  <c r="E68" i="4" s="1"/>
  <c r="D76" i="4"/>
  <c r="E76" i="4" s="1"/>
  <c r="D47" i="4"/>
  <c r="E47" i="4" s="1"/>
  <c r="D55" i="4"/>
  <c r="E55" i="4" s="1"/>
  <c r="D63" i="4"/>
  <c r="E63" i="4" s="1"/>
  <c r="D71" i="4"/>
  <c r="D79" i="4"/>
  <c r="E79" i="4" s="1"/>
  <c r="D42" i="4"/>
  <c r="E42" i="4" s="1"/>
  <c r="D50" i="4"/>
  <c r="E50" i="4" s="1"/>
  <c r="D58" i="4"/>
  <c r="E58" i="4" s="1"/>
  <c r="D66" i="4"/>
  <c r="E66" i="4" s="1"/>
  <c r="D74" i="4"/>
  <c r="E74" i="4" s="1"/>
  <c r="D41" i="4"/>
  <c r="E41" i="4" s="1"/>
  <c r="D57" i="4"/>
  <c r="E57" i="4" s="1"/>
  <c r="D73" i="4"/>
  <c r="E73" i="4" s="1"/>
  <c r="D51" i="4"/>
  <c r="E51" i="4" s="1"/>
  <c r="D67" i="4"/>
  <c r="E67" i="4" s="1"/>
  <c r="D40" i="4"/>
  <c r="E40" i="4" s="1"/>
  <c r="D56" i="4"/>
  <c r="E56" i="4" s="1"/>
  <c r="D72" i="4"/>
  <c r="E72" i="4" s="1"/>
  <c r="D75" i="4"/>
  <c r="E75" i="4" s="1"/>
  <c r="D65" i="4"/>
  <c r="E65" i="4" s="1"/>
  <c r="D80" i="4"/>
  <c r="E80" i="4" s="1"/>
  <c r="D59" i="4"/>
  <c r="E59" i="4" s="1"/>
  <c r="D64" i="4"/>
  <c r="E64" i="4" s="1"/>
  <c r="D43" i="4"/>
  <c r="E43" i="4" s="1"/>
  <c r="D48" i="4"/>
  <c r="E48" i="4" s="1"/>
  <c r="D81" i="4"/>
  <c r="E81" i="4" s="1"/>
  <c r="D49" i="4"/>
  <c r="E49" i="4" s="1"/>
  <c r="E71" i="4"/>
  <c r="E141" i="4"/>
  <c r="E155" i="4"/>
  <c r="E121" i="4"/>
  <c r="E135" i="4"/>
  <c r="E129" i="4"/>
  <c r="E108" i="4"/>
  <c r="E106" i="4"/>
  <c r="E170" i="4"/>
  <c r="E152" i="4"/>
  <c r="E134" i="4"/>
  <c r="E119" i="4"/>
  <c r="E145" i="4"/>
  <c r="E137" i="4"/>
  <c r="E123" i="4"/>
  <c r="E103" i="4"/>
  <c r="E130" i="4"/>
  <c r="E126" i="4"/>
  <c r="E115" i="4"/>
  <c r="E168" i="4"/>
  <c r="E136" i="4"/>
  <c r="E111" i="4"/>
  <c r="E132" i="4"/>
  <c r="E124" i="4"/>
  <c r="E120" i="4"/>
  <c r="E117" i="4"/>
  <c r="E109" i="4"/>
  <c r="E101" i="4"/>
  <c r="E118" i="4"/>
  <c r="E110" i="4"/>
  <c r="E102" i="4"/>
  <c r="G162" i="4"/>
  <c r="G139" i="4"/>
  <c r="F138" i="4"/>
  <c r="K122" i="4"/>
  <c r="F153" i="4"/>
  <c r="G114" i="4"/>
  <c r="K158" i="4"/>
  <c r="F159" i="4"/>
  <c r="G146" i="4"/>
  <c r="L156" i="4"/>
  <c r="G107" i="4"/>
  <c r="G116" i="4"/>
  <c r="K151" i="4"/>
  <c r="G112" i="4"/>
  <c r="L125" i="4"/>
  <c r="G113" i="4"/>
  <c r="G127" i="4"/>
  <c r="K167" i="4"/>
  <c r="F173" i="4"/>
  <c r="K163" i="4"/>
  <c r="G144" i="4"/>
  <c r="F150" i="4"/>
  <c r="G102" i="4"/>
  <c r="K42" i="4"/>
  <c r="L130" i="4"/>
  <c r="K50" i="4"/>
  <c r="F132" i="4"/>
  <c r="F145" i="4"/>
  <c r="L137" i="4"/>
  <c r="F70" i="4"/>
  <c r="L51" i="4"/>
  <c r="L68" i="4"/>
  <c r="F64" i="4"/>
  <c r="L141" i="4"/>
  <c r="G57" i="4"/>
  <c r="F46" i="4"/>
  <c r="G81" i="4"/>
  <c r="G106" i="4"/>
  <c r="G117" i="4"/>
  <c r="F54" i="4"/>
  <c r="G49" i="4"/>
  <c r="G103" i="4"/>
  <c r="G109" i="4"/>
  <c r="F62" i="4"/>
  <c r="F71" i="4"/>
  <c r="L152" i="4"/>
  <c r="L52" i="4"/>
  <c r="K121" i="4"/>
  <c r="F126" i="4"/>
  <c r="L59" i="4"/>
  <c r="F72" i="4"/>
  <c r="G65" i="4"/>
  <c r="K136" i="4"/>
  <c r="G53" i="4"/>
  <c r="L79" i="4"/>
  <c r="G143" i="4"/>
  <c r="F172" i="4"/>
  <c r="K157" i="4"/>
  <c r="K154" i="4"/>
  <c r="F100" i="4"/>
  <c r="G140" i="4"/>
  <c r="K48" i="4"/>
  <c r="G155" i="4"/>
  <c r="L110" i="4"/>
  <c r="G67" i="4"/>
  <c r="K56" i="4"/>
  <c r="G169" i="4"/>
  <c r="K142" i="4"/>
  <c r="F164" i="4"/>
  <c r="K129" i="4"/>
  <c r="G76" i="4"/>
  <c r="K75" i="4"/>
  <c r="K77" i="4"/>
  <c r="K45" i="4"/>
  <c r="F143" i="4"/>
  <c r="K172" i="4"/>
  <c r="L169" i="4"/>
  <c r="F157" i="4"/>
  <c r="G165" i="4"/>
  <c r="G161" i="4"/>
  <c r="L149" i="4"/>
  <c r="F166" i="4"/>
  <c r="L154" i="4"/>
  <c r="L128" i="4"/>
  <c r="G148" i="4"/>
  <c r="G142" i="4"/>
  <c r="L133" i="4"/>
  <c r="L131" i="4"/>
  <c r="F104" i="4"/>
  <c r="L100" i="4"/>
  <c r="L105" i="4"/>
  <c r="F171" i="4"/>
  <c r="K164" i="4"/>
  <c r="G147" i="4"/>
  <c r="L160" i="4"/>
  <c r="L140" i="4"/>
  <c r="L80" i="4"/>
  <c r="L55" i="4"/>
  <c r="K78" i="4"/>
  <c r="F129" i="4"/>
  <c r="F58" i="4"/>
  <c r="F66" i="4"/>
  <c r="L48" i="4"/>
  <c r="F69" i="4"/>
  <c r="L115" i="4"/>
  <c r="F119" i="4"/>
  <c r="K76" i="4"/>
  <c r="F124" i="4"/>
  <c r="F111" i="4"/>
  <c r="F74" i="4"/>
  <c r="L155" i="4"/>
  <c r="L123" i="4"/>
  <c r="F118" i="4"/>
  <c r="F75" i="4"/>
  <c r="L170" i="4"/>
  <c r="L63" i="4"/>
  <c r="F110" i="4"/>
  <c r="K44" i="4"/>
  <c r="F41" i="4"/>
  <c r="L101" i="4"/>
  <c r="F77" i="4"/>
  <c r="G134" i="4"/>
  <c r="K60" i="4"/>
  <c r="K135" i="4"/>
  <c r="F67" i="4"/>
  <c r="K168" i="4"/>
  <c r="F45" i="4"/>
  <c r="L161" i="4"/>
  <c r="F142" i="4"/>
  <c r="F160" i="4"/>
  <c r="G58" i="4"/>
  <c r="F76" i="4"/>
  <c r="K170" i="4"/>
  <c r="F60" i="4"/>
  <c r="K79" i="4"/>
  <c r="K143" i="4"/>
  <c r="G172" i="4"/>
  <c r="K161" i="4"/>
  <c r="F148" i="4"/>
  <c r="L171" i="4"/>
  <c r="G78" i="4"/>
  <c r="G119" i="4"/>
  <c r="G123" i="4"/>
  <c r="K101" i="4"/>
  <c r="F168" i="4"/>
  <c r="L143" i="4"/>
  <c r="L172" i="4"/>
  <c r="F169" i="4"/>
  <c r="L157" i="4"/>
  <c r="K165" i="4"/>
  <c r="F161" i="4"/>
  <c r="F149" i="4"/>
  <c r="K166" i="4"/>
  <c r="G154" i="4"/>
  <c r="K128" i="4"/>
  <c r="L148" i="4"/>
  <c r="L142" i="4"/>
  <c r="F133" i="4"/>
  <c r="F131" i="4"/>
  <c r="G104" i="4"/>
  <c r="G100" i="4"/>
  <c r="G105" i="4"/>
  <c r="K171" i="4"/>
  <c r="L164" i="4"/>
  <c r="K147" i="4"/>
  <c r="G160" i="4"/>
  <c r="K140" i="4"/>
  <c r="F80" i="4"/>
  <c r="F55" i="4"/>
  <c r="F78" i="4"/>
  <c r="L129" i="4"/>
  <c r="K58" i="4"/>
  <c r="K66" i="4"/>
  <c r="F48" i="4"/>
  <c r="G69" i="4"/>
  <c r="G115" i="4"/>
  <c r="K119" i="4"/>
  <c r="L76" i="4"/>
  <c r="K124" i="4"/>
  <c r="G111" i="4"/>
  <c r="K74" i="4"/>
  <c r="K155" i="4"/>
  <c r="K123" i="4"/>
  <c r="G118" i="4"/>
  <c r="L75" i="4"/>
  <c r="G170" i="4"/>
  <c r="F63" i="4"/>
  <c r="G110" i="4"/>
  <c r="L44" i="4"/>
  <c r="G41" i="4"/>
  <c r="G101" i="4"/>
  <c r="G77" i="4"/>
  <c r="F134" i="4"/>
  <c r="L60" i="4"/>
  <c r="G135" i="4"/>
  <c r="L67" i="4"/>
  <c r="L168" i="4"/>
  <c r="G108" i="4"/>
  <c r="G61" i="4"/>
  <c r="F79" i="4"/>
  <c r="G45" i="4"/>
  <c r="F40" i="4"/>
  <c r="F56" i="4"/>
  <c r="L47" i="4"/>
  <c r="K149" i="4"/>
  <c r="K148" i="4"/>
  <c r="F105" i="4"/>
  <c r="K80" i="4"/>
  <c r="G66" i="4"/>
  <c r="G124" i="4"/>
  <c r="G75" i="4"/>
  <c r="F101" i="4"/>
  <c r="F108" i="4"/>
  <c r="G157" i="4"/>
  <c r="F128" i="4"/>
  <c r="K105" i="4"/>
  <c r="G80" i="4"/>
  <c r="K69" i="4"/>
  <c r="F155" i="4"/>
  <c r="G63" i="4"/>
  <c r="K134" i="4"/>
  <c r="G79" i="4"/>
  <c r="K162" i="4"/>
  <c r="F139" i="4"/>
  <c r="K138" i="4"/>
  <c r="G122" i="4"/>
  <c r="G153" i="4"/>
  <c r="L114" i="4"/>
  <c r="F158" i="4"/>
  <c r="K159" i="4"/>
  <c r="F146" i="4"/>
  <c r="F156" i="4"/>
  <c r="L107" i="4"/>
  <c r="L116" i="4"/>
  <c r="G151" i="4"/>
  <c r="F112" i="4"/>
  <c r="G125" i="4"/>
  <c r="L113" i="4"/>
  <c r="L127" i="4"/>
  <c r="G167" i="4"/>
  <c r="K173" i="4"/>
  <c r="F163" i="4"/>
  <c r="K144" i="4"/>
  <c r="L150" i="4"/>
  <c r="F102" i="4"/>
  <c r="F42" i="4"/>
  <c r="F130" i="4"/>
  <c r="F50" i="4"/>
  <c r="K132" i="4"/>
  <c r="L145" i="4"/>
  <c r="K137" i="4"/>
  <c r="K70" i="4"/>
  <c r="F51" i="4"/>
  <c r="F68" i="4"/>
  <c r="L64" i="4"/>
  <c r="G141" i="4"/>
  <c r="F57" i="4"/>
  <c r="K46" i="4"/>
  <c r="F81" i="4"/>
  <c r="F106" i="4"/>
  <c r="F117" i="4"/>
  <c r="K54" i="4"/>
  <c r="F49" i="4"/>
  <c r="F103" i="4"/>
  <c r="L109" i="4"/>
  <c r="K62" i="4"/>
  <c r="L71" i="4"/>
  <c r="G152" i="4"/>
  <c r="F52" i="4"/>
  <c r="G121" i="4"/>
  <c r="G126" i="4"/>
  <c r="F59" i="4"/>
  <c r="L72" i="4"/>
  <c r="F65" i="4"/>
  <c r="F43" i="4"/>
  <c r="G136" i="4"/>
  <c r="G120" i="4"/>
  <c r="F73" i="4"/>
  <c r="F53" i="4"/>
  <c r="K169" i="4"/>
  <c r="G128" i="4"/>
  <c r="L104" i="4"/>
  <c r="G164" i="4"/>
  <c r="L78" i="4"/>
  <c r="F115" i="4"/>
  <c r="G74" i="4"/>
  <c r="L118" i="4"/>
  <c r="L41" i="4"/>
  <c r="L77" i="4"/>
  <c r="G168" i="4"/>
  <c r="K40" i="4"/>
  <c r="L165" i="4"/>
  <c r="F154" i="4"/>
  <c r="G131" i="4"/>
  <c r="L147" i="4"/>
  <c r="G55" i="4"/>
  <c r="L66" i="4"/>
  <c r="L124" i="4"/>
  <c r="K118" i="4"/>
  <c r="G44" i="4"/>
  <c r="G60" i="4"/>
  <c r="K108" i="4"/>
  <c r="G40" i="4"/>
  <c r="F162" i="4"/>
  <c r="K139" i="4"/>
  <c r="G138" i="4"/>
  <c r="F122" i="4"/>
  <c r="L153" i="4"/>
  <c r="F114" i="4"/>
  <c r="G158" i="4"/>
  <c r="G159" i="4"/>
  <c r="L146" i="4"/>
  <c r="G156" i="4"/>
  <c r="F107" i="4"/>
  <c r="F116" i="4"/>
  <c r="F151" i="4"/>
  <c r="L112" i="4"/>
  <c r="F125" i="4"/>
  <c r="F113" i="4"/>
  <c r="K127" i="4"/>
  <c r="F167" i="4"/>
  <c r="G173" i="4"/>
  <c r="G163" i="4"/>
  <c r="L144" i="4"/>
  <c r="K150" i="4"/>
  <c r="L102" i="4"/>
  <c r="G42" i="4"/>
  <c r="K130" i="4"/>
  <c r="G50" i="4"/>
  <c r="L132" i="4"/>
  <c r="K145" i="4"/>
  <c r="G137" i="4"/>
  <c r="L70" i="4"/>
  <c r="G51" i="4"/>
  <c r="K68" i="4"/>
  <c r="K64" i="4"/>
  <c r="F141" i="4"/>
  <c r="L57" i="4"/>
  <c r="L46" i="4"/>
  <c r="L81" i="4"/>
  <c r="L106" i="4"/>
  <c r="L117" i="4"/>
  <c r="L54" i="4"/>
  <c r="L49" i="4"/>
  <c r="L103" i="4"/>
  <c r="F109" i="4"/>
  <c r="L62" i="4"/>
  <c r="K71" i="4"/>
  <c r="F152" i="4"/>
  <c r="K52" i="4"/>
  <c r="L121" i="4"/>
  <c r="L126" i="4"/>
  <c r="G59" i="4"/>
  <c r="K72" i="4"/>
  <c r="L65" i="4"/>
  <c r="G43" i="4"/>
  <c r="L136" i="4"/>
  <c r="L120" i="4"/>
  <c r="L73" i="4"/>
  <c r="L53" i="4"/>
  <c r="K47" i="4"/>
  <c r="K106" i="4"/>
  <c r="K49" i="4"/>
  <c r="K109" i="4"/>
  <c r="G71" i="4"/>
  <c r="K152" i="4"/>
  <c r="F121" i="4"/>
  <c r="K59" i="4"/>
  <c r="G72" i="4"/>
  <c r="K43" i="4"/>
  <c r="F136" i="4"/>
  <c r="K73" i="4"/>
  <c r="K53" i="4"/>
  <c r="L43" i="4"/>
  <c r="G73" i="4"/>
  <c r="F47" i="4"/>
  <c r="F61" i="4"/>
  <c r="L56" i="4"/>
  <c r="G166" i="4"/>
  <c r="K131" i="4"/>
  <c r="G171" i="4"/>
  <c r="K55" i="4"/>
  <c r="L69" i="4"/>
  <c r="L119" i="4"/>
  <c r="F123" i="4"/>
  <c r="F44" i="4"/>
  <c r="L134" i="4"/>
  <c r="L61" i="4"/>
  <c r="G149" i="4"/>
  <c r="G133" i="4"/>
  <c r="K100" i="4"/>
  <c r="K160" i="4"/>
  <c r="L58" i="4"/>
  <c r="K115" i="4"/>
  <c r="K111" i="4"/>
  <c r="F170" i="4"/>
  <c r="K41" i="4"/>
  <c r="L135" i="4"/>
  <c r="K61" i="4"/>
  <c r="L162" i="4"/>
  <c r="L139" i="4"/>
  <c r="L138" i="4"/>
  <c r="L122" i="4"/>
  <c r="K153" i="4"/>
  <c r="K114" i="4"/>
  <c r="L158" i="4"/>
  <c r="L159" i="4"/>
  <c r="K146" i="4"/>
  <c r="K156" i="4"/>
  <c r="K107" i="4"/>
  <c r="K116" i="4"/>
  <c r="L151" i="4"/>
  <c r="K112" i="4"/>
  <c r="K125" i="4"/>
  <c r="K113" i="4"/>
  <c r="F127" i="4"/>
  <c r="L167" i="4"/>
  <c r="L173" i="4"/>
  <c r="L163" i="4"/>
  <c r="F144" i="4"/>
  <c r="G150" i="4"/>
  <c r="K102" i="4"/>
  <c r="L42" i="4"/>
  <c r="G130" i="4"/>
  <c r="L50" i="4"/>
  <c r="G132" i="4"/>
  <c r="G145" i="4"/>
  <c r="F137" i="4"/>
  <c r="G70" i="4"/>
  <c r="K51" i="4"/>
  <c r="G68" i="4"/>
  <c r="G64" i="4"/>
  <c r="K141" i="4"/>
  <c r="K57" i="4"/>
  <c r="G46" i="4"/>
  <c r="K81" i="4"/>
  <c r="K117" i="4"/>
  <c r="G54" i="4"/>
  <c r="K103" i="4"/>
  <c r="G62" i="4"/>
  <c r="G52" i="4"/>
  <c r="K126" i="4"/>
  <c r="K65" i="4"/>
  <c r="F120" i="4"/>
  <c r="G47" i="4"/>
  <c r="K120" i="4"/>
  <c r="L108" i="4"/>
  <c r="L40" i="4"/>
  <c r="F165" i="4"/>
  <c r="K133" i="4"/>
  <c r="F147" i="4"/>
  <c r="G129" i="4"/>
  <c r="L111" i="4"/>
  <c r="K63" i="4"/>
  <c r="F135" i="4"/>
  <c r="L45" i="4"/>
  <c r="L166" i="4"/>
  <c r="K104" i="4"/>
  <c r="F140" i="4"/>
  <c r="G48" i="4"/>
  <c r="L74" i="4"/>
  <c r="K110" i="4"/>
  <c r="K67" i="4"/>
  <c r="G56" i="4"/>
  <c r="N122" i="4" l="1"/>
  <c r="N105" i="4"/>
  <c r="N125" i="4"/>
  <c r="Q21" i="4"/>
  <c r="N112" i="4"/>
  <c r="N114" i="4"/>
  <c r="N116" i="4"/>
  <c r="N128" i="4"/>
  <c r="N113" i="4"/>
  <c r="N107" i="4"/>
  <c r="N127" i="4"/>
  <c r="N120" i="4"/>
  <c r="N136" i="4"/>
  <c r="N108" i="4"/>
  <c r="N131" i="4"/>
  <c r="N135" i="4"/>
  <c r="N126" i="4"/>
  <c r="N134" i="4"/>
  <c r="N121" i="4"/>
  <c r="N101" i="4"/>
  <c r="N110" i="4"/>
  <c r="N109" i="4"/>
  <c r="N103" i="4"/>
  <c r="N133" i="4"/>
  <c r="N118" i="4"/>
  <c r="N117" i="4"/>
  <c r="N123" i="4"/>
  <c r="N106" i="4"/>
  <c r="N111" i="4"/>
  <c r="N124" i="4"/>
  <c r="N104" i="4"/>
  <c r="N119" i="4"/>
  <c r="N115" i="4"/>
  <c r="N100" i="4"/>
  <c r="N132" i="4"/>
  <c r="N129" i="4"/>
  <c r="N130" i="4"/>
  <c r="N102" i="4"/>
  <c r="D2" i="5" a="1"/>
  <c r="D6" i="5" l="1"/>
  <c r="D10" i="5"/>
  <c r="D14" i="5"/>
  <c r="D18" i="5"/>
  <c r="D22" i="5"/>
  <c r="D26" i="5"/>
  <c r="D30" i="5"/>
  <c r="D34" i="5"/>
  <c r="D43" i="5"/>
  <c r="D51" i="5"/>
  <c r="D59" i="5"/>
  <c r="D67" i="5"/>
  <c r="D75" i="5"/>
  <c r="D83" i="5"/>
  <c r="D91" i="5"/>
  <c r="D99" i="5"/>
  <c r="D107" i="5"/>
  <c r="D115" i="5"/>
  <c r="D123" i="5"/>
  <c r="D120" i="5"/>
  <c r="D2" i="5"/>
  <c r="D40" i="5"/>
  <c r="D48" i="5"/>
  <c r="D56" i="5"/>
  <c r="D64" i="5"/>
  <c r="D72" i="5"/>
  <c r="D80" i="5"/>
  <c r="D88" i="5"/>
  <c r="D96" i="5"/>
  <c r="D104" i="5"/>
  <c r="D112" i="5"/>
  <c r="D5" i="5"/>
  <c r="D9" i="5"/>
  <c r="D13" i="5"/>
  <c r="D17" i="5"/>
  <c r="D21" i="5"/>
  <c r="D25" i="5"/>
  <c r="D29" i="5"/>
  <c r="D33" i="5"/>
  <c r="D37" i="5"/>
  <c r="D45" i="5"/>
  <c r="D53" i="5"/>
  <c r="D61" i="5"/>
  <c r="D69" i="5"/>
  <c r="D77" i="5"/>
  <c r="D85" i="5"/>
  <c r="D93" i="5"/>
  <c r="D101" i="5"/>
  <c r="D109" i="5"/>
  <c r="D117" i="5"/>
  <c r="D125" i="5"/>
  <c r="D3" i="5"/>
  <c r="D7" i="5"/>
  <c r="D11" i="5"/>
  <c r="D15" i="5"/>
  <c r="D19" i="5"/>
  <c r="D23" i="5"/>
  <c r="D27" i="5"/>
  <c r="D31" i="5"/>
  <c r="D35" i="5"/>
  <c r="D41" i="5"/>
  <c r="D49" i="5"/>
  <c r="D57" i="5"/>
  <c r="D65" i="5"/>
  <c r="D73" i="5"/>
  <c r="D81" i="5"/>
  <c r="D89" i="5"/>
  <c r="D97" i="5"/>
  <c r="D105" i="5"/>
  <c r="D113" i="5"/>
  <c r="D121" i="5"/>
  <c r="D110" i="5"/>
  <c r="D126" i="5"/>
  <c r="D38" i="5"/>
  <c r="D46" i="5"/>
  <c r="D54" i="5"/>
  <c r="D62" i="5"/>
  <c r="D70" i="5"/>
  <c r="D78" i="5"/>
  <c r="D86" i="5"/>
  <c r="D94" i="5"/>
  <c r="D102" i="5"/>
  <c r="D118" i="5"/>
  <c r="D119" i="5"/>
  <c r="D87" i="5"/>
  <c r="D108" i="5"/>
  <c r="D24" i="5"/>
  <c r="D47" i="5"/>
  <c r="D68" i="5"/>
  <c r="D90" i="5"/>
  <c r="D111" i="5"/>
  <c r="D52" i="5"/>
  <c r="D74" i="5"/>
  <c r="D116" i="5"/>
  <c r="D28" i="5"/>
  <c r="D39" i="5"/>
  <c r="D60" i="5"/>
  <c r="D82" i="5"/>
  <c r="D103" i="5"/>
  <c r="D124" i="5"/>
  <c r="D32" i="5"/>
  <c r="D95" i="5"/>
  <c r="D66" i="5"/>
  <c r="D12" i="5"/>
  <c r="D50" i="5"/>
  <c r="D71" i="5"/>
  <c r="D92" i="5"/>
  <c r="D114" i="5"/>
  <c r="D55" i="5"/>
  <c r="D76" i="5"/>
  <c r="D98" i="5"/>
  <c r="D36" i="5"/>
  <c r="D16" i="5"/>
  <c r="D42" i="5"/>
  <c r="D63" i="5"/>
  <c r="D84" i="5"/>
  <c r="D106" i="5"/>
  <c r="D20" i="5"/>
  <c r="D4" i="5"/>
  <c r="D44" i="5"/>
  <c r="D8" i="5"/>
  <c r="D79" i="5"/>
  <c r="D122" i="5"/>
  <c r="D58" i="5"/>
  <c r="D100" i="5"/>
  <c r="H6" i="5"/>
  <c r="G6" i="5"/>
  <c r="F6" i="5"/>
  <c r="E6" i="5"/>
  <c r="G43" i="5"/>
  <c r="H43" i="5"/>
  <c r="F43" i="5"/>
  <c r="E43" i="5"/>
  <c r="G107" i="5"/>
  <c r="H107" i="5"/>
  <c r="F107" i="5"/>
  <c r="E107" i="5"/>
  <c r="G64" i="5"/>
  <c r="H64" i="5"/>
  <c r="F64" i="5"/>
  <c r="E64" i="5"/>
  <c r="E9" i="5"/>
  <c r="F9" i="5"/>
  <c r="G9" i="5"/>
  <c r="H9" i="5"/>
  <c r="E45" i="5"/>
  <c r="G45" i="5"/>
  <c r="F45" i="5"/>
  <c r="H45" i="5"/>
  <c r="E109" i="5"/>
  <c r="G109" i="5"/>
  <c r="F109" i="5"/>
  <c r="H109" i="5"/>
  <c r="E23" i="5"/>
  <c r="H23" i="5"/>
  <c r="G23" i="5"/>
  <c r="F23" i="5"/>
  <c r="E73" i="5"/>
  <c r="H73" i="5"/>
  <c r="G73" i="5"/>
  <c r="F73" i="5"/>
  <c r="H126" i="5"/>
  <c r="G126" i="5"/>
  <c r="F126" i="5"/>
  <c r="E126" i="5"/>
  <c r="H94" i="5"/>
  <c r="G94" i="5"/>
  <c r="F94" i="5"/>
  <c r="E94" i="5"/>
  <c r="F68" i="5"/>
  <c r="E68" i="5"/>
  <c r="H68" i="5"/>
  <c r="G68" i="5"/>
  <c r="F60" i="5"/>
  <c r="E60" i="5"/>
  <c r="H60" i="5"/>
  <c r="G60" i="5"/>
  <c r="F50" i="5"/>
  <c r="E50" i="5"/>
  <c r="H50" i="5"/>
  <c r="G50" i="5"/>
  <c r="E16" i="5"/>
  <c r="G16" i="5"/>
  <c r="F16" i="5"/>
  <c r="H16" i="5"/>
  <c r="E8" i="5"/>
  <c r="G8" i="5"/>
  <c r="F8" i="5"/>
  <c r="H8" i="5"/>
  <c r="E79" i="5"/>
  <c r="G79" i="5"/>
  <c r="F79" i="5"/>
  <c r="H79" i="5"/>
  <c r="G59" i="5"/>
  <c r="H59" i="5"/>
  <c r="F59" i="5"/>
  <c r="E59" i="5"/>
  <c r="F80" i="5"/>
  <c r="G80" i="5"/>
  <c r="H80" i="5"/>
  <c r="E80" i="5"/>
  <c r="G61" i="5"/>
  <c r="F61" i="5"/>
  <c r="E61" i="5"/>
  <c r="H61" i="5"/>
  <c r="E31" i="5"/>
  <c r="H31" i="5"/>
  <c r="G31" i="5"/>
  <c r="F31" i="5"/>
  <c r="H46" i="5"/>
  <c r="G46" i="5"/>
  <c r="F46" i="5"/>
  <c r="E46" i="5"/>
  <c r="E111" i="5"/>
  <c r="G111" i="5"/>
  <c r="F111" i="5"/>
  <c r="H111" i="5"/>
  <c r="E103" i="5"/>
  <c r="G103" i="5"/>
  <c r="F103" i="5"/>
  <c r="H103" i="5"/>
  <c r="E63" i="5"/>
  <c r="G63" i="5"/>
  <c r="F63" i="5"/>
  <c r="H63" i="5"/>
  <c r="H18" i="5"/>
  <c r="G18" i="5"/>
  <c r="F18" i="5"/>
  <c r="E18" i="5"/>
  <c r="G120" i="5"/>
  <c r="H120" i="5"/>
  <c r="F120" i="5"/>
  <c r="E120" i="5"/>
  <c r="G21" i="5"/>
  <c r="E21" i="5"/>
  <c r="F21" i="5"/>
  <c r="H21" i="5"/>
  <c r="E35" i="5"/>
  <c r="H35" i="5"/>
  <c r="G35" i="5"/>
  <c r="F35" i="5"/>
  <c r="E119" i="5"/>
  <c r="G119" i="5"/>
  <c r="F119" i="5"/>
  <c r="H119" i="5"/>
  <c r="F124" i="5"/>
  <c r="E124" i="5"/>
  <c r="H124" i="5"/>
  <c r="G124" i="5"/>
  <c r="F84" i="5"/>
  <c r="E84" i="5"/>
  <c r="H84" i="5"/>
  <c r="G84" i="5"/>
  <c r="G22" i="5"/>
  <c r="H22" i="5"/>
  <c r="F22" i="5"/>
  <c r="E22" i="5"/>
  <c r="G25" i="5"/>
  <c r="F25" i="5"/>
  <c r="E25" i="5"/>
  <c r="H25" i="5"/>
  <c r="E7" i="5"/>
  <c r="H7" i="5"/>
  <c r="G7" i="5"/>
  <c r="F7" i="5"/>
  <c r="E105" i="5"/>
  <c r="H105" i="5"/>
  <c r="G105" i="5"/>
  <c r="F105" i="5"/>
  <c r="H62" i="5"/>
  <c r="G62" i="5"/>
  <c r="F62" i="5"/>
  <c r="E62" i="5"/>
  <c r="F74" i="5"/>
  <c r="E74" i="5"/>
  <c r="H74" i="5"/>
  <c r="G74" i="5"/>
  <c r="E106" i="5"/>
  <c r="F106" i="5"/>
  <c r="H106" i="5"/>
  <c r="G106" i="5"/>
  <c r="H56" i="5"/>
  <c r="F56" i="5"/>
  <c r="G56" i="5"/>
  <c r="E56" i="5"/>
  <c r="E12" i="5"/>
  <c r="G12" i="5"/>
  <c r="F12" i="5"/>
  <c r="H12" i="5"/>
  <c r="G10" i="5"/>
  <c r="H10" i="5"/>
  <c r="F10" i="5"/>
  <c r="E10" i="5"/>
  <c r="H51" i="5"/>
  <c r="G51" i="5"/>
  <c r="F51" i="5"/>
  <c r="E51" i="5"/>
  <c r="H115" i="5"/>
  <c r="G115" i="5"/>
  <c r="F115" i="5"/>
  <c r="E115" i="5"/>
  <c r="F72" i="5"/>
  <c r="H72" i="5"/>
  <c r="G72" i="5"/>
  <c r="E72" i="5"/>
  <c r="E13" i="5"/>
  <c r="G13" i="5"/>
  <c r="F13" i="5"/>
  <c r="H13" i="5"/>
  <c r="F53" i="5"/>
  <c r="G53" i="5"/>
  <c r="E53" i="5"/>
  <c r="H53" i="5"/>
  <c r="F117" i="5"/>
  <c r="G117" i="5"/>
  <c r="E117" i="5"/>
  <c r="H117" i="5"/>
  <c r="E27" i="5"/>
  <c r="H27" i="5"/>
  <c r="G27" i="5"/>
  <c r="F27" i="5"/>
  <c r="E81" i="5"/>
  <c r="H81" i="5"/>
  <c r="G81" i="5"/>
  <c r="F81" i="5"/>
  <c r="H38" i="5"/>
  <c r="G38" i="5"/>
  <c r="F38" i="5"/>
  <c r="E38" i="5"/>
  <c r="H102" i="5"/>
  <c r="G102" i="5"/>
  <c r="F102" i="5"/>
  <c r="E102" i="5"/>
  <c r="E90" i="5"/>
  <c r="F90" i="5"/>
  <c r="H90" i="5"/>
  <c r="G90" i="5"/>
  <c r="F82" i="5"/>
  <c r="E82" i="5"/>
  <c r="H82" i="5"/>
  <c r="G82" i="5"/>
  <c r="E71" i="5"/>
  <c r="G71" i="5"/>
  <c r="F71" i="5"/>
  <c r="H71" i="5"/>
  <c r="F42" i="5"/>
  <c r="E42" i="5"/>
  <c r="H42" i="5"/>
  <c r="G42" i="5"/>
  <c r="G14" i="5"/>
  <c r="H14" i="5"/>
  <c r="F14" i="5"/>
  <c r="E14" i="5"/>
  <c r="F17" i="5"/>
  <c r="G17" i="5"/>
  <c r="E17" i="5"/>
  <c r="H17" i="5"/>
  <c r="G125" i="5"/>
  <c r="F125" i="5"/>
  <c r="E125" i="5"/>
  <c r="H125" i="5"/>
  <c r="E89" i="5"/>
  <c r="H89" i="5"/>
  <c r="G89" i="5"/>
  <c r="F89" i="5"/>
  <c r="H118" i="5"/>
  <c r="G118" i="5"/>
  <c r="F118" i="5"/>
  <c r="E118" i="5"/>
  <c r="F92" i="5"/>
  <c r="E92" i="5"/>
  <c r="H92" i="5"/>
  <c r="G92" i="5"/>
  <c r="F122" i="5"/>
  <c r="E122" i="5"/>
  <c r="H122" i="5"/>
  <c r="G122" i="5"/>
  <c r="H67" i="5"/>
  <c r="G67" i="5"/>
  <c r="F67" i="5"/>
  <c r="E67" i="5"/>
  <c r="G88" i="5"/>
  <c r="H88" i="5"/>
  <c r="F88" i="5"/>
  <c r="E88" i="5"/>
  <c r="G69" i="5"/>
  <c r="F69" i="5"/>
  <c r="E69" i="5"/>
  <c r="H69" i="5"/>
  <c r="E3" i="5"/>
  <c r="H3" i="5"/>
  <c r="G3" i="5"/>
  <c r="F3" i="5"/>
  <c r="E97" i="5"/>
  <c r="H97" i="5"/>
  <c r="G97" i="5"/>
  <c r="F97" i="5"/>
  <c r="H54" i="5"/>
  <c r="G54" i="5"/>
  <c r="F54" i="5"/>
  <c r="E54" i="5"/>
  <c r="F52" i="5"/>
  <c r="E52" i="5"/>
  <c r="H52" i="5"/>
  <c r="G52" i="5"/>
  <c r="F114" i="5"/>
  <c r="E114" i="5"/>
  <c r="H114" i="5"/>
  <c r="G114" i="5"/>
  <c r="F58" i="5"/>
  <c r="E58" i="5"/>
  <c r="H58" i="5"/>
  <c r="G58" i="5"/>
  <c r="H75" i="5"/>
  <c r="G75" i="5"/>
  <c r="F75" i="5"/>
  <c r="E75" i="5"/>
  <c r="F96" i="5"/>
  <c r="H96" i="5"/>
  <c r="G96" i="5"/>
  <c r="E96" i="5"/>
  <c r="G77" i="5"/>
  <c r="F77" i="5"/>
  <c r="E77" i="5"/>
  <c r="H77" i="5"/>
  <c r="E41" i="5"/>
  <c r="H41" i="5"/>
  <c r="G41" i="5"/>
  <c r="F41" i="5"/>
  <c r="E87" i="5"/>
  <c r="G87" i="5"/>
  <c r="F87" i="5"/>
  <c r="H87" i="5"/>
  <c r="E32" i="5"/>
  <c r="G32" i="5"/>
  <c r="F32" i="5"/>
  <c r="H32" i="5"/>
  <c r="F100" i="5"/>
  <c r="E100" i="5"/>
  <c r="H100" i="5"/>
  <c r="G100" i="5"/>
  <c r="H99" i="5"/>
  <c r="G99" i="5"/>
  <c r="F99" i="5"/>
  <c r="E99" i="5"/>
  <c r="F44" i="5"/>
  <c r="E44" i="5"/>
  <c r="H44" i="5"/>
  <c r="G44" i="5"/>
  <c r="G123" i="5"/>
  <c r="H123" i="5"/>
  <c r="F123" i="5"/>
  <c r="E123" i="5"/>
  <c r="B6" i="5"/>
  <c r="F2" i="5"/>
  <c r="H2" i="5"/>
  <c r="G2" i="5"/>
  <c r="E2" i="5"/>
  <c r="E55" i="5"/>
  <c r="G55" i="5"/>
  <c r="F55" i="5"/>
  <c r="H55" i="5"/>
  <c r="E36" i="5"/>
  <c r="G36" i="5"/>
  <c r="F36" i="5"/>
  <c r="H36" i="5"/>
  <c r="H26" i="5"/>
  <c r="G26" i="5"/>
  <c r="F26" i="5"/>
  <c r="E26" i="5"/>
  <c r="G83" i="5"/>
  <c r="H83" i="5"/>
  <c r="F83" i="5"/>
  <c r="E83" i="5"/>
  <c r="G40" i="5"/>
  <c r="F40" i="5"/>
  <c r="H40" i="5"/>
  <c r="E40" i="5"/>
  <c r="G104" i="5"/>
  <c r="H104" i="5"/>
  <c r="F104" i="5"/>
  <c r="E104" i="5"/>
  <c r="F29" i="5"/>
  <c r="G29" i="5"/>
  <c r="E29" i="5"/>
  <c r="H29" i="5"/>
  <c r="E85" i="5"/>
  <c r="G85" i="5"/>
  <c r="F85" i="5"/>
  <c r="H85" i="5"/>
  <c r="E11" i="5"/>
  <c r="H11" i="5"/>
  <c r="G11" i="5"/>
  <c r="F11" i="5"/>
  <c r="E49" i="5"/>
  <c r="H49" i="5"/>
  <c r="G49" i="5"/>
  <c r="F49" i="5"/>
  <c r="E113" i="5"/>
  <c r="H113" i="5"/>
  <c r="G113" i="5"/>
  <c r="F113" i="5"/>
  <c r="H70" i="5"/>
  <c r="G70" i="5"/>
  <c r="F70" i="5"/>
  <c r="E70" i="5"/>
  <c r="F108" i="5"/>
  <c r="E108" i="5"/>
  <c r="H108" i="5"/>
  <c r="G108" i="5"/>
  <c r="F116" i="5"/>
  <c r="E116" i="5"/>
  <c r="H116" i="5"/>
  <c r="G116" i="5"/>
  <c r="E95" i="5"/>
  <c r="G95" i="5"/>
  <c r="F95" i="5"/>
  <c r="H95" i="5"/>
  <c r="F76" i="5"/>
  <c r="E76" i="5"/>
  <c r="H76" i="5"/>
  <c r="G76" i="5"/>
  <c r="E20" i="5"/>
  <c r="G20" i="5"/>
  <c r="F20" i="5"/>
  <c r="H20" i="5"/>
  <c r="G30" i="5"/>
  <c r="H30" i="5"/>
  <c r="F30" i="5"/>
  <c r="E30" i="5"/>
  <c r="H91" i="5"/>
  <c r="G91" i="5"/>
  <c r="F91" i="5"/>
  <c r="E91" i="5"/>
  <c r="H48" i="5"/>
  <c r="F48" i="5"/>
  <c r="G48" i="5"/>
  <c r="E48" i="5"/>
  <c r="H112" i="5"/>
  <c r="G112" i="5"/>
  <c r="F112" i="5"/>
  <c r="E112" i="5"/>
  <c r="E33" i="5"/>
  <c r="G33" i="5"/>
  <c r="F33" i="5"/>
  <c r="H33" i="5"/>
  <c r="E93" i="5"/>
  <c r="F93" i="5"/>
  <c r="G93" i="5"/>
  <c r="H93" i="5"/>
  <c r="E15" i="5"/>
  <c r="H15" i="5"/>
  <c r="G15" i="5"/>
  <c r="F15" i="5"/>
  <c r="E57" i="5"/>
  <c r="H57" i="5"/>
  <c r="G57" i="5"/>
  <c r="F57" i="5"/>
  <c r="E121" i="5"/>
  <c r="H121" i="5"/>
  <c r="G121" i="5"/>
  <c r="F121" i="5"/>
  <c r="H78" i="5"/>
  <c r="G78" i="5"/>
  <c r="F78" i="5"/>
  <c r="E78" i="5"/>
  <c r="E24" i="5"/>
  <c r="G24" i="5"/>
  <c r="F24" i="5"/>
  <c r="H24" i="5"/>
  <c r="E28" i="5"/>
  <c r="G28" i="5"/>
  <c r="F28" i="5"/>
  <c r="H28" i="5"/>
  <c r="E66" i="5"/>
  <c r="F66" i="5"/>
  <c r="H66" i="5"/>
  <c r="G66" i="5"/>
  <c r="F98" i="5"/>
  <c r="E98" i="5"/>
  <c r="H98" i="5"/>
  <c r="G98" i="5"/>
  <c r="E4" i="5"/>
  <c r="G4" i="5"/>
  <c r="F4" i="5"/>
  <c r="H4" i="5"/>
  <c r="G34" i="5"/>
  <c r="H34" i="5"/>
  <c r="F34" i="5"/>
  <c r="E34" i="5"/>
  <c r="G5" i="5"/>
  <c r="F5" i="5"/>
  <c r="E5" i="5"/>
  <c r="H5" i="5"/>
  <c r="G37" i="5"/>
  <c r="F37" i="5"/>
  <c r="E37" i="5"/>
  <c r="H37" i="5"/>
  <c r="F101" i="5"/>
  <c r="G101" i="5"/>
  <c r="E101" i="5"/>
  <c r="H101" i="5"/>
  <c r="E19" i="5"/>
  <c r="H19" i="5"/>
  <c r="G19" i="5"/>
  <c r="F19" i="5"/>
  <c r="E65" i="5"/>
  <c r="H65" i="5"/>
  <c r="G65" i="5"/>
  <c r="F65" i="5"/>
  <c r="H110" i="5"/>
  <c r="G110" i="5"/>
  <c r="F110" i="5"/>
  <c r="E110" i="5"/>
  <c r="H86" i="5"/>
  <c r="G86" i="5"/>
  <c r="F86" i="5"/>
  <c r="E86" i="5"/>
  <c r="E47" i="5"/>
  <c r="G47" i="5"/>
  <c r="F47" i="5"/>
  <c r="H47" i="5"/>
  <c r="E39" i="5"/>
  <c r="G39" i="5"/>
  <c r="F39" i="5"/>
  <c r="H39" i="5"/>
  <c r="J19" i="5" l="1"/>
  <c r="J5" i="5"/>
  <c r="J34" i="5"/>
  <c r="J4" i="5"/>
  <c r="J28" i="5"/>
  <c r="J24" i="5"/>
  <c r="J15" i="5"/>
  <c r="J33" i="5"/>
  <c r="J30" i="5"/>
  <c r="J20" i="5"/>
  <c r="J11" i="5"/>
  <c r="J29" i="5"/>
  <c r="J26" i="5"/>
  <c r="J36" i="5"/>
  <c r="J32" i="5"/>
  <c r="J3" i="5"/>
  <c r="J17" i="5"/>
  <c r="J14" i="5"/>
  <c r="J27" i="5"/>
  <c r="J13" i="5"/>
  <c r="J10" i="5"/>
  <c r="J12" i="5"/>
  <c r="J7" i="5"/>
  <c r="J25" i="5"/>
  <c r="J22" i="5"/>
  <c r="J35" i="5"/>
  <c r="J21" i="5"/>
  <c r="J18" i="5"/>
  <c r="J31" i="5"/>
  <c r="J8" i="5"/>
  <c r="J16" i="5"/>
  <c r="J23" i="5"/>
  <c r="J9" i="5"/>
  <c r="J6" i="5"/>
  <c r="A7" i="5" l="1"/>
  <c r="D14" i="6"/>
  <c r="Q13" i="4"/>
  <c r="Q16" i="4"/>
  <c r="Q20" i="4"/>
  <c r="R22" i="4" s="1"/>
  <c r="Q22" i="4"/>
  <c r="C23" i="6"/>
  <c r="C24" i="6"/>
  <c r="I1" i="5" a="1"/>
  <c r="I55" i="5"/>
  <c r="I88" i="5"/>
  <c r="I126" i="5"/>
  <c r="I8" i="5"/>
  <c r="I97" i="5"/>
  <c r="I52" i="5"/>
  <c r="I87" i="5"/>
  <c r="I59" i="5"/>
  <c r="I93" i="5"/>
  <c r="I15" i="5"/>
  <c r="I69" i="5"/>
  <c r="I68" i="5"/>
  <c r="I96" i="5"/>
  <c r="I66" i="5"/>
  <c r="I123" i="5"/>
  <c r="I75" i="5"/>
  <c r="I20" i="5"/>
  <c r="I51" i="5"/>
  <c r="I58" i="5"/>
  <c r="I94" i="5"/>
  <c r="I63" i="5"/>
  <c r="I72" i="5"/>
  <c r="I35" i="5"/>
  <c r="I102" i="5"/>
  <c r="I120" i="5"/>
  <c r="I40" i="5"/>
  <c r="I30" i="5"/>
  <c r="I83" i="5"/>
  <c r="I3" i="5"/>
  <c r="I125" i="5"/>
  <c r="I90" i="5"/>
  <c r="I10" i="5"/>
  <c r="I100" i="5"/>
  <c r="I46" i="5"/>
  <c r="I112" i="5"/>
  <c r="I32" i="5"/>
  <c r="I61" i="5"/>
  <c r="I53" i="5"/>
  <c r="I82" i="5"/>
  <c r="I119" i="5"/>
  <c r="I76" i="5"/>
  <c r="I117" i="5"/>
  <c r="I104" i="5"/>
  <c r="I24" i="5"/>
  <c r="I108" i="5"/>
  <c r="I67" i="5"/>
  <c r="I103" i="5"/>
  <c r="I92" i="5"/>
  <c r="I74" i="5"/>
  <c r="I47" i="5"/>
  <c r="I105" i="5"/>
  <c r="I31" i="5"/>
  <c r="I4" i="5"/>
  <c r="I42" i="5"/>
  <c r="I54" i="5"/>
  <c r="I41" i="5"/>
  <c r="I39" i="5"/>
  <c r="I21" i="5"/>
  <c r="I56" i="5"/>
  <c r="I118" i="5"/>
  <c r="I115" i="5"/>
  <c r="I19" i="5"/>
  <c r="I38" i="5"/>
  <c r="I122" i="5"/>
  <c r="I26" i="5"/>
  <c r="I37" i="5"/>
  <c r="I33" i="5"/>
  <c r="I86" i="5"/>
  <c r="I89" i="5"/>
  <c r="I45" i="5"/>
  <c r="I62" i="5"/>
  <c r="I7" i="5"/>
  <c r="I84" i="5"/>
  <c r="I48" i="5"/>
  <c r="I70" i="5"/>
  <c r="I99" i="5"/>
  <c r="I11" i="5"/>
  <c r="I6" i="5"/>
  <c r="I106" i="5"/>
  <c r="I18" i="5"/>
  <c r="I116" i="5"/>
  <c r="I25" i="5"/>
  <c r="I36" i="5"/>
  <c r="I121" i="5"/>
  <c r="I57" i="5"/>
  <c r="I111" i="5"/>
  <c r="I22" i="5"/>
  <c r="I44" i="5"/>
  <c r="I64" i="5"/>
  <c r="I95" i="5"/>
  <c r="I29" i="5"/>
  <c r="I91" i="5"/>
  <c r="I27" i="5"/>
  <c r="I110" i="5"/>
  <c r="I13" i="5"/>
  <c r="I98" i="5"/>
  <c r="I34" i="5"/>
  <c r="I23" i="5"/>
  <c r="I5" i="5"/>
  <c r="I113" i="5"/>
  <c r="I49" i="5"/>
  <c r="I2" i="5"/>
  <c r="I14" i="5"/>
  <c r="I60" i="5"/>
  <c r="I81" i="5"/>
  <c r="I17" i="5"/>
  <c r="I109" i="5"/>
  <c r="I28" i="5"/>
  <c r="I73" i="5"/>
  <c r="I9" i="5"/>
  <c r="I78" i="5"/>
  <c r="I124" i="5"/>
  <c r="I80" i="5"/>
  <c r="I16" i="5"/>
  <c r="I101" i="5"/>
  <c r="I107" i="5"/>
  <c r="I43" i="5"/>
  <c r="I71" i="5"/>
  <c r="I85" i="5"/>
  <c r="I114" i="5"/>
  <c r="I50" i="5"/>
  <c r="I79" i="5"/>
  <c r="I77" i="5"/>
  <c r="I12" i="5"/>
  <c r="I65" i="5"/>
  <c r="I1" i="5"/>
  <c r="O16" i="4"/>
  <c r="D15" i="6"/>
  <c r="D25" i="6"/>
  <c r="B7" i="5"/>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<sst xmlns="http://schemas.openxmlformats.org/spreadsheetml/2006/main" count="430" uniqueCount="197">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</sst>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6"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b/>
      <sz val="12"/>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10"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1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0" borderId="0" xfId="3" applyFont="1"/>
    <xf numFmtId="0" fontId="5" fillId="7" borderId="0" xfId="3" applyFont="1" applyFill="1"/>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7" borderId="13" xfId="3" applyFont="1" applyFill="1" applyBorder="1"/>
    <xf numFmtId="0" fontId="5" fillId="7" borderId="15" xfId="3" applyFont="1" applyFill="1" applyBorder="1"/>
    <xf numFmtId="0" fontId="5" fillId="5" borderId="29" xfId="3" applyFont="1" applyFill="1" applyBorder="1"/>
    <xf numFmtId="0" fontId="5" fillId="7" borderId="16" xfId="3" applyFont="1" applyFill="1" applyBorder="1"/>
    <xf numFmtId="0" fontId="5" fillId="7" borderId="17" xfId="3" applyFont="1" applyFill="1" applyBorder="1"/>
    <xf numFmtId="0" fontId="5" fillId="8" borderId="6" xfId="1" applyFont="1" applyFill="1" applyBorder="1" applyAlignment="1">
      <alignment horizontal="center"/>
    </xf>
    <xf numFmtId="0" fontId="5" fillId="5" borderId="31" xfId="3" applyFont="1" applyFill="1" applyBorder="1"/>
    <xf numFmtId="0" fontId="5" fillId="7" borderId="32" xfId="3" applyFont="1" applyFill="1" applyBorder="1"/>
    <xf numFmtId="0" fontId="5" fillId="7" borderId="33"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8" borderId="29" xfId="1" applyNumberFormat="1" applyFont="1" applyFill="1" applyBorder="1" applyAlignment="1">
      <alignment horizontal="right"/>
    </xf>
    <xf numFmtId="176" fontId="2" fillId="8"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6" fillId="5" borderId="0" xfId="10" applyFill="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1" fillId="2" borderId="14" xfId="1" applyFont="1" applyFill="1" applyBorder="1"/>
    <xf numFmtId="0" fontId="21" fillId="2" borderId="15" xfId="1" applyFont="1" applyFill="1" applyBorder="1"/>
    <xf numFmtId="0" fontId="5" fillId="2" borderId="16" xfId="1" applyFont="1" applyFill="1" applyBorder="1"/>
    <xf numFmtId="175" fontId="22"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1" fillId="2" borderId="17" xfId="1" applyFont="1" applyFill="1" applyBorder="1"/>
    <xf numFmtId="175" fontId="1" fillId="0" borderId="0" xfId="1" applyNumberFormat="1"/>
    <xf numFmtId="175" fontId="22"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2"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3"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4"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5"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7" xfId="1" applyFont="1" applyBorder="1" applyAlignment="1">
      <alignment horizontal="center"/>
    </xf>
    <xf numFmtId="0" fontId="5" fillId="0" borderId="33" xfId="1" applyFont="1" applyBorder="1"/>
    <xf numFmtId="0" fontId="16" fillId="0" borderId="0" xfId="1" applyFont="1"/>
    <xf numFmtId="0" fontId="24"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3" fillId="2" borderId="9" xfId="1" applyFont="1" applyFill="1" applyBorder="1" applyAlignment="1">
      <alignment horizontal="left" vertical="center"/>
    </xf>
    <xf numFmtId="0" fontId="24" fillId="2" borderId="32" xfId="1" applyFont="1" applyFill="1" applyBorder="1"/>
    <xf numFmtId="0" fontId="5" fillId="2" borderId="37" xfId="1" applyFont="1" applyFill="1" applyBorder="1"/>
    <xf numFmtId="0" fontId="5" fillId="2" borderId="37" xfId="1" applyFont="1" applyFill="1" applyBorder="1" applyAlignment="1">
      <alignment horizontal="center"/>
    </xf>
    <xf numFmtId="0" fontId="5" fillId="2" borderId="33" xfId="1" applyFont="1" applyFill="1" applyBorder="1" applyAlignment="1">
      <alignment horizontal="left"/>
    </xf>
    <xf numFmtId="0" fontId="20" fillId="9" borderId="36" xfId="1" applyFont="1" applyFill="1" applyBorder="1" applyAlignment="1">
      <alignment horizontal="center"/>
    </xf>
    <xf numFmtId="0" fontId="20" fillId="9" borderId="35" xfId="1" applyFont="1" applyFill="1" applyBorder="1" applyAlignment="1">
      <alignment horizontal="center"/>
    </xf>
    <xf numFmtId="0" fontId="20" fillId="9" borderId="34" xfId="1" applyFont="1" applyFill="1" applyBorder="1" applyAlignment="1">
      <alignment horizontal="center"/>
    </xf>
    <xf numFmtId="0" fontId="10" fillId="9" borderId="12" xfId="3" applyFont="1" applyFill="1" applyBorder="1" applyAlignment="1">
      <alignment horizontal="center"/>
    </xf>
    <xf numFmtId="0" fontId="10" fillId="9" borderId="11" xfId="3" applyFont="1" applyFill="1" applyBorder="1" applyAlignment="1">
      <alignment horizontal="center"/>
    </xf>
    <xf numFmtId="0" fontId="10"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4"/>
  <sheetViews>
    <sheetView tabSelected="1" workbookViewId="0"/>
  </sheetViews>
  <sheetFormatPr defaultColWidth="8" defaultRowHeight="11.25" x14ac:dyDescent="0.2"/>
  <cols>
    <col min="1" max="1" width="6.140625" style="57" customWidth="1"/>
    <col min="2" max="2" width="8.42578125" style="57" customWidth="1"/>
    <col min="3" max="3" width="18" style="57" bestFit="1" customWidth="1"/>
    <col min="4" max="4" width="23.85546875" style="57" bestFit="1" customWidth="1"/>
    <col min="5" max="5" width="22" style="57" bestFit="1" customWidth="1"/>
    <col min="6" max="6" width="7.28515625" style="57" customWidth="1"/>
    <col min="7" max="16384" width="8" style="57"/>
  </cols>
  <sheetData>
    <row r="1" spans="1:33" s="58" customFormat="1" ht="12" thickBot="1" x14ac:dyDescent="0.25">
      <c r="B1" s="58" t="str">
        <f>_xll.qlxlVersion(TRUE,Trigger)</f>
        <v>QuantLibXL 1.3.0 - MS VC++ 9.0 - Multithreaded Static Runtime library - Release Configuration - Dec  5 2013 11:03:51</v>
      </c>
    </row>
    <row r="2" spans="1:33" s="58" customFormat="1" ht="18" x14ac:dyDescent="0.25">
      <c r="B2" s="211" t="s">
        <v>118</v>
      </c>
      <c r="C2" s="212"/>
      <c r="D2" s="212"/>
      <c r="E2" s="212"/>
      <c r="F2" s="213"/>
      <c r="K2" s="208" t="s">
        <v>175</v>
      </c>
      <c r="L2" s="209"/>
      <c r="M2" s="209"/>
      <c r="N2" s="210"/>
    </row>
    <row r="3" spans="1:33" ht="12" thickBot="1" x14ac:dyDescent="0.25">
      <c r="A3" s="58"/>
      <c r="B3" s="66"/>
      <c r="C3" s="99"/>
      <c r="D3" s="63"/>
      <c r="E3" s="63"/>
      <c r="F3" s="62"/>
      <c r="G3" s="58"/>
      <c r="H3" s="58"/>
      <c r="I3" s="58"/>
      <c r="J3" s="58"/>
      <c r="K3" s="142"/>
      <c r="L3" s="145"/>
      <c r="M3" s="145"/>
      <c r="N3" s="144"/>
      <c r="O3" s="58"/>
      <c r="P3" s="58"/>
      <c r="Q3" s="58"/>
      <c r="R3" s="58"/>
      <c r="S3" s="58"/>
      <c r="T3" s="58"/>
      <c r="U3" s="58"/>
      <c r="V3" s="58"/>
      <c r="W3" s="58"/>
      <c r="X3" s="58"/>
      <c r="Y3" s="58"/>
      <c r="Z3" s="58"/>
      <c r="AA3" s="58"/>
      <c r="AB3" s="58"/>
      <c r="AC3" s="58"/>
      <c r="AD3" s="58"/>
      <c r="AE3" s="58"/>
      <c r="AF3" s="58"/>
      <c r="AG3" s="58"/>
    </row>
    <row r="4" spans="1:33" x14ac:dyDescent="0.2">
      <c r="A4" s="58"/>
      <c r="B4" s="66"/>
      <c r="C4" s="95" t="s">
        <v>117</v>
      </c>
      <c r="D4" s="98" t="s">
        <v>111</v>
      </c>
      <c r="E4" s="63"/>
      <c r="F4" s="62"/>
      <c r="G4" s="58"/>
      <c r="H4" s="97" t="s">
        <v>116</v>
      </c>
      <c r="I4" s="96"/>
      <c r="J4" s="58"/>
      <c r="K4" s="142"/>
      <c r="L4" s="141" t="s">
        <v>101</v>
      </c>
      <c r="M4" s="135"/>
      <c r="N4" s="140"/>
      <c r="O4" s="58"/>
      <c r="P4" s="58"/>
      <c r="Q4" s="58"/>
      <c r="R4" s="58"/>
      <c r="S4" s="58"/>
      <c r="T4" s="58"/>
      <c r="U4" s="58"/>
      <c r="V4" s="58"/>
      <c r="W4" s="58"/>
      <c r="X4" s="58"/>
      <c r="Y4" s="58"/>
      <c r="Z4" s="58"/>
      <c r="AA4" s="58"/>
      <c r="AB4" s="58"/>
      <c r="AC4" s="58"/>
      <c r="AD4" s="58"/>
      <c r="AE4" s="58"/>
      <c r="AF4" s="58"/>
      <c r="AG4" s="58"/>
    </row>
    <row r="5" spans="1:33" x14ac:dyDescent="0.2">
      <c r="A5" s="58"/>
      <c r="B5" s="66"/>
      <c r="C5" s="88" t="s">
        <v>115</v>
      </c>
      <c r="D5" s="67">
        <v>3</v>
      </c>
      <c r="E5" s="63"/>
      <c r="F5" s="62"/>
      <c r="G5" s="58"/>
      <c r="H5" s="93" t="s">
        <v>114</v>
      </c>
      <c r="I5" s="92" t="s">
        <v>113</v>
      </c>
      <c r="J5" s="58"/>
      <c r="K5" s="142"/>
      <c r="L5" s="141" t="s">
        <v>102</v>
      </c>
      <c r="M5" s="135" t="b">
        <v>1</v>
      </c>
      <c r="N5" s="140"/>
      <c r="O5" s="58"/>
      <c r="P5" s="58"/>
      <c r="Q5" s="58"/>
      <c r="R5" s="58"/>
      <c r="S5" s="58"/>
      <c r="T5" s="58"/>
      <c r="U5" s="58"/>
      <c r="V5" s="58"/>
      <c r="W5" s="58"/>
      <c r="X5" s="58"/>
      <c r="Y5" s="58"/>
      <c r="Z5" s="58"/>
      <c r="AA5" s="58"/>
      <c r="AB5" s="58"/>
      <c r="AC5" s="58"/>
      <c r="AD5" s="58"/>
      <c r="AE5" s="58"/>
      <c r="AF5" s="58"/>
      <c r="AG5" s="58"/>
    </row>
    <row r="6" spans="1:33" x14ac:dyDescent="0.2">
      <c r="A6" s="58"/>
      <c r="B6" s="66"/>
      <c r="C6" s="88" t="s">
        <v>112</v>
      </c>
      <c r="D6" s="67" t="str">
        <f>_xll.qlPeriodEquivalent(D5&amp;"M")</f>
        <v>3M</v>
      </c>
      <c r="E6" s="63"/>
      <c r="F6" s="62"/>
      <c r="G6" s="58"/>
      <c r="H6" s="93" t="s">
        <v>111</v>
      </c>
      <c r="I6" s="92" t="s">
        <v>110</v>
      </c>
      <c r="J6" s="58"/>
      <c r="K6" s="142"/>
      <c r="L6" s="141" t="s">
        <v>100</v>
      </c>
      <c r="M6" s="135" t="b">
        <v>0</v>
      </c>
      <c r="N6" s="140"/>
      <c r="O6" s="58"/>
      <c r="P6" s="58"/>
      <c r="Q6" s="58"/>
      <c r="R6" s="58"/>
      <c r="S6" s="58"/>
      <c r="T6" s="58"/>
      <c r="U6" s="58"/>
      <c r="V6" s="58"/>
      <c r="W6" s="58"/>
      <c r="X6" s="58"/>
      <c r="Y6" s="58"/>
      <c r="Z6" s="58"/>
      <c r="AA6" s="58"/>
      <c r="AB6" s="58"/>
      <c r="AC6" s="58"/>
      <c r="AD6" s="58"/>
      <c r="AE6" s="58"/>
      <c r="AF6" s="58"/>
      <c r="AG6" s="58"/>
    </row>
    <row r="7" spans="1:33" x14ac:dyDescent="0.2">
      <c r="A7" s="58"/>
      <c r="B7" s="66"/>
      <c r="C7" s="95" t="s">
        <v>109</v>
      </c>
      <c r="D7" s="94" t="s">
        <v>108</v>
      </c>
      <c r="E7" s="63"/>
      <c r="F7" s="62"/>
      <c r="G7" s="58"/>
      <c r="H7" s="93" t="s">
        <v>107</v>
      </c>
      <c r="I7" s="92"/>
      <c r="J7" s="58"/>
      <c r="K7" s="142"/>
      <c r="L7" s="141" t="s">
        <v>174</v>
      </c>
      <c r="M7" s="135" t="b">
        <v>1</v>
      </c>
      <c r="N7" s="140"/>
      <c r="O7" s="58"/>
      <c r="P7" s="58"/>
      <c r="Q7" s="58"/>
      <c r="R7" s="58"/>
      <c r="S7" s="58"/>
      <c r="T7" s="58"/>
      <c r="U7" s="58"/>
      <c r="V7" s="58"/>
      <c r="W7" s="58"/>
      <c r="X7" s="58"/>
      <c r="Y7" s="58"/>
      <c r="Z7" s="58"/>
      <c r="AA7" s="58"/>
      <c r="AB7" s="58"/>
      <c r="AC7" s="58"/>
      <c r="AD7" s="58"/>
      <c r="AE7" s="58"/>
      <c r="AF7" s="58"/>
      <c r="AG7" s="58"/>
    </row>
    <row r="8" spans="1:33" ht="12" thickBot="1" x14ac:dyDescent="0.25">
      <c r="A8" s="58"/>
      <c r="B8" s="66"/>
      <c r="C8" s="91" t="s">
        <v>106</v>
      </c>
      <c r="D8" s="84" t="str">
        <f>VLOOKUP(Currency,H4:I8,2)</f>
        <v>SB</v>
      </c>
      <c r="E8" s="63"/>
      <c r="F8" s="62"/>
      <c r="G8" s="58"/>
      <c r="H8" s="90" t="s">
        <v>105</v>
      </c>
      <c r="I8" s="89" t="s">
        <v>104</v>
      </c>
      <c r="J8" s="58"/>
      <c r="K8" s="142"/>
      <c r="L8" s="141" t="s">
        <v>173</v>
      </c>
      <c r="M8" s="143" t="e">
        <f ca="1">SUBSTITUTE(LEFT(CELL("filename",#REF!),FIND("[",CELL("filename",#REF!),1)-1),"\XLS\","\XML\")</f>
        <v>#REF!</v>
      </c>
      <c r="N8" s="140"/>
      <c r="O8" s="58"/>
      <c r="P8" s="58"/>
      <c r="Q8" s="58"/>
      <c r="R8" s="58"/>
      <c r="S8" s="58"/>
      <c r="T8" s="58"/>
      <c r="U8" s="58"/>
      <c r="V8" s="58"/>
      <c r="W8" s="58"/>
      <c r="X8" s="58"/>
      <c r="Y8" s="58"/>
      <c r="Z8" s="58"/>
      <c r="AA8" s="58"/>
      <c r="AB8" s="58"/>
      <c r="AC8" s="58"/>
      <c r="AD8" s="58"/>
      <c r="AE8" s="58"/>
      <c r="AF8" s="58"/>
      <c r="AG8" s="58"/>
    </row>
    <row r="9" spans="1:33" x14ac:dyDescent="0.2">
      <c r="A9" s="58"/>
      <c r="B9" s="66"/>
      <c r="C9" s="88" t="s">
        <v>103</v>
      </c>
      <c r="D9" s="67" t="str">
        <f>Currency&amp;"_"&amp;$E$16&amp;"RH"</f>
        <v>GBP_YCSTDRH</v>
      </c>
      <c r="E9" s="63"/>
      <c r="F9" s="62"/>
      <c r="G9" s="58"/>
      <c r="H9" s="58"/>
      <c r="I9" s="58"/>
      <c r="J9" s="58"/>
      <c r="K9" s="142"/>
      <c r="L9" s="141" t="s">
        <v>172</v>
      </c>
      <c r="M9" s="132" t="b">
        <v>1</v>
      </c>
      <c r="N9" s="140"/>
      <c r="O9" s="58"/>
      <c r="P9" s="58"/>
      <c r="Q9" s="58"/>
      <c r="R9" s="58"/>
      <c r="S9" s="58"/>
      <c r="T9" s="58"/>
      <c r="U9" s="58"/>
      <c r="V9" s="58"/>
      <c r="W9" s="58"/>
      <c r="X9" s="58"/>
      <c r="Y9" s="58"/>
      <c r="Z9" s="58"/>
      <c r="AA9" s="58"/>
      <c r="AB9" s="58"/>
      <c r="AC9" s="58"/>
      <c r="AD9" s="58"/>
      <c r="AE9" s="58"/>
      <c r="AF9" s="58"/>
      <c r="AG9" s="58"/>
    </row>
    <row r="10" spans="1:33" ht="12" thickBot="1" x14ac:dyDescent="0.25">
      <c r="A10" s="58"/>
      <c r="B10" s="66"/>
      <c r="C10" s="87" t="s">
        <v>102</v>
      </c>
      <c r="D10" s="67" t="b">
        <v>1</v>
      </c>
      <c r="E10" s="63"/>
      <c r="F10" s="62"/>
      <c r="G10" s="58"/>
      <c r="H10" s="58"/>
      <c r="I10" s="58"/>
      <c r="J10" s="58"/>
      <c r="K10" s="139"/>
      <c r="L10" s="138"/>
      <c r="M10" s="138"/>
      <c r="N10" s="137"/>
      <c r="O10" s="58"/>
      <c r="P10" s="58"/>
      <c r="Q10" s="58"/>
      <c r="R10" s="58"/>
      <c r="S10" s="58"/>
      <c r="T10" s="58"/>
      <c r="U10" s="58"/>
      <c r="V10" s="58"/>
      <c r="W10" s="58"/>
      <c r="X10" s="58"/>
      <c r="Y10" s="58"/>
      <c r="Z10" s="58"/>
      <c r="AA10" s="58"/>
      <c r="AB10" s="58"/>
      <c r="AC10" s="58"/>
      <c r="AD10" s="58"/>
      <c r="AE10" s="58"/>
      <c r="AF10" s="58"/>
      <c r="AG10" s="58"/>
    </row>
    <row r="11" spans="1:33" ht="12" thickBot="1" x14ac:dyDescent="0.25">
      <c r="A11" s="58"/>
      <c r="B11" s="66"/>
      <c r="C11" s="87" t="s">
        <v>101</v>
      </c>
      <c r="D11" s="86">
        <v>41653.066053240742</v>
      </c>
      <c r="E11" s="63"/>
      <c r="F11" s="62"/>
      <c r="G11" s="58"/>
      <c r="H11" s="58"/>
      <c r="I11" s="58"/>
      <c r="J11" s="58"/>
      <c r="K11" s="127"/>
      <c r="L11" s="127"/>
      <c r="M11" s="127"/>
      <c r="N11" s="127"/>
      <c r="O11" s="58"/>
      <c r="P11" s="58"/>
      <c r="Q11" s="58"/>
      <c r="R11" s="58"/>
      <c r="S11" s="58"/>
      <c r="T11" s="58"/>
      <c r="U11" s="58"/>
      <c r="V11" s="58"/>
      <c r="W11" s="58"/>
      <c r="X11" s="58"/>
      <c r="Y11" s="58"/>
      <c r="Z11" s="58"/>
      <c r="AA11" s="58"/>
      <c r="AB11" s="58"/>
      <c r="AC11" s="58"/>
      <c r="AD11" s="58"/>
      <c r="AE11" s="58"/>
      <c r="AF11" s="58"/>
      <c r="AG11" s="58"/>
    </row>
    <row r="12" spans="1:33" ht="15.75" x14ac:dyDescent="0.25">
      <c r="A12" s="58"/>
      <c r="B12" s="66"/>
      <c r="C12" s="85" t="s">
        <v>100</v>
      </c>
      <c r="D12" s="84" t="b">
        <v>0</v>
      </c>
      <c r="E12" s="63"/>
      <c r="F12" s="62"/>
      <c r="G12" s="58"/>
      <c r="H12" s="58"/>
      <c r="I12" s="58"/>
      <c r="J12" s="58"/>
      <c r="K12" s="208" t="s">
        <v>171</v>
      </c>
      <c r="L12" s="209"/>
      <c r="M12" s="209"/>
      <c r="N12" s="210"/>
      <c r="O12" s="58"/>
      <c r="P12" s="58"/>
      <c r="Q12" s="58"/>
      <c r="R12" s="58"/>
      <c r="S12" s="58"/>
      <c r="T12" s="58"/>
      <c r="U12" s="58"/>
      <c r="V12" s="58"/>
      <c r="W12" s="58"/>
      <c r="X12" s="58"/>
      <c r="Y12" s="58"/>
      <c r="Z12" s="58"/>
      <c r="AA12" s="58"/>
      <c r="AB12" s="58"/>
      <c r="AC12" s="58"/>
      <c r="AD12" s="58"/>
      <c r="AE12" s="58"/>
      <c r="AF12" s="58"/>
      <c r="AG12" s="58"/>
    </row>
    <row r="13" spans="1:33" ht="12.75" x14ac:dyDescent="0.2">
      <c r="A13" s="58"/>
      <c r="B13" s="66"/>
      <c r="C13" s="71"/>
      <c r="D13" s="71"/>
      <c r="E13" s="63"/>
      <c r="F13" s="62"/>
      <c r="G13" s="58"/>
      <c r="H13" s="58"/>
      <c r="I13" s="58"/>
      <c r="J13" s="58"/>
      <c r="K13" s="134"/>
      <c r="L13" s="136"/>
      <c r="M13" s="136"/>
      <c r="N13" s="131"/>
      <c r="O13" s="58"/>
      <c r="P13" s="58"/>
      <c r="Q13" s="58"/>
      <c r="R13" s="58"/>
      <c r="S13" s="58"/>
      <c r="T13" s="58"/>
      <c r="U13" s="58"/>
      <c r="V13" s="58"/>
      <c r="W13" s="58"/>
      <c r="X13" s="58"/>
      <c r="Y13" s="58"/>
      <c r="Z13" s="58"/>
      <c r="AA13" s="58"/>
      <c r="AB13" s="58"/>
      <c r="AC13" s="58"/>
      <c r="AD13" s="58"/>
      <c r="AE13" s="58"/>
      <c r="AF13" s="58"/>
      <c r="AG13" s="58"/>
    </row>
    <row r="14" spans="1:33" ht="12.75" x14ac:dyDescent="0.2">
      <c r="A14" s="58"/>
      <c r="B14" s="66"/>
      <c r="C14" s="81" t="s">
        <v>99</v>
      </c>
      <c r="D14" s="83" t="str">
        <f>_xll.qlPiecewiseYieldCurve(D16,NDays,Calendar,RateHelpersSelected,,,,Accuracy,TraitsID,InterpolatorID,Permanent,,ObjectOverwrite)</f>
        <v>_GBPYCSTD#0000</v>
      </c>
      <c r="E14" s="63"/>
      <c r="F14" s="62"/>
      <c r="G14" s="58"/>
      <c r="H14" s="58"/>
      <c r="I14" s="58"/>
      <c r="J14" s="58"/>
      <c r="K14" s="134"/>
      <c r="L14" s="133" t="s">
        <v>117</v>
      </c>
      <c r="M14" s="135" t="s">
        <v>111</v>
      </c>
      <c r="N14" s="131"/>
      <c r="O14" s="58"/>
      <c r="P14" s="58"/>
      <c r="Q14" s="58"/>
      <c r="R14" s="58"/>
      <c r="S14" s="58"/>
      <c r="T14" s="58"/>
      <c r="U14" s="58"/>
      <c r="V14" s="58"/>
      <c r="W14" s="58"/>
      <c r="X14" s="58"/>
      <c r="Y14" s="58"/>
      <c r="Z14" s="58"/>
      <c r="AA14" s="58"/>
      <c r="AB14" s="58"/>
      <c r="AC14" s="58"/>
      <c r="AD14" s="58"/>
      <c r="AE14" s="58"/>
      <c r="AF14" s="58"/>
      <c r="AG14" s="58"/>
    </row>
    <row r="15" spans="1:33" ht="12.75" x14ac:dyDescent="0.2">
      <c r="A15" s="58"/>
      <c r="B15" s="66"/>
      <c r="C15" s="73" t="s">
        <v>80</v>
      </c>
      <c r="D15" s="82" t="str">
        <f>_xll.ohRangeRetrieveError(YieldCurve)</f>
        <v/>
      </c>
      <c r="E15" s="63"/>
      <c r="F15" s="62"/>
      <c r="G15" s="58"/>
      <c r="H15" s="58"/>
      <c r="I15" s="58"/>
      <c r="J15" s="58"/>
      <c r="K15" s="134"/>
      <c r="L15" s="133" t="s">
        <v>170</v>
      </c>
      <c r="M15" s="135" t="s">
        <v>169</v>
      </c>
      <c r="N15" s="131"/>
      <c r="O15" s="58"/>
      <c r="P15" s="58"/>
      <c r="Q15" s="58"/>
      <c r="R15" s="58"/>
      <c r="S15" s="58"/>
      <c r="T15" s="58"/>
      <c r="U15" s="58"/>
      <c r="V15" s="58"/>
      <c r="W15" s="58"/>
      <c r="X15" s="58"/>
      <c r="Y15" s="58"/>
      <c r="Z15" s="58"/>
      <c r="AA15" s="58"/>
      <c r="AB15" s="58"/>
      <c r="AC15" s="58"/>
      <c r="AD15" s="58"/>
      <c r="AE15" s="58"/>
      <c r="AF15" s="58"/>
      <c r="AG15" s="58"/>
    </row>
    <row r="16" spans="1:33" ht="12.75" x14ac:dyDescent="0.2">
      <c r="A16" s="58"/>
      <c r="B16" s="66"/>
      <c r="C16" s="81" t="s">
        <v>98</v>
      </c>
      <c r="D16" s="80" t="str">
        <f>"_"&amp;Currency&amp;$E$16</f>
        <v>_GBPYCSTD</v>
      </c>
      <c r="E16" s="79" t="s">
        <v>97</v>
      </c>
      <c r="F16" s="62"/>
      <c r="G16" s="58"/>
      <c r="H16" s="58"/>
      <c r="I16" s="58"/>
      <c r="J16" s="58"/>
      <c r="K16" s="134"/>
      <c r="L16" s="133" t="s">
        <v>168</v>
      </c>
      <c r="M16" s="132" t="s">
        <v>167</v>
      </c>
      <c r="N16" s="131"/>
      <c r="O16" s="58"/>
      <c r="P16" s="58"/>
      <c r="Q16" s="58"/>
      <c r="R16" s="58"/>
      <c r="S16" s="58"/>
      <c r="T16" s="58"/>
      <c r="U16" s="58"/>
      <c r="V16" s="58"/>
      <c r="W16" s="58"/>
      <c r="X16" s="58"/>
      <c r="Y16" s="58"/>
      <c r="Z16" s="58"/>
      <c r="AA16" s="58"/>
      <c r="AB16" s="58"/>
      <c r="AC16" s="58"/>
      <c r="AD16" s="58"/>
      <c r="AE16" s="58"/>
      <c r="AF16" s="58"/>
      <c r="AG16" s="58"/>
    </row>
    <row r="17" spans="1:33" ht="13.5" thickBot="1" x14ac:dyDescent="0.25">
      <c r="A17" s="58"/>
      <c r="B17" s="66"/>
      <c r="C17" s="75" t="s">
        <v>96</v>
      </c>
      <c r="D17" s="78">
        <v>0</v>
      </c>
      <c r="E17" s="63"/>
      <c r="F17" s="62"/>
      <c r="G17" s="58"/>
      <c r="H17" s="58"/>
      <c r="I17" s="58"/>
      <c r="J17" s="58"/>
      <c r="K17" s="130"/>
      <c r="L17" s="129"/>
      <c r="M17" s="129"/>
      <c r="N17" s="128"/>
      <c r="O17" s="58"/>
      <c r="P17" s="58"/>
      <c r="Q17" s="58"/>
      <c r="R17" s="58"/>
      <c r="S17" s="58"/>
      <c r="T17" s="58"/>
      <c r="U17" s="58"/>
      <c r="V17" s="58"/>
      <c r="W17" s="58"/>
      <c r="X17" s="58"/>
      <c r="Y17" s="58"/>
      <c r="Z17" s="58"/>
      <c r="AA17" s="58"/>
      <c r="AB17" s="58"/>
      <c r="AC17" s="58"/>
      <c r="AD17" s="58"/>
      <c r="AE17" s="58"/>
      <c r="AF17" s="58"/>
      <c r="AG17" s="58"/>
    </row>
    <row r="18" spans="1:33" ht="12" thickBot="1" x14ac:dyDescent="0.25">
      <c r="A18" s="58"/>
      <c r="B18" s="66"/>
      <c r="C18" s="75" t="s">
        <v>95</v>
      </c>
      <c r="D18" s="77" t="s">
        <v>94</v>
      </c>
      <c r="E18" s="63"/>
      <c r="F18" s="62"/>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row>
    <row r="19" spans="1:33" ht="15.75" x14ac:dyDescent="0.25">
      <c r="A19" s="58"/>
      <c r="B19" s="66"/>
      <c r="C19" s="75" t="s">
        <v>93</v>
      </c>
      <c r="D19" s="76"/>
      <c r="E19" s="63"/>
      <c r="F19" s="62"/>
      <c r="G19" s="58"/>
      <c r="H19" s="58"/>
      <c r="I19" s="58"/>
      <c r="J19" s="58"/>
      <c r="K19" s="208" t="s">
        <v>175</v>
      </c>
      <c r="L19" s="209"/>
      <c r="M19" s="209"/>
      <c r="N19" s="210"/>
      <c r="O19" s="58"/>
      <c r="P19" s="58"/>
      <c r="Q19" s="58"/>
      <c r="R19" s="58"/>
      <c r="S19" s="58"/>
      <c r="T19" s="58"/>
      <c r="U19" s="58"/>
      <c r="V19" s="58"/>
      <c r="W19" s="58"/>
      <c r="X19" s="58"/>
      <c r="Y19" s="58"/>
      <c r="Z19" s="58"/>
      <c r="AA19" s="58"/>
      <c r="AB19" s="58"/>
      <c r="AC19" s="58"/>
      <c r="AD19" s="58"/>
      <c r="AE19" s="58"/>
      <c r="AF19" s="58"/>
      <c r="AG19" s="58"/>
    </row>
    <row r="20" spans="1:33" x14ac:dyDescent="0.2">
      <c r="A20" s="58"/>
      <c r="B20" s="66"/>
      <c r="C20" s="75" t="s">
        <v>92</v>
      </c>
      <c r="D20" s="74" t="s">
        <v>91</v>
      </c>
      <c r="E20" s="63"/>
      <c r="F20" s="62"/>
      <c r="G20" s="58"/>
      <c r="H20" s="58"/>
      <c r="I20" s="58"/>
      <c r="J20" s="58"/>
      <c r="K20" s="142"/>
      <c r="L20" s="145"/>
      <c r="M20" s="145"/>
      <c r="N20" s="144"/>
      <c r="O20" s="58"/>
      <c r="P20" s="58"/>
      <c r="Q20" s="58"/>
      <c r="R20" s="58"/>
      <c r="S20" s="58"/>
      <c r="T20" s="58"/>
      <c r="U20" s="58"/>
      <c r="V20" s="58"/>
      <c r="W20" s="58"/>
      <c r="X20" s="58"/>
      <c r="Y20" s="58"/>
      <c r="Z20" s="58"/>
      <c r="AA20" s="58"/>
      <c r="AB20" s="58"/>
      <c r="AC20" s="58"/>
      <c r="AD20" s="58"/>
      <c r="AE20" s="58"/>
      <c r="AF20" s="58"/>
      <c r="AG20" s="58"/>
    </row>
    <row r="21" spans="1:33" x14ac:dyDescent="0.2">
      <c r="A21" s="58"/>
      <c r="B21" s="66"/>
      <c r="C21" s="73" t="s">
        <v>90</v>
      </c>
      <c r="D21" s="72" t="s">
        <v>89</v>
      </c>
      <c r="E21" s="63"/>
      <c r="F21" s="62"/>
      <c r="G21" s="58"/>
      <c r="H21" s="58"/>
      <c r="I21" s="58"/>
      <c r="J21" s="58"/>
      <c r="K21" s="142"/>
      <c r="L21" s="141" t="s">
        <v>101</v>
      </c>
      <c r="M21" s="135"/>
      <c r="N21" s="140"/>
      <c r="O21" s="58"/>
      <c r="P21" s="58"/>
      <c r="Q21" s="58"/>
      <c r="R21" s="58"/>
      <c r="S21" s="58"/>
      <c r="T21" s="58"/>
      <c r="U21" s="58"/>
      <c r="V21" s="58"/>
      <c r="W21" s="58"/>
      <c r="X21" s="58"/>
      <c r="Y21" s="58"/>
      <c r="Z21" s="58"/>
      <c r="AA21" s="58"/>
      <c r="AB21" s="58"/>
      <c r="AC21" s="58"/>
      <c r="AD21" s="58"/>
      <c r="AE21" s="58"/>
      <c r="AF21" s="58"/>
      <c r="AG21" s="58"/>
    </row>
    <row r="22" spans="1:33" x14ac:dyDescent="0.2">
      <c r="A22" s="58"/>
      <c r="B22" s="66"/>
      <c r="C22" s="71"/>
      <c r="D22" s="71"/>
      <c r="E22" s="63"/>
      <c r="F22" s="62"/>
      <c r="G22" s="58"/>
      <c r="H22" s="58"/>
      <c r="I22" s="58"/>
      <c r="J22" s="58"/>
      <c r="K22" s="142"/>
      <c r="L22" s="141" t="s">
        <v>102</v>
      </c>
      <c r="M22" s="135" t="b">
        <v>1</v>
      </c>
      <c r="N22" s="140"/>
      <c r="O22" s="58"/>
      <c r="P22" s="58"/>
      <c r="Q22" s="58"/>
      <c r="R22" s="58"/>
      <c r="S22" s="58"/>
      <c r="T22" s="58"/>
      <c r="U22" s="58"/>
      <c r="V22" s="58"/>
      <c r="W22" s="58"/>
      <c r="X22" s="58"/>
      <c r="Y22" s="58"/>
      <c r="Z22" s="58"/>
      <c r="AA22" s="58"/>
      <c r="AB22" s="58"/>
      <c r="AC22" s="58"/>
      <c r="AD22" s="58"/>
      <c r="AE22" s="58"/>
      <c r="AF22" s="58"/>
      <c r="AG22" s="58"/>
    </row>
    <row r="23" spans="1:33" x14ac:dyDescent="0.2">
      <c r="A23" s="58"/>
      <c r="B23" s="66"/>
      <c r="C23" s="70">
        <f>_xll.qlTermStructureReferenceDate(YieldCurve)</f>
        <v>41653</v>
      </c>
      <c r="D23" s="69" t="e">
        <f>MAX(_xll.ohPack(Selected!I1:I126))</f>
        <v>#NUM!</v>
      </c>
      <c r="E23" s="63"/>
      <c r="F23" s="62"/>
      <c r="G23" s="58"/>
      <c r="H23" s="58"/>
      <c r="I23" s="58"/>
      <c r="J23" s="58"/>
      <c r="K23" s="142"/>
      <c r="L23" s="141" t="s">
        <v>100</v>
      </c>
      <c r="M23" s="135" t="b">
        <v>0</v>
      </c>
      <c r="N23" s="140"/>
      <c r="O23" s="58"/>
      <c r="P23" s="58"/>
      <c r="Q23" s="58"/>
      <c r="R23" s="58"/>
      <c r="S23" s="58"/>
      <c r="T23" s="58"/>
      <c r="U23" s="58"/>
      <c r="V23" s="58"/>
      <c r="W23" s="58"/>
      <c r="X23" s="58"/>
      <c r="Y23" s="58"/>
      <c r="Z23" s="58"/>
      <c r="AA23" s="58"/>
      <c r="AB23" s="58"/>
      <c r="AC23" s="58"/>
      <c r="AD23" s="58"/>
      <c r="AE23" s="58"/>
      <c r="AF23" s="58"/>
      <c r="AG23" s="58"/>
    </row>
    <row r="24" spans="1:33" x14ac:dyDescent="0.2">
      <c r="A24" s="58"/>
      <c r="B24" s="66"/>
      <c r="C24" s="68">
        <f>MAX(_xll.ohPack(Selected!H2:H126))</f>
        <v>63569</v>
      </c>
      <c r="D24" s="67" t="e">
        <f>MIN(_xll.ohPack(Selected!I1:I126))</f>
        <v>#NUM!</v>
      </c>
      <c r="E24" s="63"/>
      <c r="F24" s="62"/>
      <c r="G24" s="58"/>
      <c r="H24" s="58"/>
      <c r="I24" s="58"/>
      <c r="J24" s="58"/>
      <c r="K24" s="142"/>
      <c r="L24" s="141" t="s">
        <v>174</v>
      </c>
      <c r="M24" s="135" t="b">
        <v>1</v>
      </c>
      <c r="N24" s="140"/>
      <c r="O24" s="58"/>
      <c r="P24" s="58"/>
      <c r="Q24" s="58"/>
      <c r="R24" s="58"/>
      <c r="S24" s="58"/>
      <c r="T24" s="58"/>
      <c r="U24" s="58"/>
      <c r="V24" s="58"/>
      <c r="W24" s="58"/>
      <c r="X24" s="58"/>
      <c r="Y24" s="58"/>
      <c r="Z24" s="58"/>
      <c r="AA24" s="58"/>
      <c r="AB24" s="58"/>
      <c r="AC24" s="58"/>
      <c r="AD24" s="58"/>
      <c r="AE24" s="58"/>
      <c r="AF24" s="58"/>
      <c r="AG24" s="58"/>
    </row>
    <row r="25" spans="1:33" x14ac:dyDescent="0.2">
      <c r="A25" s="58"/>
      <c r="B25" s="66"/>
      <c r="C25" s="65" t="s">
        <v>80</v>
      </c>
      <c r="D25" s="64" t="str">
        <f ca="1">_xll.ohRangeRetrieveError(Selected!I1)</f>
        <v>qlPiecewiseYieldCurveData - 1st instrument (maturity: January 15th, 2014) has an invalid quote</v>
      </c>
      <c r="E25" s="63"/>
      <c r="F25" s="62"/>
      <c r="G25" s="58"/>
      <c r="H25" s="58"/>
      <c r="I25" s="58"/>
      <c r="J25" s="58"/>
      <c r="K25" s="142"/>
      <c r="L25" s="141" t="s">
        <v>173</v>
      </c>
      <c r="M25" s="143" t="e">
        <f ca="1">SUBSTITUTE(LEFT(CELL("filename",#REF!),FIND("[",CELL("filename",#REF!),1)-1),"\XLS\","\XML\")</f>
        <v>#REF!</v>
      </c>
      <c r="N25" s="140"/>
      <c r="O25" s="58"/>
      <c r="P25" s="58"/>
      <c r="Q25" s="58"/>
      <c r="R25" s="58"/>
      <c r="S25" s="58"/>
      <c r="T25" s="58"/>
      <c r="U25" s="58"/>
      <c r="V25" s="58"/>
      <c r="W25" s="58"/>
      <c r="X25" s="58"/>
      <c r="Y25" s="58"/>
      <c r="Z25" s="58"/>
      <c r="AA25" s="58"/>
      <c r="AB25" s="58"/>
      <c r="AC25" s="58"/>
      <c r="AD25" s="58"/>
      <c r="AE25" s="58"/>
      <c r="AF25" s="58"/>
      <c r="AG25" s="58"/>
    </row>
    <row r="26" spans="1:33" ht="14.25" customHeight="1" thickBot="1" x14ac:dyDescent="0.25">
      <c r="A26" s="58"/>
      <c r="B26" s="61"/>
      <c r="C26" s="60"/>
      <c r="D26" s="60"/>
      <c r="E26" s="60"/>
      <c r="F26" s="59"/>
      <c r="G26" s="58"/>
      <c r="H26" s="58"/>
      <c r="I26" s="58"/>
      <c r="J26" s="58"/>
      <c r="K26" s="142"/>
      <c r="L26" s="141" t="s">
        <v>172</v>
      </c>
      <c r="M26" s="132" t="b">
        <v>1</v>
      </c>
      <c r="N26" s="140"/>
      <c r="O26" s="58"/>
      <c r="P26" s="58"/>
      <c r="Q26" s="58"/>
      <c r="R26" s="58"/>
      <c r="S26" s="58"/>
      <c r="T26" s="58"/>
      <c r="U26" s="58"/>
      <c r="V26" s="58"/>
      <c r="W26" s="58"/>
      <c r="X26" s="58"/>
      <c r="Y26" s="58"/>
      <c r="Z26" s="58"/>
      <c r="AA26" s="58"/>
      <c r="AB26" s="58"/>
      <c r="AC26" s="58"/>
      <c r="AD26" s="58"/>
      <c r="AE26" s="58"/>
      <c r="AF26" s="58"/>
      <c r="AG26" s="58"/>
    </row>
    <row r="27" spans="1:33" ht="12" thickBot="1" x14ac:dyDescent="0.25">
      <c r="A27" s="58"/>
      <c r="B27" s="58"/>
      <c r="C27" s="58"/>
      <c r="D27" s="58"/>
      <c r="E27" s="58"/>
      <c r="F27" s="58"/>
      <c r="G27" s="58"/>
      <c r="H27" s="58"/>
      <c r="I27" s="58"/>
      <c r="J27" s="58"/>
      <c r="K27" s="139"/>
      <c r="L27" s="138"/>
      <c r="M27" s="138"/>
      <c r="N27" s="137"/>
      <c r="O27" s="58"/>
      <c r="P27" s="58"/>
      <c r="Q27" s="58"/>
      <c r="R27" s="58"/>
      <c r="S27" s="58"/>
      <c r="T27" s="58"/>
      <c r="U27" s="58"/>
      <c r="V27" s="58"/>
      <c r="W27" s="58"/>
      <c r="X27" s="58"/>
      <c r="Y27" s="58"/>
      <c r="Z27" s="58"/>
      <c r="AA27" s="58"/>
      <c r="AB27" s="58"/>
      <c r="AC27" s="58"/>
      <c r="AD27" s="58"/>
      <c r="AE27" s="58"/>
      <c r="AF27" s="58"/>
      <c r="AG27" s="58"/>
    </row>
    <row r="28" spans="1:33" ht="12" thickBot="1" x14ac:dyDescent="0.25">
      <c r="A28" s="58"/>
      <c r="B28" s="58"/>
      <c r="C28" s="58"/>
      <c r="D28" s="58"/>
      <c r="E28" s="58"/>
      <c r="F28" s="58"/>
      <c r="G28" s="58"/>
      <c r="H28" s="58"/>
      <c r="I28" s="58"/>
      <c r="J28" s="58"/>
      <c r="K28" s="127"/>
      <c r="L28" s="127"/>
      <c r="M28" s="127"/>
      <c r="N28" s="127"/>
      <c r="O28" s="58"/>
      <c r="P28" s="58"/>
      <c r="Q28" s="58"/>
      <c r="R28" s="58"/>
      <c r="S28" s="58"/>
      <c r="T28" s="58"/>
      <c r="U28" s="58"/>
      <c r="V28" s="58"/>
      <c r="W28" s="58"/>
      <c r="X28" s="58"/>
      <c r="Y28" s="58"/>
      <c r="Z28" s="58"/>
      <c r="AA28" s="58"/>
      <c r="AB28" s="58"/>
      <c r="AC28" s="58"/>
      <c r="AD28" s="58"/>
      <c r="AE28" s="58"/>
      <c r="AF28" s="58"/>
      <c r="AG28" s="58"/>
    </row>
    <row r="29" spans="1:33" ht="15.75" x14ac:dyDescent="0.25">
      <c r="A29" s="58"/>
      <c r="B29" s="58"/>
      <c r="C29" s="58"/>
      <c r="D29" s="58"/>
      <c r="E29" s="58"/>
      <c r="F29" s="58"/>
      <c r="G29" s="58"/>
      <c r="H29" s="58"/>
      <c r="I29" s="58"/>
      <c r="J29" s="58"/>
      <c r="K29" s="208" t="s">
        <v>171</v>
      </c>
      <c r="L29" s="209"/>
      <c r="M29" s="209"/>
      <c r="N29" s="210"/>
      <c r="O29" s="58"/>
      <c r="P29" s="58"/>
      <c r="Q29" s="58"/>
      <c r="R29" s="58"/>
      <c r="S29" s="58"/>
      <c r="T29" s="58"/>
      <c r="U29" s="58"/>
      <c r="V29" s="58"/>
      <c r="W29" s="58"/>
      <c r="X29" s="58"/>
      <c r="Y29" s="58"/>
      <c r="Z29" s="58"/>
      <c r="AA29" s="58"/>
      <c r="AB29" s="58"/>
      <c r="AC29" s="58"/>
      <c r="AD29" s="58"/>
      <c r="AE29" s="58"/>
      <c r="AF29" s="58"/>
      <c r="AG29" s="58"/>
    </row>
    <row r="30" spans="1:33" ht="12.75" x14ac:dyDescent="0.2">
      <c r="A30" s="58"/>
      <c r="B30" s="58"/>
      <c r="C30" s="58"/>
      <c r="D30" s="58"/>
      <c r="E30" s="58"/>
      <c r="F30" s="58"/>
      <c r="G30" s="58"/>
      <c r="H30" s="58"/>
      <c r="I30" s="58"/>
      <c r="J30" s="58"/>
      <c r="K30" s="134"/>
      <c r="L30" s="136"/>
      <c r="M30" s="136"/>
      <c r="N30" s="131"/>
      <c r="O30" s="58"/>
      <c r="P30" s="58"/>
      <c r="Q30" s="58"/>
      <c r="R30" s="58"/>
      <c r="S30" s="58"/>
      <c r="T30" s="58"/>
      <c r="U30" s="58"/>
      <c r="V30" s="58"/>
      <c r="W30" s="58"/>
      <c r="X30" s="58"/>
      <c r="Y30" s="58"/>
      <c r="Z30" s="58"/>
      <c r="AA30" s="58"/>
      <c r="AB30" s="58"/>
      <c r="AC30" s="58"/>
      <c r="AD30" s="58"/>
      <c r="AE30" s="58"/>
      <c r="AF30" s="58"/>
      <c r="AG30" s="58"/>
    </row>
    <row r="31" spans="1:33" ht="12.75" x14ac:dyDescent="0.2">
      <c r="A31" s="58"/>
      <c r="B31" s="58"/>
      <c r="C31" s="58"/>
      <c r="D31" s="58"/>
      <c r="E31" s="58"/>
      <c r="F31" s="58"/>
      <c r="G31" s="58"/>
      <c r="H31" s="58"/>
      <c r="I31" s="58"/>
      <c r="J31" s="58"/>
      <c r="K31" s="134"/>
      <c r="L31" s="133" t="s">
        <v>117</v>
      </c>
      <c r="M31" s="135" t="s">
        <v>111</v>
      </c>
      <c r="N31" s="131"/>
      <c r="O31" s="58"/>
      <c r="P31" s="58"/>
      <c r="Q31" s="58"/>
      <c r="R31" s="58"/>
      <c r="S31" s="58"/>
      <c r="T31" s="58"/>
      <c r="U31" s="58"/>
      <c r="V31" s="58"/>
      <c r="W31" s="58"/>
      <c r="X31" s="58"/>
      <c r="Y31" s="58"/>
      <c r="Z31" s="58"/>
      <c r="AA31" s="58"/>
      <c r="AB31" s="58"/>
      <c r="AC31" s="58"/>
      <c r="AD31" s="58"/>
      <c r="AE31" s="58"/>
      <c r="AF31" s="58"/>
      <c r="AG31" s="58"/>
    </row>
    <row r="32" spans="1:33" ht="12.75" x14ac:dyDescent="0.2">
      <c r="A32" s="58"/>
      <c r="B32" s="58"/>
      <c r="C32" s="58"/>
      <c r="D32" s="58"/>
      <c r="E32" s="58"/>
      <c r="F32" s="58"/>
      <c r="G32" s="58"/>
      <c r="H32" s="58"/>
      <c r="I32" s="58"/>
      <c r="J32" s="58"/>
      <c r="K32" s="134"/>
      <c r="L32" s="133" t="s">
        <v>170</v>
      </c>
      <c r="M32" s="135" t="s">
        <v>169</v>
      </c>
      <c r="N32" s="131"/>
      <c r="O32" s="58"/>
      <c r="P32" s="58"/>
      <c r="Q32" s="58"/>
      <c r="R32" s="58"/>
      <c r="S32" s="58"/>
      <c r="T32" s="58"/>
      <c r="U32" s="58"/>
      <c r="V32" s="58"/>
      <c r="W32" s="58"/>
      <c r="X32" s="58"/>
      <c r="Y32" s="58"/>
      <c r="Z32" s="58"/>
      <c r="AA32" s="58"/>
      <c r="AB32" s="58"/>
      <c r="AC32" s="58"/>
      <c r="AD32" s="58"/>
      <c r="AE32" s="58"/>
      <c r="AF32" s="58"/>
      <c r="AG32" s="58"/>
    </row>
    <row r="33" spans="1:33" ht="12.75" x14ac:dyDescent="0.2">
      <c r="A33" s="58"/>
      <c r="B33" s="58"/>
      <c r="C33" s="58"/>
      <c r="D33" s="58"/>
      <c r="E33" s="58"/>
      <c r="F33" s="58"/>
      <c r="G33" s="58"/>
      <c r="H33" s="58"/>
      <c r="I33" s="58"/>
      <c r="J33" s="58"/>
      <c r="K33" s="134"/>
      <c r="L33" s="133" t="s">
        <v>168</v>
      </c>
      <c r="M33" s="132" t="s">
        <v>167</v>
      </c>
      <c r="N33" s="131"/>
      <c r="O33" s="58"/>
      <c r="P33" s="58"/>
      <c r="Q33" s="58"/>
      <c r="R33" s="58"/>
      <c r="S33" s="58"/>
      <c r="T33" s="58"/>
      <c r="U33" s="58"/>
      <c r="V33" s="58"/>
      <c r="W33" s="58"/>
      <c r="X33" s="58"/>
      <c r="Y33" s="58"/>
      <c r="Z33" s="58"/>
      <c r="AA33" s="58"/>
      <c r="AB33" s="58"/>
      <c r="AC33" s="58"/>
      <c r="AD33" s="58"/>
      <c r="AE33" s="58"/>
      <c r="AF33" s="58"/>
      <c r="AG33" s="58"/>
    </row>
    <row r="34" spans="1:33" ht="13.5" thickBot="1" x14ac:dyDescent="0.25">
      <c r="A34" s="58"/>
      <c r="B34" s="58"/>
      <c r="C34" s="58"/>
      <c r="D34" s="58"/>
      <c r="E34" s="58"/>
      <c r="F34" s="58"/>
      <c r="G34" s="58"/>
      <c r="H34" s="58"/>
      <c r="I34" s="58"/>
      <c r="J34" s="58"/>
      <c r="K34" s="130"/>
      <c r="L34" s="129"/>
      <c r="M34" s="129"/>
      <c r="N34" s="128"/>
      <c r="O34" s="58"/>
      <c r="P34" s="58"/>
      <c r="Q34" s="58"/>
      <c r="R34" s="58"/>
      <c r="S34" s="58"/>
      <c r="T34" s="58"/>
      <c r="U34" s="58"/>
      <c r="V34" s="58"/>
      <c r="W34" s="58"/>
      <c r="X34" s="58"/>
      <c r="Y34" s="58"/>
      <c r="Z34" s="58"/>
      <c r="AA34" s="58"/>
      <c r="AB34" s="58"/>
      <c r="AC34" s="58"/>
      <c r="AD34" s="58"/>
      <c r="AE34" s="58"/>
      <c r="AF34" s="58"/>
      <c r="AG34" s="58"/>
    </row>
    <row r="35" spans="1:33" ht="12" thickBot="1" x14ac:dyDescent="0.2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row>
    <row r="36" spans="1:33" ht="15.75" x14ac:dyDescent="0.25">
      <c r="A36" s="58"/>
      <c r="B36" s="58"/>
      <c r="C36" s="58"/>
      <c r="D36" s="58"/>
      <c r="E36" s="58"/>
      <c r="F36" s="58"/>
      <c r="G36" s="58"/>
      <c r="H36" s="58"/>
      <c r="I36" s="58"/>
      <c r="J36" s="58"/>
      <c r="K36" s="208" t="s">
        <v>175</v>
      </c>
      <c r="L36" s="209"/>
      <c r="M36" s="209"/>
      <c r="N36" s="210"/>
      <c r="O36" s="58"/>
      <c r="P36" s="58"/>
      <c r="Q36" s="58"/>
      <c r="R36" s="58"/>
      <c r="S36" s="58"/>
      <c r="T36" s="58"/>
      <c r="U36" s="58"/>
      <c r="V36" s="58"/>
      <c r="W36" s="58"/>
      <c r="X36" s="58"/>
      <c r="Y36" s="58"/>
      <c r="Z36" s="58"/>
      <c r="AA36" s="58"/>
      <c r="AB36" s="58"/>
      <c r="AC36" s="58"/>
      <c r="AD36" s="58"/>
      <c r="AE36" s="58"/>
      <c r="AF36" s="58"/>
      <c r="AG36" s="58"/>
    </row>
    <row r="37" spans="1:33" x14ac:dyDescent="0.2">
      <c r="A37" s="58"/>
      <c r="B37" s="58"/>
      <c r="C37" s="58"/>
      <c r="D37" s="58"/>
      <c r="E37" s="58"/>
      <c r="F37" s="58"/>
      <c r="G37" s="58"/>
      <c r="H37" s="58"/>
      <c r="I37" s="58"/>
      <c r="J37" s="58"/>
      <c r="K37" s="142"/>
      <c r="L37" s="145"/>
      <c r="M37" s="145"/>
      <c r="N37" s="144"/>
      <c r="O37" s="58"/>
      <c r="P37" s="58"/>
      <c r="Q37" s="58"/>
      <c r="R37" s="58"/>
      <c r="S37" s="58"/>
      <c r="T37" s="58"/>
      <c r="U37" s="58"/>
      <c r="V37" s="58"/>
      <c r="W37" s="58"/>
      <c r="X37" s="58"/>
      <c r="Y37" s="58"/>
      <c r="Z37" s="58"/>
      <c r="AA37" s="58"/>
      <c r="AB37" s="58"/>
      <c r="AC37" s="58"/>
      <c r="AD37" s="58"/>
      <c r="AE37" s="58"/>
      <c r="AF37" s="58"/>
      <c r="AG37" s="58"/>
    </row>
    <row r="38" spans="1:33" x14ac:dyDescent="0.2">
      <c r="A38" s="58"/>
      <c r="B38" s="58"/>
      <c r="C38" s="58"/>
      <c r="D38" s="58"/>
      <c r="E38" s="58"/>
      <c r="F38" s="58"/>
      <c r="G38" s="58"/>
      <c r="H38" s="58"/>
      <c r="I38" s="58"/>
      <c r="J38" s="58"/>
      <c r="K38" s="142"/>
      <c r="L38" s="141" t="s">
        <v>101</v>
      </c>
      <c r="M38" s="135"/>
      <c r="N38" s="140"/>
      <c r="O38" s="58"/>
      <c r="P38" s="58"/>
      <c r="Q38" s="58"/>
      <c r="R38" s="58"/>
      <c r="S38" s="58"/>
      <c r="T38" s="58"/>
      <c r="U38" s="58"/>
      <c r="V38" s="58"/>
      <c r="W38" s="58"/>
      <c r="X38" s="58"/>
      <c r="Y38" s="58"/>
      <c r="Z38" s="58"/>
      <c r="AA38" s="58"/>
      <c r="AB38" s="58"/>
      <c r="AC38" s="58"/>
      <c r="AD38" s="58"/>
      <c r="AE38" s="58"/>
      <c r="AF38" s="58"/>
      <c r="AG38" s="58"/>
    </row>
    <row r="39" spans="1:33" x14ac:dyDescent="0.2">
      <c r="A39" s="58"/>
      <c r="B39" s="58"/>
      <c r="C39" s="58"/>
      <c r="D39" s="58"/>
      <c r="E39" s="58"/>
      <c r="F39" s="58"/>
      <c r="G39" s="58"/>
      <c r="H39" s="58"/>
      <c r="I39" s="58"/>
      <c r="J39" s="58"/>
      <c r="K39" s="142"/>
      <c r="L39" s="141" t="s">
        <v>102</v>
      </c>
      <c r="M39" s="135" t="b">
        <v>1</v>
      </c>
      <c r="N39" s="140"/>
      <c r="O39" s="58"/>
      <c r="P39" s="58"/>
      <c r="Q39" s="58"/>
      <c r="R39" s="58"/>
      <c r="S39" s="58"/>
      <c r="T39" s="58"/>
      <c r="U39" s="58"/>
      <c r="V39" s="58"/>
      <c r="W39" s="58"/>
      <c r="X39" s="58"/>
      <c r="Y39" s="58"/>
      <c r="Z39" s="58"/>
      <c r="AA39" s="58"/>
      <c r="AB39" s="58"/>
      <c r="AC39" s="58"/>
      <c r="AD39" s="58"/>
      <c r="AE39" s="58"/>
      <c r="AF39" s="58"/>
      <c r="AG39" s="58"/>
    </row>
    <row r="40" spans="1:33" x14ac:dyDescent="0.2">
      <c r="A40" s="58"/>
      <c r="B40" s="58"/>
      <c r="C40" s="58"/>
      <c r="D40" s="58"/>
      <c r="E40" s="58"/>
      <c r="F40" s="58"/>
      <c r="G40" s="58"/>
      <c r="H40" s="58"/>
      <c r="I40" s="58"/>
      <c r="J40" s="58"/>
      <c r="K40" s="142"/>
      <c r="L40" s="141" t="s">
        <v>100</v>
      </c>
      <c r="M40" s="135" t="b">
        <v>0</v>
      </c>
      <c r="N40" s="140"/>
      <c r="O40" s="58"/>
      <c r="P40" s="58"/>
      <c r="Q40" s="58"/>
      <c r="R40" s="58"/>
      <c r="S40" s="58"/>
      <c r="T40" s="58"/>
      <c r="U40" s="58"/>
      <c r="V40" s="58"/>
      <c r="W40" s="58"/>
      <c r="X40" s="58"/>
      <c r="Y40" s="58"/>
      <c r="Z40" s="58"/>
      <c r="AA40" s="58"/>
      <c r="AB40" s="58"/>
      <c r="AC40" s="58"/>
      <c r="AD40" s="58"/>
      <c r="AE40" s="58"/>
      <c r="AF40" s="58"/>
      <c r="AG40" s="58"/>
    </row>
    <row r="41" spans="1:33" x14ac:dyDescent="0.2">
      <c r="A41" s="58"/>
      <c r="B41" s="58"/>
      <c r="C41" s="58"/>
      <c r="D41" s="58"/>
      <c r="E41" s="58"/>
      <c r="F41" s="58"/>
      <c r="G41" s="58"/>
      <c r="H41" s="58"/>
      <c r="I41" s="58"/>
      <c r="J41" s="58"/>
      <c r="K41" s="142"/>
      <c r="L41" s="141" t="s">
        <v>174</v>
      </c>
      <c r="M41" s="135" t="b">
        <v>1</v>
      </c>
      <c r="N41" s="140"/>
      <c r="O41" s="58"/>
      <c r="P41" s="58"/>
      <c r="Q41" s="58"/>
      <c r="R41" s="58"/>
      <c r="S41" s="58"/>
      <c r="T41" s="58"/>
      <c r="U41" s="58"/>
      <c r="V41" s="58"/>
      <c r="W41" s="58"/>
      <c r="X41" s="58"/>
      <c r="Y41" s="58"/>
      <c r="Z41" s="58"/>
      <c r="AA41" s="58"/>
      <c r="AB41" s="58"/>
      <c r="AC41" s="58"/>
      <c r="AD41" s="58"/>
      <c r="AE41" s="58"/>
      <c r="AF41" s="58"/>
      <c r="AG41" s="58"/>
    </row>
    <row r="42" spans="1:33" x14ac:dyDescent="0.2">
      <c r="A42" s="58"/>
      <c r="B42" s="58"/>
      <c r="C42" s="58"/>
      <c r="D42" s="58"/>
      <c r="E42" s="58"/>
      <c r="F42" s="58"/>
      <c r="G42" s="58"/>
      <c r="H42" s="58"/>
      <c r="I42" s="58"/>
      <c r="J42" s="58"/>
      <c r="K42" s="142"/>
      <c r="L42" s="141" t="s">
        <v>173</v>
      </c>
      <c r="M42" s="143" t="e">
        <f ca="1">SUBSTITUTE(LEFT(CELL("filename",#REF!),FIND("[",CELL("filename",#REF!),1)-1),"\XLS\","\XML\")</f>
        <v>#REF!</v>
      </c>
      <c r="N42" s="140"/>
      <c r="O42" s="58"/>
      <c r="P42" s="58"/>
      <c r="Q42" s="58"/>
      <c r="R42" s="58"/>
      <c r="S42" s="58"/>
      <c r="T42" s="58"/>
      <c r="U42" s="58"/>
      <c r="V42" s="58"/>
      <c r="W42" s="58"/>
      <c r="X42" s="58"/>
      <c r="Y42" s="58"/>
      <c r="Z42" s="58"/>
      <c r="AA42" s="58"/>
      <c r="AB42" s="58"/>
      <c r="AC42" s="58"/>
      <c r="AD42" s="58"/>
      <c r="AE42" s="58"/>
      <c r="AF42" s="58"/>
      <c r="AG42" s="58"/>
    </row>
    <row r="43" spans="1:33" x14ac:dyDescent="0.2">
      <c r="A43" s="58"/>
      <c r="B43" s="58"/>
      <c r="C43" s="58"/>
      <c r="D43" s="58"/>
      <c r="E43" s="58"/>
      <c r="F43" s="58"/>
      <c r="G43" s="58"/>
      <c r="H43" s="58"/>
      <c r="I43" s="58"/>
      <c r="J43" s="58"/>
      <c r="K43" s="142"/>
      <c r="L43" s="141" t="s">
        <v>172</v>
      </c>
      <c r="M43" s="132" t="b">
        <v>1</v>
      </c>
      <c r="N43" s="140"/>
      <c r="O43" s="58"/>
      <c r="P43" s="58"/>
      <c r="Q43" s="58"/>
      <c r="R43" s="58"/>
      <c r="S43" s="58"/>
      <c r="T43" s="58"/>
      <c r="U43" s="58"/>
      <c r="V43" s="58"/>
      <c r="W43" s="58"/>
      <c r="X43" s="58"/>
      <c r="Y43" s="58"/>
      <c r="Z43" s="58"/>
      <c r="AA43" s="58"/>
      <c r="AB43" s="58"/>
      <c r="AC43" s="58"/>
      <c r="AD43" s="58"/>
      <c r="AE43" s="58"/>
      <c r="AF43" s="58"/>
      <c r="AG43" s="58"/>
    </row>
    <row r="44" spans="1:33" ht="12" thickBot="1" x14ac:dyDescent="0.25">
      <c r="A44" s="58"/>
      <c r="B44" s="58"/>
      <c r="C44" s="58"/>
      <c r="D44" s="58"/>
      <c r="E44" s="58"/>
      <c r="F44" s="58"/>
      <c r="G44" s="58"/>
      <c r="H44" s="58"/>
      <c r="I44" s="58"/>
      <c r="J44" s="58"/>
      <c r="K44" s="139"/>
      <c r="L44" s="138"/>
      <c r="M44" s="138"/>
      <c r="N44" s="137"/>
      <c r="O44" s="58"/>
      <c r="P44" s="58"/>
      <c r="Q44" s="58"/>
      <c r="R44" s="58"/>
      <c r="S44" s="58"/>
      <c r="T44" s="58"/>
      <c r="U44" s="58"/>
      <c r="V44" s="58"/>
      <c r="W44" s="58"/>
      <c r="X44" s="58"/>
      <c r="Y44" s="58"/>
      <c r="Z44" s="58"/>
      <c r="AA44" s="58"/>
      <c r="AB44" s="58"/>
      <c r="AC44" s="58"/>
      <c r="AD44" s="58"/>
      <c r="AE44" s="58"/>
      <c r="AF44" s="58"/>
      <c r="AG44" s="58"/>
    </row>
    <row r="45" spans="1:33" ht="12" thickBot="1" x14ac:dyDescent="0.25">
      <c r="A45" s="58"/>
      <c r="B45" s="58"/>
      <c r="C45" s="58"/>
      <c r="D45" s="58"/>
      <c r="E45" s="58"/>
      <c r="F45" s="58"/>
      <c r="G45" s="58"/>
      <c r="H45" s="58"/>
      <c r="I45" s="58"/>
      <c r="J45" s="58"/>
      <c r="K45" s="127"/>
      <c r="L45" s="127"/>
      <c r="M45" s="127"/>
      <c r="N45" s="127"/>
      <c r="O45" s="58"/>
      <c r="P45" s="58"/>
      <c r="Q45" s="58"/>
      <c r="R45" s="58"/>
      <c r="S45" s="58"/>
      <c r="T45" s="58"/>
      <c r="U45" s="58"/>
      <c r="V45" s="58"/>
      <c r="W45" s="58"/>
      <c r="X45" s="58"/>
      <c r="Y45" s="58"/>
      <c r="Z45" s="58"/>
      <c r="AA45" s="58"/>
      <c r="AB45" s="58"/>
      <c r="AC45" s="58"/>
      <c r="AD45" s="58"/>
      <c r="AE45" s="58"/>
      <c r="AF45" s="58"/>
      <c r="AG45" s="58"/>
    </row>
    <row r="46" spans="1:33" ht="15.75" x14ac:dyDescent="0.25">
      <c r="A46" s="58"/>
      <c r="B46" s="58"/>
      <c r="C46" s="58"/>
      <c r="D46" s="58"/>
      <c r="E46" s="58"/>
      <c r="F46" s="58"/>
      <c r="G46" s="58"/>
      <c r="H46" s="58"/>
      <c r="I46" s="58"/>
      <c r="J46" s="58"/>
      <c r="K46" s="208" t="s">
        <v>171</v>
      </c>
      <c r="L46" s="209"/>
      <c r="M46" s="209"/>
      <c r="N46" s="210"/>
      <c r="O46" s="58"/>
      <c r="P46" s="58"/>
      <c r="Q46" s="58"/>
      <c r="R46" s="58"/>
      <c r="S46" s="58"/>
      <c r="T46" s="58"/>
      <c r="U46" s="58"/>
      <c r="V46" s="58"/>
      <c r="W46" s="58"/>
      <c r="X46" s="58"/>
      <c r="Y46" s="58"/>
      <c r="Z46" s="58"/>
      <c r="AA46" s="58"/>
      <c r="AB46" s="58"/>
      <c r="AC46" s="58"/>
      <c r="AD46" s="58"/>
      <c r="AE46" s="58"/>
      <c r="AF46" s="58"/>
      <c r="AG46" s="58"/>
    </row>
    <row r="47" spans="1:33" ht="12.75" x14ac:dyDescent="0.2">
      <c r="A47" s="58"/>
      <c r="B47" s="58"/>
      <c r="C47" s="58"/>
      <c r="D47" s="58"/>
      <c r="E47" s="58"/>
      <c r="F47" s="58"/>
      <c r="G47" s="58"/>
      <c r="H47" s="58"/>
      <c r="I47" s="58"/>
      <c r="J47" s="58"/>
      <c r="K47" s="134"/>
      <c r="L47" s="136"/>
      <c r="M47" s="136"/>
      <c r="N47" s="131"/>
      <c r="O47" s="58"/>
      <c r="P47" s="58"/>
      <c r="Q47" s="58"/>
      <c r="R47" s="58"/>
      <c r="S47" s="58"/>
      <c r="T47" s="58"/>
      <c r="U47" s="58"/>
      <c r="V47" s="58"/>
      <c r="W47" s="58"/>
      <c r="X47" s="58"/>
      <c r="Y47" s="58"/>
      <c r="Z47" s="58"/>
      <c r="AA47" s="58"/>
      <c r="AB47" s="58"/>
      <c r="AC47" s="58"/>
      <c r="AD47" s="58"/>
      <c r="AE47" s="58"/>
      <c r="AF47" s="58"/>
      <c r="AG47" s="58"/>
    </row>
    <row r="48" spans="1:33" ht="12.75" x14ac:dyDescent="0.2">
      <c r="A48" s="58"/>
      <c r="B48" s="58"/>
      <c r="C48" s="58"/>
      <c r="D48" s="58"/>
      <c r="E48" s="58"/>
      <c r="F48" s="58"/>
      <c r="G48" s="58"/>
      <c r="H48" s="58"/>
      <c r="I48" s="58"/>
      <c r="J48" s="58"/>
      <c r="K48" s="134"/>
      <c r="L48" s="133" t="s">
        <v>117</v>
      </c>
      <c r="M48" s="135" t="s">
        <v>111</v>
      </c>
      <c r="N48" s="131"/>
      <c r="O48" s="58"/>
      <c r="P48" s="58"/>
      <c r="Q48" s="58"/>
      <c r="R48" s="58"/>
      <c r="S48" s="58"/>
      <c r="T48" s="58"/>
      <c r="U48" s="58"/>
      <c r="V48" s="58"/>
      <c r="W48" s="58"/>
      <c r="X48" s="58"/>
      <c r="Y48" s="58"/>
      <c r="Z48" s="58"/>
      <c r="AA48" s="58"/>
      <c r="AB48" s="58"/>
      <c r="AC48" s="58"/>
      <c r="AD48" s="58"/>
      <c r="AE48" s="58"/>
      <c r="AF48" s="58"/>
      <c r="AG48" s="58"/>
    </row>
    <row r="49" spans="1:33" ht="12.75" x14ac:dyDescent="0.2">
      <c r="A49" s="58"/>
      <c r="B49" s="58"/>
      <c r="C49" s="58"/>
      <c r="D49" s="58"/>
      <c r="E49" s="58"/>
      <c r="F49" s="58"/>
      <c r="G49" s="58"/>
      <c r="H49" s="58"/>
      <c r="I49" s="58"/>
      <c r="J49" s="58"/>
      <c r="K49" s="134"/>
      <c r="L49" s="133" t="s">
        <v>170</v>
      </c>
      <c r="M49" s="135" t="s">
        <v>169</v>
      </c>
      <c r="N49" s="131"/>
      <c r="O49" s="58"/>
      <c r="P49" s="58"/>
      <c r="Q49" s="58"/>
      <c r="R49" s="58"/>
      <c r="S49" s="58"/>
      <c r="T49" s="58"/>
      <c r="U49" s="58"/>
      <c r="V49" s="58"/>
      <c r="W49" s="58"/>
      <c r="X49" s="58"/>
      <c r="Y49" s="58"/>
      <c r="Z49" s="58"/>
      <c r="AA49" s="58"/>
      <c r="AB49" s="58"/>
      <c r="AC49" s="58"/>
      <c r="AD49" s="58"/>
      <c r="AE49" s="58"/>
      <c r="AF49" s="58"/>
      <c r="AG49" s="58"/>
    </row>
    <row r="50" spans="1:33" ht="12.75" x14ac:dyDescent="0.2">
      <c r="A50" s="58"/>
      <c r="B50" s="58"/>
      <c r="C50" s="58"/>
      <c r="D50" s="58"/>
      <c r="E50" s="58"/>
      <c r="F50" s="58"/>
      <c r="G50" s="58"/>
      <c r="H50" s="58"/>
      <c r="I50" s="58"/>
      <c r="J50" s="58"/>
      <c r="K50" s="134"/>
      <c r="L50" s="133" t="s">
        <v>193</v>
      </c>
      <c r="M50" s="135" t="s">
        <v>191</v>
      </c>
      <c r="N50" s="131"/>
      <c r="O50" s="58"/>
      <c r="P50" s="58"/>
      <c r="Q50" s="58"/>
      <c r="R50" s="58"/>
      <c r="S50" s="58"/>
      <c r="T50" s="58"/>
      <c r="U50" s="58"/>
      <c r="V50" s="58"/>
      <c r="W50" s="58"/>
      <c r="X50" s="58"/>
      <c r="Y50" s="58"/>
      <c r="Z50" s="58"/>
      <c r="AA50" s="58"/>
      <c r="AB50" s="58"/>
      <c r="AC50" s="58"/>
      <c r="AD50" s="58"/>
      <c r="AE50" s="58"/>
      <c r="AF50" s="58"/>
      <c r="AG50" s="58"/>
    </row>
    <row r="51" spans="1:33" ht="12.75" x14ac:dyDescent="0.2">
      <c r="A51" s="58"/>
      <c r="B51" s="58"/>
      <c r="C51" s="58"/>
      <c r="D51" s="58"/>
      <c r="E51" s="58"/>
      <c r="F51" s="58"/>
      <c r="G51" s="58"/>
      <c r="H51" s="58"/>
      <c r="I51" s="58"/>
      <c r="J51" s="58"/>
      <c r="K51" s="134"/>
      <c r="L51" s="133" t="s">
        <v>192</v>
      </c>
      <c r="M51" s="135" t="s">
        <v>191</v>
      </c>
      <c r="N51" s="131"/>
      <c r="O51" s="58"/>
      <c r="P51" s="58"/>
      <c r="Q51" s="58"/>
      <c r="R51" s="58"/>
      <c r="S51" s="58"/>
      <c r="T51" s="58"/>
      <c r="U51" s="58"/>
      <c r="V51" s="58"/>
      <c r="W51" s="58"/>
      <c r="X51" s="58"/>
      <c r="Y51" s="58"/>
      <c r="Z51" s="58"/>
      <c r="AA51" s="58"/>
      <c r="AB51" s="58"/>
      <c r="AC51" s="58"/>
      <c r="AD51" s="58"/>
      <c r="AE51" s="58"/>
      <c r="AF51" s="58"/>
      <c r="AG51" s="58"/>
    </row>
    <row r="52" spans="1:33" ht="12.75" x14ac:dyDescent="0.2">
      <c r="A52" s="58"/>
      <c r="B52" s="58"/>
      <c r="C52" s="58"/>
      <c r="D52" s="58"/>
      <c r="E52" s="58"/>
      <c r="F52" s="58"/>
      <c r="G52" s="58"/>
      <c r="H52" s="58"/>
      <c r="I52" s="58"/>
      <c r="J52" s="58"/>
      <c r="K52" s="134"/>
      <c r="L52" s="133" t="s">
        <v>95</v>
      </c>
      <c r="M52" s="135" t="s">
        <v>94</v>
      </c>
      <c r="N52" s="131"/>
      <c r="O52" s="58"/>
      <c r="P52" s="58"/>
      <c r="Q52" s="58"/>
      <c r="R52" s="58"/>
      <c r="S52" s="58"/>
      <c r="T52" s="58"/>
      <c r="U52" s="58"/>
      <c r="V52" s="58"/>
      <c r="W52" s="58"/>
      <c r="X52" s="58"/>
      <c r="Y52" s="58"/>
      <c r="Z52" s="58"/>
      <c r="AA52" s="58"/>
      <c r="AB52" s="58"/>
      <c r="AC52" s="58"/>
      <c r="AD52" s="58"/>
      <c r="AE52" s="58"/>
      <c r="AF52" s="58"/>
      <c r="AG52" s="58"/>
    </row>
    <row r="53" spans="1:33" ht="12.75" x14ac:dyDescent="0.2">
      <c r="A53" s="58"/>
      <c r="B53" s="58"/>
      <c r="C53" s="58"/>
      <c r="D53" s="58"/>
      <c r="E53" s="58"/>
      <c r="F53" s="58"/>
      <c r="G53" s="58"/>
      <c r="H53" s="58"/>
      <c r="I53" s="58"/>
      <c r="J53" s="58"/>
      <c r="K53" s="134"/>
      <c r="L53" s="133" t="s">
        <v>168</v>
      </c>
      <c r="M53" s="132" t="s">
        <v>167</v>
      </c>
      <c r="N53" s="131"/>
      <c r="O53" s="58"/>
      <c r="P53" s="58"/>
      <c r="Q53" s="58"/>
      <c r="R53" s="58"/>
      <c r="S53" s="58"/>
      <c r="T53" s="58"/>
      <c r="U53" s="58"/>
      <c r="V53" s="58"/>
      <c r="W53" s="58"/>
      <c r="X53" s="58"/>
      <c r="Y53" s="58"/>
      <c r="Z53" s="58"/>
      <c r="AA53" s="58"/>
      <c r="AB53" s="58"/>
      <c r="AC53" s="58"/>
      <c r="AD53" s="58"/>
      <c r="AE53" s="58"/>
      <c r="AF53" s="58"/>
      <c r="AG53" s="58"/>
    </row>
    <row r="54" spans="1:33" ht="12.75" x14ac:dyDescent="0.2">
      <c r="A54" s="58"/>
      <c r="B54" s="58"/>
      <c r="C54" s="58"/>
      <c r="D54" s="58"/>
      <c r="E54" s="58"/>
      <c r="F54" s="58"/>
      <c r="G54" s="58"/>
      <c r="H54" s="58"/>
      <c r="I54" s="58"/>
      <c r="J54" s="58"/>
      <c r="K54" s="134"/>
      <c r="L54" s="133" t="s">
        <v>190</v>
      </c>
      <c r="M54" s="135" t="str">
        <f>PROPER(Currency)&amp;"YC"</f>
        <v>GbpYC</v>
      </c>
      <c r="N54" s="131"/>
      <c r="O54" s="58"/>
      <c r="P54" s="58"/>
      <c r="Q54" s="58"/>
      <c r="R54" s="58"/>
      <c r="S54" s="58"/>
      <c r="T54" s="58"/>
      <c r="U54" s="58"/>
      <c r="V54" s="58"/>
      <c r="W54" s="58"/>
      <c r="X54" s="58"/>
      <c r="Y54" s="58"/>
      <c r="Z54" s="58"/>
      <c r="AA54" s="58"/>
      <c r="AB54" s="58"/>
      <c r="AC54" s="58"/>
      <c r="AD54" s="58"/>
      <c r="AE54" s="58"/>
      <c r="AF54" s="58"/>
      <c r="AG54" s="58"/>
    </row>
    <row r="55" spans="1:33" ht="12.75" x14ac:dyDescent="0.2">
      <c r="A55" s="58"/>
      <c r="B55" s="58"/>
      <c r="C55" s="58"/>
      <c r="D55" s="58"/>
      <c r="E55" s="58"/>
      <c r="F55" s="58"/>
      <c r="G55" s="58"/>
      <c r="H55" s="58"/>
      <c r="I55" s="58"/>
      <c r="J55" s="58"/>
      <c r="K55" s="134"/>
      <c r="L55" s="133" t="s">
        <v>189</v>
      </c>
      <c r="M55" s="135" t="str">
        <f>PROPER(Currency)&amp;"YCSTD"</f>
        <v>GbpYCSTD</v>
      </c>
      <c r="N55" s="131"/>
      <c r="O55" s="58"/>
      <c r="P55" s="58"/>
      <c r="Q55" s="58"/>
      <c r="R55" s="58"/>
      <c r="S55" s="58"/>
      <c r="T55" s="58"/>
      <c r="U55" s="58"/>
      <c r="V55" s="58"/>
      <c r="W55" s="58"/>
      <c r="X55" s="58"/>
      <c r="Y55" s="58"/>
      <c r="Z55" s="58"/>
      <c r="AA55" s="58"/>
      <c r="AB55" s="58"/>
      <c r="AC55" s="58"/>
      <c r="AD55" s="58"/>
      <c r="AE55" s="58"/>
      <c r="AF55" s="58"/>
      <c r="AG55" s="58"/>
    </row>
    <row r="56" spans="1:33" ht="13.5" thickBot="1" x14ac:dyDescent="0.25">
      <c r="A56" s="58"/>
      <c r="B56" s="58"/>
      <c r="C56" s="58"/>
      <c r="D56" s="58"/>
      <c r="E56" s="58"/>
      <c r="F56" s="58"/>
      <c r="G56" s="58"/>
      <c r="H56" s="58"/>
      <c r="I56" s="58"/>
      <c r="J56" s="58"/>
      <c r="K56" s="130"/>
      <c r="L56" s="129"/>
      <c r="M56" s="129"/>
      <c r="N56" s="128"/>
      <c r="O56" s="58"/>
      <c r="P56" s="58"/>
      <c r="Q56" s="58"/>
      <c r="R56" s="58"/>
      <c r="S56" s="58"/>
      <c r="T56" s="58"/>
      <c r="U56" s="58"/>
      <c r="V56" s="58"/>
      <c r="W56" s="58"/>
      <c r="X56" s="58"/>
      <c r="Y56" s="58"/>
      <c r="Z56" s="58"/>
      <c r="AA56" s="58"/>
      <c r="AB56" s="58"/>
      <c r="AC56" s="58"/>
      <c r="AD56" s="58"/>
      <c r="AE56" s="58"/>
      <c r="AF56" s="58"/>
      <c r="AG56" s="58"/>
    </row>
    <row r="57" spans="1:33" x14ac:dyDescent="0.2">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row>
    <row r="58" spans="1:33" x14ac:dyDescent="0.2">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row>
    <row r="59" spans="1:33" x14ac:dyDescent="0.2">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row>
    <row r="60" spans="1:33" x14ac:dyDescent="0.2">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row>
    <row r="61" spans="1:33" x14ac:dyDescent="0.2">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row>
    <row r="62" spans="1:33" x14ac:dyDescent="0.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row>
    <row r="63" spans="1:33" x14ac:dyDescent="0.2">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row>
    <row r="64" spans="1:33" x14ac:dyDescent="0.2">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row>
  </sheetData>
  <mergeCells count="7">
    <mergeCell ref="K46:N46"/>
    <mergeCell ref="B2:F2"/>
    <mergeCell ref="K2:N2"/>
    <mergeCell ref="K12:N12"/>
    <mergeCell ref="K19:N19"/>
    <mergeCell ref="K29:N29"/>
    <mergeCell ref="K36:N36"/>
  </mergeCells>
  <dataValidations count="8">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2">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173"/>
  <sheetViews>
    <sheetView topLeftCell="E1" workbookViewId="0">
      <selection activeCell="E1" sqref="E1"/>
    </sheetView>
  </sheetViews>
  <sheetFormatPr defaultRowHeight="11.25" outlineLevelCol="1" x14ac:dyDescent="0.2"/>
  <cols>
    <col min="1" max="1" width="5.7109375" style="1" hidden="1" customWidth="1" outlineLevel="1"/>
    <col min="2" max="2" width="4.140625" style="2" hidden="1" customWidth="1" outlineLevel="1"/>
    <col min="3" max="3" width="8.5703125" style="2" hidden="1" customWidth="1" outlineLevel="1"/>
    <col min="4" max="4" width="4.42578125" style="2" hidden="1" customWidth="1" outlineLevel="1"/>
    <col min="5" max="5" width="25.5703125" style="2" bestFit="1" customWidth="1" collapsed="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14" t="s">
        <v>79</v>
      </c>
      <c r="C1" s="215"/>
      <c r="D1" s="216"/>
      <c r="E1" s="36" t="s">
        <v>78</v>
      </c>
      <c r="F1" s="36" t="s">
        <v>77</v>
      </c>
      <c r="G1" s="36" t="s">
        <v>76</v>
      </c>
      <c r="H1" s="36" t="s">
        <v>75</v>
      </c>
      <c r="I1" s="36" t="s">
        <v>74</v>
      </c>
      <c r="J1" s="36" t="s">
        <v>73</v>
      </c>
      <c r="K1" s="36" t="s">
        <v>72</v>
      </c>
      <c r="L1" s="36" t="s">
        <v>71</v>
      </c>
    </row>
    <row r="2" spans="2:17" ht="11.25" customHeight="1" x14ac:dyDescent="0.2">
      <c r="B2" s="35"/>
      <c r="C2" s="15"/>
      <c r="D2" s="14" t="s">
        <v>70</v>
      </c>
      <c r="E2" s="14" t="str">
        <f t="shared" ref="E2:E33" si="0">RateHelperPrefix&amp;"_"&amp;$B2&amp;$C2&amp;$D2</f>
        <v>GBP_YCSTDRH_OND</v>
      </c>
      <c r="F2" s="13" t="e">
        <f>_xll.qlRateHelperQuoteValue($E2,Trigger)</f>
        <v>#NUM!</v>
      </c>
      <c r="G2" s="13"/>
      <c r="H2" s="12" t="b">
        <v>1</v>
      </c>
      <c r="I2" s="12">
        <v>10</v>
      </c>
      <c r="J2" s="12">
        <v>1</v>
      </c>
      <c r="K2" s="11">
        <f>_xll.qlRateHelperEarliestDate($E2,Trigger)</f>
        <v>41653</v>
      </c>
      <c r="L2" s="10">
        <f>_xll.qlRateHelperLatestDate($E2,Trigger)</f>
        <v>41654</v>
      </c>
      <c r="M2" s="1">
        <v>10</v>
      </c>
      <c r="N2" s="1" t="s">
        <v>69</v>
      </c>
    </row>
    <row r="3" spans="2:17" x14ac:dyDescent="0.2">
      <c r="B3" s="35"/>
      <c r="C3" s="15"/>
      <c r="D3" s="34" t="s">
        <v>68</v>
      </c>
      <c r="E3" s="14" t="str">
        <f t="shared" si="0"/>
        <v>GBP_YCSTDRH_TND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67</v>
      </c>
    </row>
    <row r="4" spans="2:17" x14ac:dyDescent="0.2">
      <c r="B4" s="35"/>
      <c r="C4" s="15"/>
      <c r="D4" s="34" t="s">
        <v>66</v>
      </c>
      <c r="E4" s="14" t="str">
        <f t="shared" si="0"/>
        <v>GBP_YCSTDRH_SND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65</v>
      </c>
    </row>
    <row r="5" spans="2:17" x14ac:dyDescent="0.2">
      <c r="B5" s="35"/>
      <c r="C5" s="15"/>
      <c r="D5" s="34" t="s">
        <v>64</v>
      </c>
      <c r="E5" s="14" t="str">
        <f t="shared" si="0"/>
        <v>GBP_YCSTDRH_SWD</v>
      </c>
      <c r="F5" s="13">
        <f>_xll.qlRateHelperQuoteValue($E5,Trigger)</f>
        <v>4.8687999999999995E-3</v>
      </c>
      <c r="G5" s="13"/>
      <c r="H5" s="12" t="b">
        <v>1</v>
      </c>
      <c r="I5" s="12">
        <v>10</v>
      </c>
      <c r="J5" s="12">
        <v>1</v>
      </c>
      <c r="K5" s="11">
        <f>_xll.qlRateHelperEarliestDate($E5,Trigger)</f>
        <v>41653</v>
      </c>
      <c r="L5" s="10">
        <f>_xll.qlRateHelperLatestDate($E5,Trigger)</f>
        <v>41660</v>
      </c>
      <c r="M5" s="1">
        <v>40</v>
      </c>
      <c r="N5" s="1" t="s">
        <v>63</v>
      </c>
    </row>
    <row r="6" spans="2:17" x14ac:dyDescent="0.2">
      <c r="B6" s="35"/>
      <c r="C6" s="15"/>
      <c r="D6" s="34" t="s">
        <v>62</v>
      </c>
      <c r="E6" s="14" t="str">
        <f t="shared" si="0"/>
        <v>GBP_YCSTDRH_2WD</v>
      </c>
      <c r="F6" s="13" t="e">
        <f>_xll.qlRateHelperQuoteValue($E6,Trigger)</f>
        <v>#NUM!</v>
      </c>
      <c r="G6" s="13"/>
      <c r="H6" s="12" t="b">
        <v>0</v>
      </c>
      <c r="I6" s="12">
        <v>10</v>
      </c>
      <c r="J6" s="12">
        <v>1</v>
      </c>
      <c r="K6" s="11">
        <f>_xll.qlRateHelperEarliestDate($E6,Trigger)</f>
        <v>41653</v>
      </c>
      <c r="L6" s="10">
        <f>_xll.qlRateHelperLatestDate($E6,Trigger)</f>
        <v>41667</v>
      </c>
      <c r="M6" s="1">
        <v>50</v>
      </c>
      <c r="N6" s="1" t="s">
        <v>61</v>
      </c>
    </row>
    <row r="7" spans="2:17" x14ac:dyDescent="0.2">
      <c r="B7" s="35"/>
      <c r="C7" s="15"/>
      <c r="D7" s="34" t="s">
        <v>60</v>
      </c>
      <c r="E7" s="14" t="str">
        <f t="shared" si="0"/>
        <v>GBP_YCSTDRH_3WD</v>
      </c>
      <c r="F7" s="13" t="e">
        <f>_xll.qlRateHelperQuoteValue($E7,Trigger)</f>
        <v>#NUM!</v>
      </c>
      <c r="G7" s="13"/>
      <c r="H7" s="12" t="b">
        <v>0</v>
      </c>
      <c r="I7" s="12">
        <v>10</v>
      </c>
      <c r="J7" s="12">
        <v>1</v>
      </c>
      <c r="K7" s="11">
        <f>_xll.qlRateHelperEarliestDate($E7,Trigger)</f>
        <v>41653</v>
      </c>
      <c r="L7" s="10">
        <f>_xll.qlRateHelperLatestDate($E7,Trigger)</f>
        <v>41674</v>
      </c>
      <c r="M7" s="1">
        <v>60</v>
      </c>
      <c r="N7" s="1" t="s">
        <v>59</v>
      </c>
    </row>
    <row r="8" spans="2:17" x14ac:dyDescent="0.2">
      <c r="B8" s="35"/>
      <c r="C8" s="15"/>
      <c r="D8" s="34" t="s">
        <v>58</v>
      </c>
      <c r="E8" s="14" t="str">
        <f t="shared" si="0"/>
        <v>GBP_YCSTDRH_1MD</v>
      </c>
      <c r="F8" s="13">
        <f>_xll.qlRateHelperQuoteValue($E8,Trigger)</f>
        <v>4.9249999999999997E-3</v>
      </c>
      <c r="G8" s="13"/>
      <c r="H8" s="12" t="b">
        <v>1</v>
      </c>
      <c r="I8" s="12">
        <v>10</v>
      </c>
      <c r="J8" s="12">
        <v>1</v>
      </c>
      <c r="K8" s="11">
        <f>_xll.qlRateHelperEarliestDate($E8,Trigger)</f>
        <v>41653</v>
      </c>
      <c r="L8" s="10">
        <f>_xll.qlRateHelperLatestDate($E8,Trigger)</f>
        <v>41684</v>
      </c>
      <c r="M8" s="1">
        <v>70</v>
      </c>
      <c r="N8" s="1" t="s">
        <v>57</v>
      </c>
    </row>
    <row r="9" spans="2:17" x14ac:dyDescent="0.2">
      <c r="B9" s="35"/>
      <c r="C9" s="15"/>
      <c r="D9" s="34" t="s">
        <v>56</v>
      </c>
      <c r="E9" s="14" t="str">
        <f t="shared" si="0"/>
        <v>GBP_YCSTDRH_2MD</v>
      </c>
      <c r="F9" s="13">
        <f>_xll.qlRateHelperQuoteValue($E9,Trigger)</f>
        <v>4.9838E-3</v>
      </c>
      <c r="G9" s="13"/>
      <c r="H9" s="12" t="b">
        <v>1</v>
      </c>
      <c r="I9" s="12">
        <v>10</v>
      </c>
      <c r="J9" s="12">
        <v>1</v>
      </c>
      <c r="K9" s="11">
        <f>_xll.qlRateHelperEarliestDate($E9,Trigger)</f>
        <v>41653</v>
      </c>
      <c r="L9" s="10">
        <f>_xll.qlRateHelperLatestDate($E9,Trigger)</f>
        <v>41712</v>
      </c>
    </row>
    <row r="10" spans="2:17" x14ac:dyDescent="0.2">
      <c r="B10" s="35"/>
      <c r="C10" s="15"/>
      <c r="D10" s="34" t="s">
        <v>55</v>
      </c>
      <c r="E10" s="14" t="str">
        <f t="shared" si="0"/>
        <v>GBP_YCSTDRH_3MD</v>
      </c>
      <c r="F10" s="13">
        <f>_xll.qlRateHelperQuoteValue($E10,Trigger)</f>
        <v>5.0812999999999995E-3</v>
      </c>
      <c r="G10" s="13"/>
      <c r="H10" s="12" t="b">
        <v>1</v>
      </c>
      <c r="I10" s="12">
        <v>10</v>
      </c>
      <c r="J10" s="12">
        <v>1</v>
      </c>
      <c r="K10" s="11">
        <f>_xll.qlRateHelperEarliestDate($E10,Trigger)</f>
        <v>41653</v>
      </c>
      <c r="L10" s="10">
        <f>_xll.qlRateHelperLatestDate($E10,Trigger)</f>
        <v>41743</v>
      </c>
    </row>
    <row r="11" spans="2:17" x14ac:dyDescent="0.2">
      <c r="B11" s="35"/>
      <c r="C11" s="15"/>
      <c r="D11" s="34" t="s">
        <v>54</v>
      </c>
      <c r="E11" s="14" t="str">
        <f t="shared" si="0"/>
        <v>GBP_YCSTDRH_4MD</v>
      </c>
      <c r="F11" s="13" t="e">
        <f>_xll.qlRateHelperQuoteValue($E11,Trigger)</f>
        <v>#NUM!</v>
      </c>
      <c r="G11" s="13"/>
      <c r="H11" s="12" t="b">
        <v>0</v>
      </c>
      <c r="I11" s="12">
        <v>10</v>
      </c>
      <c r="J11" s="12">
        <v>1</v>
      </c>
      <c r="K11" s="11">
        <f>_xll.qlRateHelperEarliestDate($E11,Trigger)</f>
        <v>41653</v>
      </c>
      <c r="L11" s="10">
        <f>_xll.qlRateHelperLatestDate($E11,Trigger)</f>
        <v>41773</v>
      </c>
    </row>
    <row r="12" spans="2:17" x14ac:dyDescent="0.2">
      <c r="B12" s="35"/>
      <c r="C12" s="15"/>
      <c r="D12" s="34" t="s">
        <v>53</v>
      </c>
      <c r="E12" s="14" t="str">
        <f t="shared" si="0"/>
        <v>GBP_YCSTDRH_5MD</v>
      </c>
      <c r="F12" s="13" t="e">
        <f>_xll.qlRateHelperQuoteValue($E12,Trigger)</f>
        <v>#NUM!</v>
      </c>
      <c r="G12" s="13"/>
      <c r="H12" s="12" t="b">
        <v>0</v>
      </c>
      <c r="I12" s="12">
        <v>10</v>
      </c>
      <c r="J12" s="12">
        <v>1</v>
      </c>
      <c r="K12" s="11">
        <f>_xll.qlRateHelperEarliestDate($E12,Trigger)</f>
        <v>41653</v>
      </c>
      <c r="L12" s="10">
        <f>_xll.qlRateHelperLatestDate($E12,Trigger)</f>
        <v>41806</v>
      </c>
    </row>
    <row r="13" spans="2:17" x14ac:dyDescent="0.2">
      <c r="B13" s="35"/>
      <c r="C13" s="15"/>
      <c r="D13" s="34" t="s">
        <v>52</v>
      </c>
      <c r="E13" s="14" t="str">
        <f t="shared" si="0"/>
        <v>GBP_YCSTDRH_6MD</v>
      </c>
      <c r="F13" s="13">
        <f>_xll.qlRateHelperQuoteValue($E13,Trigger)</f>
        <v>5.9175E-3</v>
      </c>
      <c r="G13" s="13"/>
      <c r="H13" s="12" t="b">
        <v>1</v>
      </c>
      <c r="I13" s="12">
        <v>10</v>
      </c>
      <c r="J13" s="12">
        <v>1</v>
      </c>
      <c r="K13" s="11">
        <f>_xll.qlRateHelperEarliestDate($E13,Trigger)</f>
        <v>41653</v>
      </c>
      <c r="L13" s="10">
        <f>_xll.qlRateHelperLatestDate($E13,Trigger)</f>
        <v>41834</v>
      </c>
      <c r="Q13" s="31" t="e">
        <f>_xll.qlYieldTSDiscount(YieldCurve,K2)</f>
        <v>#NUM!</v>
      </c>
    </row>
    <row r="14" spans="2:17" x14ac:dyDescent="0.2">
      <c r="B14" s="35"/>
      <c r="C14" s="15"/>
      <c r="D14" s="34" t="s">
        <v>51</v>
      </c>
      <c r="E14" s="14" t="str">
        <f t="shared" si="0"/>
        <v>GBP_YCSTDRH_7MD</v>
      </c>
      <c r="F14" s="13" t="e">
        <f>_xll.qlRateHelperQuoteValue($E14,Trigger)</f>
        <v>#NUM!</v>
      </c>
      <c r="G14" s="13"/>
      <c r="H14" s="12" t="b">
        <v>0</v>
      </c>
      <c r="I14" s="12">
        <v>10</v>
      </c>
      <c r="J14" s="12">
        <v>1</v>
      </c>
      <c r="K14" s="11">
        <f>_xll.qlRateHelperEarliestDate($E14,Trigger)</f>
        <v>41653</v>
      </c>
      <c r="L14" s="10">
        <f>_xll.qlRateHelperLatestDate($E14,Trigger)</f>
        <v>41865</v>
      </c>
      <c r="Q14" s="31"/>
    </row>
    <row r="15" spans="2:17" x14ac:dyDescent="0.2">
      <c r="B15" s="35"/>
      <c r="C15" s="15"/>
      <c r="D15" s="34" t="s">
        <v>50</v>
      </c>
      <c r="E15" s="14" t="str">
        <f t="shared" si="0"/>
        <v>GBP_YCSTDRH_8MD</v>
      </c>
      <c r="F15" s="13" t="e">
        <f>_xll.qlRateHelperQuoteValue($E15,Trigger)</f>
        <v>#NUM!</v>
      </c>
      <c r="G15" s="13"/>
      <c r="H15" s="12" t="b">
        <v>0</v>
      </c>
      <c r="I15" s="12">
        <v>10</v>
      </c>
      <c r="J15" s="12">
        <v>1</v>
      </c>
      <c r="K15" s="11">
        <f>_xll.qlRateHelperEarliestDate($E15,Trigger)</f>
        <v>41653</v>
      </c>
      <c r="L15" s="10">
        <f>_xll.qlRateHelperLatestDate($E15,Trigger)</f>
        <v>41897</v>
      </c>
      <c r="Q15" s="31"/>
    </row>
    <row r="16" spans="2:17" x14ac:dyDescent="0.2">
      <c r="B16" s="35"/>
      <c r="C16" s="15"/>
      <c r="D16" s="34" t="s">
        <v>49</v>
      </c>
      <c r="E16" s="14" t="str">
        <f t="shared" si="0"/>
        <v>GBP_YCSTDRH_9MD</v>
      </c>
      <c r="F16" s="13" t="e">
        <f>_xll.qlRateHelperQuoteValue($E16,Trigger)</f>
        <v>#NUM!</v>
      </c>
      <c r="G16" s="13"/>
      <c r="H16" s="12" t="b">
        <v>0</v>
      </c>
      <c r="I16" s="12">
        <v>10</v>
      </c>
      <c r="J16" s="12">
        <v>1</v>
      </c>
      <c r="K16" s="11">
        <f>_xll.qlRateHelperEarliestDate($E16,Trigger)</f>
        <v>41653</v>
      </c>
      <c r="L16" s="10">
        <f>_xll.qlRateHelperLatestDate($E16,Trigger)</f>
        <v>41926</v>
      </c>
      <c r="O16" s="29" t="e">
        <f>_xll.qlYieldTSForwardRate(YieldCurve,K2,L131,"act/365","simple","annual")</f>
        <v>#NUM!</v>
      </c>
      <c r="Q16" s="31" t="e">
        <f>_xll.qlYieldTSDiscount(YieldCurve,L131)</f>
        <v>#NUM!</v>
      </c>
    </row>
    <row r="17" spans="2:18" x14ac:dyDescent="0.2">
      <c r="B17" s="35"/>
      <c r="C17" s="15"/>
      <c r="D17" s="34" t="s">
        <v>48</v>
      </c>
      <c r="E17" s="14" t="str">
        <f t="shared" si="0"/>
        <v>GBP_YCSTDRH_10MD</v>
      </c>
      <c r="F17" s="13" t="e">
        <f>_xll.qlRateHelperQuoteValue($E17,Trigger)</f>
        <v>#NUM!</v>
      </c>
      <c r="G17" s="13"/>
      <c r="H17" s="12" t="b">
        <v>0</v>
      </c>
      <c r="I17" s="12">
        <v>10</v>
      </c>
      <c r="J17" s="12">
        <v>1</v>
      </c>
      <c r="K17" s="11">
        <f>_xll.qlRateHelperEarliestDate($E17,Trigger)</f>
        <v>41653</v>
      </c>
      <c r="L17" s="10">
        <f>_xll.qlRateHelperLatestDate($E17,Trigger)</f>
        <v>41957</v>
      </c>
      <c r="Q17" s="31"/>
    </row>
    <row r="18" spans="2:18" x14ac:dyDescent="0.2">
      <c r="B18" s="35"/>
      <c r="C18" s="15"/>
      <c r="D18" s="34" t="s">
        <v>47</v>
      </c>
      <c r="E18" s="14" t="str">
        <f t="shared" si="0"/>
        <v>GBP_YCSTDRH_11MD</v>
      </c>
      <c r="F18" s="13" t="e">
        <f>_xll.qlRateHelperQuoteValue($E18,Trigger)</f>
        <v>#NUM!</v>
      </c>
      <c r="G18" s="13"/>
      <c r="H18" s="12" t="b">
        <v>0</v>
      </c>
      <c r="I18" s="12">
        <v>10</v>
      </c>
      <c r="J18" s="12">
        <v>1</v>
      </c>
      <c r="K18" s="11">
        <f>_xll.qlRateHelperEarliestDate($E18,Trigger)</f>
        <v>41653</v>
      </c>
      <c r="L18" s="10">
        <f>_xll.qlRateHelperLatestDate($E18,Trigger)</f>
        <v>41988</v>
      </c>
      <c r="Q18" s="31"/>
    </row>
    <row r="19" spans="2:18" x14ac:dyDescent="0.2">
      <c r="B19" s="33"/>
      <c r="C19" s="8"/>
      <c r="D19" s="32" t="s">
        <v>46</v>
      </c>
      <c r="E19" s="7" t="str">
        <f t="shared" si="0"/>
        <v>GBP_YCSTDRH_1YD</v>
      </c>
      <c r="F19" s="6">
        <f>_xll.qlRateHelperQuoteValue($E19,Trigger)</f>
        <v>8.7938000000000009E-3</v>
      </c>
      <c r="G19" s="6"/>
      <c r="H19" s="5" t="b">
        <v>1</v>
      </c>
      <c r="I19" s="5">
        <v>10</v>
      </c>
      <c r="J19" s="5">
        <v>1</v>
      </c>
      <c r="K19" s="4">
        <f>_xll.qlRateHelperEarliestDate($E19,Trigger)</f>
        <v>41653</v>
      </c>
      <c r="L19" s="3">
        <f>_xll.qlRateHelperLatestDate($E19,Trigger)</f>
        <v>42018</v>
      </c>
      <c r="Q19" s="31"/>
    </row>
    <row r="20" spans="2:18" x14ac:dyDescent="0.2">
      <c r="B20" s="24" t="s">
        <v>45</v>
      </c>
      <c r="C20" s="23">
        <f>Months</f>
        <v>3</v>
      </c>
      <c r="D20" s="22" t="s">
        <v>43</v>
      </c>
      <c r="E20" s="22" t="str">
        <f t="shared" si="0"/>
        <v>GBP_YCSTDRH_T3F1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#NUM!</v>
      </c>
    </row>
    <row r="21" spans="2:18" x14ac:dyDescent="0.2">
      <c r="B21" s="9" t="s">
        <v>44</v>
      </c>
      <c r="C21" s="8">
        <f>Months</f>
        <v>3</v>
      </c>
      <c r="D21" s="7" t="s">
        <v>43</v>
      </c>
      <c r="E21" s="7" t="str">
        <f t="shared" si="0"/>
        <v>GBP_YCSTDRH_TOM3F1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29.019178082191782</v>
      </c>
    </row>
    <row r="22" spans="2:18" x14ac:dyDescent="0.2">
      <c r="B22" s="16">
        <v>1</v>
      </c>
      <c r="C22" s="15" t="s">
        <v>42</v>
      </c>
      <c r="D22" s="14" t="str">
        <f t="shared" ref="D22:D39" si="1">(B22+Months)&amp;"F"</f>
        <v>4F</v>
      </c>
      <c r="E22" s="14" t="str">
        <f t="shared" si="0"/>
        <v>GBP_YCSTDRH_1x4F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#NUM!</v>
      </c>
      <c r="R22" s="29" t="e">
        <f>(Q20-1)/Q21</f>
        <v>#NUM!</v>
      </c>
    </row>
    <row r="23" spans="2:18" x14ac:dyDescent="0.2">
      <c r="B23" s="16">
        <v>2</v>
      </c>
      <c r="C23" s="15" t="s">
        <v>42</v>
      </c>
      <c r="D23" s="14" t="str">
        <f t="shared" si="1"/>
        <v>5F</v>
      </c>
      <c r="E23" s="14" t="str">
        <f t="shared" si="0"/>
        <v>GBP_YCSTDRH_2x5F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GBP_YCSTDRH_3x6F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GBP_YCSTDRH_4x7F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GBP_YCSTDRH_5x8F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GBP_YCSTDRH_6x9F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GBP_YCSTDRH_7x10F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GBP_YCSTDRH_8x11F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GBP_YCSTDRH_9x12F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GBP_YCSTDRH_10x13F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GBP_YCSTDRH_11x14F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GBP_YCSTDRH_12x15F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GBP_YCSTDRH_13x16F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GBP_YCSTDRH_14x17F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GBP_YCSTDRH_15x18F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GBP_YCSTDRH_16x19F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GBP_YCSTDRH_17x20F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GBP_YCSTDRH_18x21F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GBP_YCSTDRH_FUT3MF4</v>
      </c>
      <c r="F40" s="28" t="e">
        <f>_xll.qlRateHelperQuoteValue($E40,Trigger)</f>
        <v>#NUM!</v>
      </c>
      <c r="G40" s="13" t="e">
        <f>_xll.qlFuturesRateHelperConvexityAdjustment($E40,Trigger)</f>
        <v>#NUM!</v>
      </c>
      <c r="H40" s="12"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GBP_YCSTDRH_FUT3MG4</v>
      </c>
      <c r="F41" s="28">
        <f>_xll.qlRateHelperQuoteValue($E41,Trigger)</f>
        <v>99.484999999999999</v>
      </c>
      <c r="G41" s="13" t="e">
        <f>_xll.qlFuturesRateHelperConvexityAdjustment($E41,Trigger)</f>
        <v>#NUM!</v>
      </c>
      <c r="H41" s="12"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GBP_YCSTDRH_FUT3MH4</v>
      </c>
      <c r="F42" s="28" t="e">
        <f>_xll.qlRateHelperQuoteValue($E42,Trigger)</f>
        <v>#NUM!</v>
      </c>
      <c r="G42" s="13" t="e">
        <f>_xll.qlFuturesRateHelperConvexityAdjustment($E42,Trigger)</f>
        <v>#NUM!</v>
      </c>
      <c r="H42" s="12"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GBP_YCSTDRH_FUT3MJ4</v>
      </c>
      <c r="F43" s="28" t="e">
        <f>_xll.qlRateHelperQuoteValue($E43,Trigger)</f>
        <v>#NUM!</v>
      </c>
      <c r="G43" s="13" t="e">
        <f>_xll.qlFuturesRateHelperConvexityAdjustment($E43,Trigger)</f>
        <v>#NUM!</v>
      </c>
      <c r="H43" s="12"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GBP_YCSTDRH_FUT3MK4</v>
      </c>
      <c r="F44" s="28">
        <f>_xll.qlRateHelperQuoteValue($E44,Trigger)</f>
        <v>99.465000000000003</v>
      </c>
      <c r="G44" s="13" t="e">
        <f>_xll.qlFuturesRateHelperConvexityAdjustment($E44,Trigger)</f>
        <v>#NUM!</v>
      </c>
      <c r="H44" s="12"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GBP_YCSTDRH_FUT3MM4</v>
      </c>
      <c r="F45" s="28" t="e">
        <f>_xll.qlRateHelperQuoteValue($E45,Trigger)</f>
        <v>#NUM!</v>
      </c>
      <c r="G45" s="13" t="e">
        <f>_xll.qlFuturesRateHelperConvexityAdjustment($E45,Trigger)</f>
        <v>#NUM!</v>
      </c>
      <c r="H45" s="12"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GBP_YCSTDRH_FUT3MN4</v>
      </c>
      <c r="F46" s="28" t="e">
        <f>_xll.qlRateHelperQuoteValue($E46,Trigger)</f>
        <v>#NUM!</v>
      </c>
      <c r="G46" s="13" t="e">
        <f>_xll.qlFuturesRateHelperConvexityAdjustment($E46,Trigger)</f>
        <v>#NUM!</v>
      </c>
      <c r="H46" s="12" t="b">
        <v>1</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GBP_YCSTDRH_FUT3MQ4</v>
      </c>
      <c r="F47" s="28">
        <f>_xll.qlRateHelperQuoteValue($E47,Trigger)</f>
        <v>99.460000000000008</v>
      </c>
      <c r="G47" s="13" t="e">
        <f>_xll.qlFuturesRateHelperConvexityAdjustment($E47,Trigger)</f>
        <v>#NUM!</v>
      </c>
      <c r="H47" s="12"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GBP_YCSTDRH_FUT3MU4</v>
      </c>
      <c r="F48" s="28" t="e">
        <f>_xll.qlRateHelperQuoteValue($E48,Trigger)</f>
        <v>#NUM!</v>
      </c>
      <c r="G48" s="13" t="e">
        <f>_xll.qlFuturesRateHelperConvexityAdjustment($E48,Trigger)</f>
        <v>#NUM!</v>
      </c>
      <c r="H48" s="12" t="b">
        <v>1</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GBP_YCSTDRH_FUT3MV4</v>
      </c>
      <c r="F49" s="28" t="e">
        <f>_xll.qlRateHelperQuoteValue($E49,Trigger)</f>
        <v>#NUM!</v>
      </c>
      <c r="G49" s="13" t="e">
        <f>_xll.qlFuturesRateHelperConvexityAdjustment($E49,Trigger)</f>
        <v>#NUM!</v>
      </c>
      <c r="H49" s="12" t="b">
        <v>1</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GBP_YCSTDRH_FUT3MX4</v>
      </c>
      <c r="F50" s="28">
        <f>_xll.qlRateHelperQuoteValue($E50,Trigger)</f>
        <v>99.435000000000002</v>
      </c>
      <c r="G50" s="13" t="e">
        <f>_xll.qlFuturesRateHelperConvexityAdjustment($E50,Trigger)</f>
        <v>#NUM!</v>
      </c>
      <c r="H50" s="12"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GBP_YCSTDRH_FUT3MZ4</v>
      </c>
      <c r="F51" s="28" t="e">
        <f>_xll.qlRateHelperQuoteValue($E51,Trigger)</f>
        <v>#NUM!</v>
      </c>
      <c r="G51" s="13" t="e">
        <f>_xll.qlFuturesRateHelperConvexityAdjustment($E51,Trigger)</f>
        <v>#NUM!</v>
      </c>
      <c r="H51" s="12" t="b">
        <v>1</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GBP_YCSTDRH_FUT3MH5</v>
      </c>
      <c r="F52" s="28">
        <f>_xll.qlRateHelperQuoteValue($E52,Trigger)</f>
        <v>99.405000000000001</v>
      </c>
      <c r="G52" s="13" t="e">
        <f>_xll.qlFuturesRateHelperConvexityAdjustment($E52,Trigger)</f>
        <v>#NUM!</v>
      </c>
      <c r="H52" s="12"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GBP_YCSTDRH_FUT3MM5</v>
      </c>
      <c r="F53" s="28">
        <f>_xll.qlRateHelperQuoteValue($E53,Trigger)</f>
        <v>99.35499999999999</v>
      </c>
      <c r="G53" s="13" t="e">
        <f>_xll.qlFuturesRateHelperConvexityAdjustment($E53,Trigger)</f>
        <v>#NUM!</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GBP_YCSTDRH_FUT3MU5</v>
      </c>
      <c r="F54" s="28">
        <f>_xll.qlRateHelperQuoteValue($E54,Trigger)</f>
        <v>99.305000000000007</v>
      </c>
      <c r="G54" s="13" t="e">
        <f>_xll.qlFuturesRateHelperConvexityAdjustment($E54,Trigger)</f>
        <v>#NUM!</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GBP_YCSTDRH_FUT3MZ5</v>
      </c>
      <c r="F55" s="28">
        <f>_xll.qlRateHelperQuoteValue($E55,Trigger)</f>
        <v>99.234999999999999</v>
      </c>
      <c r="G55" s="13" t="e">
        <f>_xll.qlFuturesRateHelperConvexityAdjustment($E55,Trigger)</f>
        <v>#NUM!</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GBP_YCSTDRH_FUT3MH6</v>
      </c>
      <c r="F56" s="28">
        <f>_xll.qlRateHelperQuoteValue($E56,Trigger)</f>
        <v>99.164999999999992</v>
      </c>
      <c r="G56" s="13" t="e">
        <f>_xll.qlFuturesRateHelperConvexityAdjustment($E56,Trigger)</f>
        <v>#NUM!</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GBP_YCSTDRH_FUT3MM6</v>
      </c>
      <c r="F57" s="28">
        <f>_xll.qlRateHelperQuoteValue($E57,Trigger)</f>
        <v>99.074999999999989</v>
      </c>
      <c r="G57" s="13" t="e">
        <f>_xll.qlFuturesRateHelperConvexityAdjustment($E57,Trigger)</f>
        <v>#NUM!</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GBP_YCSTDRH_FUT3MU6</v>
      </c>
      <c r="F58" s="28">
        <f>_xll.qlRateHelperQuoteValue($E58,Trigger)</f>
        <v>98.974999999999994</v>
      </c>
      <c r="G58" s="13" t="e">
        <f>_xll.qlFuturesRateHelperConvexityAdjustment($E58,Trigger)</f>
        <v>#NUM!</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GBP_YCSTDRH_FUT3MZ6</v>
      </c>
      <c r="F59" s="28">
        <f>_xll.qlRateHelperQuoteValue($E59,Trigger)</f>
        <v>98.865000000000009</v>
      </c>
      <c r="G59" s="13" t="e">
        <f>_xll.qlFuturesRateHelperConvexityAdjustment($E59,Trigger)</f>
        <v>#NUM!</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GBP_YCSTDRH_FUT3MH7</v>
      </c>
      <c r="F60" s="28">
        <f>_xll.qlRateHelperQuoteValue($E60,Trigger)</f>
        <v>98.754999999999995</v>
      </c>
      <c r="G60" s="13" t="e">
        <f>_xll.qlFuturesRateHelperConvexityAdjustment($E60,Trigger)</f>
        <v>#NUM!</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GBP_YCSTDRH_FUT3MM7</v>
      </c>
      <c r="F61" s="28">
        <f>_xll.qlRateHelperQuoteValue($E61,Trigger)</f>
        <v>98.634999999999991</v>
      </c>
      <c r="G61" s="13" t="e">
        <f>_xll.qlFuturesRateHelperConvexityAdjustment($E61,Trigger)</f>
        <v>#NUM!</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GBP_YCSTDRH_FUT3MU7</v>
      </c>
      <c r="F62" s="28">
        <f>_xll.qlRateHelperQuoteValue($E62,Trigger)</f>
        <v>98.52000000000001</v>
      </c>
      <c r="G62" s="13" t="e">
        <f>_xll.qlFuturesRateHelperConvexityAdjustment($E62,Trigger)</f>
        <v>#NUM!</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GBP_YCSTDRH_FUT3MZ7</v>
      </c>
      <c r="F63" s="28">
        <f>_xll.qlRateHelperQuoteValue($E63,Trigger)</f>
        <v>98.38</v>
      </c>
      <c r="G63" s="13" t="e">
        <f>_xll.qlFuturesRateHelperConvexityAdjustment($E63,Trigger)</f>
        <v>#NUM!</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GBP_YCSTDRH_FUT3MH8</v>
      </c>
      <c r="F64" s="28">
        <f>_xll.qlRateHelperQuoteValue($E64,Trigger)</f>
        <v>98.259999999999991</v>
      </c>
      <c r="G64" s="13" t="e">
        <f>_xll.qlFuturesRateHelperConvexityAdjustment($E64,Trigger)</f>
        <v>#NUM!</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GBP_YCSTDRH_FUT3MM8</v>
      </c>
      <c r="F65" s="28">
        <f>_xll.qlRateHelperQuoteValue($E65,Trigger)</f>
        <v>98.14</v>
      </c>
      <c r="G65" s="13" t="e">
        <f>_xll.qlFuturesRateHelperConvexityAdjustment($E65,Trigger)</f>
        <v>#NUM!</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GBP_YCSTDRH_FUT3MU8</v>
      </c>
      <c r="F66" s="28" t="e">
        <f>_xll.qlRateHelperQuoteValue($E66,Trigger)</f>
        <v>#NUM!</v>
      </c>
      <c r="G66" s="13" t="e">
        <f>_xll.qlFuturesRateHelperConvexityAdjustment($E66,Trigger)</f>
        <v>#NUM!</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GBP_YCSTDRH_FUT3MZ8</v>
      </c>
      <c r="F67" s="28" t="e">
        <f>_xll.qlRateHelperQuoteValue($E67,Trigger)</f>
        <v>#NUM!</v>
      </c>
      <c r="G67" s="13" t="e">
        <f>_xll.qlFuturesRateHelperConvexityAdjustment($E67,Trigger)</f>
        <v>#NUM!</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GBP_YCSTDRH_FUT3MH9</v>
      </c>
      <c r="F68" s="28" t="e">
        <f>_xll.qlRateHelperQuoteValue($E68,Trigger)</f>
        <v>#NUM!</v>
      </c>
      <c r="G68" s="13" t="e">
        <f>_xll.qlFuturesRateHelperConvexityAdjustment($E68,Trigger)</f>
        <v>#NUM!</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GBP_YCSTDRH_FUT3MM9</v>
      </c>
      <c r="F69" s="28" t="e">
        <f>_xll.qlRateHelperQuoteValue($E69,Trigger)</f>
        <v>#NUM!</v>
      </c>
      <c r="G69" s="13" t="e">
        <f>_xll.qlFuturesRateHelperConvexityAdjustment($E69,Trigger)</f>
        <v>#NUM!</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GBP_YCSTDRH_FUT3MU9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GBP_YCSTDRH_FUT3MZ9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GBP_YCSTDRH_FUT3MH0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GBP_YCSTDRH_FUT3MM0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GBP_YCSTDRH_FUT3MU0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GBP_YCSTDRH_FUT3MZ0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GBP_YCSTDRH_FUT3MH1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GBP_YCSTDRH_FUT3MM1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GBP_YCSTDRH_FUT3MU1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GBP_YCSTDRH_FUT3MZ1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GBP_YCSTDRH_FUT3MH2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GBP_YCSTDRH_FUT3MM2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GBP_YCSTDRH_2X1S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GBP_YCSTDRH_3X1S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GBP_YCSTDRH_4X1S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GBP_YCSTDRH_5X1S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GBP_YCSTDRH_6X1S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GBP_YCSTDRH_7X1S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GBP_YCSTDRH_8X1S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GBP_YCSTDRH_9X1S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GBP_YCSTDRH_10X1S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GBP_YCSTDRH_11X1S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GBP_YCSTDRH_12X1S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GBP_YCSTDRH_1S12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GBP_YCSTDRH_2S12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GBP_YCSTDRH_3S12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GBP_YCSTDRH_4S12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GBP_YCSTDRH_1S24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GBP_YCSTDRH_2S24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GBP_YCSTDRH_1S36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SB</v>
      </c>
      <c r="C100" s="15" t="str">
        <f t="shared" ref="C100:C136" si="7">IborType</f>
        <v>6L</v>
      </c>
      <c r="D100" s="14" t="s">
        <v>36</v>
      </c>
      <c r="E100" s="14" t="str">
        <f t="shared" si="5"/>
        <v>GBP_YCSTDRH_SB6L1Y</v>
      </c>
      <c r="F100" s="13" t="e">
        <f>_xll.qlRateHelperQuoteValue($E100,Trigger)</f>
        <v>#NUM!</v>
      </c>
      <c r="G100" s="13">
        <f>_xll.qlSwapRateHelperSpread($E100,Trigger)</f>
        <v>0</v>
      </c>
      <c r="H100" s="12" t="b">
        <v>0</v>
      </c>
      <c r="I100" s="12">
        <v>50</v>
      </c>
      <c r="J100" s="12">
        <v>1</v>
      </c>
      <c r="K100" s="11">
        <f>_xll.qlRateHelperEarliestDate($E100,Trigger)</f>
        <v>41653</v>
      </c>
      <c r="L100" s="10">
        <f>_xll.qlRateHelperLatestDate($E100,Trigger)</f>
        <v>42018</v>
      </c>
      <c r="N100" s="17" t="e">
        <f t="shared" ref="N100:N136" si="8">IF(G100=G137,F100-F137,"--")</f>
        <v>#NUM!</v>
      </c>
    </row>
    <row r="101" spans="2:14" x14ac:dyDescent="0.2">
      <c r="B101" s="16" t="str">
        <f t="shared" si="6"/>
        <v>SB</v>
      </c>
      <c r="C101" s="15" t="str">
        <f t="shared" si="7"/>
        <v>6L</v>
      </c>
      <c r="D101" s="14" t="s">
        <v>35</v>
      </c>
      <c r="E101" s="14" t="str">
        <f t="shared" si="5"/>
        <v>GBP_YCSTDRH_SB6L15M</v>
      </c>
      <c r="F101" s="13" t="e">
        <f>_xll.qlRateHelperQuoteValue($E101,Trigger)</f>
        <v>#NUM!</v>
      </c>
      <c r="G101" s="13">
        <f>_xll.qlSwapRateHelperSpread($E101,Trigger)</f>
        <v>0</v>
      </c>
      <c r="H101" s="12" t="b">
        <v>0</v>
      </c>
      <c r="I101" s="12">
        <v>50</v>
      </c>
      <c r="J101" s="12">
        <v>1</v>
      </c>
      <c r="K101" s="11">
        <f>_xll.qlRateHelperEarliestDate($E101,Trigger)</f>
        <v>41653</v>
      </c>
      <c r="L101" s="10">
        <f>_xll.qlRateHelperLatestDate($E101,Trigger)</f>
        <v>42108</v>
      </c>
      <c r="N101" s="17" t="e">
        <f t="shared" si="8"/>
        <v>#NUM!</v>
      </c>
    </row>
    <row r="102" spans="2:14" x14ac:dyDescent="0.2">
      <c r="B102" s="16" t="str">
        <f t="shared" si="6"/>
        <v>SB</v>
      </c>
      <c r="C102" s="15" t="str">
        <f t="shared" si="7"/>
        <v>6L</v>
      </c>
      <c r="D102" s="14" t="s">
        <v>34</v>
      </c>
      <c r="E102" s="14" t="str">
        <f t="shared" si="5"/>
        <v>GBP_YCSTDRH_SB6L18M</v>
      </c>
      <c r="F102" s="13">
        <f>_xll.qlRateHelperQuoteValue($E102,Trigger)</f>
        <v>6.5249999999999996E-3</v>
      </c>
      <c r="G102" s="13">
        <f>_xll.qlSwapRateHelperSpread($E102,Trigger)</f>
        <v>0</v>
      </c>
      <c r="H102" s="12" t="b">
        <v>0</v>
      </c>
      <c r="I102" s="12">
        <v>50</v>
      </c>
      <c r="J102" s="12">
        <v>1</v>
      </c>
      <c r="K102" s="11">
        <f>_xll.qlRateHelperEarliestDate($E102,Trigger)</f>
        <v>41653</v>
      </c>
      <c r="L102" s="10">
        <f>_xll.qlRateHelperLatestDate($E102,Trigger)</f>
        <v>42199</v>
      </c>
      <c r="N102" s="17" t="e">
        <f t="shared" si="8"/>
        <v>#NUM!</v>
      </c>
    </row>
    <row r="103" spans="2:14" x14ac:dyDescent="0.2">
      <c r="B103" s="16" t="str">
        <f t="shared" si="6"/>
        <v>SB</v>
      </c>
      <c r="C103" s="15" t="str">
        <f t="shared" si="7"/>
        <v>6L</v>
      </c>
      <c r="D103" s="14" t="s">
        <v>33</v>
      </c>
      <c r="E103" s="14" t="str">
        <f t="shared" si="5"/>
        <v>GBP_YCSTDRH_SB6L21M</v>
      </c>
      <c r="F103" s="13" t="e">
        <f>_xll.qlRateHelperQuoteValue($E103,Trigger)</f>
        <v>#NUM!</v>
      </c>
      <c r="G103" s="13">
        <f>_xll.qlSwapRateHelperSpread($E103,Trigger)</f>
        <v>0</v>
      </c>
      <c r="H103" s="12" t="b">
        <v>0</v>
      </c>
      <c r="I103" s="12">
        <v>50</v>
      </c>
      <c r="J103" s="12">
        <v>1</v>
      </c>
      <c r="K103" s="11">
        <f>_xll.qlRateHelperEarliestDate($E103,Trigger)</f>
        <v>41653</v>
      </c>
      <c r="L103" s="10">
        <f>_xll.qlRateHelperLatestDate($E103,Trigger)</f>
        <v>42291</v>
      </c>
      <c r="N103" s="17" t="e">
        <f t="shared" si="8"/>
        <v>#NUM!</v>
      </c>
    </row>
    <row r="104" spans="2:14" x14ac:dyDescent="0.2">
      <c r="B104" s="16" t="str">
        <f t="shared" si="6"/>
        <v>SB</v>
      </c>
      <c r="C104" s="15" t="str">
        <f t="shared" si="7"/>
        <v>6L</v>
      </c>
      <c r="D104" s="14" t="s">
        <v>32</v>
      </c>
      <c r="E104" s="14" t="str">
        <f t="shared" si="5"/>
        <v>GBP_YCSTDRH_SB6L2Y</v>
      </c>
      <c r="F104" s="13">
        <f>_xll.qlRateHelperQuoteValue($E104,Trigger)</f>
        <v>6.6749999999999995E-3</v>
      </c>
      <c r="G104" s="13">
        <f>_xll.qlSwapRateHelperSpread($E104,Trigger)</f>
        <v>0</v>
      </c>
      <c r="H104" s="12" t="b">
        <v>0</v>
      </c>
      <c r="I104" s="12">
        <v>50</v>
      </c>
      <c r="J104" s="12">
        <v>1</v>
      </c>
      <c r="K104" s="11">
        <f>_xll.qlRateHelperEarliestDate($E104,Trigger)</f>
        <v>41653</v>
      </c>
      <c r="L104" s="10">
        <f>_xll.qlRateHelperLatestDate($E104,Trigger)</f>
        <v>42383</v>
      </c>
      <c r="N104" s="17" t="e">
        <f t="shared" si="8"/>
        <v>#NUM!</v>
      </c>
    </row>
    <row r="105" spans="2:14" x14ac:dyDescent="0.2">
      <c r="B105" s="16" t="str">
        <f t="shared" si="6"/>
        <v>SB</v>
      </c>
      <c r="C105" s="15" t="str">
        <f t="shared" si="7"/>
        <v>6L</v>
      </c>
      <c r="D105" s="14" t="s">
        <v>31</v>
      </c>
      <c r="E105" s="14" t="str">
        <f t="shared" si="5"/>
        <v>GBP_YCSTDRH_SB6L3Y</v>
      </c>
      <c r="F105" s="13">
        <f>_xll.qlRateHelperQuoteValue($E105,Trigger)</f>
        <v>7.3250000000000008E-3</v>
      </c>
      <c r="G105" s="13">
        <f>_xll.qlSwapRateHelperSpread($E105,Trigger)</f>
        <v>0</v>
      </c>
      <c r="H105" s="12" t="b">
        <v>1</v>
      </c>
      <c r="I105" s="12">
        <v>50</v>
      </c>
      <c r="J105" s="12">
        <v>1</v>
      </c>
      <c r="K105" s="11">
        <f>_xll.qlRateHelperEarliestDate($E105,Trigger)</f>
        <v>41653</v>
      </c>
      <c r="L105" s="10">
        <f>_xll.qlRateHelperLatestDate($E105,Trigger)</f>
        <v>42751</v>
      </c>
      <c r="N105" s="17" t="e">
        <f t="shared" si="8"/>
        <v>#NUM!</v>
      </c>
    </row>
    <row r="106" spans="2:14" x14ac:dyDescent="0.2">
      <c r="B106" s="16" t="str">
        <f t="shared" si="6"/>
        <v>SB</v>
      </c>
      <c r="C106" s="15" t="str">
        <f t="shared" si="7"/>
        <v>6L</v>
      </c>
      <c r="D106" s="14" t="s">
        <v>30</v>
      </c>
      <c r="E106" s="14" t="str">
        <f t="shared" si="5"/>
        <v>GBP_YCSTDRH_SB6L4Y</v>
      </c>
      <c r="F106" s="13">
        <f>_xll.qlRateHelperQuoteValue($E106,Trigger)</f>
        <v>8.4499999999999992E-3</v>
      </c>
      <c r="G106" s="13">
        <f>_xll.qlSwapRateHelperSpread($E106,Trigger)</f>
        <v>0</v>
      </c>
      <c r="H106" s="12" t="b">
        <v>1</v>
      </c>
      <c r="I106" s="12">
        <v>50</v>
      </c>
      <c r="J106" s="12">
        <v>1</v>
      </c>
      <c r="K106" s="11">
        <f>_xll.qlRateHelperEarliestDate($E106,Trigger)</f>
        <v>41653</v>
      </c>
      <c r="L106" s="10">
        <f>_xll.qlRateHelperLatestDate($E106,Trigger)</f>
        <v>43115</v>
      </c>
      <c r="N106" s="17" t="e">
        <f t="shared" si="8"/>
        <v>#NUM!</v>
      </c>
    </row>
    <row r="107" spans="2:14" x14ac:dyDescent="0.2">
      <c r="B107" s="16" t="str">
        <f t="shared" si="6"/>
        <v>SB</v>
      </c>
      <c r="C107" s="15" t="str">
        <f t="shared" si="7"/>
        <v>6L</v>
      </c>
      <c r="D107" s="14" t="s">
        <v>29</v>
      </c>
      <c r="E107" s="14" t="str">
        <f t="shared" si="5"/>
        <v>GBP_YCSTDRH_SB6L5Y</v>
      </c>
      <c r="F107" s="13">
        <f>_xll.qlRateHelperQuoteValue($E107,Trigger)</f>
        <v>9.9500000000000005E-3</v>
      </c>
      <c r="G107" s="13">
        <f>_xll.qlSwapRateHelperSpread($E107,Trigger)</f>
        <v>0</v>
      </c>
      <c r="H107" s="12" t="b">
        <v>1</v>
      </c>
      <c r="I107" s="12">
        <v>50</v>
      </c>
      <c r="J107" s="12">
        <v>1</v>
      </c>
      <c r="K107" s="11">
        <f>_xll.qlRateHelperEarliestDate($E107,Trigger)</f>
        <v>41653</v>
      </c>
      <c r="L107" s="10">
        <f>_xll.qlRateHelperLatestDate($E107,Trigger)</f>
        <v>43479</v>
      </c>
      <c r="N107" s="17" t="e">
        <f t="shared" si="8"/>
        <v>#NUM!</v>
      </c>
    </row>
    <row r="108" spans="2:14" x14ac:dyDescent="0.2">
      <c r="B108" s="16" t="str">
        <f t="shared" si="6"/>
        <v>SB</v>
      </c>
      <c r="C108" s="15" t="str">
        <f t="shared" si="7"/>
        <v>6L</v>
      </c>
      <c r="D108" s="14" t="s">
        <v>28</v>
      </c>
      <c r="E108" s="14" t="str">
        <f t="shared" si="5"/>
        <v>GBP_YCSTDRH_SB6L6Y</v>
      </c>
      <c r="F108" s="13">
        <f>_xll.qlRateHelperQuoteValue($E108,Trigger)</f>
        <v>1.1650000000000001E-2</v>
      </c>
      <c r="G108" s="13">
        <f>_xll.qlSwapRateHelperSpread($E108,Trigger)</f>
        <v>0</v>
      </c>
      <c r="H108" s="12" t="b">
        <v>1</v>
      </c>
      <c r="I108" s="12">
        <v>50</v>
      </c>
      <c r="J108" s="12">
        <v>1</v>
      </c>
      <c r="K108" s="11">
        <f>_xll.qlRateHelperEarliestDate($E108,Trigger)</f>
        <v>41653</v>
      </c>
      <c r="L108" s="10">
        <f>_xll.qlRateHelperLatestDate($E108,Trigger)</f>
        <v>43844</v>
      </c>
      <c r="N108" s="17" t="e">
        <f t="shared" si="8"/>
        <v>#NUM!</v>
      </c>
    </row>
    <row r="109" spans="2:14" x14ac:dyDescent="0.2">
      <c r="B109" s="16" t="str">
        <f t="shared" si="6"/>
        <v>SB</v>
      </c>
      <c r="C109" s="15" t="str">
        <f t="shared" si="7"/>
        <v>6L</v>
      </c>
      <c r="D109" s="14" t="s">
        <v>27</v>
      </c>
      <c r="E109" s="14" t="str">
        <f t="shared" si="5"/>
        <v>GBP_YCSTDRH_SB6L7Y</v>
      </c>
      <c r="F109" s="13">
        <f>_xll.qlRateHelperQuoteValue($E109,Trigger)</f>
        <v>1.3474999999999999E-2</v>
      </c>
      <c r="G109" s="13">
        <f>_xll.qlSwapRateHelperSpread($E109,Trigger)</f>
        <v>0</v>
      </c>
      <c r="H109" s="12" t="b">
        <v>1</v>
      </c>
      <c r="I109" s="12">
        <v>50</v>
      </c>
      <c r="J109" s="12">
        <v>1</v>
      </c>
      <c r="K109" s="11">
        <f>_xll.qlRateHelperEarliestDate($E109,Trigger)</f>
        <v>41653</v>
      </c>
      <c r="L109" s="10">
        <f>_xll.qlRateHelperLatestDate($E109,Trigger)</f>
        <v>44210</v>
      </c>
      <c r="N109" s="17" t="e">
        <f t="shared" si="8"/>
        <v>#NUM!</v>
      </c>
    </row>
    <row r="110" spans="2:14" x14ac:dyDescent="0.2">
      <c r="B110" s="16" t="str">
        <f t="shared" si="6"/>
        <v>SB</v>
      </c>
      <c r="C110" s="15" t="str">
        <f t="shared" si="7"/>
        <v>6L</v>
      </c>
      <c r="D110" s="14" t="s">
        <v>26</v>
      </c>
      <c r="E110" s="14" t="str">
        <f t="shared" si="5"/>
        <v>GBP_YCSTDRH_SB6L8Y</v>
      </c>
      <c r="F110" s="13">
        <f>_xll.qlRateHelperQuoteValue($E110,Trigger)</f>
        <v>1.5300000000000001E-2</v>
      </c>
      <c r="G110" s="13">
        <f>_xll.qlSwapRateHelperSpread($E110,Trigger)</f>
        <v>0</v>
      </c>
      <c r="H110" s="12" t="b">
        <v>1</v>
      </c>
      <c r="I110" s="12">
        <v>50</v>
      </c>
      <c r="J110" s="12">
        <v>1</v>
      </c>
      <c r="K110" s="11">
        <f>_xll.qlRateHelperEarliestDate($E110,Trigger)</f>
        <v>41653</v>
      </c>
      <c r="L110" s="10">
        <f>_xll.qlRateHelperLatestDate($E110,Trigger)</f>
        <v>44575</v>
      </c>
      <c r="N110" s="17" t="e">
        <f t="shared" si="8"/>
        <v>#NUM!</v>
      </c>
    </row>
    <row r="111" spans="2:14" x14ac:dyDescent="0.2">
      <c r="B111" s="16" t="str">
        <f t="shared" si="6"/>
        <v>SB</v>
      </c>
      <c r="C111" s="15" t="str">
        <f t="shared" si="7"/>
        <v>6L</v>
      </c>
      <c r="D111" s="14" t="s">
        <v>25</v>
      </c>
      <c r="E111" s="14" t="str">
        <f t="shared" si="5"/>
        <v>GBP_YCSTDRH_SB6L9Y</v>
      </c>
      <c r="F111" s="13">
        <f>_xll.qlRateHelperQuoteValue($E111,Trigger)</f>
        <v>1.7075E-2</v>
      </c>
      <c r="G111" s="13">
        <f>_xll.qlSwapRateHelperSpread($E111,Trigger)</f>
        <v>0</v>
      </c>
      <c r="H111" s="12" t="b">
        <v>1</v>
      </c>
      <c r="I111" s="12">
        <v>50</v>
      </c>
      <c r="J111" s="12">
        <v>1</v>
      </c>
      <c r="K111" s="11">
        <f>_xll.qlRateHelperEarliestDate($E111,Trigger)</f>
        <v>41653</v>
      </c>
      <c r="L111" s="10">
        <f>_xll.qlRateHelperLatestDate($E111,Trigger)</f>
        <v>44942</v>
      </c>
      <c r="N111" s="17" t="e">
        <f t="shared" si="8"/>
        <v>#NUM!</v>
      </c>
    </row>
    <row r="112" spans="2:14" x14ac:dyDescent="0.2">
      <c r="B112" s="16" t="str">
        <f t="shared" si="6"/>
        <v>SB</v>
      </c>
      <c r="C112" s="15" t="str">
        <f t="shared" si="7"/>
        <v>6L</v>
      </c>
      <c r="D112" s="14" t="s">
        <v>24</v>
      </c>
      <c r="E112" s="14" t="str">
        <f t="shared" si="5"/>
        <v>GBP_YCSTDRH_SB6L10Y</v>
      </c>
      <c r="F112" s="13">
        <f>_xll.qlRateHelperQuoteValue($E112,Trigger)</f>
        <v>1.8725000000000002E-2</v>
      </c>
      <c r="G112" s="13">
        <f>_xll.qlSwapRateHelperSpread($E112,Trigger)</f>
        <v>0</v>
      </c>
      <c r="H112" s="12" t="b">
        <v>1</v>
      </c>
      <c r="I112" s="12">
        <v>50</v>
      </c>
      <c r="J112" s="12">
        <v>1</v>
      </c>
      <c r="K112" s="11">
        <f>_xll.qlRateHelperEarliestDate($E112,Trigger)</f>
        <v>41653</v>
      </c>
      <c r="L112" s="10">
        <f>_xll.qlRateHelperLatestDate($E112,Trigger)</f>
        <v>45306</v>
      </c>
      <c r="N112" s="17" t="e">
        <f t="shared" si="8"/>
        <v>#NUM!</v>
      </c>
    </row>
    <row r="113" spans="2:14" x14ac:dyDescent="0.2">
      <c r="B113" s="16" t="str">
        <f t="shared" si="6"/>
        <v>SB</v>
      </c>
      <c r="C113" s="15" t="str">
        <f t="shared" si="7"/>
        <v>6L</v>
      </c>
      <c r="D113" s="14" t="s">
        <v>23</v>
      </c>
      <c r="E113" s="14" t="str">
        <f t="shared" si="5"/>
        <v>GBP_YCSTDRH_SB6L11Y</v>
      </c>
      <c r="F113" s="13" t="e">
        <f>_xll.qlRateHelperQuoteValue($E113,Trigger)</f>
        <v>#NUM!</v>
      </c>
      <c r="G113" s="13">
        <f>_xll.qlSwapRateHelperSpread($E113,Trigger)</f>
        <v>0</v>
      </c>
      <c r="H113" s="12" t="b">
        <v>0</v>
      </c>
      <c r="I113" s="12">
        <v>50</v>
      </c>
      <c r="J113" s="12">
        <v>1</v>
      </c>
      <c r="K113" s="11">
        <f>_xll.qlRateHelperEarliestDate($E113,Trigger)</f>
        <v>41653</v>
      </c>
      <c r="L113" s="10">
        <f>_xll.qlRateHelperLatestDate($E113,Trigger)</f>
        <v>45671</v>
      </c>
      <c r="N113" s="17" t="e">
        <f t="shared" si="8"/>
        <v>#NUM!</v>
      </c>
    </row>
    <row r="114" spans="2:14" x14ac:dyDescent="0.2">
      <c r="B114" s="16" t="str">
        <f t="shared" si="6"/>
        <v>SB</v>
      </c>
      <c r="C114" s="15" t="str">
        <f t="shared" si="7"/>
        <v>6L</v>
      </c>
      <c r="D114" s="14" t="s">
        <v>22</v>
      </c>
      <c r="E114" s="14" t="str">
        <f t="shared" si="5"/>
        <v>GBP_YCSTDRH_SB6L12Y</v>
      </c>
      <c r="F114" s="13">
        <f>_xll.qlRateHelperQuoteValue($E114,Trigger)</f>
        <v>2.1425E-2</v>
      </c>
      <c r="G114" s="13">
        <f>_xll.qlSwapRateHelperSpread($E114,Trigger)</f>
        <v>0</v>
      </c>
      <c r="H114" s="12" t="b">
        <v>1</v>
      </c>
      <c r="I114" s="12">
        <v>50</v>
      </c>
      <c r="J114" s="12">
        <v>1</v>
      </c>
      <c r="K114" s="11">
        <f>_xll.qlRateHelperEarliestDate($E114,Trigger)</f>
        <v>41653</v>
      </c>
      <c r="L114" s="10">
        <f>_xll.qlRateHelperLatestDate($E114,Trigger)</f>
        <v>46036</v>
      </c>
      <c r="N114" s="17" t="e">
        <f t="shared" si="8"/>
        <v>#NUM!</v>
      </c>
    </row>
    <row r="115" spans="2:14" x14ac:dyDescent="0.2">
      <c r="B115" s="16" t="str">
        <f t="shared" si="6"/>
        <v>SB</v>
      </c>
      <c r="C115" s="15" t="str">
        <f t="shared" si="7"/>
        <v>6L</v>
      </c>
      <c r="D115" s="14" t="s">
        <v>21</v>
      </c>
      <c r="E115" s="14" t="str">
        <f t="shared" si="5"/>
        <v>GBP_YCSTDRH_SB6L13Y</v>
      </c>
      <c r="F115" s="13" t="e">
        <f>_xll.qlRateHelperQuoteValue($E115,Trigger)</f>
        <v>#NUM!</v>
      </c>
      <c r="G115" s="13">
        <f>_xll.qlSwapRateHelperSpread($E115,Trigger)</f>
        <v>0</v>
      </c>
      <c r="H115" s="12" t="b">
        <v>0</v>
      </c>
      <c r="I115" s="12">
        <v>50</v>
      </c>
      <c r="J115" s="12">
        <v>1</v>
      </c>
      <c r="K115" s="11">
        <f>_xll.qlRateHelperEarliestDate($E115,Trigger)</f>
        <v>41653</v>
      </c>
      <c r="L115" s="10">
        <f>_xll.qlRateHelperLatestDate($E115,Trigger)</f>
        <v>46401</v>
      </c>
      <c r="N115" s="17" t="e">
        <f t="shared" si="8"/>
        <v>#NUM!</v>
      </c>
    </row>
    <row r="116" spans="2:14" x14ac:dyDescent="0.2">
      <c r="B116" s="16" t="str">
        <f t="shared" si="6"/>
        <v>SB</v>
      </c>
      <c r="C116" s="15" t="str">
        <f t="shared" si="7"/>
        <v>6L</v>
      </c>
      <c r="D116" s="14" t="s">
        <v>20</v>
      </c>
      <c r="E116" s="14" t="str">
        <f t="shared" si="5"/>
        <v>GBP_YCSTDRH_SB6L14Y</v>
      </c>
      <c r="F116" s="13" t="e">
        <f>_xll.qlRateHelperQuoteValue($E116,Trigger)</f>
        <v>#NUM!</v>
      </c>
      <c r="G116" s="13">
        <f>_xll.qlSwapRateHelperSpread($E116,Trigger)</f>
        <v>0</v>
      </c>
      <c r="H116" s="12" t="b">
        <v>0</v>
      </c>
      <c r="I116" s="12">
        <v>50</v>
      </c>
      <c r="J116" s="12">
        <v>1</v>
      </c>
      <c r="K116" s="11">
        <f>_xll.qlRateHelperEarliestDate($E116,Trigger)</f>
        <v>41653</v>
      </c>
      <c r="L116" s="10">
        <f>_xll.qlRateHelperLatestDate($E116,Trigger)</f>
        <v>46766</v>
      </c>
      <c r="N116" s="17" t="e">
        <f t="shared" si="8"/>
        <v>#NUM!</v>
      </c>
    </row>
    <row r="117" spans="2:14" x14ac:dyDescent="0.2">
      <c r="B117" s="16" t="str">
        <f t="shared" si="6"/>
        <v>SB</v>
      </c>
      <c r="C117" s="15" t="str">
        <f t="shared" si="7"/>
        <v>6L</v>
      </c>
      <c r="D117" s="14" t="s">
        <v>19</v>
      </c>
      <c r="E117" s="14" t="str">
        <f t="shared" si="5"/>
        <v>GBP_YCSTDRH_SB6L15Y</v>
      </c>
      <c r="F117" s="13">
        <f>_xll.qlRateHelperQuoteValue($E117,Trigger)</f>
        <v>2.4324999999999999E-2</v>
      </c>
      <c r="G117" s="13">
        <f>_xll.qlSwapRateHelperSpread($E117,Trigger)</f>
        <v>0</v>
      </c>
      <c r="H117" s="12" t="b">
        <v>1</v>
      </c>
      <c r="I117" s="12">
        <v>50</v>
      </c>
      <c r="J117" s="12">
        <v>1</v>
      </c>
      <c r="K117" s="11">
        <f>_xll.qlRateHelperEarliestDate($E117,Trigger)</f>
        <v>41653</v>
      </c>
      <c r="L117" s="10">
        <f>_xll.qlRateHelperLatestDate($E117,Trigger)</f>
        <v>47133</v>
      </c>
      <c r="N117" s="17" t="e">
        <f t="shared" si="8"/>
        <v>#NUM!</v>
      </c>
    </row>
    <row r="118" spans="2:14" x14ac:dyDescent="0.2">
      <c r="B118" s="16" t="str">
        <f t="shared" si="6"/>
        <v>SB</v>
      </c>
      <c r="C118" s="15" t="str">
        <f t="shared" si="7"/>
        <v>6L</v>
      </c>
      <c r="D118" s="14" t="s">
        <v>18</v>
      </c>
      <c r="E118" s="14" t="str">
        <f t="shared" si="5"/>
        <v>GBP_YCSTDRH_SB6L16Y</v>
      </c>
      <c r="F118" s="13" t="e">
        <f>_xll.qlRateHelperQuoteValue($E118,Trigger)</f>
        <v>#NUM!</v>
      </c>
      <c r="G118" s="13">
        <f>_xll.qlSwapRateHelperSpread($E118,Trigger)</f>
        <v>0</v>
      </c>
      <c r="H118" s="12" t="b">
        <v>0</v>
      </c>
      <c r="I118" s="12">
        <v>50</v>
      </c>
      <c r="J118" s="12">
        <v>1</v>
      </c>
      <c r="K118" s="11">
        <f>_xll.qlRateHelperEarliestDate($E118,Trigger)</f>
        <v>41653</v>
      </c>
      <c r="L118" s="10">
        <f>_xll.qlRateHelperLatestDate($E118,Trigger)</f>
        <v>47497</v>
      </c>
      <c r="N118" s="17" t="e">
        <f t="shared" si="8"/>
        <v>#NUM!</v>
      </c>
    </row>
    <row r="119" spans="2:14" x14ac:dyDescent="0.2">
      <c r="B119" s="16" t="str">
        <f t="shared" si="6"/>
        <v>SB</v>
      </c>
      <c r="C119" s="15" t="str">
        <f t="shared" si="7"/>
        <v>6L</v>
      </c>
      <c r="D119" s="14" t="s">
        <v>17</v>
      </c>
      <c r="E119" s="14" t="str">
        <f t="shared" si="5"/>
        <v>GBP_YCSTDRH_SB6L17Y</v>
      </c>
      <c r="F119" s="13" t="e">
        <f>_xll.qlRateHelperQuoteValue($E119,Trigger)</f>
        <v>#NUM!</v>
      </c>
      <c r="G119" s="13">
        <f>_xll.qlSwapRateHelperSpread($E119,Trigger)</f>
        <v>0</v>
      </c>
      <c r="H119" s="12" t="b">
        <v>0</v>
      </c>
      <c r="I119" s="12">
        <v>50</v>
      </c>
      <c r="J119" s="12">
        <v>1</v>
      </c>
      <c r="K119" s="11">
        <f>_xll.qlRateHelperEarliestDate($E119,Trigger)</f>
        <v>41653</v>
      </c>
      <c r="L119" s="10">
        <f>_xll.qlRateHelperLatestDate($E119,Trigger)</f>
        <v>47862</v>
      </c>
      <c r="N119" s="17" t="e">
        <f t="shared" si="8"/>
        <v>#NUM!</v>
      </c>
    </row>
    <row r="120" spans="2:14" x14ac:dyDescent="0.2">
      <c r="B120" s="16" t="str">
        <f t="shared" si="6"/>
        <v>SB</v>
      </c>
      <c r="C120" s="15" t="str">
        <f t="shared" si="7"/>
        <v>6L</v>
      </c>
      <c r="D120" s="14" t="s">
        <v>16</v>
      </c>
      <c r="E120" s="14" t="str">
        <f t="shared" si="5"/>
        <v>GBP_YCSTDRH_SB6L18Y</v>
      </c>
      <c r="F120" s="13" t="e">
        <f>_xll.qlRateHelperQuoteValue($E120,Trigger)</f>
        <v>#NUM!</v>
      </c>
      <c r="G120" s="13">
        <f>_xll.qlSwapRateHelperSpread($E120,Trigger)</f>
        <v>0</v>
      </c>
      <c r="H120" s="12" t="b">
        <v>0</v>
      </c>
      <c r="I120" s="12">
        <v>50</v>
      </c>
      <c r="J120" s="12">
        <v>1</v>
      </c>
      <c r="K120" s="11">
        <f>_xll.qlRateHelperEarliestDate($E120,Trigger)</f>
        <v>41653</v>
      </c>
      <c r="L120" s="10">
        <f>_xll.qlRateHelperLatestDate($E120,Trigger)</f>
        <v>48227</v>
      </c>
      <c r="N120" s="17" t="e">
        <f t="shared" si="8"/>
        <v>#NUM!</v>
      </c>
    </row>
    <row r="121" spans="2:14" x14ac:dyDescent="0.2">
      <c r="B121" s="16" t="str">
        <f t="shared" si="6"/>
        <v>SB</v>
      </c>
      <c r="C121" s="15" t="str">
        <f t="shared" si="7"/>
        <v>6L</v>
      </c>
      <c r="D121" s="14" t="s">
        <v>15</v>
      </c>
      <c r="E121" s="14" t="str">
        <f t="shared" si="5"/>
        <v>GBP_YCSTDRH_SB6L19Y</v>
      </c>
      <c r="F121" s="13" t="e">
        <f>_xll.qlRateHelperQuoteValue($E121,Trigger)</f>
        <v>#NUM!</v>
      </c>
      <c r="G121" s="13">
        <f>_xll.qlSwapRateHelperSpread($E121,Trigger)</f>
        <v>0</v>
      </c>
      <c r="H121" s="12" t="b">
        <v>0</v>
      </c>
      <c r="I121" s="12">
        <v>50</v>
      </c>
      <c r="J121" s="12">
        <v>1</v>
      </c>
      <c r="K121" s="11">
        <f>_xll.qlRateHelperEarliestDate($E121,Trigger)</f>
        <v>41653</v>
      </c>
      <c r="L121" s="10">
        <f>_xll.qlRateHelperLatestDate($E121,Trigger)</f>
        <v>48593</v>
      </c>
      <c r="N121" s="17" t="e">
        <f t="shared" si="8"/>
        <v>#NUM!</v>
      </c>
    </row>
    <row r="122" spans="2:14" x14ac:dyDescent="0.2">
      <c r="B122" s="16" t="str">
        <f t="shared" si="6"/>
        <v>SB</v>
      </c>
      <c r="C122" s="15" t="str">
        <f t="shared" si="7"/>
        <v>6L</v>
      </c>
      <c r="D122" s="14" t="s">
        <v>14</v>
      </c>
      <c r="E122" s="14" t="str">
        <f t="shared" si="5"/>
        <v>GBP_YCSTDRH_SB6L20Y</v>
      </c>
      <c r="F122" s="13">
        <f>_xll.qlRateHelperQuoteValue($E122,Trigger)</f>
        <v>2.7300000000000001E-2</v>
      </c>
      <c r="G122" s="13">
        <f>_xll.qlSwapRateHelperSpread($E122,Trigger)</f>
        <v>0</v>
      </c>
      <c r="H122" s="12" t="b">
        <v>1</v>
      </c>
      <c r="I122" s="12">
        <v>50</v>
      </c>
      <c r="J122" s="12">
        <v>1</v>
      </c>
      <c r="K122" s="11">
        <f>_xll.qlRateHelperEarliestDate($E122,Trigger)</f>
        <v>41653</v>
      </c>
      <c r="L122" s="10">
        <f>_xll.qlRateHelperLatestDate($E122,Trigger)</f>
        <v>48960</v>
      </c>
      <c r="N122" s="17" t="e">
        <f t="shared" si="8"/>
        <v>#NUM!</v>
      </c>
    </row>
    <row r="123" spans="2:14" x14ac:dyDescent="0.2">
      <c r="B123" s="16" t="str">
        <f t="shared" si="6"/>
        <v>SB</v>
      </c>
      <c r="C123" s="15" t="str">
        <f t="shared" si="7"/>
        <v>6L</v>
      </c>
      <c r="D123" s="14" t="s">
        <v>13</v>
      </c>
      <c r="E123" s="14" t="str">
        <f t="shared" si="5"/>
        <v>GBP_YCSTDRH_SB6L21Y</v>
      </c>
      <c r="F123" s="13" t="e">
        <f>_xll.qlRateHelperQuoteValue($E123,Trigger)</f>
        <v>#NUM!</v>
      </c>
      <c r="G123" s="13">
        <f>_xll.qlSwapRateHelperSpread($E123,Trigger)</f>
        <v>0</v>
      </c>
      <c r="H123" s="12" t="b">
        <v>0</v>
      </c>
      <c r="I123" s="12">
        <v>50</v>
      </c>
      <c r="J123" s="12">
        <v>1</v>
      </c>
      <c r="K123" s="11">
        <f>_xll.qlRateHelperEarliestDate($E123,Trigger)</f>
        <v>41653</v>
      </c>
      <c r="L123" s="10">
        <f>_xll.qlRateHelperLatestDate($E123,Trigger)</f>
        <v>49324</v>
      </c>
      <c r="N123" s="17" t="e">
        <f t="shared" si="8"/>
        <v>#NUM!</v>
      </c>
    </row>
    <row r="124" spans="2:14" x14ac:dyDescent="0.2">
      <c r="B124" s="16" t="str">
        <f t="shared" si="6"/>
        <v>SB</v>
      </c>
      <c r="C124" s="15" t="str">
        <f t="shared" si="7"/>
        <v>6L</v>
      </c>
      <c r="D124" s="14" t="s">
        <v>12</v>
      </c>
      <c r="E124" s="14" t="str">
        <f t="shared" si="5"/>
        <v>GBP_YCSTDRH_SB6L22Y</v>
      </c>
      <c r="F124" s="13" t="e">
        <f>_xll.qlRateHelperQuoteValue($E124,Trigger)</f>
        <v>#NUM!</v>
      </c>
      <c r="G124" s="13">
        <f>_xll.qlSwapRateHelperSpread($E124,Trigger)</f>
        <v>0</v>
      </c>
      <c r="H124" s="12" t="b">
        <v>0</v>
      </c>
      <c r="I124" s="12">
        <v>50</v>
      </c>
      <c r="J124" s="12">
        <v>1</v>
      </c>
      <c r="K124" s="11">
        <f>_xll.qlRateHelperEarliestDate($E124,Trigger)</f>
        <v>41653</v>
      </c>
      <c r="L124" s="10">
        <f>_xll.qlRateHelperLatestDate($E124,Trigger)</f>
        <v>49688</v>
      </c>
      <c r="N124" s="17" t="e">
        <f t="shared" si="8"/>
        <v>#NUM!</v>
      </c>
    </row>
    <row r="125" spans="2:14" x14ac:dyDescent="0.2">
      <c r="B125" s="16" t="str">
        <f t="shared" si="6"/>
        <v>SB</v>
      </c>
      <c r="C125" s="15" t="str">
        <f t="shared" si="7"/>
        <v>6L</v>
      </c>
      <c r="D125" s="14" t="s">
        <v>11</v>
      </c>
      <c r="E125" s="14" t="str">
        <f t="shared" si="5"/>
        <v>GBP_YCSTDRH_SB6L23Y</v>
      </c>
      <c r="F125" s="13" t="e">
        <f>_xll.qlRateHelperQuoteValue($E125,Trigger)</f>
        <v>#NUM!</v>
      </c>
      <c r="G125" s="13">
        <f>_xll.qlSwapRateHelperSpread($E125,Trigger)</f>
        <v>0</v>
      </c>
      <c r="H125" s="12" t="b">
        <v>0</v>
      </c>
      <c r="I125" s="12">
        <v>50</v>
      </c>
      <c r="J125" s="12">
        <v>1</v>
      </c>
      <c r="K125" s="11">
        <f>_xll.qlRateHelperEarliestDate($E125,Trigger)</f>
        <v>41653</v>
      </c>
      <c r="L125" s="10">
        <f>_xll.qlRateHelperLatestDate($E125,Trigger)</f>
        <v>50054</v>
      </c>
      <c r="N125" s="17" t="e">
        <f t="shared" si="8"/>
        <v>#NUM!</v>
      </c>
    </row>
    <row r="126" spans="2:14" x14ac:dyDescent="0.2">
      <c r="B126" s="16" t="str">
        <f t="shared" si="6"/>
        <v>SB</v>
      </c>
      <c r="C126" s="15" t="str">
        <f t="shared" si="7"/>
        <v>6L</v>
      </c>
      <c r="D126" s="14" t="s">
        <v>10</v>
      </c>
      <c r="E126" s="14" t="str">
        <f t="shared" si="5"/>
        <v>GBP_YCSTDRH_SB6L24Y</v>
      </c>
      <c r="F126" s="13" t="e">
        <f>_xll.qlRateHelperQuoteValue($E126,Trigger)</f>
        <v>#NUM!</v>
      </c>
      <c r="G126" s="13">
        <f>_xll.qlSwapRateHelperSpread($E126,Trigger)</f>
        <v>0</v>
      </c>
      <c r="H126" s="12" t="b">
        <v>0</v>
      </c>
      <c r="I126" s="12">
        <v>50</v>
      </c>
      <c r="J126" s="12">
        <v>1</v>
      </c>
      <c r="K126" s="11">
        <f>_xll.qlRateHelperEarliestDate($E126,Trigger)</f>
        <v>41653</v>
      </c>
      <c r="L126" s="10">
        <f>_xll.qlRateHelperLatestDate($E126,Trigger)</f>
        <v>50419</v>
      </c>
      <c r="N126" s="17" t="e">
        <f t="shared" si="8"/>
        <v>#NUM!</v>
      </c>
    </row>
    <row r="127" spans="2:14" x14ac:dyDescent="0.2">
      <c r="B127" s="16" t="str">
        <f t="shared" si="6"/>
        <v>SB</v>
      </c>
      <c r="C127" s="15" t="str">
        <f t="shared" si="7"/>
        <v>6L</v>
      </c>
      <c r="D127" s="14" t="s">
        <v>9</v>
      </c>
      <c r="E127" s="14" t="str">
        <f t="shared" si="5"/>
        <v>GBP_YCSTDRH_SB6L25Y</v>
      </c>
      <c r="F127" s="13">
        <f>_xll.qlRateHelperQuoteValue($E127,Trigger)</f>
        <v>2.8875000000000001E-2</v>
      </c>
      <c r="G127" s="13">
        <f>_xll.qlSwapRateHelperSpread($E127,Trigger)</f>
        <v>0</v>
      </c>
      <c r="H127" s="12" t="b">
        <v>1</v>
      </c>
      <c r="I127" s="12">
        <v>50</v>
      </c>
      <c r="J127" s="12">
        <v>1</v>
      </c>
      <c r="K127" s="11">
        <f>_xll.qlRateHelperEarliestDate($E127,Trigger)</f>
        <v>41653</v>
      </c>
      <c r="L127" s="10">
        <f>_xll.qlRateHelperLatestDate($E127,Trigger)</f>
        <v>50784</v>
      </c>
      <c r="N127" s="17" t="e">
        <f t="shared" si="8"/>
        <v>#NUM!</v>
      </c>
    </row>
    <row r="128" spans="2:14" x14ac:dyDescent="0.2">
      <c r="B128" s="16" t="str">
        <f t="shared" si="6"/>
        <v>SB</v>
      </c>
      <c r="C128" s="15" t="str">
        <f t="shared" si="7"/>
        <v>6L</v>
      </c>
      <c r="D128" s="14" t="s">
        <v>8</v>
      </c>
      <c r="E128" s="14" t="str">
        <f t="shared" si="5"/>
        <v>GBP_YCSTDRH_SB6L26Y</v>
      </c>
      <c r="F128" s="13" t="e">
        <f>_xll.qlRateHelperQuoteValue($E128,Trigger)</f>
        <v>#NUM!</v>
      </c>
      <c r="G128" s="13">
        <f>_xll.qlSwapRateHelperSpread($E128,Trigger)</f>
        <v>0</v>
      </c>
      <c r="H128" s="12" t="b">
        <v>0</v>
      </c>
      <c r="I128" s="12">
        <v>50</v>
      </c>
      <c r="J128" s="12">
        <v>1</v>
      </c>
      <c r="K128" s="11">
        <f>_xll.qlRateHelperEarliestDate($E128,Trigger)</f>
        <v>41653</v>
      </c>
      <c r="L128" s="10">
        <f>_xll.qlRateHelperLatestDate($E128,Trigger)</f>
        <v>51151</v>
      </c>
      <c r="N128" s="17" t="e">
        <f t="shared" si="8"/>
        <v>#NUM!</v>
      </c>
    </row>
    <row r="129" spans="2:14" x14ac:dyDescent="0.2">
      <c r="B129" s="16" t="str">
        <f t="shared" si="6"/>
        <v>SB</v>
      </c>
      <c r="C129" s="15" t="str">
        <f t="shared" si="7"/>
        <v>6L</v>
      </c>
      <c r="D129" s="14" t="s">
        <v>7</v>
      </c>
      <c r="E129" s="14" t="str">
        <f t="shared" si="5"/>
        <v>GBP_YCSTDRH_SB6L27Y</v>
      </c>
      <c r="F129" s="13" t="e">
        <f>_xll.qlRateHelperQuoteValue($E129,Trigger)</f>
        <v>#NUM!</v>
      </c>
      <c r="G129" s="13">
        <f>_xll.qlSwapRateHelperSpread($E129,Trigger)</f>
        <v>0</v>
      </c>
      <c r="H129" s="12" t="b">
        <v>0</v>
      </c>
      <c r="I129" s="12">
        <v>50</v>
      </c>
      <c r="J129" s="12">
        <v>1</v>
      </c>
      <c r="K129" s="11">
        <f>_xll.qlRateHelperEarliestDate($E129,Trigger)</f>
        <v>41653</v>
      </c>
      <c r="L129" s="10">
        <f>_xll.qlRateHelperLatestDate($E129,Trigger)</f>
        <v>51515</v>
      </c>
      <c r="N129" s="17" t="e">
        <f t="shared" si="8"/>
        <v>#NUM!</v>
      </c>
    </row>
    <row r="130" spans="2:14" x14ac:dyDescent="0.2">
      <c r="B130" s="16" t="str">
        <f t="shared" si="6"/>
        <v>SB</v>
      </c>
      <c r="C130" s="15" t="str">
        <f t="shared" si="7"/>
        <v>6L</v>
      </c>
      <c r="D130" s="14" t="s">
        <v>6</v>
      </c>
      <c r="E130" s="14" t="str">
        <f t="shared" ref="E130:E161" si="9">RateHelperPrefix&amp;"_"&amp;$B130&amp;$C130&amp;$D130</f>
        <v>GBP_YCSTDRH_SB6L28Y</v>
      </c>
      <c r="F130" s="13" t="e">
        <f>_xll.qlRateHelperQuoteValue($E130,Trigger)</f>
        <v>#NUM!</v>
      </c>
      <c r="G130" s="13">
        <f>_xll.qlSwapRateHelperSpread($E130,Trigger)</f>
        <v>0</v>
      </c>
      <c r="H130" s="12" t="b">
        <v>0</v>
      </c>
      <c r="I130" s="12">
        <v>50</v>
      </c>
      <c r="J130" s="12">
        <v>1</v>
      </c>
      <c r="K130" s="11">
        <f>_xll.qlRateHelperEarliestDate($E130,Trigger)</f>
        <v>41653</v>
      </c>
      <c r="L130" s="10">
        <f>_xll.qlRateHelperLatestDate($E130,Trigger)</f>
        <v>51880</v>
      </c>
      <c r="N130" s="17" t="e">
        <f t="shared" si="8"/>
        <v>#NUM!</v>
      </c>
    </row>
    <row r="131" spans="2:14" x14ac:dyDescent="0.2">
      <c r="B131" s="16" t="str">
        <f t="shared" si="6"/>
        <v>SB</v>
      </c>
      <c r="C131" s="15" t="str">
        <f t="shared" si="7"/>
        <v>6L</v>
      </c>
      <c r="D131" s="14" t="s">
        <v>5</v>
      </c>
      <c r="E131" s="14" t="str">
        <f t="shared" si="9"/>
        <v>GBP_YCSTDRH_SB6L29Y</v>
      </c>
      <c r="F131" s="13" t="e">
        <f>_xll.qlRateHelperQuoteValue($E131,Trigger)</f>
        <v>#NUM!</v>
      </c>
      <c r="G131" s="13">
        <f>_xll.qlSwapRateHelperSpread($E131,Trigger)</f>
        <v>0</v>
      </c>
      <c r="H131" s="12" t="b">
        <v>0</v>
      </c>
      <c r="I131" s="12">
        <v>50</v>
      </c>
      <c r="J131" s="12">
        <v>1</v>
      </c>
      <c r="K131" s="11">
        <f>_xll.qlRateHelperEarliestDate($E131,Trigger)</f>
        <v>41653</v>
      </c>
      <c r="L131" s="10">
        <f>_xll.qlRateHelperLatestDate($E131,Trigger)</f>
        <v>52245</v>
      </c>
      <c r="N131" s="17" t="e">
        <f t="shared" si="8"/>
        <v>#NUM!</v>
      </c>
    </row>
    <row r="132" spans="2:14" x14ac:dyDescent="0.2">
      <c r="B132" s="16" t="str">
        <f t="shared" ref="B132:B163" si="10">SwapFixedFreq</f>
        <v>SB</v>
      </c>
      <c r="C132" s="15" t="str">
        <f t="shared" si="7"/>
        <v>6L</v>
      </c>
      <c r="D132" s="14" t="s">
        <v>4</v>
      </c>
      <c r="E132" s="14" t="str">
        <f t="shared" si="9"/>
        <v>GBP_YCSTDRH_SB6L30Y</v>
      </c>
      <c r="F132" s="13">
        <f>_xll.qlRateHelperQuoteValue($E132,Trigger)</f>
        <v>2.9575000000000001E-2</v>
      </c>
      <c r="G132" s="13">
        <f>_xll.qlSwapRateHelperSpread($E132,Trigger)</f>
        <v>0</v>
      </c>
      <c r="H132" s="12" t="b">
        <v>1</v>
      </c>
      <c r="I132" s="12">
        <v>50</v>
      </c>
      <c r="J132" s="12">
        <v>1</v>
      </c>
      <c r="K132" s="11">
        <f>_xll.qlRateHelperEarliestDate($E132,Trigger)</f>
        <v>41653</v>
      </c>
      <c r="L132" s="10">
        <f>_xll.qlRateHelperLatestDate($E132,Trigger)</f>
        <v>52610</v>
      </c>
      <c r="N132" s="17" t="e">
        <f t="shared" si="8"/>
        <v>#NUM!</v>
      </c>
    </row>
    <row r="133" spans="2:14" x14ac:dyDescent="0.2">
      <c r="B133" s="16" t="str">
        <f t="shared" si="10"/>
        <v>SB</v>
      </c>
      <c r="C133" s="15" t="str">
        <f t="shared" si="7"/>
        <v>6L</v>
      </c>
      <c r="D133" s="14" t="s">
        <v>3</v>
      </c>
      <c r="E133" s="14" t="str">
        <f t="shared" si="9"/>
        <v>GBP_YCSTDRH_SB6L35Y</v>
      </c>
      <c r="F133" s="13" t="e">
        <f>_xll.qlRateHelperQuoteValue($E133,Trigger)</f>
        <v>#NUM!</v>
      </c>
      <c r="G133" s="13">
        <f>_xll.qlSwapRateHelperSpread($E133,Trigger)</f>
        <v>0</v>
      </c>
      <c r="H133" s="12" t="b">
        <v>0</v>
      </c>
      <c r="I133" s="12">
        <v>50</v>
      </c>
      <c r="J133" s="12">
        <v>1</v>
      </c>
      <c r="K133" s="11">
        <f>_xll.qlRateHelperEarliestDate($E133,Trigger)</f>
        <v>41653</v>
      </c>
      <c r="L133" s="10">
        <f>_xll.qlRateHelperLatestDate($E133,Trigger)</f>
        <v>54437</v>
      </c>
      <c r="N133" s="17" t="e">
        <f t="shared" si="8"/>
        <v>#NUM!</v>
      </c>
    </row>
    <row r="134" spans="2:14" x14ac:dyDescent="0.2">
      <c r="B134" s="16" t="str">
        <f t="shared" si="10"/>
        <v>SB</v>
      </c>
      <c r="C134" s="15" t="str">
        <f t="shared" si="7"/>
        <v>6L</v>
      </c>
      <c r="D134" s="14" t="s">
        <v>2</v>
      </c>
      <c r="E134" s="14" t="str">
        <f t="shared" si="9"/>
        <v>GBP_YCSTDRH_SB6L40Y</v>
      </c>
      <c r="F134" s="13">
        <f>_xll.qlRateHelperQuoteValue($E134,Trigger)</f>
        <v>3.0374999999999999E-2</v>
      </c>
      <c r="G134" s="13">
        <f>_xll.qlSwapRateHelperSpread($E134,Trigger)</f>
        <v>0</v>
      </c>
      <c r="H134" s="12" t="b">
        <v>1</v>
      </c>
      <c r="I134" s="12">
        <v>50</v>
      </c>
      <c r="J134" s="12">
        <v>1</v>
      </c>
      <c r="K134" s="11">
        <f>_xll.qlRateHelperEarliestDate($E134,Trigger)</f>
        <v>41653</v>
      </c>
      <c r="L134" s="10">
        <f>_xll.qlRateHelperLatestDate($E134,Trigger)</f>
        <v>56263</v>
      </c>
      <c r="N134" s="17" t="e">
        <f t="shared" si="8"/>
        <v>#NUM!</v>
      </c>
    </row>
    <row r="135" spans="2:14" x14ac:dyDescent="0.2">
      <c r="B135" s="16" t="str">
        <f t="shared" si="10"/>
        <v>SB</v>
      </c>
      <c r="C135" s="15" t="str">
        <f t="shared" si="7"/>
        <v>6L</v>
      </c>
      <c r="D135" s="14" t="s">
        <v>1</v>
      </c>
      <c r="E135" s="14" t="str">
        <f t="shared" si="9"/>
        <v>GBP_YCSTDRH_SB6L50Y</v>
      </c>
      <c r="F135" s="13">
        <f>_xll.qlRateHelperQuoteValue($E135,Trigger)</f>
        <v>3.0550000000000001E-2</v>
      </c>
      <c r="G135" s="13">
        <f>_xll.qlSwapRateHelperSpread($E135,Trigger)</f>
        <v>0</v>
      </c>
      <c r="H135" s="12" t="b">
        <v>1</v>
      </c>
      <c r="I135" s="12">
        <v>50</v>
      </c>
      <c r="J135" s="12">
        <v>1</v>
      </c>
      <c r="K135" s="11">
        <f>_xll.qlRateHelperEarliestDate($E135,Trigger)</f>
        <v>41653</v>
      </c>
      <c r="L135" s="10">
        <f>_xll.qlRateHelperLatestDate($E135,Trigger)</f>
        <v>59915</v>
      </c>
      <c r="N135" s="17" t="e">
        <f t="shared" si="8"/>
        <v>#NUM!</v>
      </c>
    </row>
    <row r="136" spans="2:14" x14ac:dyDescent="0.2">
      <c r="B136" s="9" t="str">
        <f t="shared" si="10"/>
        <v>SB</v>
      </c>
      <c r="C136" s="8" t="str">
        <f t="shared" si="7"/>
        <v>6L</v>
      </c>
      <c r="D136" s="7" t="s">
        <v>0</v>
      </c>
      <c r="E136" s="7" t="str">
        <f t="shared" si="9"/>
        <v>GBP_YCSTDRH_SB6L60Y</v>
      </c>
      <c r="F136" s="6">
        <f>_xll.qlRateHelperQuoteValue($E136,Trigger)</f>
        <v>3.0800000000000001E-2</v>
      </c>
      <c r="G136" s="6">
        <f>_xll.qlSwapRateHelperSpread($E136,Trigger)</f>
        <v>0</v>
      </c>
      <c r="H136" s="5" t="b">
        <v>1</v>
      </c>
      <c r="I136" s="5">
        <v>50</v>
      </c>
      <c r="J136" s="5">
        <v>1</v>
      </c>
      <c r="K136" s="4">
        <f>_xll.qlRateHelperEarliestDate($E136,Trigger)</f>
        <v>41653</v>
      </c>
      <c r="L136" s="3">
        <f>_xll.qlRateHelperLatestDate($E136,Trigger)</f>
        <v>63569</v>
      </c>
      <c r="N136" s="17" t="e">
        <f t="shared" si="8"/>
        <v>#NUM!</v>
      </c>
    </row>
    <row r="137" spans="2:14" x14ac:dyDescent="0.2">
      <c r="B137" s="16" t="str">
        <f t="shared" si="10"/>
        <v>SB</v>
      </c>
      <c r="C137" s="15" t="str">
        <f t="shared" ref="C137:C173" si="11">IborType&amp;"BASIS"</f>
        <v>6LBASIS</v>
      </c>
      <c r="D137" s="14" t="s">
        <v>36</v>
      </c>
      <c r="E137" s="14" t="str">
        <f t="shared" si="9"/>
        <v>GBP_YCSTDRH_SB6LBASIS1Y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SB</v>
      </c>
      <c r="C138" s="15" t="str">
        <f t="shared" si="11"/>
        <v>6LBASIS</v>
      </c>
      <c r="D138" s="14" t="s">
        <v>35</v>
      </c>
      <c r="E138" s="14" t="str">
        <f t="shared" si="9"/>
        <v>GBP_YCSTDRH_SB6LBASIS15M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SB</v>
      </c>
      <c r="C139" s="15" t="str">
        <f t="shared" si="11"/>
        <v>6LBASIS</v>
      </c>
      <c r="D139" s="14" t="s">
        <v>34</v>
      </c>
      <c r="E139" s="14" t="str">
        <f t="shared" si="9"/>
        <v>GBP_YCSTDRH_SB6LBASIS18M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SB</v>
      </c>
      <c r="C140" s="15" t="str">
        <f t="shared" si="11"/>
        <v>6LBASIS</v>
      </c>
      <c r="D140" s="14" t="s">
        <v>33</v>
      </c>
      <c r="E140" s="14" t="str">
        <f t="shared" si="9"/>
        <v>GBP_YCSTDRH_SB6LBASIS21M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SB</v>
      </c>
      <c r="C141" s="15" t="str">
        <f t="shared" si="11"/>
        <v>6LBASIS</v>
      </c>
      <c r="D141" s="14" t="s">
        <v>32</v>
      </c>
      <c r="E141" s="14" t="str">
        <f t="shared" si="9"/>
        <v>GBP_YCSTDRH_SB6LBASIS2Y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SB</v>
      </c>
      <c r="C142" s="15" t="str">
        <f t="shared" si="11"/>
        <v>6LBASIS</v>
      </c>
      <c r="D142" s="14" t="s">
        <v>31</v>
      </c>
      <c r="E142" s="14" t="str">
        <f t="shared" si="9"/>
        <v>GBP_YCSTDRH_SB6LBASIS3Y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SB</v>
      </c>
      <c r="C143" s="15" t="str">
        <f t="shared" si="11"/>
        <v>6LBASIS</v>
      </c>
      <c r="D143" s="14" t="s">
        <v>30</v>
      </c>
      <c r="E143" s="14" t="str">
        <f t="shared" si="9"/>
        <v>GBP_YCSTDRH_SB6LBASIS4Y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SB</v>
      </c>
      <c r="C144" s="15" t="str">
        <f t="shared" si="11"/>
        <v>6LBASIS</v>
      </c>
      <c r="D144" s="14" t="s">
        <v>29</v>
      </c>
      <c r="E144" s="14" t="str">
        <f t="shared" si="9"/>
        <v>GBP_YCSTDRH_SB6LBASIS5Y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SB</v>
      </c>
      <c r="C145" s="15" t="str">
        <f t="shared" si="11"/>
        <v>6LBASIS</v>
      </c>
      <c r="D145" s="14" t="s">
        <v>28</v>
      </c>
      <c r="E145" s="14" t="str">
        <f t="shared" si="9"/>
        <v>GBP_YCSTDRH_SB6LBASIS6Y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SB</v>
      </c>
      <c r="C146" s="15" t="str">
        <f t="shared" si="11"/>
        <v>6LBASIS</v>
      </c>
      <c r="D146" s="14" t="s">
        <v>27</v>
      </c>
      <c r="E146" s="14" t="str">
        <f t="shared" si="9"/>
        <v>GBP_YCSTDRH_SB6LBASIS7Y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SB</v>
      </c>
      <c r="C147" s="15" t="str">
        <f t="shared" si="11"/>
        <v>6LBASIS</v>
      </c>
      <c r="D147" s="14" t="s">
        <v>26</v>
      </c>
      <c r="E147" s="14" t="str">
        <f t="shared" si="9"/>
        <v>GBP_YCSTDRH_SB6LBASIS8Y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SB</v>
      </c>
      <c r="C148" s="15" t="str">
        <f t="shared" si="11"/>
        <v>6LBASIS</v>
      </c>
      <c r="D148" s="14" t="s">
        <v>25</v>
      </c>
      <c r="E148" s="14" t="str">
        <f t="shared" si="9"/>
        <v>GBP_YCSTDRH_SB6LBASIS9Y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SB</v>
      </c>
      <c r="C149" s="15" t="str">
        <f t="shared" si="11"/>
        <v>6LBASIS</v>
      </c>
      <c r="D149" s="14" t="s">
        <v>24</v>
      </c>
      <c r="E149" s="14" t="str">
        <f t="shared" si="9"/>
        <v>GBP_YCSTDRH_SB6LBASIS10Y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SB</v>
      </c>
      <c r="C150" s="15" t="str">
        <f t="shared" si="11"/>
        <v>6LBASIS</v>
      </c>
      <c r="D150" s="14" t="s">
        <v>23</v>
      </c>
      <c r="E150" s="14" t="str">
        <f t="shared" si="9"/>
        <v>GBP_YCSTDRH_SB6LBASIS11Y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SB</v>
      </c>
      <c r="C151" s="15" t="str">
        <f t="shared" si="11"/>
        <v>6LBASIS</v>
      </c>
      <c r="D151" s="14" t="s">
        <v>22</v>
      </c>
      <c r="E151" s="14" t="str">
        <f t="shared" si="9"/>
        <v>GBP_YCSTDRH_SB6LBASIS12Y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SB</v>
      </c>
      <c r="C152" s="15" t="str">
        <f t="shared" si="11"/>
        <v>6LBASIS</v>
      </c>
      <c r="D152" s="14" t="s">
        <v>21</v>
      </c>
      <c r="E152" s="14" t="str">
        <f t="shared" si="9"/>
        <v>GBP_YCSTDRH_SB6LBASIS13Y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SB</v>
      </c>
      <c r="C153" s="15" t="str">
        <f t="shared" si="11"/>
        <v>6LBASIS</v>
      </c>
      <c r="D153" s="14" t="s">
        <v>20</v>
      </c>
      <c r="E153" s="14" t="str">
        <f t="shared" si="9"/>
        <v>GBP_YCSTDRH_SB6LBASIS14Y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SB</v>
      </c>
      <c r="C154" s="15" t="str">
        <f t="shared" si="11"/>
        <v>6LBASIS</v>
      </c>
      <c r="D154" s="14" t="s">
        <v>19</v>
      </c>
      <c r="E154" s="14" t="str">
        <f t="shared" si="9"/>
        <v>GBP_YCSTDRH_SB6LBASIS15Y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SB</v>
      </c>
      <c r="C155" s="15" t="str">
        <f t="shared" si="11"/>
        <v>6LBASIS</v>
      </c>
      <c r="D155" s="14" t="s">
        <v>18</v>
      </c>
      <c r="E155" s="14" t="str">
        <f t="shared" si="9"/>
        <v>GBP_YCSTDRH_SB6LBASIS16Y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SB</v>
      </c>
      <c r="C156" s="15" t="str">
        <f t="shared" si="11"/>
        <v>6LBASIS</v>
      </c>
      <c r="D156" s="14" t="s">
        <v>17</v>
      </c>
      <c r="E156" s="14" t="str">
        <f t="shared" si="9"/>
        <v>GBP_YCSTDRH_SB6LBASIS17Y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SB</v>
      </c>
      <c r="C157" s="15" t="str">
        <f t="shared" si="11"/>
        <v>6LBASIS</v>
      </c>
      <c r="D157" s="14" t="s">
        <v>16</v>
      </c>
      <c r="E157" s="14" t="str">
        <f t="shared" si="9"/>
        <v>GBP_YCSTDRH_SB6LBASIS18Y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SB</v>
      </c>
      <c r="C158" s="15" t="str">
        <f t="shared" si="11"/>
        <v>6LBASIS</v>
      </c>
      <c r="D158" s="14" t="s">
        <v>15</v>
      </c>
      <c r="E158" s="14" t="str">
        <f t="shared" si="9"/>
        <v>GBP_YCSTDRH_SB6LBASIS19Y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SB</v>
      </c>
      <c r="C159" s="15" t="str">
        <f t="shared" si="11"/>
        <v>6LBASIS</v>
      </c>
      <c r="D159" s="14" t="s">
        <v>14</v>
      </c>
      <c r="E159" s="14" t="str">
        <f t="shared" si="9"/>
        <v>GBP_YCSTDRH_SB6LBASIS20Y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SB</v>
      </c>
      <c r="C160" s="15" t="str">
        <f t="shared" si="11"/>
        <v>6LBASIS</v>
      </c>
      <c r="D160" s="14" t="s">
        <v>13</v>
      </c>
      <c r="E160" s="14" t="str">
        <f t="shared" si="9"/>
        <v>GBP_YCSTDRH_SB6LBASIS21Y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SB</v>
      </c>
      <c r="C161" s="15" t="str">
        <f t="shared" si="11"/>
        <v>6LBASIS</v>
      </c>
      <c r="D161" s="14" t="s">
        <v>12</v>
      </c>
      <c r="E161" s="14" t="str">
        <f t="shared" si="9"/>
        <v>GBP_YCSTDRH_SB6LBASIS22Y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SB</v>
      </c>
      <c r="C162" s="15" t="str">
        <f t="shared" si="11"/>
        <v>6LBASIS</v>
      </c>
      <c r="D162" s="14" t="s">
        <v>11</v>
      </c>
      <c r="E162" s="14" t="str">
        <f t="shared" ref="E162:E173" si="12">RateHelperPrefix&amp;"_"&amp;$B162&amp;$C162&amp;$D162</f>
        <v>GBP_YCSTDRH_SB6LBASIS23Y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SB</v>
      </c>
      <c r="C163" s="15" t="str">
        <f t="shared" si="11"/>
        <v>6LBASIS</v>
      </c>
      <c r="D163" s="14" t="s">
        <v>10</v>
      </c>
      <c r="E163" s="14" t="str">
        <f t="shared" si="12"/>
        <v>GBP_YCSTDRH_SB6LBASIS24Y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SB</v>
      </c>
      <c r="C164" s="15" t="str">
        <f t="shared" si="11"/>
        <v>6LBASIS</v>
      </c>
      <c r="D164" s="14" t="s">
        <v>9</v>
      </c>
      <c r="E164" s="14" t="str">
        <f t="shared" si="12"/>
        <v>GBP_YCSTDRH_SB6LBASIS25Y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1"/>
        <v>6LBASIS</v>
      </c>
      <c r="D165" s="14" t="s">
        <v>8</v>
      </c>
      <c r="E165" s="14" t="str">
        <f t="shared" si="12"/>
        <v>GBP_YCSTDRH_SB6LBASIS26Y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1"/>
        <v>6LBASIS</v>
      </c>
      <c r="D166" s="14" t="s">
        <v>7</v>
      </c>
      <c r="E166" s="14" t="str">
        <f t="shared" si="12"/>
        <v>GBP_YCSTDRH_SB6LBASIS27Y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1"/>
        <v>6LBASIS</v>
      </c>
      <c r="D167" s="14" t="s">
        <v>6</v>
      </c>
      <c r="E167" s="14" t="str">
        <f t="shared" si="12"/>
        <v>GBP_YCSTDRH_SB6LBASIS28Y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1"/>
        <v>6LBASIS</v>
      </c>
      <c r="D168" s="14" t="s">
        <v>5</v>
      </c>
      <c r="E168" s="14" t="str">
        <f t="shared" si="12"/>
        <v>GBP_YCSTDRH_SB6LBASIS29Y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1"/>
        <v>6LBASIS</v>
      </c>
      <c r="D169" s="14" t="s">
        <v>4</v>
      </c>
      <c r="E169" s="14" t="str">
        <f t="shared" si="12"/>
        <v>GBP_YCSTDRH_SB6LBASIS30Y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1"/>
        <v>6LBASIS</v>
      </c>
      <c r="D170" s="14" t="s">
        <v>3</v>
      </c>
      <c r="E170" s="14" t="str">
        <f t="shared" si="12"/>
        <v>GBP_YCSTDRH_SB6LBASIS35Y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SB</v>
      </c>
      <c r="C171" s="15" t="str">
        <f t="shared" si="11"/>
        <v>6LBASIS</v>
      </c>
      <c r="D171" s="14" t="s">
        <v>2</v>
      </c>
      <c r="E171" s="14" t="str">
        <f t="shared" si="12"/>
        <v>GBP_YCSTDRH_SB6LBASIS40Y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SB</v>
      </c>
      <c r="C172" s="15" t="str">
        <f t="shared" si="11"/>
        <v>6LBASIS</v>
      </c>
      <c r="D172" s="14" t="s">
        <v>1</v>
      </c>
      <c r="E172" s="14" t="str">
        <f t="shared" si="12"/>
        <v>GBP_YCSTDRH_SB6LBASIS50Y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SB</v>
      </c>
      <c r="C173" s="8" t="str">
        <f t="shared" si="11"/>
        <v>6LBASIS</v>
      </c>
      <c r="D173" s="7" t="s">
        <v>0</v>
      </c>
      <c r="E173" s="7" t="str">
        <f t="shared" si="12"/>
        <v>GBP_YCSTDRH_SB6LBASIS60Y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sqref="A1:B1"/>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7" t="s">
        <v>88</v>
      </c>
      <c r="B1" s="218"/>
      <c r="D1" s="56" t="s">
        <v>87</v>
      </c>
      <c r="E1" s="55" t="s">
        <v>86</v>
      </c>
      <c r="F1" s="55"/>
      <c r="G1" s="55" t="s">
        <v>72</v>
      </c>
      <c r="H1" s="54" t="s">
        <v>71</v>
      </c>
      <c r="I1" s="37" t="e">
        <f t="array" ref="I1:I126">_xll.qlPiecewiseYieldCurveData(YieldCurve)</f>
        <v>#NUM!</v>
      </c>
    </row>
    <row r="2" spans="1:13"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t="e">
        <f>_xll.qlRateHelperRate($D2)</f>
        <v>#NUM!</v>
      </c>
      <c r="F2" s="44" t="str">
        <f>IF(ISERROR(_xll.qlSwapRateHelperSpread($D2)),IF(ISERROR(_xll.qlFuturesRateHelperConvexityAdjustment($D2)),"--",_xll.qlFuturesRateHelperConvexityAdjustment($D2)),_xll.qlSwapRateHelperSpread($D2))</f>
        <v>--</v>
      </c>
      <c r="G2" s="43">
        <f>_xll.qlRateHelperEarliestDate($D2)</f>
        <v>41653</v>
      </c>
      <c r="H2" s="42">
        <f>_xll.qlRateHelperLatestDate($D2)</f>
        <v>41654</v>
      </c>
      <c r="I2" s="37" t="e">
        <v>#NUM!</v>
      </c>
      <c r="L2" s="104" t="s">
        <v>119</v>
      </c>
      <c r="M2" s="106">
        <v>4.7809999999999997E-3</v>
      </c>
    </row>
    <row r="3" spans="1:13" x14ac:dyDescent="0.2">
      <c r="A3" s="49" t="s">
        <v>84</v>
      </c>
      <c r="B3" s="51">
        <v>0</v>
      </c>
      <c r="D3" s="45" t="str">
        <v>GBP_YCSTDRH_SWD</v>
      </c>
      <c r="E3" s="44">
        <f>_xll.qlRateHelperRate($D3)</f>
        <v>4.8687999999999995E-3</v>
      </c>
      <c r="F3" s="44" t="str">
        <f>IF(ISERROR(_xll.qlSwapRateHelperSpread($D3)),IF(ISERROR(_xll.qlFuturesRateHelperConvexityAdjustment($D3)),"--",_xll.qlFuturesRateHelperConvexityAdjustment($D3)),_xll.qlSwapRateHelperSpread($D3))</f>
        <v>--</v>
      </c>
      <c r="G3" s="43">
        <f>_xll.qlRateHelperEarliestDate($D3)</f>
        <v>41653</v>
      </c>
      <c r="H3" s="42">
        <f>_xll.qlRateHelperLatestDate($D3)</f>
        <v>41660</v>
      </c>
      <c r="I3" s="37" t="e">
        <v>#NUM!</v>
      </c>
      <c r="J3" s="1">
        <f t="shared" ref="J3:J36" si="0">H3-H2</f>
        <v>6</v>
      </c>
      <c r="L3" s="104" t="s">
        <v>120</v>
      </c>
      <c r="M3" s="106">
        <v>4.875E-3</v>
      </c>
    </row>
    <row r="4" spans="1:13" x14ac:dyDescent="0.2">
      <c r="A4" s="49" t="s">
        <v>83</v>
      </c>
      <c r="B4" s="51">
        <v>5</v>
      </c>
      <c r="D4" s="45" t="str">
        <v>GBP_YCSTDRH_1MD</v>
      </c>
      <c r="E4" s="44">
        <f>_xll.qlRateHelperRate($D4)</f>
        <v>4.9249999999999997E-3</v>
      </c>
      <c r="F4" s="44" t="str">
        <f>IF(ISERROR(_xll.qlSwapRateHelperSpread($D4)),IF(ISERROR(_xll.qlFuturesRateHelperConvexityAdjustment($D4)),"--",_xll.qlFuturesRateHelperConvexityAdjustment($D4)),_xll.qlSwapRateHelperSpread($D4))</f>
        <v>--</v>
      </c>
      <c r="G4" s="43">
        <f>_xll.qlRateHelperEarliestDate($D4)</f>
        <v>41653</v>
      </c>
      <c r="H4" s="42">
        <f>_xll.qlRateHelperLatestDate($D4)</f>
        <v>41684</v>
      </c>
      <c r="I4" s="37" t="e">
        <v>#NUM!</v>
      </c>
      <c r="J4" s="1">
        <f t="shared" si="0"/>
        <v>24</v>
      </c>
      <c r="L4" s="104" t="s">
        <v>121</v>
      </c>
      <c r="M4" s="106">
        <v>4.9379999999999997E-3</v>
      </c>
    </row>
    <row r="5" spans="1:13" x14ac:dyDescent="0.2">
      <c r="A5" s="49" t="s">
        <v>82</v>
      </c>
      <c r="B5" s="50" t="s">
        <v>81</v>
      </c>
      <c r="D5" s="45" t="str">
        <v>GBP_YCSTDRH_2MD</v>
      </c>
      <c r="E5" s="44">
        <f>_xll.qlRateHelperRate($D5)</f>
        <v>4.9838E-3</v>
      </c>
      <c r="F5" s="44" t="str">
        <f>IF(ISERROR(_xll.qlSwapRateHelperSpread($D5)),IF(ISERROR(_xll.qlFuturesRateHelperConvexityAdjustment($D5)),"--",_xll.qlFuturesRateHelperConvexityAdjustment($D5)),_xll.qlSwapRateHelperSpread($D5))</f>
        <v>--</v>
      </c>
      <c r="G5" s="43">
        <f>_xll.qlRateHelperEarliestDate($D5)</f>
        <v>41653</v>
      </c>
      <c r="H5" s="42">
        <f>_xll.qlRateHelperLatestDate($D5)</f>
        <v>41712</v>
      </c>
      <c r="I5" s="37" t="e">
        <v>#NUM!</v>
      </c>
      <c r="J5" s="1">
        <f t="shared" si="0"/>
        <v>28</v>
      </c>
      <c r="L5" s="104" t="s">
        <v>122</v>
      </c>
      <c r="M5" s="106">
        <v>4.9880000000000002E-3</v>
      </c>
    </row>
    <row r="6" spans="1:13" x14ac:dyDescent="0.2">
      <c r="A6" s="49" t="s">
        <v>80</v>
      </c>
      <c r="B6" s="48" t="str">
        <f>_xll.ohRangeRetrieveError(Selected!D2)</f>
        <v/>
      </c>
      <c r="D6" s="45" t="str">
        <v>GBP_YCSTDRH_3MD</v>
      </c>
      <c r="E6" s="44">
        <f>_xll.qlRateHelperRate($D6)</f>
        <v>5.0812999999999995E-3</v>
      </c>
      <c r="F6" s="44" t="str">
        <f>IF(ISERROR(_xll.qlSwapRateHelperSpread($D6)),IF(ISERROR(_xll.qlFuturesRateHelperConvexityAdjustment($D6)),"--",_xll.qlFuturesRateHelperConvexityAdjustment($D6)),_xll.qlSwapRateHelperSpread($D6))</f>
        <v>--</v>
      </c>
      <c r="G6" s="43">
        <f>_xll.qlRateHelperEarliestDate($D6)</f>
        <v>41653</v>
      </c>
      <c r="H6" s="42">
        <f>_xll.qlRateHelperLatestDate($D6)</f>
        <v>41743</v>
      </c>
      <c r="I6" s="37" t="e">
        <v>#NUM!</v>
      </c>
      <c r="J6" s="1">
        <f t="shared" si="0"/>
        <v>31</v>
      </c>
      <c r="L6" s="104" t="s">
        <v>123</v>
      </c>
      <c r="M6" s="106">
        <v>5.0959999999999998E-3</v>
      </c>
    </row>
    <row r="7" spans="1:13" ht="12" thickBot="1" x14ac:dyDescent="0.25">
      <c r="A7" s="47" t="str">
        <f>_xll.ohGroup(RateHelperPrefix&amp;"_RateHelpersSelected",_xll.ohPack(Selected!D2:D126),TRUE,,ObjectOverwrite)</f>
        <v>GBP_YCSTDRH_RateHelpersSelected#0000</v>
      </c>
      <c r="B7" s="46" t="str">
        <f>_xll.ohRangeRetrieveError(RateHelpersSelected)</f>
        <v/>
      </c>
      <c r="D7" s="45" t="str">
        <v>GBP_YCSTDRH_6MD</v>
      </c>
      <c r="E7" s="44">
        <f>_xll.qlRateHelperRate($D7)</f>
        <v>5.9175E-3</v>
      </c>
      <c r="F7" s="44" t="str">
        <f>IF(ISERROR(_xll.qlSwapRateHelperSpread($D7)),IF(ISERROR(_xll.qlFuturesRateHelperConvexityAdjustment($D7)),"--",_xll.qlFuturesRateHelperConvexityAdjustment($D7)),_xll.qlSwapRateHelperSpread($D7))</f>
        <v>--</v>
      </c>
      <c r="G7" s="43">
        <f>_xll.qlRateHelperEarliestDate($D7)</f>
        <v>41653</v>
      </c>
      <c r="H7" s="42">
        <f>_xll.qlRateHelperLatestDate($D7)</f>
        <v>41834</v>
      </c>
      <c r="I7" s="37" t="e">
        <v>#NUM!</v>
      </c>
      <c r="J7" s="1">
        <f t="shared" si="0"/>
        <v>91</v>
      </c>
      <c r="L7" s="104" t="s">
        <v>124</v>
      </c>
      <c r="M7" s="106">
        <v>5.9049999999999997E-3</v>
      </c>
    </row>
    <row r="8" spans="1:13" x14ac:dyDescent="0.2">
      <c r="D8" s="45" t="str">
        <v>GBP_YCSTDRH_FUT3MU4</v>
      </c>
      <c r="E8" s="44" t="e">
        <f>_xll.qlRateHelperRate($D8)</f>
        <v>#NUM!</v>
      </c>
      <c r="F8" s="44" t="str">
        <f>IF(ISERROR(_xll.qlSwapRateHelperSpread($D8)),IF(ISERROR(_xll.qlFuturesRateHelperConvexityAdjustment($D8)),"--",_xll.qlFuturesRateHelperConvexityAdjustment($D8)),_xll.qlSwapRateHelperSpread($D8))</f>
        <v>--</v>
      </c>
      <c r="G8" s="43">
        <f>_xll.qlRateHelperEarliestDate($D8)</f>
        <v>41899</v>
      </c>
      <c r="H8" s="42">
        <f>_xll.qlRateHelperLatestDate($D8)</f>
        <v>41990</v>
      </c>
      <c r="I8" s="37" t="e">
        <v>#NUM!</v>
      </c>
      <c r="J8" s="1">
        <f t="shared" si="0"/>
        <v>156</v>
      </c>
      <c r="L8" s="104" t="s">
        <v>125</v>
      </c>
      <c r="M8" s="106">
        <v>5.6299999999999996E-3</v>
      </c>
    </row>
    <row r="9" spans="1:13" x14ac:dyDescent="0.2">
      <c r="D9" s="45" t="str">
        <v>GBP_YCSTDRH_1YD</v>
      </c>
      <c r="E9" s="44">
        <f>_xll.qlRateHelperRate($D9)</f>
        <v>8.7938000000000009E-3</v>
      </c>
      <c r="F9" s="44" t="str">
        <f>IF(ISERROR(_xll.qlSwapRateHelperSpread($D9)),IF(ISERROR(_xll.qlFuturesRateHelperConvexityAdjustment($D9)),"--",_xll.qlFuturesRateHelperConvexityAdjustment($D9)),_xll.qlSwapRateHelperSpread($D9))</f>
        <v>--</v>
      </c>
      <c r="G9" s="43">
        <f>_xll.qlRateHelperEarliestDate($D9)</f>
        <v>41653</v>
      </c>
      <c r="H9" s="42">
        <f>_xll.qlRateHelperLatestDate($D9)</f>
        <v>42018</v>
      </c>
      <c r="I9" s="37" t="e">
        <v>#NUM!</v>
      </c>
      <c r="J9" s="1">
        <f t="shared" si="0"/>
        <v>28</v>
      </c>
      <c r="L9" s="104" t="s">
        <v>126</v>
      </c>
      <c r="M9" s="106">
        <v>8.6999999999999994E-3</v>
      </c>
    </row>
    <row r="10" spans="1:13" x14ac:dyDescent="0.2">
      <c r="D10" s="45" t="str">
        <v>GBP_YCSTDRH_FUT3MZ4</v>
      </c>
      <c r="E10" s="44" t="e">
        <f>_xll.qlRateHelperRate($D10)</f>
        <v>#NUM!</v>
      </c>
      <c r="F10" s="44" t="str">
        <f>IF(ISERROR(_xll.qlSwapRateHelperSpread($D10)),IF(ISERROR(_xll.qlFuturesRateHelperConvexityAdjustment($D10)),"--",_xll.qlFuturesRateHelperConvexityAdjustment($D10)),_xll.qlSwapRateHelperSpread($D10))</f>
        <v>--</v>
      </c>
      <c r="G10" s="43">
        <f>_xll.qlRateHelperEarliestDate($D10)</f>
        <v>41990</v>
      </c>
      <c r="H10" s="42">
        <f>_xll.qlRateHelperLatestDate($D10)</f>
        <v>42080</v>
      </c>
      <c r="I10" s="37" t="e">
        <v>#NUM!</v>
      </c>
      <c r="J10" s="1">
        <f t="shared" si="0"/>
        <v>62</v>
      </c>
      <c r="L10" s="104" t="s">
        <v>127</v>
      </c>
      <c r="M10" s="106">
        <v>5.9160000000000003E-3</v>
      </c>
    </row>
    <row r="11" spans="1:13" x14ac:dyDescent="0.2">
      <c r="D11" s="45" t="str">
        <v>GBP_YCSTDRH_FUT3MH5</v>
      </c>
      <c r="E11" s="44" t="e">
        <f>_xll.qlRateHelperRate($D11)</f>
        <v>#NUM!</v>
      </c>
      <c r="F11" s="44" t="str">
        <f>IF(ISERROR(_xll.qlSwapRateHelperSpread($D11)),IF(ISERROR(_xll.qlFuturesRateHelperConvexityAdjustment($D11)),"--",_xll.qlFuturesRateHelperConvexityAdjustment($D11)),_xll.qlSwapRateHelperSpread($D11))</f>
        <v>--</v>
      </c>
      <c r="G11" s="43">
        <f>_xll.qlRateHelperEarliestDate($D11)</f>
        <v>42081</v>
      </c>
      <c r="H11" s="42">
        <f>_xll.qlRateHelperLatestDate($D11)</f>
        <v>42173</v>
      </c>
      <c r="I11" s="37" t="e">
        <v>#NUM!</v>
      </c>
      <c r="J11" s="1">
        <f t="shared" si="0"/>
        <v>93</v>
      </c>
      <c r="L11" s="104" t="s">
        <v>128</v>
      </c>
      <c r="M11" s="106">
        <v>6.1000000000000004E-3</v>
      </c>
    </row>
    <row r="12" spans="1:13" x14ac:dyDescent="0.2">
      <c r="D12" s="45" t="str">
        <v>GBP_YCSTDRH_FUT3MM5</v>
      </c>
      <c r="E12" s="44" t="e">
        <f>_xll.qlRateHelperRate($D12)</f>
        <v>#NUM!</v>
      </c>
      <c r="F12" s="44" t="str">
        <f>IF(ISERROR(_xll.qlSwapRateHelperSpread($D12)),IF(ISERROR(_xll.qlFuturesRateHelperConvexityAdjustment($D12)),"--",_xll.qlFuturesRateHelperConvexityAdjustment($D12)),_xll.qlSwapRateHelperSpread($D12))</f>
        <v>--</v>
      </c>
      <c r="G12" s="43">
        <f>_xll.qlRateHelperEarliestDate($D12)</f>
        <v>42172</v>
      </c>
      <c r="H12" s="42">
        <f>_xll.qlRateHelperLatestDate($D12)</f>
        <v>42264</v>
      </c>
      <c r="I12" s="37" t="e">
        <v>#NUM!</v>
      </c>
      <c r="J12" s="1">
        <f t="shared" si="0"/>
        <v>91</v>
      </c>
      <c r="L12" s="104" t="s">
        <v>129</v>
      </c>
      <c r="M12" s="106">
        <v>6.4809999999999998E-3</v>
      </c>
    </row>
    <row r="13" spans="1:13" x14ac:dyDescent="0.2">
      <c r="D13" s="45" t="str">
        <v>GBP_YCSTDRH_FUT3MU5</v>
      </c>
      <c r="E13" s="44" t="e">
        <f>_xll.qlRateHelperRate($D13)</f>
        <v>#NUM!</v>
      </c>
      <c r="F13" s="44" t="str">
        <f>IF(ISERROR(_xll.qlSwapRateHelperSpread($D13)),IF(ISERROR(_xll.qlFuturesRateHelperConvexityAdjustment($D13)),"--",_xll.qlFuturesRateHelperConvexityAdjustment($D13)),_xll.qlSwapRateHelperSpread($D13))</f>
        <v>--</v>
      </c>
      <c r="G13" s="43">
        <f>_xll.qlRateHelperEarliestDate($D13)</f>
        <v>42263</v>
      </c>
      <c r="H13" s="42">
        <f>_xll.qlRateHelperLatestDate($D13)</f>
        <v>42354</v>
      </c>
      <c r="I13" s="37" t="e">
        <v>#NUM!</v>
      </c>
      <c r="J13" s="1">
        <f t="shared" si="0"/>
        <v>90</v>
      </c>
      <c r="L13" s="104" t="s">
        <v>130</v>
      </c>
      <c r="M13" s="106">
        <v>7.0590000000000002E-3</v>
      </c>
    </row>
    <row r="14" spans="1:13" x14ac:dyDescent="0.2">
      <c r="D14" s="45" t="str">
        <v>GBP_YCSTDRH_FUT3MZ5</v>
      </c>
      <c r="E14" s="44" t="e">
        <f>_xll.qlRateHelperRate($D14)</f>
        <v>#NUM!</v>
      </c>
      <c r="F14" s="44" t="str">
        <f>IF(ISERROR(_xll.qlSwapRateHelperSpread($D14)),IF(ISERROR(_xll.qlFuturesRateHelperConvexityAdjustment($D14)),"--",_xll.qlFuturesRateHelperConvexityAdjustment($D14)),_xll.qlSwapRateHelperSpread($D14))</f>
        <v>--</v>
      </c>
      <c r="G14" s="43">
        <f>_xll.qlRateHelperEarliestDate($D14)</f>
        <v>42354</v>
      </c>
      <c r="H14" s="42">
        <f>_xll.qlRateHelperLatestDate($D14)</f>
        <v>42445</v>
      </c>
      <c r="I14" s="37" t="e">
        <v>#NUM!</v>
      </c>
      <c r="J14" s="1">
        <f t="shared" si="0"/>
        <v>91</v>
      </c>
      <c r="L14" s="104" t="s">
        <v>131</v>
      </c>
      <c r="M14" s="106">
        <v>7.8340000000000007E-3</v>
      </c>
    </row>
    <row r="15" spans="1:13" x14ac:dyDescent="0.2">
      <c r="D15" s="45" t="str">
        <v>GBP_YCSTDRH_SB6L3Y</v>
      </c>
      <c r="E15" s="44">
        <f>_xll.qlRateHelperRate($D15)</f>
        <v>7.3250000000000008E-3</v>
      </c>
      <c r="F15" s="44">
        <f>IF(ISERROR(_xll.qlSwapRateHelperSpread($D15)),IF(ISERROR(_xll.qlFuturesRateHelperConvexityAdjustment($D15)),"--",_xll.qlFuturesRateHelperConvexityAdjustment($D15)),_xll.qlSwapRateHelperSpread($D15))</f>
        <v>0</v>
      </c>
      <c r="G15" s="43">
        <f>_xll.qlRateHelperEarliestDate($D15)</f>
        <v>41653</v>
      </c>
      <c r="H15" s="42">
        <f>_xll.qlRateHelperLatestDate($D15)</f>
        <v>42751</v>
      </c>
      <c r="I15" s="37" t="e">
        <v>#NUM!</v>
      </c>
      <c r="J15" s="1">
        <f t="shared" si="0"/>
        <v>306</v>
      </c>
      <c r="L15" s="104" t="s">
        <v>132</v>
      </c>
      <c r="M15" s="106">
        <v>8.3400000000000002E-3</v>
      </c>
    </row>
    <row r="16" spans="1:13" x14ac:dyDescent="0.2">
      <c r="D16" s="45" t="str">
        <v>GBP_YCSTDRH_SB6L4Y</v>
      </c>
      <c r="E16" s="44">
        <f>_xll.qlRateHelperRate($D16)</f>
        <v>8.4499999999999992E-3</v>
      </c>
      <c r="F16" s="44">
        <f>IF(ISERROR(_xll.qlSwapRateHelperSpread($D16)),IF(ISERROR(_xll.qlFuturesRateHelperConvexityAdjustment($D16)),"--",_xll.qlFuturesRateHelperConvexityAdjustment($D16)),_xll.qlSwapRateHelperSpread($D16))</f>
        <v>0</v>
      </c>
      <c r="G16" s="43">
        <f>_xll.qlRateHelperEarliestDate($D16)</f>
        <v>41653</v>
      </c>
      <c r="H16" s="42">
        <f>_xll.qlRateHelperLatestDate($D16)</f>
        <v>43115</v>
      </c>
      <c r="I16" s="37" t="e">
        <v>#NUM!</v>
      </c>
      <c r="J16" s="1">
        <f t="shared" si="0"/>
        <v>364</v>
      </c>
      <c r="L16" s="104" t="s">
        <v>133</v>
      </c>
      <c r="M16" s="106">
        <v>1.0619999999999999E-2</v>
      </c>
    </row>
    <row r="17" spans="4:13" x14ac:dyDescent="0.2">
      <c r="D17" s="45" t="str">
        <v>GBP_YCSTDRH_SB6L5Y</v>
      </c>
      <c r="E17" s="44">
        <f>_xll.qlRateHelperRate($D17)</f>
        <v>9.9500000000000005E-3</v>
      </c>
      <c r="F17" s="44">
        <f>IF(ISERROR(_xll.qlSwapRateHelperSpread($D17)),IF(ISERROR(_xll.qlFuturesRateHelperConvexityAdjustment($D17)),"--",_xll.qlFuturesRateHelperConvexityAdjustment($D17)),_xll.qlSwapRateHelperSpread($D17))</f>
        <v>0</v>
      </c>
      <c r="G17" s="43">
        <f>_xll.qlRateHelperEarliestDate($D17)</f>
        <v>41653</v>
      </c>
      <c r="H17" s="42">
        <f>_xll.qlRateHelperLatestDate($D17)</f>
        <v>43479</v>
      </c>
      <c r="I17" s="37" t="e">
        <v>#NUM!</v>
      </c>
      <c r="J17" s="1">
        <f t="shared" si="0"/>
        <v>364</v>
      </c>
      <c r="L17" s="104" t="s">
        <v>134</v>
      </c>
      <c r="M17" s="106">
        <v>1.312E-2</v>
      </c>
    </row>
    <row r="18" spans="4:13" x14ac:dyDescent="0.2">
      <c r="D18" s="45" t="str">
        <v>GBP_YCSTDRH_SB6L6Y</v>
      </c>
      <c r="E18" s="44">
        <f>_xll.qlRateHelperRate($D18)</f>
        <v>1.1650000000000001E-2</v>
      </c>
      <c r="F18" s="44">
        <f>IF(ISERROR(_xll.qlSwapRateHelperSpread($D18)),IF(ISERROR(_xll.qlFuturesRateHelperConvexityAdjustment($D18)),"--",_xll.qlFuturesRateHelperConvexityAdjustment($D18)),_xll.qlSwapRateHelperSpread($D18))</f>
        <v>0</v>
      </c>
      <c r="G18" s="43">
        <f>_xll.qlRateHelperEarliestDate($D18)</f>
        <v>41653</v>
      </c>
      <c r="H18" s="42">
        <f>_xll.qlRateHelperLatestDate($D18)</f>
        <v>43844</v>
      </c>
      <c r="I18" s="37" t="e">
        <v>#NUM!</v>
      </c>
      <c r="J18" s="1">
        <f t="shared" si="0"/>
        <v>365</v>
      </c>
      <c r="L18" s="104" t="s">
        <v>135</v>
      </c>
      <c r="M18" s="106">
        <v>1.558E-2</v>
      </c>
    </row>
    <row r="19" spans="4:13" x14ac:dyDescent="0.2">
      <c r="D19" s="45" t="str">
        <v>GBP_YCSTDRH_SB6L7Y</v>
      </c>
      <c r="E19" s="44">
        <f>_xll.qlRateHelperRate($D19)</f>
        <v>1.3474999999999999E-2</v>
      </c>
      <c r="F19" s="44">
        <f>IF(ISERROR(_xll.qlSwapRateHelperSpread($D19)),IF(ISERROR(_xll.qlFuturesRateHelperConvexityAdjustment($D19)),"--",_xll.qlFuturesRateHelperConvexityAdjustment($D19)),_xll.qlSwapRateHelperSpread($D19))</f>
        <v>0</v>
      </c>
      <c r="G19" s="43">
        <f>_xll.qlRateHelperEarliestDate($D19)</f>
        <v>41653</v>
      </c>
      <c r="H19" s="42">
        <f>_xll.qlRateHelperLatestDate($D19)</f>
        <v>44210</v>
      </c>
      <c r="I19" s="37" t="e">
        <v>#NUM!</v>
      </c>
      <c r="J19" s="1">
        <f t="shared" si="0"/>
        <v>366</v>
      </c>
      <c r="L19" s="104" t="s">
        <v>136</v>
      </c>
      <c r="M19" s="106">
        <v>1.796E-2</v>
      </c>
    </row>
    <row r="20" spans="4:13" x14ac:dyDescent="0.2">
      <c r="D20" s="45" t="str">
        <v>GBP_YCSTDRH_SB6L8Y</v>
      </c>
      <c r="E20" s="44">
        <f>_xll.qlRateHelperRate($D20)</f>
        <v>1.5300000000000001E-2</v>
      </c>
      <c r="F20" s="44">
        <f>IF(ISERROR(_xll.qlSwapRateHelperSpread($D20)),IF(ISERROR(_xll.qlFuturesRateHelperConvexityAdjustment($D20)),"--",_xll.qlFuturesRateHelperConvexityAdjustment($D20)),_xll.qlSwapRateHelperSpread($D20))</f>
        <v>0</v>
      </c>
      <c r="G20" s="43">
        <f>_xll.qlRateHelperEarliestDate($D20)</f>
        <v>41653</v>
      </c>
      <c r="H20" s="42">
        <f>_xll.qlRateHelperLatestDate($D20)</f>
        <v>44575</v>
      </c>
      <c r="I20" s="37" t="e">
        <v>#NUM!</v>
      </c>
      <c r="J20" s="1">
        <f t="shared" si="0"/>
        <v>365</v>
      </c>
      <c r="L20" s="104" t="s">
        <v>137</v>
      </c>
      <c r="M20" s="106">
        <v>2.009E-2</v>
      </c>
    </row>
    <row r="21" spans="4:13" x14ac:dyDescent="0.2">
      <c r="D21" s="45" t="str">
        <v>GBP_YCSTDRH_SB6L9Y</v>
      </c>
      <c r="E21" s="44">
        <f>_xll.qlRateHelperRate($D21)</f>
        <v>1.7075E-2</v>
      </c>
      <c r="F21" s="44">
        <f>IF(ISERROR(_xll.qlSwapRateHelperSpread($D21)),IF(ISERROR(_xll.qlFuturesRateHelperConvexityAdjustment($D21)),"--",_xll.qlFuturesRateHelperConvexityAdjustment($D21)),_xll.qlSwapRateHelperSpread($D21))</f>
        <v>0</v>
      </c>
      <c r="G21" s="43">
        <f>_xll.qlRateHelperEarliestDate($D21)</f>
        <v>41653</v>
      </c>
      <c r="H21" s="42">
        <f>_xll.qlRateHelperLatestDate($D21)</f>
        <v>44942</v>
      </c>
      <c r="I21" s="37" t="e">
        <v>#NUM!</v>
      </c>
      <c r="J21" s="1">
        <f t="shared" si="0"/>
        <v>367</v>
      </c>
      <c r="L21" s="104" t="s">
        <v>138</v>
      </c>
      <c r="M21" s="106">
        <v>2.1930000000000002E-2</v>
      </c>
    </row>
    <row r="22" spans="4:13" x14ac:dyDescent="0.2">
      <c r="D22" s="45" t="str">
        <v>GBP_YCSTDRH_SB6L10Y</v>
      </c>
      <c r="E22" s="44">
        <f>_xll.qlRateHelperRate($D22)</f>
        <v>1.8725000000000002E-2</v>
      </c>
      <c r="F22" s="44">
        <f>IF(ISERROR(_xll.qlSwapRateHelperSpread($D22)),IF(ISERROR(_xll.qlFuturesRateHelperConvexityAdjustment($D22)),"--",_xll.qlFuturesRateHelperConvexityAdjustment($D22)),_xll.qlSwapRateHelperSpread($D22))</f>
        <v>0</v>
      </c>
      <c r="G22" s="43">
        <f>_xll.qlRateHelperEarliestDate($D22)</f>
        <v>41653</v>
      </c>
      <c r="H22" s="42">
        <f>_xll.qlRateHelperLatestDate($D22)</f>
        <v>45306</v>
      </c>
      <c r="I22" s="37" t="e">
        <v>#NUM!</v>
      </c>
      <c r="J22" s="1">
        <f t="shared" si="0"/>
        <v>364</v>
      </c>
      <c r="L22" s="104" t="s">
        <v>139</v>
      </c>
      <c r="M22" s="106">
        <v>2.3480000000000001E-2</v>
      </c>
    </row>
    <row r="23" spans="4:13" x14ac:dyDescent="0.2">
      <c r="D23" s="45" t="str">
        <v>GBP_YCSTDRH_SB6L12Y</v>
      </c>
      <c r="E23" s="44">
        <f>_xll.qlRateHelperRate($D23)</f>
        <v>2.1425E-2</v>
      </c>
      <c r="F23" s="44">
        <f>IF(ISERROR(_xll.qlSwapRateHelperSpread($D23)),IF(ISERROR(_xll.qlFuturesRateHelperConvexityAdjustment($D23)),"--",_xll.qlFuturesRateHelperConvexityAdjustment($D23)),_xll.qlSwapRateHelperSpread($D23))</f>
        <v>0</v>
      </c>
      <c r="G23" s="43">
        <f>_xll.qlRateHelperEarliestDate($D23)</f>
        <v>41653</v>
      </c>
      <c r="H23" s="42">
        <f>_xll.qlRateHelperLatestDate($D23)</f>
        <v>46036</v>
      </c>
      <c r="I23" s="37" t="e">
        <v>#NUM!</v>
      </c>
      <c r="J23" s="1">
        <f t="shared" si="0"/>
        <v>730</v>
      </c>
      <c r="L23" s="104" t="s">
        <v>140</v>
      </c>
      <c r="M23" s="106">
        <v>2.5919999999999999E-2</v>
      </c>
    </row>
    <row r="24" spans="4:13" x14ac:dyDescent="0.2">
      <c r="D24" s="45" t="str">
        <v>GBP_YCSTDRH_SB6L15Y</v>
      </c>
      <c r="E24" s="44">
        <f>_xll.qlRateHelperRate($D24)</f>
        <v>2.4324999999999999E-2</v>
      </c>
      <c r="F24" s="44">
        <f>IF(ISERROR(_xll.qlSwapRateHelperSpread($D24)),IF(ISERROR(_xll.qlFuturesRateHelperConvexityAdjustment($D24)),"--",_xll.qlFuturesRateHelperConvexityAdjustment($D24)),_xll.qlSwapRateHelperSpread($D24))</f>
        <v>0</v>
      </c>
      <c r="G24" s="43">
        <f>_xll.qlRateHelperEarliestDate($D24)</f>
        <v>41653</v>
      </c>
      <c r="H24" s="42">
        <f>_xll.qlRateHelperLatestDate($D24)</f>
        <v>47133</v>
      </c>
      <c r="I24" s="37" t="e">
        <v>#NUM!</v>
      </c>
      <c r="J24" s="1">
        <f t="shared" si="0"/>
        <v>1097</v>
      </c>
      <c r="L24" s="104" t="s">
        <v>141</v>
      </c>
      <c r="M24" s="106">
        <v>2.8369999999999999E-2</v>
      </c>
    </row>
    <row r="25" spans="4:13" x14ac:dyDescent="0.2">
      <c r="D25" s="45" t="str">
        <v>GBP_YCSTDRH_SB6L20Y</v>
      </c>
      <c r="E25" s="44">
        <f>_xll.qlRateHelperRate($D25)</f>
        <v>2.7300000000000001E-2</v>
      </c>
      <c r="F25" s="44">
        <f>IF(ISERROR(_xll.qlSwapRateHelperSpread($D25)),IF(ISERROR(_xll.qlFuturesRateHelperConvexityAdjustment($D25)),"--",_xll.qlFuturesRateHelperConvexityAdjustment($D25)),_xll.qlSwapRateHelperSpread($D25))</f>
        <v>0</v>
      </c>
      <c r="G25" s="43">
        <f>_xll.qlRateHelperEarliestDate($D25)</f>
        <v>41653</v>
      </c>
      <c r="H25" s="42">
        <f>_xll.qlRateHelperLatestDate($D25)</f>
        <v>48960</v>
      </c>
      <c r="I25" s="37" t="e">
        <v>#NUM!</v>
      </c>
      <c r="J25" s="1">
        <f t="shared" si="0"/>
        <v>1827</v>
      </c>
      <c r="L25" s="104" t="s">
        <v>142</v>
      </c>
      <c r="M25" s="106">
        <v>3.0859999999999999E-2</v>
      </c>
    </row>
    <row r="26" spans="4:13" x14ac:dyDescent="0.2">
      <c r="D26" s="45" t="str">
        <v>GBP_YCSTDRH_SB6L25Y</v>
      </c>
      <c r="E26" s="44">
        <f>_xll.qlRateHelperRate($D26)</f>
        <v>2.8875000000000001E-2</v>
      </c>
      <c r="F26" s="44">
        <f>IF(ISERROR(_xll.qlSwapRateHelperSpread($D26)),IF(ISERROR(_xll.qlFuturesRateHelperConvexityAdjustment($D26)),"--",_xll.qlFuturesRateHelperConvexityAdjustment($D26)),_xll.qlSwapRateHelperSpread($D26))</f>
        <v>0</v>
      </c>
      <c r="G26" s="43">
        <f>_xll.qlRateHelperEarliestDate($D26)</f>
        <v>41653</v>
      </c>
      <c r="H26" s="42">
        <f>_xll.qlRateHelperLatestDate($D26)</f>
        <v>50784</v>
      </c>
      <c r="I26" s="37" t="e">
        <v>#NUM!</v>
      </c>
      <c r="J26" s="1">
        <f t="shared" si="0"/>
        <v>1824</v>
      </c>
      <c r="L26" s="104" t="s">
        <v>143</v>
      </c>
      <c r="M26" s="106">
        <v>3.2079999999999997E-2</v>
      </c>
    </row>
    <row r="27" spans="4:13" x14ac:dyDescent="0.2">
      <c r="D27" s="45" t="str">
        <v>GBP_YCSTDRH_SB6L30Y</v>
      </c>
      <c r="E27" s="44">
        <f>_xll.qlRateHelperRate($D27)</f>
        <v>2.9575000000000001E-2</v>
      </c>
      <c r="F27" s="44">
        <f>IF(ISERROR(_xll.qlSwapRateHelperSpread($D27)),IF(ISERROR(_xll.qlFuturesRateHelperConvexityAdjustment($D27)),"--",_xll.qlFuturesRateHelperConvexityAdjustment($D27)),_xll.qlSwapRateHelperSpread($D27))</f>
        <v>0</v>
      </c>
      <c r="G27" s="43">
        <f>_xll.qlRateHelperEarliestDate($D27)</f>
        <v>41653</v>
      </c>
      <c r="H27" s="42">
        <f>_xll.qlRateHelperLatestDate($D27)</f>
        <v>52610</v>
      </c>
      <c r="I27" s="37" t="e">
        <v>#NUM!</v>
      </c>
      <c r="J27" s="1">
        <f t="shared" si="0"/>
        <v>1826</v>
      </c>
      <c r="L27" s="104" t="s">
        <v>144</v>
      </c>
      <c r="M27" s="106">
        <v>3.2649999999999998E-2</v>
      </c>
    </row>
    <row r="28" spans="4:13" x14ac:dyDescent="0.2">
      <c r="D28" s="45" t="str">
        <v>GBP_YCSTDRH_SB6L40Y</v>
      </c>
      <c r="E28" s="44">
        <f>_xll.qlRateHelperRate($D28)</f>
        <v>3.0374999999999999E-2</v>
      </c>
      <c r="F28" s="44">
        <f>IF(ISERROR(_xll.qlSwapRateHelperSpread($D28)),IF(ISERROR(_xll.qlFuturesRateHelperConvexityAdjustment($D28)),"--",_xll.qlFuturesRateHelperConvexityAdjustment($D28)),_xll.qlSwapRateHelperSpread($D28))</f>
        <v>0</v>
      </c>
      <c r="G28" s="43">
        <f>_xll.qlRateHelperEarliestDate($D28)</f>
        <v>41653</v>
      </c>
      <c r="H28" s="42">
        <f>_xll.qlRateHelperLatestDate($D28)</f>
        <v>56263</v>
      </c>
      <c r="I28" s="37" t="e">
        <v>#NUM!</v>
      </c>
      <c r="J28" s="1">
        <f t="shared" si="0"/>
        <v>3653</v>
      </c>
      <c r="L28" s="104" t="s">
        <v>145</v>
      </c>
      <c r="M28" s="106">
        <v>3.288E-2</v>
      </c>
    </row>
    <row r="29" spans="4:13" x14ac:dyDescent="0.2">
      <c r="D29" s="45" t="str">
        <v>GBP_YCSTDRH_SB6L50Y</v>
      </c>
      <c r="E29" s="44">
        <f>_xll.qlRateHelperRate($D29)</f>
        <v>3.0550000000000001E-2</v>
      </c>
      <c r="F29" s="44">
        <f>IF(ISERROR(_xll.qlSwapRateHelperSpread($D29)),IF(ISERROR(_xll.qlFuturesRateHelperConvexityAdjustment($D29)),"--",_xll.qlFuturesRateHelperConvexityAdjustment($D29)),_xll.qlSwapRateHelperSpread($D29))</f>
        <v>0</v>
      </c>
      <c r="G29" s="43">
        <f>_xll.qlRateHelperEarliestDate($D29)</f>
        <v>41653</v>
      </c>
      <c r="H29" s="42">
        <f>_xll.qlRateHelperLatestDate($D29)</f>
        <v>59915</v>
      </c>
      <c r="I29" s="37" t="e">
        <v>#NUM!</v>
      </c>
      <c r="J29" s="1">
        <f t="shared" si="0"/>
        <v>3652</v>
      </c>
      <c r="L29" s="104" t="s">
        <v>146</v>
      </c>
      <c r="M29" s="106">
        <v>3.2730000000000002E-2</v>
      </c>
    </row>
    <row r="30" spans="4:13" x14ac:dyDescent="0.2">
      <c r="D30" s="45" t="str">
        <v>GBP_YCSTDRH_SB6L60Y</v>
      </c>
      <c r="E30" s="44">
        <f>_xll.qlRateHelperRate($D30)</f>
        <v>3.0800000000000001E-2</v>
      </c>
      <c r="F30" s="44">
        <f>IF(ISERROR(_xll.qlSwapRateHelperSpread($D30)),IF(ISERROR(_xll.qlFuturesRateHelperConvexityAdjustment($D30)),"--",_xll.qlFuturesRateHelperConvexityAdjustment($D30)),_xll.qlSwapRateHelperSpread($D30))</f>
        <v>0</v>
      </c>
      <c r="G30" s="43">
        <f>_xll.qlRateHelperEarliestDate($D30)</f>
        <v>41653</v>
      </c>
      <c r="H30" s="42">
        <f>_xll.qlRateHelperLatestDate($D30)</f>
        <v>63569</v>
      </c>
      <c r="I30" s="37" t="e">
        <v>#NUM!</v>
      </c>
      <c r="J30" s="1">
        <f t="shared" si="0"/>
        <v>3654</v>
      </c>
      <c r="L30" s="104" t="s">
        <v>147</v>
      </c>
      <c r="M30" s="106">
        <v>3.2840000000000001E-2</v>
      </c>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#NUM!</v>
      </c>
      <c r="J31" s="1" t="e">
        <f t="shared" si="0"/>
        <v>#VALUE!</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#NUM!</v>
      </c>
      <c r="J32" s="1" t="e">
        <f t="shared" si="0"/>
        <v>#VALUE!</v>
      </c>
    </row>
    <row r="33" spans="4:10"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#NUM!</v>
      </c>
      <c r="J33" s="1" t="e">
        <f t="shared" si="0"/>
        <v>#VALUE!</v>
      </c>
    </row>
    <row r="34" spans="4:10"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#NUM!</v>
      </c>
      <c r="J34" s="1" t="e">
        <f t="shared" si="0"/>
        <v>#VALUE!</v>
      </c>
    </row>
    <row r="35" spans="4:10"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#NUM!</v>
      </c>
      <c r="J35" s="1" t="e">
        <f t="shared" si="0"/>
        <v>#VALUE!</v>
      </c>
    </row>
    <row r="36" spans="4:10"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#NUM!</v>
      </c>
      <c r="J36" s="1" t="e">
        <f t="shared" si="0"/>
        <v>#VALUE!</v>
      </c>
    </row>
    <row r="37" spans="4:10"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#NUM!</v>
      </c>
    </row>
    <row r="38" spans="4:10"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#NUM!</v>
      </c>
    </row>
    <row r="39" spans="4:10"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#NUM!</v>
      </c>
    </row>
    <row r="40" spans="4:10"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#NUM!</v>
      </c>
    </row>
    <row r="41" spans="4:10"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#NUM!</v>
      </c>
    </row>
    <row r="42" spans="4:10"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#NUM!</v>
      </c>
    </row>
    <row r="43" spans="4:10"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#NUM!</v>
      </c>
    </row>
    <row r="44" spans="4:10"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#NUM!</v>
      </c>
    </row>
    <row r="45" spans="4:10"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#NUM!</v>
      </c>
    </row>
    <row r="46" spans="4:10"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#NUM!</v>
      </c>
    </row>
    <row r="47" spans="4:10"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#NUM!</v>
      </c>
    </row>
    <row r="48" spans="4:10"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#NUM!</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#NUM!</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#NUM!</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#NUM!</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#NUM!</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#NUM!</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#NUM!</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#NUM!</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#NUM!</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#NUM!</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#NUM!</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#NUM!</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#NUM!</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#NUM!</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#NUM!</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#NUM!</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#NUM!</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#NUM!</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#NUM!</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#NUM!</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#NUM!</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#NUM!</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#NUM!</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#NUM!</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#NUM!</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#NUM!</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#NUM!</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#NUM!</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#NUM!</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#NUM!</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#NUM!</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#NUM!</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#NUM!</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#NUM!</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#NUM!</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#NUM!</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#NUM!</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#NUM!</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#NUM!</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#NUM!</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#NUM!</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#NUM!</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#NUM!</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#NUM!</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#NUM!</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#NUM!</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#NUM!</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#NUM!</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#NUM!</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#NUM!</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#NUM!</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#NUM!</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#NUM!</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#NUM!</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#NUM!</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#NUM!</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#NUM!</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#NUM!</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#NUM!</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#NUM!</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#NUM!</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#NUM!</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#NUM!</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#NUM!</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#NUM!</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#NUM!</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#NUM!</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#NUM!</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#NUM!</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#NUM!</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#NUM!</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#NUM!</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#NUM!</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#NUM!</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#NUM!</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#NUM!</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#NUM!</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#NUM!</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102" customWidth="1"/>
    <col min="2" max="2" width="4" style="102" bestFit="1" customWidth="1"/>
    <col min="3" max="3" width="12" style="102" bestFit="1" customWidth="1"/>
    <col min="4" max="4" width="28.5703125" style="102" bestFit="1" customWidth="1"/>
    <col min="5" max="5" width="26.140625" style="102" bestFit="1" customWidth="1"/>
    <col min="6" max="6" width="22.42578125" style="102" bestFit="1" customWidth="1"/>
    <col min="7" max="7" width="23.140625" style="102" customWidth="1"/>
    <col min="8" max="8" width="4.7109375" style="102" customWidth="1"/>
    <col min="9" max="9" width="9.140625" style="102"/>
    <col min="10" max="10" width="19.5703125" style="102" bestFit="1" customWidth="1"/>
    <col min="11" max="11" width="26.7109375" style="102" bestFit="1" customWidth="1"/>
    <col min="12" max="16384" width="9.140625" style="102"/>
  </cols>
  <sheetData>
    <row r="1" spans="1:10" x14ac:dyDescent="0.25">
      <c r="A1" s="126" t="s">
        <v>194</v>
      </c>
      <c r="B1" s="125"/>
      <c r="C1" s="125"/>
      <c r="D1" s="105" t="s">
        <v>166</v>
      </c>
      <c r="E1" s="124" t="str">
        <f>Currency&amp;"_YC"&amp;$D$1&amp;"RH"</f>
        <v>GBP_YCSTDRH</v>
      </c>
      <c r="F1" s="104"/>
      <c r="G1" s="104"/>
      <c r="H1" s="109"/>
    </row>
    <row r="2" spans="1:10" ht="23.25" customHeight="1" x14ac:dyDescent="0.25">
      <c r="A2" s="115"/>
      <c r="B2" s="123"/>
      <c r="C2" s="123" t="s">
        <v>165</v>
      </c>
      <c r="D2" s="123" t="s">
        <v>164</v>
      </c>
      <c r="E2" s="122" t="str">
        <f>$E$1&amp;"_Deposits.xml"</f>
        <v>GBP_YCSTDRH_Deposits.xml</v>
      </c>
      <c r="F2" s="121" t="e">
        <f ca="1">IF(Serialize,_xll.ohObjectSave(F3:F18,SerializationPath&amp;E2,FileOverwrite,Serialize),"---")</f>
        <v>#VALUE!</v>
      </c>
      <c r="G2" s="120" t="str">
        <f ca="1">_xll.ohRangeRetrieveError(F2)</f>
        <v/>
      </c>
      <c r="H2" s="109"/>
    </row>
    <row r="3" spans="1:10" x14ac:dyDescent="0.25">
      <c r="A3" s="115"/>
      <c r="B3" s="119" t="s">
        <v>163</v>
      </c>
      <c r="C3" s="118" t="s">
        <v>162</v>
      </c>
      <c r="D3" s="117" t="str">
        <f>Currency&amp;$B3&amp;"D"&amp;QuoteSuffix</f>
        <v>GBPOND_Quote</v>
      </c>
      <c r="E3" s="112" t="str">
        <f t="shared" ref="E3:E18" si="0">$E$1&amp;"_"&amp;$B3&amp;"D"</f>
        <v>GBP_YCSTDRH_OND</v>
      </c>
      <c r="F3" s="111" t="str">
        <f>_xll.qlDepositRateHelper(E3,D3,C3,Permanent,Trigger,ObjectOverwrite)</f>
        <v>GBP_YCSTDRH_OND#0001</v>
      </c>
      <c r="G3" s="116" t="str">
        <f>_xll.ohRangeRetrieveError(F3)</f>
        <v/>
      </c>
      <c r="H3" s="109"/>
      <c r="J3" s="108">
        <f>_xll.qlRateHelperEarliestDate(F3)</f>
        <v>41653</v>
      </c>
    </row>
    <row r="4" spans="1:10" x14ac:dyDescent="0.25">
      <c r="A4" s="115"/>
      <c r="B4" s="114" t="s">
        <v>161</v>
      </c>
      <c r="C4" s="112" t="str">
        <f t="shared" ref="C4:C18" si="1">PROPER(Currency)&amp;FamilyName&amp;$B4</f>
        <v>GbpLiborSW</v>
      </c>
      <c r="D4" s="113" t="str">
        <f t="shared" ref="D4:D18" si="2">PROPER(Currency)&amp;FamilyName&amp;B4&amp;"LastFixing"&amp;QuoteSuffix</f>
        <v>GbpLiborSWLastFixing_Quote</v>
      </c>
      <c r="E4" s="112" t="str">
        <f t="shared" si="0"/>
        <v>GBP_YCSTDRH_SWD</v>
      </c>
      <c r="F4" s="111" t="str">
        <f>_xll.qlDepositRateHelper(E4,D4,C4,Permanent,Trigger,ObjectOverwrite)</f>
        <v>GBP_YCSTDRH_SWD#0001</v>
      </c>
      <c r="G4" s="110" t="str">
        <f>_xll.ohRangeRetrieveError(F4)</f>
        <v/>
      </c>
      <c r="H4" s="109"/>
      <c r="J4" s="108">
        <f>_xll.qlRateHelperEarliestDate(F4)</f>
        <v>41653</v>
      </c>
    </row>
    <row r="5" spans="1:10" x14ac:dyDescent="0.25">
      <c r="A5" s="115"/>
      <c r="B5" s="114" t="s">
        <v>160</v>
      </c>
      <c r="C5" s="112" t="str">
        <f t="shared" si="1"/>
        <v>GbpLibor2W</v>
      </c>
      <c r="D5" s="113" t="str">
        <f t="shared" si="2"/>
        <v>GbpLibor2WLastFixing_Quote</v>
      </c>
      <c r="E5" s="112" t="str">
        <f t="shared" si="0"/>
        <v>GBP_YCSTDRH_2WD</v>
      </c>
      <c r="F5" s="111" t="str">
        <f>_xll.qlDepositRateHelper(E5,D5,C5,Permanent,Trigger,ObjectOverwrite)</f>
        <v>GBP_YCSTDRH_2WD#0001</v>
      </c>
      <c r="G5" s="110" t="str">
        <f>_xll.ohRangeRetrieveError(F5)</f>
        <v/>
      </c>
      <c r="H5" s="109"/>
      <c r="J5" s="108">
        <f>_xll.qlRateHelperEarliestDate(F5)</f>
        <v>41653</v>
      </c>
    </row>
    <row r="6" spans="1:10" x14ac:dyDescent="0.25">
      <c r="A6" s="115"/>
      <c r="B6" s="114" t="s">
        <v>159</v>
      </c>
      <c r="C6" s="112" t="str">
        <f t="shared" si="1"/>
        <v>GbpLibor3W</v>
      </c>
      <c r="D6" s="113" t="str">
        <f t="shared" si="2"/>
        <v>GbpLibor3WLastFixing_Quote</v>
      </c>
      <c r="E6" s="112" t="str">
        <f t="shared" si="0"/>
        <v>GBP_YCSTDRH_3WD</v>
      </c>
      <c r="F6" s="111" t="str">
        <f>_xll.qlDepositRateHelper(E6,D6,C6,Permanent,Trigger,ObjectOverwrite)</f>
        <v>GBP_YCSTDRH_3WD#0001</v>
      </c>
      <c r="G6" s="110" t="str">
        <f>_xll.ohRangeRetrieveError(F6)</f>
        <v/>
      </c>
      <c r="H6" s="109"/>
      <c r="J6" s="108">
        <f>_xll.qlRateHelperEarliestDate(F6)</f>
        <v>41653</v>
      </c>
    </row>
    <row r="7" spans="1:10" x14ac:dyDescent="0.25">
      <c r="A7" s="115"/>
      <c r="B7" s="114" t="s">
        <v>158</v>
      </c>
      <c r="C7" s="112" t="str">
        <f t="shared" si="1"/>
        <v>GbpLibor1M</v>
      </c>
      <c r="D7" s="113" t="str">
        <f t="shared" si="2"/>
        <v>GbpLibor1MLastFixing_Quote</v>
      </c>
      <c r="E7" s="112" t="str">
        <f t="shared" si="0"/>
        <v>GBP_YCSTDRH_1MD</v>
      </c>
      <c r="F7" s="111" t="str">
        <f>_xll.qlDepositRateHelper(E7,D7,C7,Permanent,Trigger,ObjectOverwrite)</f>
        <v>GBP_YCSTDRH_1MD#0001</v>
      </c>
      <c r="G7" s="110" t="str">
        <f>_xll.ohRangeRetrieveError(F7)</f>
        <v/>
      </c>
      <c r="H7" s="109"/>
      <c r="J7" s="108">
        <f>_xll.qlRateHelperEarliestDate(F7)</f>
        <v>41653</v>
      </c>
    </row>
    <row r="8" spans="1:10" x14ac:dyDescent="0.25">
      <c r="A8" s="115"/>
      <c r="B8" s="114" t="s">
        <v>157</v>
      </c>
      <c r="C8" s="112" t="str">
        <f t="shared" si="1"/>
        <v>GbpLibor2M</v>
      </c>
      <c r="D8" s="113" t="str">
        <f t="shared" si="2"/>
        <v>GbpLibor2MLastFixing_Quote</v>
      </c>
      <c r="E8" s="112" t="str">
        <f t="shared" si="0"/>
        <v>GBP_YCSTDRH_2MD</v>
      </c>
      <c r="F8" s="111" t="str">
        <f>_xll.qlDepositRateHelper(E8,D8,C8,Permanent,Trigger,ObjectOverwrite)</f>
        <v>GBP_YCSTDRH_2MD#0001</v>
      </c>
      <c r="G8" s="110" t="str">
        <f>_xll.ohRangeRetrieveError(F8)</f>
        <v/>
      </c>
      <c r="H8" s="109"/>
      <c r="J8" s="108">
        <f>_xll.qlRateHelperEarliestDate(F8)</f>
        <v>41653</v>
      </c>
    </row>
    <row r="9" spans="1:10" x14ac:dyDescent="0.25">
      <c r="A9" s="115"/>
      <c r="B9" s="114" t="s">
        <v>156</v>
      </c>
      <c r="C9" s="112" t="str">
        <f t="shared" si="1"/>
        <v>GbpLibor3M</v>
      </c>
      <c r="D9" s="113" t="str">
        <f t="shared" si="2"/>
        <v>GbpLibor3MLastFixing_Quote</v>
      </c>
      <c r="E9" s="112" t="str">
        <f t="shared" si="0"/>
        <v>GBP_YCSTDRH_3MD</v>
      </c>
      <c r="F9" s="111" t="str">
        <f>_xll.qlDepositRateHelper(E9,D9,C9,Permanent,Trigger,ObjectOverwrite)</f>
        <v>GBP_YCSTDRH_3MD#0001</v>
      </c>
      <c r="G9" s="110" t="str">
        <f>_xll.ohRangeRetrieveError(F9)</f>
        <v/>
      </c>
      <c r="H9" s="109"/>
      <c r="J9" s="108">
        <f>_xll.qlRateHelperEarliestDate(F9)</f>
        <v>41653</v>
      </c>
    </row>
    <row r="10" spans="1:10" x14ac:dyDescent="0.25">
      <c r="A10" s="115"/>
      <c r="B10" s="114" t="s">
        <v>155</v>
      </c>
      <c r="C10" s="112" t="str">
        <f t="shared" si="1"/>
        <v>GbpLibor4M</v>
      </c>
      <c r="D10" s="113" t="str">
        <f t="shared" si="2"/>
        <v>GbpLibor4MLastFixing_Quote</v>
      </c>
      <c r="E10" s="112" t="str">
        <f t="shared" si="0"/>
        <v>GBP_YCSTDRH_4MD</v>
      </c>
      <c r="F10" s="111" t="str">
        <f>_xll.qlDepositRateHelper(E10,D10,C10,Permanent,Trigger,ObjectOverwrite)</f>
        <v>GBP_YCSTDRH_4MD#0001</v>
      </c>
      <c r="G10" s="110" t="str">
        <f>_xll.ohRangeRetrieveError(F10)</f>
        <v/>
      </c>
      <c r="H10" s="109"/>
      <c r="J10" s="108">
        <f>_xll.qlRateHelperEarliestDate(F10)</f>
        <v>41653</v>
      </c>
    </row>
    <row r="11" spans="1:10" x14ac:dyDescent="0.25">
      <c r="A11" s="115"/>
      <c r="B11" s="114" t="s">
        <v>154</v>
      </c>
      <c r="C11" s="112" t="str">
        <f t="shared" si="1"/>
        <v>GbpLibor5M</v>
      </c>
      <c r="D11" s="113" t="str">
        <f t="shared" si="2"/>
        <v>GbpLibor5MLastFixing_Quote</v>
      </c>
      <c r="E11" s="112" t="str">
        <f t="shared" si="0"/>
        <v>GBP_YCSTDRH_5MD</v>
      </c>
      <c r="F11" s="111" t="str">
        <f>_xll.qlDepositRateHelper(E11,D11,C11,Permanent,Trigger,ObjectOverwrite)</f>
        <v>GBP_YCSTDRH_5MD#0001</v>
      </c>
      <c r="G11" s="110" t="str">
        <f>_xll.ohRangeRetrieveError(F11)</f>
        <v/>
      </c>
      <c r="H11" s="109"/>
      <c r="J11" s="108">
        <f>_xll.qlRateHelperEarliestDate(F11)</f>
        <v>41653</v>
      </c>
    </row>
    <row r="12" spans="1:10" x14ac:dyDescent="0.25">
      <c r="A12" s="115"/>
      <c r="B12" s="114" t="s">
        <v>153</v>
      </c>
      <c r="C12" s="112" t="str">
        <f t="shared" si="1"/>
        <v>GbpLibor6M</v>
      </c>
      <c r="D12" s="113" t="str">
        <f t="shared" si="2"/>
        <v>GbpLibor6MLastFixing_Quote</v>
      </c>
      <c r="E12" s="112" t="str">
        <f t="shared" si="0"/>
        <v>GBP_YCSTDRH_6MD</v>
      </c>
      <c r="F12" s="111" t="str">
        <f>_xll.qlDepositRateHelper(E12,D12,C12,Permanent,Trigger,ObjectOverwrite)</f>
        <v>GBP_YCSTDRH_6MD#0001</v>
      </c>
      <c r="G12" s="110" t="str">
        <f>_xll.ohRangeRetrieveError(F12)</f>
        <v/>
      </c>
      <c r="H12" s="109"/>
      <c r="J12" s="108">
        <f>_xll.qlRateHelperEarliestDate(F12)</f>
        <v>41653</v>
      </c>
    </row>
    <row r="13" spans="1:10" x14ac:dyDescent="0.25">
      <c r="A13" s="115"/>
      <c r="B13" s="114" t="s">
        <v>152</v>
      </c>
      <c r="C13" s="112" t="str">
        <f t="shared" si="1"/>
        <v>GbpLibor7M</v>
      </c>
      <c r="D13" s="113" t="str">
        <f t="shared" si="2"/>
        <v>GbpLibor7MLastFixing_Quote</v>
      </c>
      <c r="E13" s="112" t="str">
        <f t="shared" si="0"/>
        <v>GBP_YCSTDRH_7MD</v>
      </c>
      <c r="F13" s="111" t="str">
        <f>_xll.qlDepositRateHelper(E13,D13,C13,Permanent,Trigger,ObjectOverwrite)</f>
        <v>GBP_YCSTDRH_7MD#0001</v>
      </c>
      <c r="G13" s="110" t="str">
        <f>_xll.ohRangeRetrieveError(F13)</f>
        <v/>
      </c>
      <c r="H13" s="109"/>
      <c r="J13" s="108">
        <f>_xll.qlRateHelperEarliestDate(F13)</f>
        <v>41653</v>
      </c>
    </row>
    <row r="14" spans="1:10" x14ac:dyDescent="0.25">
      <c r="A14" s="115"/>
      <c r="B14" s="114" t="s">
        <v>151</v>
      </c>
      <c r="C14" s="112" t="str">
        <f t="shared" si="1"/>
        <v>GbpLibor8M</v>
      </c>
      <c r="D14" s="113" t="str">
        <f t="shared" si="2"/>
        <v>GbpLibor8MLastFixing_Quote</v>
      </c>
      <c r="E14" s="112" t="str">
        <f t="shared" si="0"/>
        <v>GBP_YCSTDRH_8MD</v>
      </c>
      <c r="F14" s="111" t="str">
        <f>_xll.qlDepositRateHelper(E14,D14,C14,Permanent,Trigger,ObjectOverwrite)</f>
        <v>GBP_YCSTDRH_8MD#0001</v>
      </c>
      <c r="G14" s="110" t="str">
        <f>_xll.ohRangeRetrieveError(F14)</f>
        <v/>
      </c>
      <c r="H14" s="109"/>
      <c r="J14" s="108">
        <f>_xll.qlRateHelperEarliestDate(F14)</f>
        <v>41653</v>
      </c>
    </row>
    <row r="15" spans="1:10" x14ac:dyDescent="0.25">
      <c r="A15" s="115"/>
      <c r="B15" s="114" t="s">
        <v>150</v>
      </c>
      <c r="C15" s="112" t="str">
        <f t="shared" si="1"/>
        <v>GbpLibor9M</v>
      </c>
      <c r="D15" s="113" t="str">
        <f t="shared" si="2"/>
        <v>GbpLibor9MLastFixing_Quote</v>
      </c>
      <c r="E15" s="112" t="str">
        <f t="shared" si="0"/>
        <v>GBP_YCSTDRH_9MD</v>
      </c>
      <c r="F15" s="111" t="str">
        <f>_xll.qlDepositRateHelper(E15,D15,C15,Permanent,Trigger,ObjectOverwrite)</f>
        <v>GBP_YCSTDRH_9MD#0001</v>
      </c>
      <c r="G15" s="110" t="str">
        <f>_xll.ohRangeRetrieveError(F15)</f>
        <v/>
      </c>
      <c r="H15" s="109"/>
      <c r="J15" s="108">
        <f>_xll.qlRateHelperEarliestDate(F15)</f>
        <v>41653</v>
      </c>
    </row>
    <row r="16" spans="1:10" x14ac:dyDescent="0.25">
      <c r="A16" s="115"/>
      <c r="B16" s="114" t="s">
        <v>149</v>
      </c>
      <c r="C16" s="112" t="str">
        <f t="shared" si="1"/>
        <v>GbpLibor10M</v>
      </c>
      <c r="D16" s="113" t="str">
        <f t="shared" si="2"/>
        <v>GbpLibor10MLastFixing_Quote</v>
      </c>
      <c r="E16" s="112" t="str">
        <f t="shared" si="0"/>
        <v>GBP_YCSTDRH_10MD</v>
      </c>
      <c r="F16" s="111" t="str">
        <f>_xll.qlDepositRateHelper(E16,D16,C16,Permanent,Trigger,ObjectOverwrite)</f>
        <v>GBP_YCSTDRH_10MD#0001</v>
      </c>
      <c r="G16" s="110" t="str">
        <f>_xll.ohRangeRetrieveError(F16)</f>
        <v/>
      </c>
      <c r="H16" s="109"/>
      <c r="J16" s="108">
        <f>_xll.qlRateHelperEarliestDate(F16)</f>
        <v>41653</v>
      </c>
    </row>
    <row r="17" spans="1:10" x14ac:dyDescent="0.25">
      <c r="A17" s="115"/>
      <c r="B17" s="114" t="s">
        <v>148</v>
      </c>
      <c r="C17" s="112" t="str">
        <f t="shared" si="1"/>
        <v>GbpLibor11M</v>
      </c>
      <c r="D17" s="113" t="str">
        <f t="shared" si="2"/>
        <v>GbpLibor11MLastFixing_Quote</v>
      </c>
      <c r="E17" s="112" t="str">
        <f t="shared" si="0"/>
        <v>GBP_YCSTDRH_11MD</v>
      </c>
      <c r="F17" s="111" t="str">
        <f>_xll.qlDepositRateHelper(E17,D17,C17,Permanent,Trigger,ObjectOverwrite)</f>
        <v>GBP_YCSTDRH_11MD#0001</v>
      </c>
      <c r="G17" s="110" t="str">
        <f>_xll.ohRangeRetrieveError(F17)</f>
        <v/>
      </c>
      <c r="H17" s="109"/>
      <c r="J17" s="108">
        <f>_xll.qlRateHelperEarliestDate(F17)</f>
        <v>41653</v>
      </c>
    </row>
    <row r="18" spans="1:10" x14ac:dyDescent="0.25">
      <c r="A18" s="115"/>
      <c r="B18" s="114" t="s">
        <v>36</v>
      </c>
      <c r="C18" s="112" t="str">
        <f t="shared" si="1"/>
        <v>GbpLibor1Y</v>
      </c>
      <c r="D18" s="113" t="str">
        <f t="shared" si="2"/>
        <v>GbpLibor1YLastFixing_Quote</v>
      </c>
      <c r="E18" s="112" t="str">
        <f t="shared" si="0"/>
        <v>GBP_YCSTDRH_1YD</v>
      </c>
      <c r="F18" s="111" t="str">
        <f>_xll.qlDepositRateHelper(E18,D18,C18,Permanent,Trigger,ObjectOverwrite)</f>
        <v>GBP_YCSTDRH_1YD#0001</v>
      </c>
      <c r="G18" s="110" t="str">
        <f>_xll.ohRangeRetrieveError(F18)</f>
        <v/>
      </c>
      <c r="H18" s="109"/>
      <c r="J18" s="108">
        <f>_xll.qlRateHelperEarliestDate(F18)</f>
        <v>41653</v>
      </c>
    </row>
    <row r="19" spans="1:10" ht="14.25" thickBot="1" x14ac:dyDescent="0.3">
      <c r="A19" s="107"/>
      <c r="B19" s="100"/>
      <c r="C19" s="100"/>
      <c r="D19" s="100"/>
      <c r="E19" s="100"/>
      <c r="F19" s="100"/>
      <c r="G19" s="100"/>
      <c r="H19"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3"/>
  <sheetViews>
    <sheetView workbookViewId="0"/>
  </sheetViews>
  <sheetFormatPr defaultRowHeight="12.75" x14ac:dyDescent="0.2"/>
  <cols>
    <col min="1" max="1" width="2.28515625" style="103" customWidth="1"/>
    <col min="2" max="2" width="3.5703125" style="103" bestFit="1" customWidth="1"/>
    <col min="3" max="3" width="5.7109375" style="103" bestFit="1" customWidth="1"/>
    <col min="4" max="4" width="6.140625" style="103" bestFit="1" customWidth="1"/>
    <col min="5" max="5" width="9.140625" style="103"/>
    <col min="6" max="6" width="15.85546875" style="103" bestFit="1" customWidth="1"/>
    <col min="7" max="7" width="22" style="103" bestFit="1" customWidth="1"/>
    <col min="8" max="8" width="24.140625" style="103" bestFit="1" customWidth="1"/>
    <col min="9" max="9" width="24" style="103" bestFit="1" customWidth="1"/>
    <col min="10" max="10" width="15.5703125" style="103" customWidth="1"/>
    <col min="11" max="11" width="4.140625" style="103" customWidth="1"/>
    <col min="12" max="16384" width="9.140625" style="103"/>
  </cols>
  <sheetData>
    <row r="1" spans="1:12" x14ac:dyDescent="0.2">
      <c r="A1" s="167" t="s">
        <v>195</v>
      </c>
      <c r="B1" s="172"/>
      <c r="C1" s="172"/>
      <c r="D1" s="172"/>
      <c r="E1" s="171" t="s">
        <v>156</v>
      </c>
      <c r="F1" s="170"/>
      <c r="G1" s="170"/>
      <c r="H1" s="169" t="str">
        <f>Currency&amp;"_YC"&amp;"STDRH"</f>
        <v>GBP_YCSTDRH</v>
      </c>
      <c r="I1" s="168"/>
      <c r="J1" s="168"/>
      <c r="K1" s="149"/>
    </row>
    <row r="2" spans="1:12" ht="32.25" customHeight="1" x14ac:dyDescent="0.2">
      <c r="A2" s="167"/>
      <c r="B2" s="164" t="s">
        <v>179</v>
      </c>
      <c r="C2" s="165" t="s">
        <v>178</v>
      </c>
      <c r="D2" s="166" t="s">
        <v>177</v>
      </c>
      <c r="E2" s="165" t="s">
        <v>165</v>
      </c>
      <c r="F2" s="165" t="s">
        <v>164</v>
      </c>
      <c r="G2" s="164" t="s">
        <v>176</v>
      </c>
      <c r="H2" s="163" t="str">
        <f>$H$1&amp;"_Futures"&amp;$E$1&amp;".xml"</f>
        <v>GBP_YCSTDRH_Futures3M.xml</v>
      </c>
      <c r="I2" s="162" t="e">
        <f ca="1">IF(Serialize,_xll.ohObjectSave(I3:I122,SerializationPath&amp;H2,FileOverwrite,Serialize),"---")</f>
        <v>#VALUE!</v>
      </c>
      <c r="J2" s="161" t="str">
        <f ca="1">_xll.ohRangeRetrieveError(I2)</f>
        <v/>
      </c>
      <c r="K2" s="149"/>
    </row>
    <row r="3" spans="1:12" x14ac:dyDescent="0.2">
      <c r="A3" s="156"/>
      <c r="B3" s="160">
        <v>1</v>
      </c>
      <c r="C3" s="153" t="b">
        <v>0</v>
      </c>
      <c r="D3" s="153" t="str">
        <f t="array" ref="D3:D122">_xll.qlIMMNextCodes(_xll.qlSettingsEvaluationDate(Trigger)-1,$C3:$C122)</f>
        <v>F4</v>
      </c>
      <c r="E3" s="153" t="str">
        <f t="shared" ref="E3:E34" si="0">PROPER(Currency)&amp;FamilyName&amp;$E$1</f>
        <v>GbpLibor3M</v>
      </c>
      <c r="F3" s="152" t="str">
        <f t="shared" ref="F3:F34" si="1">Currency&amp;"FUT"&amp;$E$1&amp;$D3&amp;QuoteSuffix</f>
        <v>GBPFUT3MF4_Quote</v>
      </c>
      <c r="G3" s="152" t="str">
        <f t="shared" ref="G3:G34" si="2">Currency&amp;"FUT"&amp;$E$1&amp;$D3&amp;"ConvAdj"&amp;QuoteSuffix</f>
        <v>GBPFUT3MF4ConvAdj_Quote</v>
      </c>
      <c r="H3" s="152" t="str">
        <f t="shared" ref="H3:H34" si="3">$H$1&amp;"_FUT"&amp;$E$1&amp;$D3</f>
        <v>GBP_YCSTDRH_FUT3MF4</v>
      </c>
      <c r="I3" s="159" t="str">
        <f>_xll.qlFuturesRateHelper(H3,$F3,$D3,$E3,$G3,Permanent,Trigger,ObjectOverwrite)</f>
        <v>GBP_YCSTDRH_FUT3MF4#0000</v>
      </c>
      <c r="J3" s="158" t="str">
        <f>_xll.ohRangeRetrieveError(I3)</f>
        <v/>
      </c>
      <c r="K3" s="149"/>
      <c r="L3" s="157"/>
    </row>
    <row r="4" spans="1:12" x14ac:dyDescent="0.2">
      <c r="A4" s="156"/>
      <c r="B4" s="155">
        <v>2</v>
      </c>
      <c r="C4" s="154" t="b">
        <v>0</v>
      </c>
      <c r="D4" s="154" t="str">
        <v>G4</v>
      </c>
      <c r="E4" s="153" t="str">
        <f t="shared" si="0"/>
        <v>GbpLibor3M</v>
      </c>
      <c r="F4" s="152" t="str">
        <f t="shared" si="1"/>
        <v>GBPFUT3MG4_Quote</v>
      </c>
      <c r="G4" s="152" t="str">
        <f t="shared" si="2"/>
        <v>GBPFUT3MG4ConvAdj_Quote</v>
      </c>
      <c r="H4" s="152" t="str">
        <f t="shared" si="3"/>
        <v>GBP_YCSTDRH_FUT3MG4</v>
      </c>
      <c r="I4" s="151" t="str">
        <f>_xll.qlFuturesRateHelper(H4,$F4,$D4,$E4,$G4,Permanent,Trigger,ObjectOverwrite)</f>
        <v>GBP_YCSTDRH_FUT3MG4#0000</v>
      </c>
      <c r="J4" s="150" t="str">
        <f>_xll.ohRangeRetrieveError(I4)</f>
        <v/>
      </c>
      <c r="K4" s="149"/>
      <c r="L4" s="157"/>
    </row>
    <row r="5" spans="1:12" x14ac:dyDescent="0.2">
      <c r="A5" s="156"/>
      <c r="B5" s="155">
        <v>3</v>
      </c>
      <c r="C5" s="154" t="b">
        <v>0</v>
      </c>
      <c r="D5" s="154" t="str">
        <v>H4</v>
      </c>
      <c r="E5" s="153" t="str">
        <f t="shared" si="0"/>
        <v>GbpLibor3M</v>
      </c>
      <c r="F5" s="152" t="str">
        <f t="shared" si="1"/>
        <v>GBPFUT3MH4_Quote</v>
      </c>
      <c r="G5" s="152" t="str">
        <f t="shared" si="2"/>
        <v>GBPFUT3MH4ConvAdj_Quote</v>
      </c>
      <c r="H5" s="152" t="str">
        <f t="shared" si="3"/>
        <v>GBP_YCSTDRH_FUT3MH4</v>
      </c>
      <c r="I5" s="151" t="str">
        <f>_xll.qlFuturesRateHelper(H5,$F5,$D5,$E5,$G5,Permanent,Trigger,ObjectOverwrite)</f>
        <v>GBP_YCSTDRH_FUT3MH4#0000</v>
      </c>
      <c r="J5" s="150" t="str">
        <f>_xll.ohRangeRetrieveError(I5)</f>
        <v/>
      </c>
      <c r="K5" s="149"/>
      <c r="L5" s="157"/>
    </row>
    <row r="6" spans="1:12" x14ac:dyDescent="0.2">
      <c r="A6" s="156"/>
      <c r="B6" s="155">
        <v>4</v>
      </c>
      <c r="C6" s="154" t="b">
        <v>0</v>
      </c>
      <c r="D6" s="154" t="str">
        <v>J4</v>
      </c>
      <c r="E6" s="153" t="str">
        <f t="shared" si="0"/>
        <v>GbpLibor3M</v>
      </c>
      <c r="F6" s="152" t="str">
        <f t="shared" si="1"/>
        <v>GBPFUT3MJ4_Quote</v>
      </c>
      <c r="G6" s="152" t="str">
        <f t="shared" si="2"/>
        <v>GBPFUT3MJ4ConvAdj_Quote</v>
      </c>
      <c r="H6" s="152" t="str">
        <f t="shared" si="3"/>
        <v>GBP_YCSTDRH_FUT3MJ4</v>
      </c>
      <c r="I6" s="151" t="str">
        <f>_xll.qlFuturesRateHelper(H6,$F6,$D6,$E6,$G6,Permanent,Trigger,ObjectOverwrite)</f>
        <v>GBP_YCSTDRH_FUT3MJ4#0000</v>
      </c>
      <c r="J6" s="150" t="str">
        <f>_xll.ohRangeRetrieveError(I6)</f>
        <v/>
      </c>
      <c r="K6" s="149"/>
      <c r="L6" s="157"/>
    </row>
    <row r="7" spans="1:12" x14ac:dyDescent="0.2">
      <c r="A7" s="156"/>
      <c r="B7" s="155">
        <v>5</v>
      </c>
      <c r="C7" s="154" t="b">
        <v>0</v>
      </c>
      <c r="D7" s="154" t="str">
        <v>K4</v>
      </c>
      <c r="E7" s="153" t="str">
        <f t="shared" si="0"/>
        <v>GbpLibor3M</v>
      </c>
      <c r="F7" s="152" t="str">
        <f t="shared" si="1"/>
        <v>GBPFUT3MK4_Quote</v>
      </c>
      <c r="G7" s="152" t="str">
        <f t="shared" si="2"/>
        <v>GBPFUT3MK4ConvAdj_Quote</v>
      </c>
      <c r="H7" s="152" t="str">
        <f t="shared" si="3"/>
        <v>GBP_YCSTDRH_FUT3MK4</v>
      </c>
      <c r="I7" s="151" t="str">
        <f>_xll.qlFuturesRateHelper(H7,$F7,$D7,$E7,$G7,Permanent,Trigger,ObjectOverwrite)</f>
        <v>GBP_YCSTDRH_FUT3MK4#0000</v>
      </c>
      <c r="J7" s="150" t="str">
        <f>_xll.ohRangeRetrieveError(I7)</f>
        <v/>
      </c>
      <c r="K7" s="149"/>
      <c r="L7" s="157"/>
    </row>
    <row r="8" spans="1:12" x14ac:dyDescent="0.2">
      <c r="A8" s="156"/>
      <c r="B8" s="155">
        <v>6</v>
      </c>
      <c r="C8" s="154" t="b">
        <v>0</v>
      </c>
      <c r="D8" s="154" t="str">
        <v>M4</v>
      </c>
      <c r="E8" s="153" t="str">
        <f t="shared" si="0"/>
        <v>GbpLibor3M</v>
      </c>
      <c r="F8" s="152" t="str">
        <f t="shared" si="1"/>
        <v>GBPFUT3MM4_Quote</v>
      </c>
      <c r="G8" s="152" t="str">
        <f t="shared" si="2"/>
        <v>GBPFUT3MM4ConvAdj_Quote</v>
      </c>
      <c r="H8" s="152" t="str">
        <f t="shared" si="3"/>
        <v>GBP_YCSTDRH_FUT3MM4</v>
      </c>
      <c r="I8" s="151" t="str">
        <f>_xll.qlFuturesRateHelper(H8,$F8,$D8,$E8,$G8,Permanent,Trigger,ObjectOverwrite)</f>
        <v>GBP_YCSTDRH_FUT3MM4#0000</v>
      </c>
      <c r="J8" s="150" t="str">
        <f>_xll.ohRangeRetrieveError(I8)</f>
        <v/>
      </c>
      <c r="K8" s="149"/>
      <c r="L8" s="157"/>
    </row>
    <row r="9" spans="1:12" x14ac:dyDescent="0.2">
      <c r="A9" s="156"/>
      <c r="B9" s="155">
        <v>7</v>
      </c>
      <c r="C9" s="154" t="b">
        <v>0</v>
      </c>
      <c r="D9" s="154" t="str">
        <v>N4</v>
      </c>
      <c r="E9" s="153" t="str">
        <f t="shared" si="0"/>
        <v>GbpLibor3M</v>
      </c>
      <c r="F9" s="152" t="str">
        <f t="shared" si="1"/>
        <v>GBPFUT3MN4_Quote</v>
      </c>
      <c r="G9" s="152" t="str">
        <f t="shared" si="2"/>
        <v>GBPFUT3MN4ConvAdj_Quote</v>
      </c>
      <c r="H9" s="152" t="str">
        <f t="shared" si="3"/>
        <v>GBP_YCSTDRH_FUT3MN4</v>
      </c>
      <c r="I9" s="151" t="str">
        <f>_xll.qlFuturesRateHelper(H9,$F9,$D9,$E9,$G9,Permanent,Trigger,ObjectOverwrite)</f>
        <v>GBP_YCSTDRH_FUT3MN4#0000</v>
      </c>
      <c r="J9" s="150" t="str">
        <f>_xll.ohRangeRetrieveError(I9)</f>
        <v/>
      </c>
      <c r="K9" s="149"/>
      <c r="L9" s="157"/>
    </row>
    <row r="10" spans="1:12" x14ac:dyDescent="0.2">
      <c r="A10" s="156"/>
      <c r="B10" s="155">
        <v>8</v>
      </c>
      <c r="C10" s="154" t="b">
        <v>0</v>
      </c>
      <c r="D10" s="154" t="str">
        <v>Q4</v>
      </c>
      <c r="E10" s="153" t="str">
        <f t="shared" si="0"/>
        <v>GbpLibor3M</v>
      </c>
      <c r="F10" s="152" t="str">
        <f t="shared" si="1"/>
        <v>GBPFUT3MQ4_Quote</v>
      </c>
      <c r="G10" s="152" t="str">
        <f t="shared" si="2"/>
        <v>GBPFUT3MQ4ConvAdj_Quote</v>
      </c>
      <c r="H10" s="152" t="str">
        <f t="shared" si="3"/>
        <v>GBP_YCSTDRH_FUT3MQ4</v>
      </c>
      <c r="I10" s="151" t="str">
        <f>_xll.qlFuturesRateHelper(H10,$F10,$D10,$E10,$G10,Permanent,Trigger,ObjectOverwrite)</f>
        <v>GBP_YCSTDRH_FUT3MQ4#0000</v>
      </c>
      <c r="J10" s="150" t="str">
        <f>_xll.ohRangeRetrieveError(I10)</f>
        <v/>
      </c>
      <c r="K10" s="149"/>
      <c r="L10" s="157"/>
    </row>
    <row r="11" spans="1:12" x14ac:dyDescent="0.2">
      <c r="A11" s="156"/>
      <c r="B11" s="155">
        <v>9</v>
      </c>
      <c r="C11" s="154" t="b">
        <v>0</v>
      </c>
      <c r="D11" s="154" t="str">
        <v>U4</v>
      </c>
      <c r="E11" s="153" t="str">
        <f t="shared" si="0"/>
        <v>GbpLibor3M</v>
      </c>
      <c r="F11" s="152" t="str">
        <f t="shared" si="1"/>
        <v>GBPFUT3MU4_Quote</v>
      </c>
      <c r="G11" s="152" t="str">
        <f t="shared" si="2"/>
        <v>GBPFUT3MU4ConvAdj_Quote</v>
      </c>
      <c r="H11" s="152" t="str">
        <f t="shared" si="3"/>
        <v>GBP_YCSTDRH_FUT3MU4</v>
      </c>
      <c r="I11" s="151" t="str">
        <f>_xll.qlFuturesRateHelper(H11,$F11,$D11,$E11,$G11,Permanent,Trigger,ObjectOverwrite)</f>
        <v>GBP_YCSTDRH_FUT3MU4#0000</v>
      </c>
      <c r="J11" s="150" t="str">
        <f>_xll.ohRangeRetrieveError(I11)</f>
        <v/>
      </c>
      <c r="K11" s="149"/>
      <c r="L11" s="157"/>
    </row>
    <row r="12" spans="1:12" x14ac:dyDescent="0.2">
      <c r="A12" s="156"/>
      <c r="B12" s="155">
        <v>10</v>
      </c>
      <c r="C12" s="154" t="b">
        <v>0</v>
      </c>
      <c r="D12" s="154" t="str">
        <v>V4</v>
      </c>
      <c r="E12" s="153" t="str">
        <f t="shared" si="0"/>
        <v>GbpLibor3M</v>
      </c>
      <c r="F12" s="152" t="str">
        <f t="shared" si="1"/>
        <v>GBPFUT3MV4_Quote</v>
      </c>
      <c r="G12" s="152" t="str">
        <f t="shared" si="2"/>
        <v>GBPFUT3MV4ConvAdj_Quote</v>
      </c>
      <c r="H12" s="152" t="str">
        <f t="shared" si="3"/>
        <v>GBP_YCSTDRH_FUT3MV4</v>
      </c>
      <c r="I12" s="151" t="str">
        <f>_xll.qlFuturesRateHelper(H12,$F12,$D12,$E12,$G12,Permanent,Trigger,ObjectOverwrite)</f>
        <v>GBP_YCSTDRH_FUT3MV4#0000</v>
      </c>
      <c r="J12" s="150" t="str">
        <f>_xll.ohRangeRetrieveError(I12)</f>
        <v/>
      </c>
      <c r="K12" s="149"/>
      <c r="L12" s="157"/>
    </row>
    <row r="13" spans="1:12" x14ac:dyDescent="0.2">
      <c r="A13" s="156"/>
      <c r="B13" s="155">
        <v>11</v>
      </c>
      <c r="C13" s="154" t="b">
        <v>0</v>
      </c>
      <c r="D13" s="154" t="str">
        <v>X4</v>
      </c>
      <c r="E13" s="153" t="str">
        <f t="shared" si="0"/>
        <v>GbpLibor3M</v>
      </c>
      <c r="F13" s="152" t="str">
        <f t="shared" si="1"/>
        <v>GBPFUT3MX4_Quote</v>
      </c>
      <c r="G13" s="152" t="str">
        <f t="shared" si="2"/>
        <v>GBPFUT3MX4ConvAdj_Quote</v>
      </c>
      <c r="H13" s="152" t="str">
        <f t="shared" si="3"/>
        <v>GBP_YCSTDRH_FUT3MX4</v>
      </c>
      <c r="I13" s="151" t="str">
        <f>_xll.qlFuturesRateHelper(H13,$F13,$D13,$E13,$G13,Permanent,Trigger,ObjectOverwrite)</f>
        <v>GBP_YCSTDRH_FUT3MX4#0000</v>
      </c>
      <c r="J13" s="150" t="str">
        <f>_xll.ohRangeRetrieveError(I13)</f>
        <v/>
      </c>
      <c r="K13" s="149"/>
      <c r="L13" s="157"/>
    </row>
    <row r="14" spans="1:12" x14ac:dyDescent="0.2">
      <c r="A14" s="156"/>
      <c r="B14" s="155">
        <v>12</v>
      </c>
      <c r="C14" s="154" t="b">
        <v>0</v>
      </c>
      <c r="D14" s="154" t="str">
        <v>Z4</v>
      </c>
      <c r="E14" s="153" t="str">
        <f t="shared" si="0"/>
        <v>GbpLibor3M</v>
      </c>
      <c r="F14" s="152" t="str">
        <f t="shared" si="1"/>
        <v>GBPFUT3MZ4_Quote</v>
      </c>
      <c r="G14" s="152" t="str">
        <f t="shared" si="2"/>
        <v>GBPFUT3MZ4ConvAdj_Quote</v>
      </c>
      <c r="H14" s="152" t="str">
        <f t="shared" si="3"/>
        <v>GBP_YCSTDRH_FUT3MZ4</v>
      </c>
      <c r="I14" s="151" t="str">
        <f>_xll.qlFuturesRateHelper(H14,$F14,$D14,$E14,$G14,Permanent,Trigger,ObjectOverwrite)</f>
        <v>GBP_YCSTDRH_FUT3MZ4#0000</v>
      </c>
      <c r="J14" s="150" t="str">
        <f>_xll.ohRangeRetrieveError(I14)</f>
        <v/>
      </c>
      <c r="K14" s="149"/>
      <c r="L14" s="157"/>
    </row>
    <row r="15" spans="1:12" x14ac:dyDescent="0.2">
      <c r="A15" s="156"/>
      <c r="B15" s="155">
        <v>13</v>
      </c>
      <c r="C15" s="154" t="b">
        <v>0</v>
      </c>
      <c r="D15" s="154" t="str">
        <v>F5</v>
      </c>
      <c r="E15" s="153" t="str">
        <f t="shared" si="0"/>
        <v>GbpLibor3M</v>
      </c>
      <c r="F15" s="152" t="str">
        <f t="shared" si="1"/>
        <v>GBPFUT3MF5_Quote</v>
      </c>
      <c r="G15" s="152" t="str">
        <f t="shared" si="2"/>
        <v>GBPFUT3MF5ConvAdj_Quote</v>
      </c>
      <c r="H15" s="152" t="str">
        <f t="shared" si="3"/>
        <v>GBP_YCSTDRH_FUT3MF5</v>
      </c>
      <c r="I15" s="151" t="str">
        <f>_xll.qlFuturesRateHelper(H15,$F15,$D15,$E15,$G15,Permanent,Trigger,ObjectOverwrite)</f>
        <v>GBP_YCSTDRH_FUT3MF5#0000</v>
      </c>
      <c r="J15" s="150" t="str">
        <f>_xll.ohRangeRetrieveError(I15)</f>
        <v/>
      </c>
      <c r="K15" s="149"/>
      <c r="L15" s="157"/>
    </row>
    <row r="16" spans="1:12" x14ac:dyDescent="0.2">
      <c r="A16" s="156"/>
      <c r="B16" s="155">
        <v>14</v>
      </c>
      <c r="C16" s="154" t="b">
        <v>0</v>
      </c>
      <c r="D16" s="154" t="str">
        <v>G5</v>
      </c>
      <c r="E16" s="153" t="str">
        <f t="shared" si="0"/>
        <v>GbpLibor3M</v>
      </c>
      <c r="F16" s="152" t="str">
        <f t="shared" si="1"/>
        <v>GBPFUT3MG5_Quote</v>
      </c>
      <c r="G16" s="152" t="str">
        <f t="shared" si="2"/>
        <v>GBPFUT3MG5ConvAdj_Quote</v>
      </c>
      <c r="H16" s="152" t="str">
        <f t="shared" si="3"/>
        <v>GBP_YCSTDRH_FUT3MG5</v>
      </c>
      <c r="I16" s="151" t="str">
        <f>_xll.qlFuturesRateHelper(H16,$F16,$D16,$E16,$G16,Permanent,Trigger,ObjectOverwrite)</f>
        <v>GBP_YCSTDRH_FUT3MG5#0000</v>
      </c>
      <c r="J16" s="150" t="str">
        <f>_xll.ohRangeRetrieveError(I16)</f>
        <v/>
      </c>
      <c r="K16" s="149"/>
      <c r="L16" s="157"/>
    </row>
    <row r="17" spans="1:12" x14ac:dyDescent="0.2">
      <c r="A17" s="156"/>
      <c r="B17" s="155">
        <v>15</v>
      </c>
      <c r="C17" s="154" t="b">
        <v>0</v>
      </c>
      <c r="D17" s="154" t="str">
        <v>H5</v>
      </c>
      <c r="E17" s="153" t="str">
        <f t="shared" si="0"/>
        <v>GbpLibor3M</v>
      </c>
      <c r="F17" s="152" t="str">
        <f t="shared" si="1"/>
        <v>GBPFUT3MH5_Quote</v>
      </c>
      <c r="G17" s="152" t="str">
        <f t="shared" si="2"/>
        <v>GBPFUT3MH5ConvAdj_Quote</v>
      </c>
      <c r="H17" s="152" t="str">
        <f t="shared" si="3"/>
        <v>GBP_YCSTDRH_FUT3MH5</v>
      </c>
      <c r="I17" s="151" t="str">
        <f>_xll.qlFuturesRateHelper(H17,$F17,$D17,$E17,$G17,Permanent,Trigger,ObjectOverwrite)</f>
        <v>GBP_YCSTDRH_FUT3MH5#0000</v>
      </c>
      <c r="J17" s="150" t="str">
        <f>_xll.ohRangeRetrieveError(I17)</f>
        <v/>
      </c>
      <c r="K17" s="149"/>
      <c r="L17" s="157"/>
    </row>
    <row r="18" spans="1:12" x14ac:dyDescent="0.2">
      <c r="A18" s="156"/>
      <c r="B18" s="155">
        <v>16</v>
      </c>
      <c r="C18" s="154" t="b">
        <v>0</v>
      </c>
      <c r="D18" s="154" t="str">
        <v>J5</v>
      </c>
      <c r="E18" s="153" t="str">
        <f t="shared" si="0"/>
        <v>GbpLibor3M</v>
      </c>
      <c r="F18" s="152" t="str">
        <f t="shared" si="1"/>
        <v>GBPFUT3MJ5_Quote</v>
      </c>
      <c r="G18" s="152" t="str">
        <f t="shared" si="2"/>
        <v>GBPFUT3MJ5ConvAdj_Quote</v>
      </c>
      <c r="H18" s="152" t="str">
        <f t="shared" si="3"/>
        <v>GBP_YCSTDRH_FUT3MJ5</v>
      </c>
      <c r="I18" s="151" t="str">
        <f>_xll.qlFuturesRateHelper(H18,$F18,$D18,$E18,$G18,Permanent,Trigger,ObjectOverwrite)</f>
        <v>GBP_YCSTDRH_FUT3MJ5#0000</v>
      </c>
      <c r="J18" s="150" t="str">
        <f>_xll.ohRangeRetrieveError(I18)</f>
        <v/>
      </c>
      <c r="K18" s="149"/>
      <c r="L18" s="157"/>
    </row>
    <row r="19" spans="1:12" x14ac:dyDescent="0.2">
      <c r="A19" s="156"/>
      <c r="B19" s="155">
        <v>17</v>
      </c>
      <c r="C19" s="154" t="b">
        <v>0</v>
      </c>
      <c r="D19" s="154" t="str">
        <v>K5</v>
      </c>
      <c r="E19" s="153" t="str">
        <f t="shared" si="0"/>
        <v>GbpLibor3M</v>
      </c>
      <c r="F19" s="152" t="str">
        <f t="shared" si="1"/>
        <v>GBPFUT3MK5_Quote</v>
      </c>
      <c r="G19" s="152" t="str">
        <f t="shared" si="2"/>
        <v>GBPFUT3MK5ConvAdj_Quote</v>
      </c>
      <c r="H19" s="152" t="str">
        <f t="shared" si="3"/>
        <v>GBP_YCSTDRH_FUT3MK5</v>
      </c>
      <c r="I19" s="151" t="str">
        <f>_xll.qlFuturesRateHelper(H19,$F19,$D19,$E19,$G19,Permanent,Trigger,ObjectOverwrite)</f>
        <v>GBP_YCSTDRH_FUT3MK5#0000</v>
      </c>
      <c r="J19" s="150" t="str">
        <f>_xll.ohRangeRetrieveError(I19)</f>
        <v/>
      </c>
      <c r="K19" s="149"/>
      <c r="L19" s="157"/>
    </row>
    <row r="20" spans="1:12" x14ac:dyDescent="0.2">
      <c r="A20" s="156"/>
      <c r="B20" s="155">
        <v>18</v>
      </c>
      <c r="C20" s="154" t="b">
        <v>0</v>
      </c>
      <c r="D20" s="154" t="str">
        <v>M5</v>
      </c>
      <c r="E20" s="153" t="str">
        <f t="shared" si="0"/>
        <v>GbpLibor3M</v>
      </c>
      <c r="F20" s="152" t="str">
        <f t="shared" si="1"/>
        <v>GBPFUT3MM5_Quote</v>
      </c>
      <c r="G20" s="152" t="str">
        <f t="shared" si="2"/>
        <v>GBPFUT3MM5ConvAdj_Quote</v>
      </c>
      <c r="H20" s="152" t="str">
        <f t="shared" si="3"/>
        <v>GBP_YCSTDRH_FUT3MM5</v>
      </c>
      <c r="I20" s="151" t="str">
        <f>_xll.qlFuturesRateHelper(H20,$F20,$D20,$E20,$G20,Permanent,Trigger,ObjectOverwrite)</f>
        <v>GBP_YCSTDRH_FUT3MM5#0000</v>
      </c>
      <c r="J20" s="150" t="str">
        <f>_xll.ohRangeRetrieveError(I20)</f>
        <v/>
      </c>
      <c r="K20" s="149"/>
      <c r="L20" s="157"/>
    </row>
    <row r="21" spans="1:12" x14ac:dyDescent="0.2">
      <c r="A21" s="156"/>
      <c r="B21" s="155">
        <v>19</v>
      </c>
      <c r="C21" s="154" t="b">
        <v>0</v>
      </c>
      <c r="D21" s="154" t="str">
        <v>N5</v>
      </c>
      <c r="E21" s="153" t="str">
        <f t="shared" si="0"/>
        <v>GbpLibor3M</v>
      </c>
      <c r="F21" s="152" t="str">
        <f t="shared" si="1"/>
        <v>GBPFUT3MN5_Quote</v>
      </c>
      <c r="G21" s="152" t="str">
        <f t="shared" si="2"/>
        <v>GBPFUT3MN5ConvAdj_Quote</v>
      </c>
      <c r="H21" s="152" t="str">
        <f t="shared" si="3"/>
        <v>GBP_YCSTDRH_FUT3MN5</v>
      </c>
      <c r="I21" s="151" t="str">
        <f>_xll.qlFuturesRateHelper(H21,$F21,$D21,$E21,$G21,Permanent,Trigger,ObjectOverwrite)</f>
        <v>GBP_YCSTDRH_FUT3MN5#0000</v>
      </c>
      <c r="J21" s="150" t="str">
        <f>_xll.ohRangeRetrieveError(I21)</f>
        <v/>
      </c>
      <c r="K21" s="149"/>
      <c r="L21" s="157"/>
    </row>
    <row r="22" spans="1:12" x14ac:dyDescent="0.2">
      <c r="A22" s="156"/>
      <c r="B22" s="155">
        <v>20</v>
      </c>
      <c r="C22" s="154" t="b">
        <v>0</v>
      </c>
      <c r="D22" s="154" t="str">
        <v>Q5</v>
      </c>
      <c r="E22" s="153" t="str">
        <f t="shared" si="0"/>
        <v>GbpLibor3M</v>
      </c>
      <c r="F22" s="152" t="str">
        <f t="shared" si="1"/>
        <v>GBPFUT3MQ5_Quote</v>
      </c>
      <c r="G22" s="152" t="str">
        <f t="shared" si="2"/>
        <v>GBPFUT3MQ5ConvAdj_Quote</v>
      </c>
      <c r="H22" s="152" t="str">
        <f t="shared" si="3"/>
        <v>GBP_YCSTDRH_FUT3MQ5</v>
      </c>
      <c r="I22" s="151" t="str">
        <f>_xll.qlFuturesRateHelper(H22,$F22,$D22,$E22,$G22,Permanent,Trigger,ObjectOverwrite)</f>
        <v>GBP_YCSTDRH_FUT3MQ5#0000</v>
      </c>
      <c r="J22" s="150" t="str">
        <f>_xll.ohRangeRetrieveError(I22)</f>
        <v/>
      </c>
      <c r="K22" s="149"/>
      <c r="L22" s="157"/>
    </row>
    <row r="23" spans="1:12" x14ac:dyDescent="0.2">
      <c r="A23" s="156"/>
      <c r="B23" s="155">
        <v>21</v>
      </c>
      <c r="C23" s="154" t="b">
        <v>0</v>
      </c>
      <c r="D23" s="154" t="str">
        <v>U5</v>
      </c>
      <c r="E23" s="153" t="str">
        <f t="shared" si="0"/>
        <v>GbpLibor3M</v>
      </c>
      <c r="F23" s="152" t="str">
        <f t="shared" si="1"/>
        <v>GBPFUT3MU5_Quote</v>
      </c>
      <c r="G23" s="152" t="str">
        <f t="shared" si="2"/>
        <v>GBPFUT3MU5ConvAdj_Quote</v>
      </c>
      <c r="H23" s="152" t="str">
        <f t="shared" si="3"/>
        <v>GBP_YCSTDRH_FUT3MU5</v>
      </c>
      <c r="I23" s="151" t="str">
        <f>_xll.qlFuturesRateHelper(H23,$F23,$D23,$E23,$G23,Permanent,Trigger,ObjectOverwrite)</f>
        <v>GBP_YCSTDRH_FUT3MU5#0000</v>
      </c>
      <c r="J23" s="150" t="str">
        <f>_xll.ohRangeRetrieveError(I23)</f>
        <v/>
      </c>
      <c r="K23" s="149"/>
      <c r="L23" s="157"/>
    </row>
    <row r="24" spans="1:12" x14ac:dyDescent="0.2">
      <c r="A24" s="156"/>
      <c r="B24" s="155">
        <v>22</v>
      </c>
      <c r="C24" s="154" t="b">
        <v>0</v>
      </c>
      <c r="D24" s="154" t="str">
        <v>V5</v>
      </c>
      <c r="E24" s="153" t="str">
        <f t="shared" si="0"/>
        <v>GbpLibor3M</v>
      </c>
      <c r="F24" s="152" t="str">
        <f t="shared" si="1"/>
        <v>GBPFUT3MV5_Quote</v>
      </c>
      <c r="G24" s="152" t="str">
        <f t="shared" si="2"/>
        <v>GBPFUT3MV5ConvAdj_Quote</v>
      </c>
      <c r="H24" s="152" t="str">
        <f t="shared" si="3"/>
        <v>GBP_YCSTDRH_FUT3MV5</v>
      </c>
      <c r="I24" s="151" t="str">
        <f>_xll.qlFuturesRateHelper(H24,$F24,$D24,$E24,$G24,Permanent,Trigger,ObjectOverwrite)</f>
        <v>GBP_YCSTDRH_FUT3MV5#0000</v>
      </c>
      <c r="J24" s="150" t="str">
        <f>_xll.ohRangeRetrieveError(I24)</f>
        <v/>
      </c>
      <c r="K24" s="149"/>
      <c r="L24" s="157"/>
    </row>
    <row r="25" spans="1:12" x14ac:dyDescent="0.2">
      <c r="A25" s="156"/>
      <c r="B25" s="155">
        <v>23</v>
      </c>
      <c r="C25" s="154" t="b">
        <v>0</v>
      </c>
      <c r="D25" s="154" t="str">
        <v>X5</v>
      </c>
      <c r="E25" s="153" t="str">
        <f t="shared" si="0"/>
        <v>GbpLibor3M</v>
      </c>
      <c r="F25" s="152" t="str">
        <f t="shared" si="1"/>
        <v>GBPFUT3MX5_Quote</v>
      </c>
      <c r="G25" s="152" t="str">
        <f t="shared" si="2"/>
        <v>GBPFUT3MX5ConvAdj_Quote</v>
      </c>
      <c r="H25" s="152" t="str">
        <f t="shared" si="3"/>
        <v>GBP_YCSTDRH_FUT3MX5</v>
      </c>
      <c r="I25" s="151" t="str">
        <f>_xll.qlFuturesRateHelper(H25,$F25,$D25,$E25,$G25,Permanent,Trigger,ObjectOverwrite)</f>
        <v>GBP_YCSTDRH_FUT3MX5#0000</v>
      </c>
      <c r="J25" s="150" t="str">
        <f>_xll.ohRangeRetrieveError(I25)</f>
        <v/>
      </c>
      <c r="K25" s="149"/>
      <c r="L25" s="157"/>
    </row>
    <row r="26" spans="1:12" x14ac:dyDescent="0.2">
      <c r="A26" s="156"/>
      <c r="B26" s="155">
        <v>24</v>
      </c>
      <c r="C26" s="154" t="b">
        <v>0</v>
      </c>
      <c r="D26" s="154" t="str">
        <v>Z5</v>
      </c>
      <c r="E26" s="153" t="str">
        <f t="shared" si="0"/>
        <v>GbpLibor3M</v>
      </c>
      <c r="F26" s="152" t="str">
        <f t="shared" si="1"/>
        <v>GBPFUT3MZ5_Quote</v>
      </c>
      <c r="G26" s="152" t="str">
        <f t="shared" si="2"/>
        <v>GBPFUT3MZ5ConvAdj_Quote</v>
      </c>
      <c r="H26" s="152" t="str">
        <f t="shared" si="3"/>
        <v>GBP_YCSTDRH_FUT3MZ5</v>
      </c>
      <c r="I26" s="151" t="str">
        <f>_xll.qlFuturesRateHelper(H26,$F26,$D26,$E26,$G26,Permanent,Trigger,ObjectOverwrite)</f>
        <v>GBP_YCSTDRH_FUT3MZ5#0000</v>
      </c>
      <c r="J26" s="150" t="str">
        <f>_xll.ohRangeRetrieveError(I26)</f>
        <v/>
      </c>
      <c r="K26" s="149"/>
      <c r="L26" s="157"/>
    </row>
    <row r="27" spans="1:12" x14ac:dyDescent="0.2">
      <c r="A27" s="156"/>
      <c r="B27" s="155">
        <v>25</v>
      </c>
      <c r="C27" s="154" t="b">
        <v>0</v>
      </c>
      <c r="D27" s="154" t="str">
        <v>F6</v>
      </c>
      <c r="E27" s="153" t="str">
        <f t="shared" si="0"/>
        <v>GbpLibor3M</v>
      </c>
      <c r="F27" s="152" t="str">
        <f t="shared" si="1"/>
        <v>GBPFUT3MF6_Quote</v>
      </c>
      <c r="G27" s="152" t="str">
        <f t="shared" si="2"/>
        <v>GBPFUT3MF6ConvAdj_Quote</v>
      </c>
      <c r="H27" s="152" t="str">
        <f t="shared" si="3"/>
        <v>GBP_YCSTDRH_FUT3MF6</v>
      </c>
      <c r="I27" s="151" t="str">
        <f>_xll.qlFuturesRateHelper(H27,$F27,$D27,$E27,$G27,Permanent,Trigger,ObjectOverwrite)</f>
        <v>GBP_YCSTDRH_FUT3MF6#0000</v>
      </c>
      <c r="J27" s="150" t="str">
        <f>_xll.ohRangeRetrieveError(I27)</f>
        <v/>
      </c>
      <c r="K27" s="149"/>
      <c r="L27" s="157"/>
    </row>
    <row r="28" spans="1:12" x14ac:dyDescent="0.2">
      <c r="A28" s="156"/>
      <c r="B28" s="155">
        <v>26</v>
      </c>
      <c r="C28" s="154" t="b">
        <v>0</v>
      </c>
      <c r="D28" s="154" t="str">
        <v>G6</v>
      </c>
      <c r="E28" s="153" t="str">
        <f t="shared" si="0"/>
        <v>GbpLibor3M</v>
      </c>
      <c r="F28" s="152" t="str">
        <f t="shared" si="1"/>
        <v>GBPFUT3MG6_Quote</v>
      </c>
      <c r="G28" s="152" t="str">
        <f t="shared" si="2"/>
        <v>GBPFUT3MG6ConvAdj_Quote</v>
      </c>
      <c r="H28" s="152" t="str">
        <f t="shared" si="3"/>
        <v>GBP_YCSTDRH_FUT3MG6</v>
      </c>
      <c r="I28" s="151" t="str">
        <f>_xll.qlFuturesRateHelper(H28,$F28,$D28,$E28,$G28,Permanent,Trigger,ObjectOverwrite)</f>
        <v>GBP_YCSTDRH_FUT3MG6#0000</v>
      </c>
      <c r="J28" s="150" t="str">
        <f>_xll.ohRangeRetrieveError(I28)</f>
        <v/>
      </c>
      <c r="K28" s="149"/>
      <c r="L28" s="157"/>
    </row>
    <row r="29" spans="1:12" x14ac:dyDescent="0.2">
      <c r="A29" s="156"/>
      <c r="B29" s="155">
        <v>27</v>
      </c>
      <c r="C29" s="154" t="b">
        <v>0</v>
      </c>
      <c r="D29" s="154" t="str">
        <v>H6</v>
      </c>
      <c r="E29" s="153" t="str">
        <f t="shared" si="0"/>
        <v>GbpLibor3M</v>
      </c>
      <c r="F29" s="152" t="str">
        <f t="shared" si="1"/>
        <v>GBPFUT3MH6_Quote</v>
      </c>
      <c r="G29" s="152" t="str">
        <f t="shared" si="2"/>
        <v>GBPFUT3MH6ConvAdj_Quote</v>
      </c>
      <c r="H29" s="152" t="str">
        <f t="shared" si="3"/>
        <v>GBP_YCSTDRH_FUT3MH6</v>
      </c>
      <c r="I29" s="151" t="str">
        <f>_xll.qlFuturesRateHelper(H29,$F29,$D29,$E29,$G29,Permanent,Trigger,ObjectOverwrite)</f>
        <v>GBP_YCSTDRH_FUT3MH6#0000</v>
      </c>
      <c r="J29" s="150" t="str">
        <f>_xll.ohRangeRetrieveError(I29)</f>
        <v/>
      </c>
      <c r="K29" s="149"/>
      <c r="L29" s="157"/>
    </row>
    <row r="30" spans="1:12" x14ac:dyDescent="0.2">
      <c r="A30" s="156"/>
      <c r="B30" s="155">
        <v>28</v>
      </c>
      <c r="C30" s="154" t="b">
        <v>0</v>
      </c>
      <c r="D30" s="154" t="str">
        <v>J6</v>
      </c>
      <c r="E30" s="153" t="str">
        <f t="shared" si="0"/>
        <v>GbpLibor3M</v>
      </c>
      <c r="F30" s="152" t="str">
        <f t="shared" si="1"/>
        <v>GBPFUT3MJ6_Quote</v>
      </c>
      <c r="G30" s="152" t="str">
        <f t="shared" si="2"/>
        <v>GBPFUT3MJ6ConvAdj_Quote</v>
      </c>
      <c r="H30" s="152" t="str">
        <f t="shared" si="3"/>
        <v>GBP_YCSTDRH_FUT3MJ6</v>
      </c>
      <c r="I30" s="151" t="str">
        <f>_xll.qlFuturesRateHelper(H30,$F30,$D30,$E30,$G30,Permanent,Trigger,ObjectOverwrite)</f>
        <v>GBP_YCSTDRH_FUT3MJ6#0000</v>
      </c>
      <c r="J30" s="150" t="str">
        <f>_xll.ohRangeRetrieveError(I30)</f>
        <v/>
      </c>
      <c r="K30" s="149"/>
      <c r="L30" s="157"/>
    </row>
    <row r="31" spans="1:12" x14ac:dyDescent="0.2">
      <c r="A31" s="156"/>
      <c r="B31" s="155">
        <v>29</v>
      </c>
      <c r="C31" s="154" t="b">
        <v>0</v>
      </c>
      <c r="D31" s="154" t="str">
        <v>K6</v>
      </c>
      <c r="E31" s="153" t="str">
        <f t="shared" si="0"/>
        <v>GbpLibor3M</v>
      </c>
      <c r="F31" s="152" t="str">
        <f t="shared" si="1"/>
        <v>GBPFUT3MK6_Quote</v>
      </c>
      <c r="G31" s="152" t="str">
        <f t="shared" si="2"/>
        <v>GBPFUT3MK6ConvAdj_Quote</v>
      </c>
      <c r="H31" s="152" t="str">
        <f t="shared" si="3"/>
        <v>GBP_YCSTDRH_FUT3MK6</v>
      </c>
      <c r="I31" s="151" t="str">
        <f>_xll.qlFuturesRateHelper(H31,$F31,$D31,$E31,$G31,Permanent,Trigger,ObjectOverwrite)</f>
        <v>GBP_YCSTDRH_FUT3MK6#0000</v>
      </c>
      <c r="J31" s="150" t="str">
        <f>_xll.ohRangeRetrieveError(I31)</f>
        <v/>
      </c>
      <c r="K31" s="149"/>
      <c r="L31" s="157"/>
    </row>
    <row r="32" spans="1:12" x14ac:dyDescent="0.2">
      <c r="A32" s="156"/>
      <c r="B32" s="155">
        <v>30</v>
      </c>
      <c r="C32" s="154" t="b">
        <v>0</v>
      </c>
      <c r="D32" s="154" t="str">
        <v>M6</v>
      </c>
      <c r="E32" s="153" t="str">
        <f t="shared" si="0"/>
        <v>GbpLibor3M</v>
      </c>
      <c r="F32" s="152" t="str">
        <f t="shared" si="1"/>
        <v>GBPFUT3MM6_Quote</v>
      </c>
      <c r="G32" s="152" t="str">
        <f t="shared" si="2"/>
        <v>GBPFUT3MM6ConvAdj_Quote</v>
      </c>
      <c r="H32" s="152" t="str">
        <f t="shared" si="3"/>
        <v>GBP_YCSTDRH_FUT3MM6</v>
      </c>
      <c r="I32" s="151" t="str">
        <f>_xll.qlFuturesRateHelper(H32,$F32,$D32,$E32,$G32,Permanent,Trigger,ObjectOverwrite)</f>
        <v>GBP_YCSTDRH_FUT3MM6#0000</v>
      </c>
      <c r="J32" s="150" t="str">
        <f>_xll.ohRangeRetrieveError(I32)</f>
        <v/>
      </c>
      <c r="K32" s="149"/>
      <c r="L32" s="157"/>
    </row>
    <row r="33" spans="1:12" x14ac:dyDescent="0.2">
      <c r="A33" s="156"/>
      <c r="B33" s="155">
        <v>31</v>
      </c>
      <c r="C33" s="154" t="b">
        <v>0</v>
      </c>
      <c r="D33" s="154" t="str">
        <v>N6</v>
      </c>
      <c r="E33" s="153" t="str">
        <f t="shared" si="0"/>
        <v>GbpLibor3M</v>
      </c>
      <c r="F33" s="152" t="str">
        <f t="shared" si="1"/>
        <v>GBPFUT3MN6_Quote</v>
      </c>
      <c r="G33" s="152" t="str">
        <f t="shared" si="2"/>
        <v>GBPFUT3MN6ConvAdj_Quote</v>
      </c>
      <c r="H33" s="152" t="str">
        <f t="shared" si="3"/>
        <v>GBP_YCSTDRH_FUT3MN6</v>
      </c>
      <c r="I33" s="151" t="str">
        <f>_xll.qlFuturesRateHelper(H33,$F33,$D33,$E33,$G33,Permanent,Trigger,ObjectOverwrite)</f>
        <v>GBP_YCSTDRH_FUT3MN6#0000</v>
      </c>
      <c r="J33" s="150" t="str">
        <f>_xll.ohRangeRetrieveError(I33)</f>
        <v/>
      </c>
      <c r="K33" s="149"/>
      <c r="L33" s="157"/>
    </row>
    <row r="34" spans="1:12" x14ac:dyDescent="0.2">
      <c r="A34" s="156"/>
      <c r="B34" s="155">
        <v>32</v>
      </c>
      <c r="C34" s="154" t="b">
        <v>0</v>
      </c>
      <c r="D34" s="154" t="str">
        <v>Q6</v>
      </c>
      <c r="E34" s="153" t="str">
        <f t="shared" si="0"/>
        <v>GbpLibor3M</v>
      </c>
      <c r="F34" s="152" t="str">
        <f t="shared" si="1"/>
        <v>GBPFUT3MQ6_Quote</v>
      </c>
      <c r="G34" s="152" t="str">
        <f t="shared" si="2"/>
        <v>GBPFUT3MQ6ConvAdj_Quote</v>
      </c>
      <c r="H34" s="152" t="str">
        <f t="shared" si="3"/>
        <v>GBP_YCSTDRH_FUT3MQ6</v>
      </c>
      <c r="I34" s="151" t="str">
        <f>_xll.qlFuturesRateHelper(H34,$F34,$D34,$E34,$G34,Permanent,Trigger,ObjectOverwrite)</f>
        <v>GBP_YCSTDRH_FUT3MQ6#0000</v>
      </c>
      <c r="J34" s="150" t="str">
        <f>_xll.ohRangeRetrieveError(I34)</f>
        <v/>
      </c>
      <c r="K34" s="149"/>
      <c r="L34" s="157"/>
    </row>
    <row r="35" spans="1:12" x14ac:dyDescent="0.2">
      <c r="A35" s="156"/>
      <c r="B35" s="155">
        <v>33</v>
      </c>
      <c r="C35" s="154" t="b">
        <v>0</v>
      </c>
      <c r="D35" s="154" t="str">
        <v>U6</v>
      </c>
      <c r="E35" s="153" t="str">
        <f t="shared" ref="E35:E66" si="4">PROPER(Currency)&amp;FamilyName&amp;$E$1</f>
        <v>GbpLibor3M</v>
      </c>
      <c r="F35" s="152" t="str">
        <f t="shared" ref="F35:F66" si="5">Currency&amp;"FUT"&amp;$E$1&amp;$D35&amp;QuoteSuffix</f>
        <v>GBPFUT3MU6_Quote</v>
      </c>
      <c r="G35" s="152" t="str">
        <f t="shared" ref="G35:G66" si="6">Currency&amp;"FUT"&amp;$E$1&amp;$D35&amp;"ConvAdj"&amp;QuoteSuffix</f>
        <v>GBPFUT3MU6ConvAdj_Quote</v>
      </c>
      <c r="H35" s="152" t="str">
        <f t="shared" ref="H35:H66" si="7">$H$1&amp;"_FUT"&amp;$E$1&amp;$D35</f>
        <v>GBP_YCSTDRH_FUT3MU6</v>
      </c>
      <c r="I35" s="151" t="str">
        <f>_xll.qlFuturesRateHelper(H35,$F35,$D35,$E35,$G35,Permanent,Trigger,ObjectOverwrite)</f>
        <v>GBP_YCSTDRH_FUT3MU6#0000</v>
      </c>
      <c r="J35" s="150" t="str">
        <f>_xll.ohRangeRetrieveError(I35)</f>
        <v/>
      </c>
      <c r="K35" s="149"/>
      <c r="L35" s="157"/>
    </row>
    <row r="36" spans="1:12" x14ac:dyDescent="0.2">
      <c r="A36" s="156"/>
      <c r="B36" s="155">
        <v>34</v>
      </c>
      <c r="C36" s="154" t="b">
        <v>0</v>
      </c>
      <c r="D36" s="154" t="str">
        <v>V6</v>
      </c>
      <c r="E36" s="153" t="str">
        <f t="shared" si="4"/>
        <v>GbpLibor3M</v>
      </c>
      <c r="F36" s="152" t="str">
        <f t="shared" si="5"/>
        <v>GBPFUT3MV6_Quote</v>
      </c>
      <c r="G36" s="152" t="str">
        <f t="shared" si="6"/>
        <v>GBPFUT3MV6ConvAdj_Quote</v>
      </c>
      <c r="H36" s="152" t="str">
        <f t="shared" si="7"/>
        <v>GBP_YCSTDRH_FUT3MV6</v>
      </c>
      <c r="I36" s="151" t="str">
        <f>_xll.qlFuturesRateHelper(H36,$F36,$D36,$E36,$G36,Permanent,Trigger,ObjectOverwrite)</f>
        <v>GBP_YCSTDRH_FUT3MV6#0000</v>
      </c>
      <c r="J36" s="150" t="str">
        <f>_xll.ohRangeRetrieveError(I36)</f>
        <v/>
      </c>
      <c r="K36" s="149"/>
      <c r="L36" s="157"/>
    </row>
    <row r="37" spans="1:12" x14ac:dyDescent="0.2">
      <c r="A37" s="156"/>
      <c r="B37" s="155">
        <v>35</v>
      </c>
      <c r="C37" s="154" t="b">
        <v>0</v>
      </c>
      <c r="D37" s="154" t="str">
        <v>X6</v>
      </c>
      <c r="E37" s="153" t="str">
        <f t="shared" si="4"/>
        <v>GbpLibor3M</v>
      </c>
      <c r="F37" s="152" t="str">
        <f t="shared" si="5"/>
        <v>GBPFUT3MX6_Quote</v>
      </c>
      <c r="G37" s="152" t="str">
        <f t="shared" si="6"/>
        <v>GBPFUT3MX6ConvAdj_Quote</v>
      </c>
      <c r="H37" s="152" t="str">
        <f t="shared" si="7"/>
        <v>GBP_YCSTDRH_FUT3MX6</v>
      </c>
      <c r="I37" s="151" t="str">
        <f>_xll.qlFuturesRateHelper(H37,$F37,$D37,$E37,$G37,Permanent,Trigger,ObjectOverwrite)</f>
        <v>GBP_YCSTDRH_FUT3MX6#0000</v>
      </c>
      <c r="J37" s="150" t="str">
        <f>_xll.ohRangeRetrieveError(I37)</f>
        <v/>
      </c>
      <c r="K37" s="149"/>
      <c r="L37" s="157"/>
    </row>
    <row r="38" spans="1:12" x14ac:dyDescent="0.2">
      <c r="A38" s="156"/>
      <c r="B38" s="155">
        <v>36</v>
      </c>
      <c r="C38" s="154" t="b">
        <v>0</v>
      </c>
      <c r="D38" s="154" t="str">
        <v>Z6</v>
      </c>
      <c r="E38" s="153" t="str">
        <f t="shared" si="4"/>
        <v>GbpLibor3M</v>
      </c>
      <c r="F38" s="152" t="str">
        <f t="shared" si="5"/>
        <v>GBPFUT3MZ6_Quote</v>
      </c>
      <c r="G38" s="152" t="str">
        <f t="shared" si="6"/>
        <v>GBPFUT3MZ6ConvAdj_Quote</v>
      </c>
      <c r="H38" s="152" t="str">
        <f t="shared" si="7"/>
        <v>GBP_YCSTDRH_FUT3MZ6</v>
      </c>
      <c r="I38" s="151" t="str">
        <f>_xll.qlFuturesRateHelper(H38,$F38,$D38,$E38,$G38,Permanent,Trigger,ObjectOverwrite)</f>
        <v>GBP_YCSTDRH_FUT3MZ6#0000</v>
      </c>
      <c r="J38" s="150" t="str">
        <f>_xll.ohRangeRetrieveError(I38)</f>
        <v/>
      </c>
      <c r="K38" s="149"/>
      <c r="L38" s="157"/>
    </row>
    <row r="39" spans="1:12" x14ac:dyDescent="0.2">
      <c r="A39" s="156"/>
      <c r="B39" s="155">
        <v>37</v>
      </c>
      <c r="C39" s="154" t="b">
        <v>0</v>
      </c>
      <c r="D39" s="154" t="str">
        <v>F7</v>
      </c>
      <c r="E39" s="153" t="str">
        <f t="shared" si="4"/>
        <v>GbpLibor3M</v>
      </c>
      <c r="F39" s="152" t="str">
        <f t="shared" si="5"/>
        <v>GBPFUT3MF7_Quote</v>
      </c>
      <c r="G39" s="152" t="str">
        <f t="shared" si="6"/>
        <v>GBPFUT3MF7ConvAdj_Quote</v>
      </c>
      <c r="H39" s="152" t="str">
        <f t="shared" si="7"/>
        <v>GBP_YCSTDRH_FUT3MF7</v>
      </c>
      <c r="I39" s="151" t="str">
        <f>_xll.qlFuturesRateHelper(H39,$F39,$D39,$E39,$G39,Permanent,Trigger,ObjectOverwrite)</f>
        <v>GBP_YCSTDRH_FUT3MF7#0000</v>
      </c>
      <c r="J39" s="150" t="str">
        <f>_xll.ohRangeRetrieveError(I39)</f>
        <v/>
      </c>
      <c r="K39" s="149"/>
      <c r="L39" s="157"/>
    </row>
    <row r="40" spans="1:12" x14ac:dyDescent="0.2">
      <c r="A40" s="156"/>
      <c r="B40" s="155">
        <v>38</v>
      </c>
      <c r="C40" s="154" t="b">
        <v>0</v>
      </c>
      <c r="D40" s="154" t="str">
        <v>G7</v>
      </c>
      <c r="E40" s="153" t="str">
        <f t="shared" si="4"/>
        <v>GbpLibor3M</v>
      </c>
      <c r="F40" s="152" t="str">
        <f t="shared" si="5"/>
        <v>GBPFUT3MG7_Quote</v>
      </c>
      <c r="G40" s="152" t="str">
        <f t="shared" si="6"/>
        <v>GBPFUT3MG7ConvAdj_Quote</v>
      </c>
      <c r="H40" s="152" t="str">
        <f t="shared" si="7"/>
        <v>GBP_YCSTDRH_FUT3MG7</v>
      </c>
      <c r="I40" s="151" t="str">
        <f>_xll.qlFuturesRateHelper(H40,$F40,$D40,$E40,$G40,Permanent,Trigger,ObjectOverwrite)</f>
        <v>GBP_YCSTDRH_FUT3MG7#0000</v>
      </c>
      <c r="J40" s="150" t="str">
        <f>_xll.ohRangeRetrieveError(I40)</f>
        <v/>
      </c>
      <c r="K40" s="149"/>
    </row>
    <row r="41" spans="1:12" x14ac:dyDescent="0.2">
      <c r="A41" s="156"/>
      <c r="B41" s="155">
        <v>39</v>
      </c>
      <c r="C41" s="154" t="b">
        <v>0</v>
      </c>
      <c r="D41" s="154" t="str">
        <v>H7</v>
      </c>
      <c r="E41" s="153" t="str">
        <f t="shared" si="4"/>
        <v>GbpLibor3M</v>
      </c>
      <c r="F41" s="152" t="str">
        <f t="shared" si="5"/>
        <v>GBPFUT3MH7_Quote</v>
      </c>
      <c r="G41" s="152" t="str">
        <f t="shared" si="6"/>
        <v>GBPFUT3MH7ConvAdj_Quote</v>
      </c>
      <c r="H41" s="152" t="str">
        <f t="shared" si="7"/>
        <v>GBP_YCSTDRH_FUT3MH7</v>
      </c>
      <c r="I41" s="151" t="str">
        <f>_xll.qlFuturesRateHelper(H41,$F41,$D41,$E41,$G41,Permanent,Trigger,ObjectOverwrite)</f>
        <v>GBP_YCSTDRH_FUT3MH7#0000</v>
      </c>
      <c r="J41" s="150" t="str">
        <f>_xll.ohRangeRetrieveError(I41)</f>
        <v/>
      </c>
      <c r="K41" s="149"/>
    </row>
    <row r="42" spans="1:12" x14ac:dyDescent="0.2">
      <c r="A42" s="156"/>
      <c r="B42" s="155">
        <v>40</v>
      </c>
      <c r="C42" s="154" t="b">
        <v>0</v>
      </c>
      <c r="D42" s="154" t="str">
        <v>J7</v>
      </c>
      <c r="E42" s="153" t="str">
        <f t="shared" si="4"/>
        <v>GbpLibor3M</v>
      </c>
      <c r="F42" s="152" t="str">
        <f t="shared" si="5"/>
        <v>GBPFUT3MJ7_Quote</v>
      </c>
      <c r="G42" s="152" t="str">
        <f t="shared" si="6"/>
        <v>GBPFUT3MJ7ConvAdj_Quote</v>
      </c>
      <c r="H42" s="152" t="str">
        <f t="shared" si="7"/>
        <v>GBP_YCSTDRH_FUT3MJ7</v>
      </c>
      <c r="I42" s="151" t="str">
        <f>_xll.qlFuturesRateHelper(H42,$F42,$D42,$E42,$G42,Permanent,Trigger,ObjectOverwrite)</f>
        <v>GBP_YCSTDRH_FUT3MJ7#0000</v>
      </c>
      <c r="J42" s="150" t="str">
        <f>_xll.ohRangeRetrieveError(I42)</f>
        <v/>
      </c>
      <c r="K42" s="149"/>
    </row>
    <row r="43" spans="1:12" x14ac:dyDescent="0.2">
      <c r="A43" s="156"/>
      <c r="B43" s="155">
        <v>41</v>
      </c>
      <c r="C43" s="154" t="b">
        <v>0</v>
      </c>
      <c r="D43" s="154" t="str">
        <v>K7</v>
      </c>
      <c r="E43" s="153" t="str">
        <f t="shared" si="4"/>
        <v>GbpLibor3M</v>
      </c>
      <c r="F43" s="152" t="str">
        <f t="shared" si="5"/>
        <v>GBPFUT3MK7_Quote</v>
      </c>
      <c r="G43" s="152" t="str">
        <f t="shared" si="6"/>
        <v>GBPFUT3MK7ConvAdj_Quote</v>
      </c>
      <c r="H43" s="152" t="str">
        <f t="shared" si="7"/>
        <v>GBP_YCSTDRH_FUT3MK7</v>
      </c>
      <c r="I43" s="151" t="str">
        <f>_xll.qlFuturesRateHelper(H43,$F43,$D43,$E43,$G43,Permanent,Trigger,ObjectOverwrite)</f>
        <v>GBP_YCSTDRH_FUT3MK7#0000</v>
      </c>
      <c r="J43" s="150" t="str">
        <f>_xll.ohRangeRetrieveError(I43)</f>
        <v/>
      </c>
      <c r="K43" s="149"/>
    </row>
    <row r="44" spans="1:12" x14ac:dyDescent="0.2">
      <c r="A44" s="156"/>
      <c r="B44" s="155">
        <v>42</v>
      </c>
      <c r="C44" s="154" t="b">
        <v>0</v>
      </c>
      <c r="D44" s="154" t="str">
        <v>M7</v>
      </c>
      <c r="E44" s="153" t="str">
        <f t="shared" si="4"/>
        <v>GbpLibor3M</v>
      </c>
      <c r="F44" s="152" t="str">
        <f t="shared" si="5"/>
        <v>GBPFUT3MM7_Quote</v>
      </c>
      <c r="G44" s="152" t="str">
        <f t="shared" si="6"/>
        <v>GBPFUT3MM7ConvAdj_Quote</v>
      </c>
      <c r="H44" s="152" t="str">
        <f t="shared" si="7"/>
        <v>GBP_YCSTDRH_FUT3MM7</v>
      </c>
      <c r="I44" s="151" t="str">
        <f>_xll.qlFuturesRateHelper(H44,$F44,$D44,$E44,$G44,Permanent,Trigger,ObjectOverwrite)</f>
        <v>GBP_YCSTDRH_FUT3MM7#0000</v>
      </c>
      <c r="J44" s="150" t="str">
        <f>_xll.ohRangeRetrieveError(I44)</f>
        <v/>
      </c>
      <c r="K44" s="149"/>
    </row>
    <row r="45" spans="1:12" x14ac:dyDescent="0.2">
      <c r="A45" s="156"/>
      <c r="B45" s="155">
        <v>43</v>
      </c>
      <c r="C45" s="154" t="b">
        <v>0</v>
      </c>
      <c r="D45" s="154" t="str">
        <v>N7</v>
      </c>
      <c r="E45" s="153" t="str">
        <f t="shared" si="4"/>
        <v>GbpLibor3M</v>
      </c>
      <c r="F45" s="152" t="str">
        <f t="shared" si="5"/>
        <v>GBPFUT3MN7_Quote</v>
      </c>
      <c r="G45" s="152" t="str">
        <f t="shared" si="6"/>
        <v>GBPFUT3MN7ConvAdj_Quote</v>
      </c>
      <c r="H45" s="152" t="str">
        <f t="shared" si="7"/>
        <v>GBP_YCSTDRH_FUT3MN7</v>
      </c>
      <c r="I45" s="151" t="str">
        <f>_xll.qlFuturesRateHelper(H45,$F45,$D45,$E45,$G45,Permanent,Trigger,ObjectOverwrite)</f>
        <v>GBP_YCSTDRH_FUT3MN7#0000</v>
      </c>
      <c r="J45" s="150" t="str">
        <f>_xll.ohRangeRetrieveError(I45)</f>
        <v/>
      </c>
      <c r="K45" s="149"/>
    </row>
    <row r="46" spans="1:12" x14ac:dyDescent="0.2">
      <c r="A46" s="156"/>
      <c r="B46" s="155">
        <v>44</v>
      </c>
      <c r="C46" s="154" t="b">
        <v>0</v>
      </c>
      <c r="D46" s="154" t="str">
        <v>Q7</v>
      </c>
      <c r="E46" s="153" t="str">
        <f t="shared" si="4"/>
        <v>GbpLibor3M</v>
      </c>
      <c r="F46" s="152" t="str">
        <f t="shared" si="5"/>
        <v>GBPFUT3MQ7_Quote</v>
      </c>
      <c r="G46" s="152" t="str">
        <f t="shared" si="6"/>
        <v>GBPFUT3MQ7ConvAdj_Quote</v>
      </c>
      <c r="H46" s="152" t="str">
        <f t="shared" si="7"/>
        <v>GBP_YCSTDRH_FUT3MQ7</v>
      </c>
      <c r="I46" s="151" t="str">
        <f>_xll.qlFuturesRateHelper(H46,$F46,$D46,$E46,$G46,Permanent,Trigger,ObjectOverwrite)</f>
        <v>GBP_YCSTDRH_FUT3MQ7#0000</v>
      </c>
      <c r="J46" s="150" t="str">
        <f>_xll.ohRangeRetrieveError(I46)</f>
        <v/>
      </c>
      <c r="K46" s="149"/>
    </row>
    <row r="47" spans="1:12" x14ac:dyDescent="0.2">
      <c r="A47" s="156"/>
      <c r="B47" s="155">
        <v>45</v>
      </c>
      <c r="C47" s="154" t="b">
        <v>0</v>
      </c>
      <c r="D47" s="154" t="str">
        <v>U7</v>
      </c>
      <c r="E47" s="153" t="str">
        <f t="shared" si="4"/>
        <v>GbpLibor3M</v>
      </c>
      <c r="F47" s="152" t="str">
        <f t="shared" si="5"/>
        <v>GBPFUT3MU7_Quote</v>
      </c>
      <c r="G47" s="152" t="str">
        <f t="shared" si="6"/>
        <v>GBPFUT3MU7ConvAdj_Quote</v>
      </c>
      <c r="H47" s="152" t="str">
        <f t="shared" si="7"/>
        <v>GBP_YCSTDRH_FUT3MU7</v>
      </c>
      <c r="I47" s="151" t="str">
        <f>_xll.qlFuturesRateHelper(H47,$F47,$D47,$E47,$G47,Permanent,Trigger,ObjectOverwrite)</f>
        <v>GBP_YCSTDRH_FUT3MU7#0000</v>
      </c>
      <c r="J47" s="150" t="str">
        <f>_xll.ohRangeRetrieveError(I47)</f>
        <v/>
      </c>
      <c r="K47" s="149"/>
    </row>
    <row r="48" spans="1:12" x14ac:dyDescent="0.2">
      <c r="A48" s="156"/>
      <c r="B48" s="155">
        <v>46</v>
      </c>
      <c r="C48" s="154" t="b">
        <v>0</v>
      </c>
      <c r="D48" s="154" t="str">
        <v>V7</v>
      </c>
      <c r="E48" s="153" t="str">
        <f t="shared" si="4"/>
        <v>GbpLibor3M</v>
      </c>
      <c r="F48" s="152" t="str">
        <f t="shared" si="5"/>
        <v>GBPFUT3MV7_Quote</v>
      </c>
      <c r="G48" s="152" t="str">
        <f t="shared" si="6"/>
        <v>GBPFUT3MV7ConvAdj_Quote</v>
      </c>
      <c r="H48" s="152" t="str">
        <f t="shared" si="7"/>
        <v>GBP_YCSTDRH_FUT3MV7</v>
      </c>
      <c r="I48" s="151" t="str">
        <f>_xll.qlFuturesRateHelper(H48,$F48,$D48,$E48,$G48,Permanent,Trigger,ObjectOverwrite)</f>
        <v>GBP_YCSTDRH_FUT3MV7#0000</v>
      </c>
      <c r="J48" s="150" t="str">
        <f>_xll.ohRangeRetrieveError(I48)</f>
        <v/>
      </c>
      <c r="K48" s="149"/>
    </row>
    <row r="49" spans="1:11" x14ac:dyDescent="0.2">
      <c r="A49" s="156"/>
      <c r="B49" s="155">
        <v>47</v>
      </c>
      <c r="C49" s="154" t="b">
        <v>0</v>
      </c>
      <c r="D49" s="154" t="str">
        <v>X7</v>
      </c>
      <c r="E49" s="153" t="str">
        <f t="shared" si="4"/>
        <v>GbpLibor3M</v>
      </c>
      <c r="F49" s="152" t="str">
        <f t="shared" si="5"/>
        <v>GBPFUT3MX7_Quote</v>
      </c>
      <c r="G49" s="152" t="str">
        <f t="shared" si="6"/>
        <v>GBPFUT3MX7ConvAdj_Quote</v>
      </c>
      <c r="H49" s="152" t="str">
        <f t="shared" si="7"/>
        <v>GBP_YCSTDRH_FUT3MX7</v>
      </c>
      <c r="I49" s="151" t="str">
        <f>_xll.qlFuturesRateHelper(H49,$F49,$D49,$E49,$G49,Permanent,Trigger,ObjectOverwrite)</f>
        <v>GBP_YCSTDRH_FUT3MX7#0000</v>
      </c>
      <c r="J49" s="150" t="str">
        <f>_xll.ohRangeRetrieveError(I49)</f>
        <v/>
      </c>
      <c r="K49" s="149"/>
    </row>
    <row r="50" spans="1:11" x14ac:dyDescent="0.2">
      <c r="A50" s="156"/>
      <c r="B50" s="155">
        <v>48</v>
      </c>
      <c r="C50" s="154" t="b">
        <v>0</v>
      </c>
      <c r="D50" s="154" t="str">
        <v>Z7</v>
      </c>
      <c r="E50" s="153" t="str">
        <f t="shared" si="4"/>
        <v>GbpLibor3M</v>
      </c>
      <c r="F50" s="152" t="str">
        <f t="shared" si="5"/>
        <v>GBPFUT3MZ7_Quote</v>
      </c>
      <c r="G50" s="152" t="str">
        <f t="shared" si="6"/>
        <v>GBPFUT3MZ7ConvAdj_Quote</v>
      </c>
      <c r="H50" s="152" t="str">
        <f t="shared" si="7"/>
        <v>GBP_YCSTDRH_FUT3MZ7</v>
      </c>
      <c r="I50" s="151" t="str">
        <f>_xll.qlFuturesRateHelper(H50,$F50,$D50,$E50,$G50,Permanent,Trigger,ObjectOverwrite)</f>
        <v>GBP_YCSTDRH_FUT3MZ7#0000</v>
      </c>
      <c r="J50" s="150" t="str">
        <f>_xll.ohRangeRetrieveError(I50)</f>
        <v/>
      </c>
      <c r="K50" s="149"/>
    </row>
    <row r="51" spans="1:11" x14ac:dyDescent="0.2">
      <c r="A51" s="156"/>
      <c r="B51" s="155">
        <v>49</v>
      </c>
      <c r="C51" s="154" t="b">
        <v>0</v>
      </c>
      <c r="D51" s="154" t="str">
        <v>F8</v>
      </c>
      <c r="E51" s="153" t="str">
        <f t="shared" si="4"/>
        <v>GbpLibor3M</v>
      </c>
      <c r="F51" s="152" t="str">
        <f t="shared" si="5"/>
        <v>GBPFUT3MF8_Quote</v>
      </c>
      <c r="G51" s="152" t="str">
        <f t="shared" si="6"/>
        <v>GBPFUT3MF8ConvAdj_Quote</v>
      </c>
      <c r="H51" s="152" t="str">
        <f t="shared" si="7"/>
        <v>GBP_YCSTDRH_FUT3MF8</v>
      </c>
      <c r="I51" s="151" t="str">
        <f>_xll.qlFuturesRateHelper(H51,$F51,$D51,$E51,$G51,Permanent,Trigger,ObjectOverwrite)</f>
        <v>GBP_YCSTDRH_FUT3MF8#0000</v>
      </c>
      <c r="J51" s="150" t="str">
        <f>_xll.ohRangeRetrieveError(I51)</f>
        <v/>
      </c>
      <c r="K51" s="149"/>
    </row>
    <row r="52" spans="1:11" x14ac:dyDescent="0.2">
      <c r="A52" s="156"/>
      <c r="B52" s="155">
        <v>50</v>
      </c>
      <c r="C52" s="154" t="b">
        <v>0</v>
      </c>
      <c r="D52" s="154" t="str">
        <v>G8</v>
      </c>
      <c r="E52" s="153" t="str">
        <f t="shared" si="4"/>
        <v>GbpLibor3M</v>
      </c>
      <c r="F52" s="152" t="str">
        <f t="shared" si="5"/>
        <v>GBPFUT3MG8_Quote</v>
      </c>
      <c r="G52" s="152" t="str">
        <f t="shared" si="6"/>
        <v>GBPFUT3MG8ConvAdj_Quote</v>
      </c>
      <c r="H52" s="152" t="str">
        <f t="shared" si="7"/>
        <v>GBP_YCSTDRH_FUT3MG8</v>
      </c>
      <c r="I52" s="151" t="str">
        <f>_xll.qlFuturesRateHelper(H52,$F52,$D52,$E52,$G52,Permanent,Trigger,ObjectOverwrite)</f>
        <v>GBP_YCSTDRH_FUT3MG8#0000</v>
      </c>
      <c r="J52" s="150" t="str">
        <f>_xll.ohRangeRetrieveError(I52)</f>
        <v/>
      </c>
      <c r="K52" s="149"/>
    </row>
    <row r="53" spans="1:11" x14ac:dyDescent="0.2">
      <c r="A53" s="156"/>
      <c r="B53" s="155">
        <v>51</v>
      </c>
      <c r="C53" s="154" t="b">
        <v>0</v>
      </c>
      <c r="D53" s="154" t="str">
        <v>H8</v>
      </c>
      <c r="E53" s="153" t="str">
        <f t="shared" si="4"/>
        <v>GbpLibor3M</v>
      </c>
      <c r="F53" s="152" t="str">
        <f t="shared" si="5"/>
        <v>GBPFUT3MH8_Quote</v>
      </c>
      <c r="G53" s="152" t="str">
        <f t="shared" si="6"/>
        <v>GBPFUT3MH8ConvAdj_Quote</v>
      </c>
      <c r="H53" s="152" t="str">
        <f t="shared" si="7"/>
        <v>GBP_YCSTDRH_FUT3MH8</v>
      </c>
      <c r="I53" s="151" t="str">
        <f>_xll.qlFuturesRateHelper(H53,$F53,$D53,$E53,$G53,Permanent,Trigger,ObjectOverwrite)</f>
        <v>GBP_YCSTDRH_FUT3MH8#0000</v>
      </c>
      <c r="J53" s="150" t="str">
        <f>_xll.ohRangeRetrieveError(I53)</f>
        <v/>
      </c>
      <c r="K53" s="149"/>
    </row>
    <row r="54" spans="1:11" x14ac:dyDescent="0.2">
      <c r="A54" s="156"/>
      <c r="B54" s="155">
        <v>52</v>
      </c>
      <c r="C54" s="154" t="b">
        <v>0</v>
      </c>
      <c r="D54" s="154" t="str">
        <v>J8</v>
      </c>
      <c r="E54" s="153" t="str">
        <f t="shared" si="4"/>
        <v>GbpLibor3M</v>
      </c>
      <c r="F54" s="152" t="str">
        <f t="shared" si="5"/>
        <v>GBPFUT3MJ8_Quote</v>
      </c>
      <c r="G54" s="152" t="str">
        <f t="shared" si="6"/>
        <v>GBPFUT3MJ8ConvAdj_Quote</v>
      </c>
      <c r="H54" s="152" t="str">
        <f t="shared" si="7"/>
        <v>GBP_YCSTDRH_FUT3MJ8</v>
      </c>
      <c r="I54" s="151" t="str">
        <f>_xll.qlFuturesRateHelper(H54,$F54,$D54,$E54,$G54,Permanent,Trigger,ObjectOverwrite)</f>
        <v>GBP_YCSTDRH_FUT3MJ8#0000</v>
      </c>
      <c r="J54" s="150" t="str">
        <f>_xll.ohRangeRetrieveError(I54)</f>
        <v/>
      </c>
      <c r="K54" s="149"/>
    </row>
    <row r="55" spans="1:11" x14ac:dyDescent="0.2">
      <c r="A55" s="156"/>
      <c r="B55" s="155">
        <v>53</v>
      </c>
      <c r="C55" s="154" t="b">
        <v>0</v>
      </c>
      <c r="D55" s="154" t="str">
        <v>K8</v>
      </c>
      <c r="E55" s="153" t="str">
        <f t="shared" si="4"/>
        <v>GbpLibor3M</v>
      </c>
      <c r="F55" s="152" t="str">
        <f t="shared" si="5"/>
        <v>GBPFUT3MK8_Quote</v>
      </c>
      <c r="G55" s="152" t="str">
        <f t="shared" si="6"/>
        <v>GBPFUT3MK8ConvAdj_Quote</v>
      </c>
      <c r="H55" s="152" t="str">
        <f t="shared" si="7"/>
        <v>GBP_YCSTDRH_FUT3MK8</v>
      </c>
      <c r="I55" s="151" t="str">
        <f>_xll.qlFuturesRateHelper(H55,$F55,$D55,$E55,$G55,Permanent,Trigger,ObjectOverwrite)</f>
        <v>GBP_YCSTDRH_FUT3MK8#0000</v>
      </c>
      <c r="J55" s="150" t="str">
        <f>_xll.ohRangeRetrieveError(I55)</f>
        <v/>
      </c>
      <c r="K55" s="149"/>
    </row>
    <row r="56" spans="1:11" x14ac:dyDescent="0.2">
      <c r="A56" s="156"/>
      <c r="B56" s="155">
        <v>54</v>
      </c>
      <c r="C56" s="154" t="b">
        <v>0</v>
      </c>
      <c r="D56" s="154" t="str">
        <v>M8</v>
      </c>
      <c r="E56" s="153" t="str">
        <f t="shared" si="4"/>
        <v>GbpLibor3M</v>
      </c>
      <c r="F56" s="152" t="str">
        <f t="shared" si="5"/>
        <v>GBPFUT3MM8_Quote</v>
      </c>
      <c r="G56" s="152" t="str">
        <f t="shared" si="6"/>
        <v>GBPFUT3MM8ConvAdj_Quote</v>
      </c>
      <c r="H56" s="152" t="str">
        <f t="shared" si="7"/>
        <v>GBP_YCSTDRH_FUT3MM8</v>
      </c>
      <c r="I56" s="151" t="str">
        <f>_xll.qlFuturesRateHelper(H56,$F56,$D56,$E56,$G56,Permanent,Trigger,ObjectOverwrite)</f>
        <v>GBP_YCSTDRH_FUT3MM8#0000</v>
      </c>
      <c r="J56" s="150" t="str">
        <f>_xll.ohRangeRetrieveError(I56)</f>
        <v/>
      </c>
      <c r="K56" s="149"/>
    </row>
    <row r="57" spans="1:11" x14ac:dyDescent="0.2">
      <c r="A57" s="156"/>
      <c r="B57" s="155">
        <v>55</v>
      </c>
      <c r="C57" s="154" t="b">
        <v>0</v>
      </c>
      <c r="D57" s="154" t="str">
        <v>N8</v>
      </c>
      <c r="E57" s="153" t="str">
        <f t="shared" si="4"/>
        <v>GbpLibor3M</v>
      </c>
      <c r="F57" s="152" t="str">
        <f t="shared" si="5"/>
        <v>GBPFUT3MN8_Quote</v>
      </c>
      <c r="G57" s="152" t="str">
        <f t="shared" si="6"/>
        <v>GBPFUT3MN8ConvAdj_Quote</v>
      </c>
      <c r="H57" s="152" t="str">
        <f t="shared" si="7"/>
        <v>GBP_YCSTDRH_FUT3MN8</v>
      </c>
      <c r="I57" s="151" t="str">
        <f>_xll.qlFuturesRateHelper(H57,$F57,$D57,$E57,$G57,Permanent,Trigger,ObjectOverwrite)</f>
        <v>GBP_YCSTDRH_FUT3MN8#0000</v>
      </c>
      <c r="J57" s="150" t="str">
        <f>_xll.ohRangeRetrieveError(I57)</f>
        <v/>
      </c>
      <c r="K57" s="149"/>
    </row>
    <row r="58" spans="1:11" x14ac:dyDescent="0.2">
      <c r="A58" s="156"/>
      <c r="B58" s="155">
        <v>56</v>
      </c>
      <c r="C58" s="154" t="b">
        <v>0</v>
      </c>
      <c r="D58" s="154" t="str">
        <v>Q8</v>
      </c>
      <c r="E58" s="153" t="str">
        <f t="shared" si="4"/>
        <v>GbpLibor3M</v>
      </c>
      <c r="F58" s="152" t="str">
        <f t="shared" si="5"/>
        <v>GBPFUT3MQ8_Quote</v>
      </c>
      <c r="G58" s="152" t="str">
        <f t="shared" si="6"/>
        <v>GBPFUT3MQ8ConvAdj_Quote</v>
      </c>
      <c r="H58" s="152" t="str">
        <f t="shared" si="7"/>
        <v>GBP_YCSTDRH_FUT3MQ8</v>
      </c>
      <c r="I58" s="151" t="str">
        <f>_xll.qlFuturesRateHelper(H58,$F58,$D58,$E58,$G58,Permanent,Trigger,ObjectOverwrite)</f>
        <v>GBP_YCSTDRH_FUT3MQ8#0000</v>
      </c>
      <c r="J58" s="150" t="str">
        <f>_xll.ohRangeRetrieveError(I58)</f>
        <v/>
      </c>
      <c r="K58" s="149"/>
    </row>
    <row r="59" spans="1:11" x14ac:dyDescent="0.2">
      <c r="A59" s="156"/>
      <c r="B59" s="155">
        <v>57</v>
      </c>
      <c r="C59" s="154" t="b">
        <v>0</v>
      </c>
      <c r="D59" s="154" t="str">
        <v>U8</v>
      </c>
      <c r="E59" s="153" t="str">
        <f t="shared" si="4"/>
        <v>GbpLibor3M</v>
      </c>
      <c r="F59" s="152" t="str">
        <f t="shared" si="5"/>
        <v>GBPFUT3MU8_Quote</v>
      </c>
      <c r="G59" s="152" t="str">
        <f t="shared" si="6"/>
        <v>GBPFUT3MU8ConvAdj_Quote</v>
      </c>
      <c r="H59" s="152" t="str">
        <f t="shared" si="7"/>
        <v>GBP_YCSTDRH_FUT3MU8</v>
      </c>
      <c r="I59" s="151" t="str">
        <f>_xll.qlFuturesRateHelper(H59,$F59,$D59,$E59,$G59,Permanent,Trigger,ObjectOverwrite)</f>
        <v>GBP_YCSTDRH_FUT3MU8#0000</v>
      </c>
      <c r="J59" s="150" t="str">
        <f>_xll.ohRangeRetrieveError(I59)</f>
        <v/>
      </c>
      <c r="K59" s="149"/>
    </row>
    <row r="60" spans="1:11" x14ac:dyDescent="0.2">
      <c r="A60" s="156"/>
      <c r="B60" s="155">
        <v>58</v>
      </c>
      <c r="C60" s="154" t="b">
        <v>0</v>
      </c>
      <c r="D60" s="154" t="str">
        <v>V8</v>
      </c>
      <c r="E60" s="153" t="str">
        <f t="shared" si="4"/>
        <v>GbpLibor3M</v>
      </c>
      <c r="F60" s="152" t="str">
        <f t="shared" si="5"/>
        <v>GBPFUT3MV8_Quote</v>
      </c>
      <c r="G60" s="152" t="str">
        <f t="shared" si="6"/>
        <v>GBPFUT3MV8ConvAdj_Quote</v>
      </c>
      <c r="H60" s="152" t="str">
        <f t="shared" si="7"/>
        <v>GBP_YCSTDRH_FUT3MV8</v>
      </c>
      <c r="I60" s="151" t="str">
        <f>_xll.qlFuturesRateHelper(H60,$F60,$D60,$E60,$G60,Permanent,Trigger,ObjectOverwrite)</f>
        <v>GBP_YCSTDRH_FUT3MV8#0000</v>
      </c>
      <c r="J60" s="150" t="str">
        <f>_xll.ohRangeRetrieveError(I60)</f>
        <v/>
      </c>
      <c r="K60" s="149"/>
    </row>
    <row r="61" spans="1:11" x14ac:dyDescent="0.2">
      <c r="A61" s="156"/>
      <c r="B61" s="155">
        <v>59</v>
      </c>
      <c r="C61" s="154" t="b">
        <v>0</v>
      </c>
      <c r="D61" s="154" t="str">
        <v>X8</v>
      </c>
      <c r="E61" s="153" t="str">
        <f t="shared" si="4"/>
        <v>GbpLibor3M</v>
      </c>
      <c r="F61" s="152" t="str">
        <f t="shared" si="5"/>
        <v>GBPFUT3MX8_Quote</v>
      </c>
      <c r="G61" s="152" t="str">
        <f t="shared" si="6"/>
        <v>GBPFUT3MX8ConvAdj_Quote</v>
      </c>
      <c r="H61" s="152" t="str">
        <f t="shared" si="7"/>
        <v>GBP_YCSTDRH_FUT3MX8</v>
      </c>
      <c r="I61" s="151" t="str">
        <f>_xll.qlFuturesRateHelper(H61,$F61,$D61,$E61,$G61,Permanent,Trigger,ObjectOverwrite)</f>
        <v>GBP_YCSTDRH_FUT3MX8#0000</v>
      </c>
      <c r="J61" s="150" t="str">
        <f>_xll.ohRangeRetrieveError(I61)</f>
        <v/>
      </c>
      <c r="K61" s="149"/>
    </row>
    <row r="62" spans="1:11" x14ac:dyDescent="0.2">
      <c r="A62" s="156"/>
      <c r="B62" s="155">
        <v>60</v>
      </c>
      <c r="C62" s="154" t="b">
        <v>0</v>
      </c>
      <c r="D62" s="154" t="str">
        <v>Z8</v>
      </c>
      <c r="E62" s="153" t="str">
        <f t="shared" si="4"/>
        <v>GbpLibor3M</v>
      </c>
      <c r="F62" s="152" t="str">
        <f t="shared" si="5"/>
        <v>GBPFUT3MZ8_Quote</v>
      </c>
      <c r="G62" s="152" t="str">
        <f t="shared" si="6"/>
        <v>GBPFUT3MZ8ConvAdj_Quote</v>
      </c>
      <c r="H62" s="152" t="str">
        <f t="shared" si="7"/>
        <v>GBP_YCSTDRH_FUT3MZ8</v>
      </c>
      <c r="I62" s="151" t="str">
        <f>_xll.qlFuturesRateHelper(H62,$F62,$D62,$E62,$G62,Permanent,Trigger,ObjectOverwrite)</f>
        <v>GBP_YCSTDRH_FUT3MZ8#0000</v>
      </c>
      <c r="J62" s="150" t="str">
        <f>_xll.ohRangeRetrieveError(I62)</f>
        <v/>
      </c>
      <c r="K62" s="149"/>
    </row>
    <row r="63" spans="1:11" x14ac:dyDescent="0.2">
      <c r="A63" s="156"/>
      <c r="B63" s="155">
        <v>61</v>
      </c>
      <c r="C63" s="154" t="b">
        <v>0</v>
      </c>
      <c r="D63" s="154" t="str">
        <v>F9</v>
      </c>
      <c r="E63" s="153" t="str">
        <f t="shared" si="4"/>
        <v>GbpLibor3M</v>
      </c>
      <c r="F63" s="152" t="str">
        <f t="shared" si="5"/>
        <v>GBPFUT3MF9_Quote</v>
      </c>
      <c r="G63" s="152" t="str">
        <f t="shared" si="6"/>
        <v>GBPFUT3MF9ConvAdj_Quote</v>
      </c>
      <c r="H63" s="152" t="str">
        <f t="shared" si="7"/>
        <v>GBP_YCSTDRH_FUT3MF9</v>
      </c>
      <c r="I63" s="151" t="str">
        <f>_xll.qlFuturesRateHelper(H63,$F63,$D63,$E63,$G63,Permanent,Trigger,ObjectOverwrite)</f>
        <v>GBP_YCSTDRH_FUT3MF9#0000</v>
      </c>
      <c r="J63" s="150" t="str">
        <f>_xll.ohRangeRetrieveError(I63)</f>
        <v/>
      </c>
      <c r="K63" s="149"/>
    </row>
    <row r="64" spans="1:11" x14ac:dyDescent="0.2">
      <c r="A64" s="156"/>
      <c r="B64" s="155">
        <v>62</v>
      </c>
      <c r="C64" s="154" t="b">
        <v>0</v>
      </c>
      <c r="D64" s="154" t="str">
        <v>G9</v>
      </c>
      <c r="E64" s="153" t="str">
        <f t="shared" si="4"/>
        <v>GbpLibor3M</v>
      </c>
      <c r="F64" s="152" t="str">
        <f t="shared" si="5"/>
        <v>GBPFUT3MG9_Quote</v>
      </c>
      <c r="G64" s="152" t="str">
        <f t="shared" si="6"/>
        <v>GBPFUT3MG9ConvAdj_Quote</v>
      </c>
      <c r="H64" s="152" t="str">
        <f t="shared" si="7"/>
        <v>GBP_YCSTDRH_FUT3MG9</v>
      </c>
      <c r="I64" s="151" t="str">
        <f>_xll.qlFuturesRateHelper(H64,$F64,$D64,$E64,$G64,Permanent,Trigger,ObjectOverwrite)</f>
        <v>GBP_YCSTDRH_FUT3MG9#0000</v>
      </c>
      <c r="J64" s="150" t="str">
        <f>_xll.ohRangeRetrieveError(I64)</f>
        <v/>
      </c>
      <c r="K64" s="149"/>
    </row>
    <row r="65" spans="1:11" x14ac:dyDescent="0.2">
      <c r="A65" s="156"/>
      <c r="B65" s="155">
        <v>63</v>
      </c>
      <c r="C65" s="154" t="b">
        <v>0</v>
      </c>
      <c r="D65" s="154" t="str">
        <v>H9</v>
      </c>
      <c r="E65" s="153" t="str">
        <f t="shared" si="4"/>
        <v>GbpLibor3M</v>
      </c>
      <c r="F65" s="152" t="str">
        <f t="shared" si="5"/>
        <v>GBPFUT3MH9_Quote</v>
      </c>
      <c r="G65" s="152" t="str">
        <f t="shared" si="6"/>
        <v>GBPFUT3MH9ConvAdj_Quote</v>
      </c>
      <c r="H65" s="152" t="str">
        <f t="shared" si="7"/>
        <v>GBP_YCSTDRH_FUT3MH9</v>
      </c>
      <c r="I65" s="151" t="str">
        <f>_xll.qlFuturesRateHelper(H65,$F65,$D65,$E65,$G65,Permanent,Trigger,ObjectOverwrite)</f>
        <v>GBP_YCSTDRH_FUT3MH9#0000</v>
      </c>
      <c r="J65" s="150" t="str">
        <f>_xll.ohRangeRetrieveError(I65)</f>
        <v/>
      </c>
      <c r="K65" s="149"/>
    </row>
    <row r="66" spans="1:11" x14ac:dyDescent="0.2">
      <c r="A66" s="156"/>
      <c r="B66" s="155">
        <v>64</v>
      </c>
      <c r="C66" s="154" t="b">
        <v>0</v>
      </c>
      <c r="D66" s="154" t="str">
        <v>J9</v>
      </c>
      <c r="E66" s="153" t="str">
        <f t="shared" si="4"/>
        <v>GbpLibor3M</v>
      </c>
      <c r="F66" s="152" t="str">
        <f t="shared" si="5"/>
        <v>GBPFUT3MJ9_Quote</v>
      </c>
      <c r="G66" s="152" t="str">
        <f t="shared" si="6"/>
        <v>GBPFUT3MJ9ConvAdj_Quote</v>
      </c>
      <c r="H66" s="152" t="str">
        <f t="shared" si="7"/>
        <v>GBP_YCSTDRH_FUT3MJ9</v>
      </c>
      <c r="I66" s="151" t="str">
        <f>_xll.qlFuturesRateHelper(H66,$F66,$D66,$E66,$G66,Permanent,Trigger,ObjectOverwrite)</f>
        <v>GBP_YCSTDRH_FUT3MJ9#0000</v>
      </c>
      <c r="J66" s="150" t="str">
        <f>_xll.ohRangeRetrieveError(I66)</f>
        <v/>
      </c>
      <c r="K66" s="149"/>
    </row>
    <row r="67" spans="1:11" x14ac:dyDescent="0.2">
      <c r="A67" s="156"/>
      <c r="B67" s="155">
        <v>65</v>
      </c>
      <c r="C67" s="154" t="b">
        <v>0</v>
      </c>
      <c r="D67" s="154" t="str">
        <v>K9</v>
      </c>
      <c r="E67" s="153" t="str">
        <f t="shared" ref="E67:E98" si="8">PROPER(Currency)&amp;FamilyName&amp;$E$1</f>
        <v>GbpLibor3M</v>
      </c>
      <c r="F67" s="152" t="str">
        <f t="shared" ref="F67:F98" si="9">Currency&amp;"FUT"&amp;$E$1&amp;$D67&amp;QuoteSuffix</f>
        <v>GBPFUT3MK9_Quote</v>
      </c>
      <c r="G67" s="152" t="str">
        <f t="shared" ref="G67:G98" si="10">Currency&amp;"FUT"&amp;$E$1&amp;$D67&amp;"ConvAdj"&amp;QuoteSuffix</f>
        <v>GBPFUT3MK9ConvAdj_Quote</v>
      </c>
      <c r="H67" s="152" t="str">
        <f t="shared" ref="H67:H98" si="11">$H$1&amp;"_FUT"&amp;$E$1&amp;$D67</f>
        <v>GBP_YCSTDRH_FUT3MK9</v>
      </c>
      <c r="I67" s="151" t="str">
        <f>_xll.qlFuturesRateHelper(H67,$F67,$D67,$E67,$G67,Permanent,Trigger,ObjectOverwrite)</f>
        <v>GBP_YCSTDRH_FUT3MK9#0000</v>
      </c>
      <c r="J67" s="150" t="str">
        <f>_xll.ohRangeRetrieveError(I67)</f>
        <v/>
      </c>
      <c r="K67" s="149"/>
    </row>
    <row r="68" spans="1:11" x14ac:dyDescent="0.2">
      <c r="A68" s="156"/>
      <c r="B68" s="155">
        <v>66</v>
      </c>
      <c r="C68" s="154" t="b">
        <v>0</v>
      </c>
      <c r="D68" s="154" t="str">
        <v>M9</v>
      </c>
      <c r="E68" s="153" t="str">
        <f t="shared" si="8"/>
        <v>GbpLibor3M</v>
      </c>
      <c r="F68" s="152" t="str">
        <f t="shared" si="9"/>
        <v>GBPFUT3MM9_Quote</v>
      </c>
      <c r="G68" s="152" t="str">
        <f t="shared" si="10"/>
        <v>GBPFUT3MM9ConvAdj_Quote</v>
      </c>
      <c r="H68" s="152" t="str">
        <f t="shared" si="11"/>
        <v>GBP_YCSTDRH_FUT3MM9</v>
      </c>
      <c r="I68" s="151" t="str">
        <f>_xll.qlFuturesRateHelper(H68,$F68,$D68,$E68,$G68,Permanent,Trigger,ObjectOverwrite)</f>
        <v>GBP_YCSTDRH_FUT3MM9#0000</v>
      </c>
      <c r="J68" s="150" t="str">
        <f>_xll.ohRangeRetrieveError(I68)</f>
        <v/>
      </c>
      <c r="K68" s="149"/>
    </row>
    <row r="69" spans="1:11" x14ac:dyDescent="0.2">
      <c r="A69" s="156"/>
      <c r="B69" s="155">
        <v>67</v>
      </c>
      <c r="C69" s="154" t="b">
        <v>0</v>
      </c>
      <c r="D69" s="154" t="str">
        <v>N9</v>
      </c>
      <c r="E69" s="153" t="str">
        <f t="shared" si="8"/>
        <v>GbpLibor3M</v>
      </c>
      <c r="F69" s="152" t="str">
        <f t="shared" si="9"/>
        <v>GBPFUT3MN9_Quote</v>
      </c>
      <c r="G69" s="152" t="str">
        <f t="shared" si="10"/>
        <v>GBPFUT3MN9ConvAdj_Quote</v>
      </c>
      <c r="H69" s="152" t="str">
        <f t="shared" si="11"/>
        <v>GBP_YCSTDRH_FUT3MN9</v>
      </c>
      <c r="I69" s="151" t="str">
        <f>_xll.qlFuturesRateHelper(H69,$F69,$D69,$E69,$G69,Permanent,Trigger,ObjectOverwrite)</f>
        <v>GBP_YCSTDRH_FUT3MN9#0000</v>
      </c>
      <c r="J69" s="150" t="str">
        <f>_xll.ohRangeRetrieveError(I69)</f>
        <v/>
      </c>
      <c r="K69" s="149"/>
    </row>
    <row r="70" spans="1:11" x14ac:dyDescent="0.2">
      <c r="A70" s="156"/>
      <c r="B70" s="155">
        <v>68</v>
      </c>
      <c r="C70" s="154" t="b">
        <v>0</v>
      </c>
      <c r="D70" s="154" t="str">
        <v>Q9</v>
      </c>
      <c r="E70" s="153" t="str">
        <f t="shared" si="8"/>
        <v>GbpLibor3M</v>
      </c>
      <c r="F70" s="152" t="str">
        <f t="shared" si="9"/>
        <v>GBPFUT3MQ9_Quote</v>
      </c>
      <c r="G70" s="152" t="str">
        <f t="shared" si="10"/>
        <v>GBPFUT3MQ9ConvAdj_Quote</v>
      </c>
      <c r="H70" s="152" t="str">
        <f t="shared" si="11"/>
        <v>GBP_YCSTDRH_FUT3MQ9</v>
      </c>
      <c r="I70" s="151" t="str">
        <f>_xll.qlFuturesRateHelper(H70,$F70,$D70,$E70,$G70,Permanent,Trigger,ObjectOverwrite)</f>
        <v>GBP_YCSTDRH_FUT3MQ9#0000</v>
      </c>
      <c r="J70" s="150" t="str">
        <f>_xll.ohRangeRetrieveError(I70)</f>
        <v/>
      </c>
      <c r="K70" s="149"/>
    </row>
    <row r="71" spans="1:11" x14ac:dyDescent="0.2">
      <c r="A71" s="156"/>
      <c r="B71" s="155">
        <v>69</v>
      </c>
      <c r="C71" s="154" t="b">
        <v>0</v>
      </c>
      <c r="D71" s="154" t="str">
        <v>U9</v>
      </c>
      <c r="E71" s="153" t="str">
        <f t="shared" si="8"/>
        <v>GbpLibor3M</v>
      </c>
      <c r="F71" s="152" t="str">
        <f t="shared" si="9"/>
        <v>GBPFUT3MU9_Quote</v>
      </c>
      <c r="G71" s="152" t="str">
        <f t="shared" si="10"/>
        <v>GBPFUT3MU9ConvAdj_Quote</v>
      </c>
      <c r="H71" s="152" t="str">
        <f t="shared" si="11"/>
        <v>GBP_YCSTDRH_FUT3MU9</v>
      </c>
      <c r="I71" s="151" t="str">
        <f>_xll.qlFuturesRateHelper(H71,$F71,$D71,$E71,$G71,Permanent,Trigger,ObjectOverwrite)</f>
        <v>GBP_YCSTDRH_FUT3MU9#0000</v>
      </c>
      <c r="J71" s="150" t="str">
        <f>_xll.ohRangeRetrieveError(I71)</f>
        <v/>
      </c>
      <c r="K71" s="149"/>
    </row>
    <row r="72" spans="1:11" x14ac:dyDescent="0.2">
      <c r="A72" s="156"/>
      <c r="B72" s="155">
        <v>70</v>
      </c>
      <c r="C72" s="154" t="b">
        <v>0</v>
      </c>
      <c r="D72" s="154" t="str">
        <v>V9</v>
      </c>
      <c r="E72" s="153" t="str">
        <f t="shared" si="8"/>
        <v>GbpLibor3M</v>
      </c>
      <c r="F72" s="152" t="str">
        <f t="shared" si="9"/>
        <v>GBPFUT3MV9_Quote</v>
      </c>
      <c r="G72" s="152" t="str">
        <f t="shared" si="10"/>
        <v>GBPFUT3MV9ConvAdj_Quote</v>
      </c>
      <c r="H72" s="152" t="str">
        <f t="shared" si="11"/>
        <v>GBP_YCSTDRH_FUT3MV9</v>
      </c>
      <c r="I72" s="151" t="str">
        <f>_xll.qlFuturesRateHelper(H72,$F72,$D72,$E72,$G72,Permanent,Trigger,ObjectOverwrite)</f>
        <v>GBP_YCSTDRH_FUT3MV9#0000</v>
      </c>
      <c r="J72" s="150" t="str">
        <f>_xll.ohRangeRetrieveError(I72)</f>
        <v/>
      </c>
      <c r="K72" s="149"/>
    </row>
    <row r="73" spans="1:11" x14ac:dyDescent="0.2">
      <c r="A73" s="156"/>
      <c r="B73" s="155">
        <v>71</v>
      </c>
      <c r="C73" s="154" t="b">
        <v>0</v>
      </c>
      <c r="D73" s="154" t="str">
        <v>X9</v>
      </c>
      <c r="E73" s="153" t="str">
        <f t="shared" si="8"/>
        <v>GbpLibor3M</v>
      </c>
      <c r="F73" s="152" t="str">
        <f t="shared" si="9"/>
        <v>GBPFUT3MX9_Quote</v>
      </c>
      <c r="G73" s="152" t="str">
        <f t="shared" si="10"/>
        <v>GBPFUT3MX9ConvAdj_Quote</v>
      </c>
      <c r="H73" s="152" t="str">
        <f t="shared" si="11"/>
        <v>GBP_YCSTDRH_FUT3MX9</v>
      </c>
      <c r="I73" s="151" t="str">
        <f>_xll.qlFuturesRateHelper(H73,$F73,$D73,$E73,$G73,Permanent,Trigger,ObjectOverwrite)</f>
        <v>GBP_YCSTDRH_FUT3MX9#0000</v>
      </c>
      <c r="J73" s="150" t="str">
        <f>_xll.ohRangeRetrieveError(I73)</f>
        <v/>
      </c>
      <c r="K73" s="149"/>
    </row>
    <row r="74" spans="1:11" x14ac:dyDescent="0.2">
      <c r="A74" s="156"/>
      <c r="B74" s="155">
        <v>72</v>
      </c>
      <c r="C74" s="154" t="b">
        <v>0</v>
      </c>
      <c r="D74" s="154" t="str">
        <v>Z9</v>
      </c>
      <c r="E74" s="153" t="str">
        <f t="shared" si="8"/>
        <v>GbpLibor3M</v>
      </c>
      <c r="F74" s="152" t="str">
        <f t="shared" si="9"/>
        <v>GBPFUT3MZ9_Quote</v>
      </c>
      <c r="G74" s="152" t="str">
        <f t="shared" si="10"/>
        <v>GBPFUT3MZ9ConvAdj_Quote</v>
      </c>
      <c r="H74" s="152" t="str">
        <f t="shared" si="11"/>
        <v>GBP_YCSTDRH_FUT3MZ9</v>
      </c>
      <c r="I74" s="151" t="str">
        <f>_xll.qlFuturesRateHelper(H74,$F74,$D74,$E74,$G74,Permanent,Trigger,ObjectOverwrite)</f>
        <v>GBP_YCSTDRH_FUT3MZ9#0000</v>
      </c>
      <c r="J74" s="150" t="str">
        <f>_xll.ohRangeRetrieveError(I74)</f>
        <v/>
      </c>
      <c r="K74" s="149"/>
    </row>
    <row r="75" spans="1:11" x14ac:dyDescent="0.2">
      <c r="A75" s="156"/>
      <c r="B75" s="155">
        <v>73</v>
      </c>
      <c r="C75" s="154" t="b">
        <v>0</v>
      </c>
      <c r="D75" s="154" t="str">
        <v>F0</v>
      </c>
      <c r="E75" s="153" t="str">
        <f t="shared" si="8"/>
        <v>GbpLibor3M</v>
      </c>
      <c r="F75" s="152" t="str">
        <f t="shared" si="9"/>
        <v>GBPFUT3MF0_Quote</v>
      </c>
      <c r="G75" s="152" t="str">
        <f t="shared" si="10"/>
        <v>GBPFUT3MF0ConvAdj_Quote</v>
      </c>
      <c r="H75" s="152" t="str">
        <f t="shared" si="11"/>
        <v>GBP_YCSTDRH_FUT3MF0</v>
      </c>
      <c r="I75" s="151" t="str">
        <f>_xll.qlFuturesRateHelper(H75,$F75,$D75,$E75,$G75,Permanent,Trigger,ObjectOverwrite)</f>
        <v>GBP_YCSTDRH_FUT3MF0#0000</v>
      </c>
      <c r="J75" s="150" t="str">
        <f>_xll.ohRangeRetrieveError(I75)</f>
        <v/>
      </c>
      <c r="K75" s="149"/>
    </row>
    <row r="76" spans="1:11" x14ac:dyDescent="0.2">
      <c r="A76" s="156"/>
      <c r="B76" s="155">
        <v>74</v>
      </c>
      <c r="C76" s="154" t="b">
        <v>0</v>
      </c>
      <c r="D76" s="154" t="str">
        <v>G0</v>
      </c>
      <c r="E76" s="153" t="str">
        <f t="shared" si="8"/>
        <v>GbpLibor3M</v>
      </c>
      <c r="F76" s="152" t="str">
        <f t="shared" si="9"/>
        <v>GBPFUT3MG0_Quote</v>
      </c>
      <c r="G76" s="152" t="str">
        <f t="shared" si="10"/>
        <v>GBPFUT3MG0ConvAdj_Quote</v>
      </c>
      <c r="H76" s="152" t="str">
        <f t="shared" si="11"/>
        <v>GBP_YCSTDRH_FUT3MG0</v>
      </c>
      <c r="I76" s="151" t="str">
        <f>_xll.qlFuturesRateHelper(H76,$F76,$D76,$E76,$G76,Permanent,Trigger,ObjectOverwrite)</f>
        <v>GBP_YCSTDRH_FUT3MG0#0000</v>
      </c>
      <c r="J76" s="150" t="str">
        <f>_xll.ohRangeRetrieveError(I76)</f>
        <v/>
      </c>
      <c r="K76" s="149"/>
    </row>
    <row r="77" spans="1:11" x14ac:dyDescent="0.2">
      <c r="A77" s="156"/>
      <c r="B77" s="155">
        <v>75</v>
      </c>
      <c r="C77" s="154" t="b">
        <v>0</v>
      </c>
      <c r="D77" s="154" t="str">
        <v>H0</v>
      </c>
      <c r="E77" s="153" t="str">
        <f t="shared" si="8"/>
        <v>GbpLibor3M</v>
      </c>
      <c r="F77" s="152" t="str">
        <f t="shared" si="9"/>
        <v>GBPFUT3MH0_Quote</v>
      </c>
      <c r="G77" s="152" t="str">
        <f t="shared" si="10"/>
        <v>GBPFUT3MH0ConvAdj_Quote</v>
      </c>
      <c r="H77" s="152" t="str">
        <f t="shared" si="11"/>
        <v>GBP_YCSTDRH_FUT3MH0</v>
      </c>
      <c r="I77" s="151" t="str">
        <f>_xll.qlFuturesRateHelper(H77,$F77,$D77,$E77,$G77,Permanent,Trigger,ObjectOverwrite)</f>
        <v>GBP_YCSTDRH_FUT3MH0#0000</v>
      </c>
      <c r="J77" s="150" t="str">
        <f>_xll.ohRangeRetrieveError(I77)</f>
        <v/>
      </c>
      <c r="K77" s="149"/>
    </row>
    <row r="78" spans="1:11" x14ac:dyDescent="0.2">
      <c r="A78" s="156"/>
      <c r="B78" s="155">
        <v>76</v>
      </c>
      <c r="C78" s="154" t="b">
        <v>0</v>
      </c>
      <c r="D78" s="154" t="str">
        <v>J0</v>
      </c>
      <c r="E78" s="153" t="str">
        <f t="shared" si="8"/>
        <v>GbpLibor3M</v>
      </c>
      <c r="F78" s="152" t="str">
        <f t="shared" si="9"/>
        <v>GBPFUT3MJ0_Quote</v>
      </c>
      <c r="G78" s="152" t="str">
        <f t="shared" si="10"/>
        <v>GBPFUT3MJ0ConvAdj_Quote</v>
      </c>
      <c r="H78" s="152" t="str">
        <f t="shared" si="11"/>
        <v>GBP_YCSTDRH_FUT3MJ0</v>
      </c>
      <c r="I78" s="151" t="str">
        <f>_xll.qlFuturesRateHelper(H78,$F78,$D78,$E78,$G78,Permanent,Trigger,ObjectOverwrite)</f>
        <v>GBP_YCSTDRH_FUT3MJ0#0000</v>
      </c>
      <c r="J78" s="150" t="str">
        <f>_xll.ohRangeRetrieveError(I78)</f>
        <v/>
      </c>
      <c r="K78" s="149"/>
    </row>
    <row r="79" spans="1:11" x14ac:dyDescent="0.2">
      <c r="A79" s="156"/>
      <c r="B79" s="155">
        <v>77</v>
      </c>
      <c r="C79" s="154" t="b">
        <v>0</v>
      </c>
      <c r="D79" s="154" t="str">
        <v>K0</v>
      </c>
      <c r="E79" s="153" t="str">
        <f t="shared" si="8"/>
        <v>GbpLibor3M</v>
      </c>
      <c r="F79" s="152" t="str">
        <f t="shared" si="9"/>
        <v>GBPFUT3MK0_Quote</v>
      </c>
      <c r="G79" s="152" t="str">
        <f t="shared" si="10"/>
        <v>GBPFUT3MK0ConvAdj_Quote</v>
      </c>
      <c r="H79" s="152" t="str">
        <f t="shared" si="11"/>
        <v>GBP_YCSTDRH_FUT3MK0</v>
      </c>
      <c r="I79" s="151" t="str">
        <f>_xll.qlFuturesRateHelper(H79,$F79,$D79,$E79,$G79,Permanent,Trigger,ObjectOverwrite)</f>
        <v>GBP_YCSTDRH_FUT3MK0#0000</v>
      </c>
      <c r="J79" s="150" t="str">
        <f>_xll.ohRangeRetrieveError(I79)</f>
        <v/>
      </c>
      <c r="K79" s="149"/>
    </row>
    <row r="80" spans="1:11" x14ac:dyDescent="0.2">
      <c r="A80" s="156"/>
      <c r="B80" s="155">
        <v>78</v>
      </c>
      <c r="C80" s="154" t="b">
        <v>0</v>
      </c>
      <c r="D80" s="154" t="str">
        <v>M0</v>
      </c>
      <c r="E80" s="153" t="str">
        <f t="shared" si="8"/>
        <v>GbpLibor3M</v>
      </c>
      <c r="F80" s="152" t="str">
        <f t="shared" si="9"/>
        <v>GBPFUT3MM0_Quote</v>
      </c>
      <c r="G80" s="152" t="str">
        <f t="shared" si="10"/>
        <v>GBPFUT3MM0ConvAdj_Quote</v>
      </c>
      <c r="H80" s="152" t="str">
        <f t="shared" si="11"/>
        <v>GBP_YCSTDRH_FUT3MM0</v>
      </c>
      <c r="I80" s="151" t="str">
        <f>_xll.qlFuturesRateHelper(H80,$F80,$D80,$E80,$G80,Permanent,Trigger,ObjectOverwrite)</f>
        <v>GBP_YCSTDRH_FUT3MM0#0000</v>
      </c>
      <c r="J80" s="150" t="str">
        <f>_xll.ohRangeRetrieveError(I80)</f>
        <v/>
      </c>
      <c r="K80" s="149"/>
    </row>
    <row r="81" spans="1:11" x14ac:dyDescent="0.2">
      <c r="A81" s="156"/>
      <c r="B81" s="155">
        <v>79</v>
      </c>
      <c r="C81" s="154" t="b">
        <v>0</v>
      </c>
      <c r="D81" s="154" t="str">
        <v>N0</v>
      </c>
      <c r="E81" s="153" t="str">
        <f t="shared" si="8"/>
        <v>GbpLibor3M</v>
      </c>
      <c r="F81" s="152" t="str">
        <f t="shared" si="9"/>
        <v>GBPFUT3MN0_Quote</v>
      </c>
      <c r="G81" s="152" t="str">
        <f t="shared" si="10"/>
        <v>GBPFUT3MN0ConvAdj_Quote</v>
      </c>
      <c r="H81" s="152" t="str">
        <f t="shared" si="11"/>
        <v>GBP_YCSTDRH_FUT3MN0</v>
      </c>
      <c r="I81" s="151" t="str">
        <f>_xll.qlFuturesRateHelper(H81,$F81,$D81,$E81,$G81,Permanent,Trigger,ObjectOverwrite)</f>
        <v>GBP_YCSTDRH_FUT3MN0#0000</v>
      </c>
      <c r="J81" s="150" t="str">
        <f>_xll.ohRangeRetrieveError(I81)</f>
        <v/>
      </c>
      <c r="K81" s="149"/>
    </row>
    <row r="82" spans="1:11" x14ac:dyDescent="0.2">
      <c r="A82" s="156"/>
      <c r="B82" s="155">
        <v>80</v>
      </c>
      <c r="C82" s="154" t="b">
        <v>0</v>
      </c>
      <c r="D82" s="154" t="str">
        <v>Q0</v>
      </c>
      <c r="E82" s="153" t="str">
        <f t="shared" si="8"/>
        <v>GbpLibor3M</v>
      </c>
      <c r="F82" s="152" t="str">
        <f t="shared" si="9"/>
        <v>GBPFUT3MQ0_Quote</v>
      </c>
      <c r="G82" s="152" t="str">
        <f t="shared" si="10"/>
        <v>GBPFUT3MQ0ConvAdj_Quote</v>
      </c>
      <c r="H82" s="152" t="str">
        <f t="shared" si="11"/>
        <v>GBP_YCSTDRH_FUT3MQ0</v>
      </c>
      <c r="I82" s="151" t="str">
        <f>_xll.qlFuturesRateHelper(H82,$F82,$D82,$E82,$G82,Permanent,Trigger,ObjectOverwrite)</f>
        <v>GBP_YCSTDRH_FUT3MQ0#0000</v>
      </c>
      <c r="J82" s="150" t="str">
        <f>_xll.ohRangeRetrieveError(I82)</f>
        <v/>
      </c>
      <c r="K82" s="149"/>
    </row>
    <row r="83" spans="1:11" x14ac:dyDescent="0.2">
      <c r="A83" s="156"/>
      <c r="B83" s="155">
        <v>81</v>
      </c>
      <c r="C83" s="154" t="b">
        <v>0</v>
      </c>
      <c r="D83" s="154" t="str">
        <v>U0</v>
      </c>
      <c r="E83" s="153" t="str">
        <f t="shared" si="8"/>
        <v>GbpLibor3M</v>
      </c>
      <c r="F83" s="152" t="str">
        <f t="shared" si="9"/>
        <v>GBPFUT3MU0_Quote</v>
      </c>
      <c r="G83" s="152" t="str">
        <f t="shared" si="10"/>
        <v>GBPFUT3MU0ConvAdj_Quote</v>
      </c>
      <c r="H83" s="152" t="str">
        <f t="shared" si="11"/>
        <v>GBP_YCSTDRH_FUT3MU0</v>
      </c>
      <c r="I83" s="151" t="str">
        <f>_xll.qlFuturesRateHelper(H83,$F83,$D83,$E83,$G83,Permanent,Trigger,ObjectOverwrite)</f>
        <v>GBP_YCSTDRH_FUT3MU0#0000</v>
      </c>
      <c r="J83" s="150" t="str">
        <f>_xll.ohRangeRetrieveError(I83)</f>
        <v/>
      </c>
      <c r="K83" s="149"/>
    </row>
    <row r="84" spans="1:11" x14ac:dyDescent="0.2">
      <c r="A84" s="156"/>
      <c r="B84" s="155">
        <v>82</v>
      </c>
      <c r="C84" s="154" t="b">
        <v>0</v>
      </c>
      <c r="D84" s="154" t="str">
        <v>V0</v>
      </c>
      <c r="E84" s="153" t="str">
        <f t="shared" si="8"/>
        <v>GbpLibor3M</v>
      </c>
      <c r="F84" s="152" t="str">
        <f t="shared" si="9"/>
        <v>GBPFUT3MV0_Quote</v>
      </c>
      <c r="G84" s="152" t="str">
        <f t="shared" si="10"/>
        <v>GBPFUT3MV0ConvAdj_Quote</v>
      </c>
      <c r="H84" s="152" t="str">
        <f t="shared" si="11"/>
        <v>GBP_YCSTDRH_FUT3MV0</v>
      </c>
      <c r="I84" s="151" t="str">
        <f>_xll.qlFuturesRateHelper(H84,$F84,$D84,$E84,$G84,Permanent,Trigger,ObjectOverwrite)</f>
        <v>GBP_YCSTDRH_FUT3MV0#0000</v>
      </c>
      <c r="J84" s="150" t="str">
        <f>_xll.ohRangeRetrieveError(I84)</f>
        <v/>
      </c>
      <c r="K84" s="149"/>
    </row>
    <row r="85" spans="1:11" x14ac:dyDescent="0.2">
      <c r="A85" s="156"/>
      <c r="B85" s="155">
        <v>83</v>
      </c>
      <c r="C85" s="154" t="b">
        <v>0</v>
      </c>
      <c r="D85" s="154" t="str">
        <v>X0</v>
      </c>
      <c r="E85" s="153" t="str">
        <f t="shared" si="8"/>
        <v>GbpLibor3M</v>
      </c>
      <c r="F85" s="152" t="str">
        <f t="shared" si="9"/>
        <v>GBPFUT3MX0_Quote</v>
      </c>
      <c r="G85" s="152" t="str">
        <f t="shared" si="10"/>
        <v>GBPFUT3MX0ConvAdj_Quote</v>
      </c>
      <c r="H85" s="152" t="str">
        <f t="shared" si="11"/>
        <v>GBP_YCSTDRH_FUT3MX0</v>
      </c>
      <c r="I85" s="151" t="str">
        <f>_xll.qlFuturesRateHelper(H85,$F85,$D85,$E85,$G85,Permanent,Trigger,ObjectOverwrite)</f>
        <v>GBP_YCSTDRH_FUT3MX0#0000</v>
      </c>
      <c r="J85" s="150" t="str">
        <f>_xll.ohRangeRetrieveError(I85)</f>
        <v/>
      </c>
      <c r="K85" s="149"/>
    </row>
    <row r="86" spans="1:11" x14ac:dyDescent="0.2">
      <c r="A86" s="156"/>
      <c r="B86" s="155">
        <v>84</v>
      </c>
      <c r="C86" s="154" t="b">
        <v>0</v>
      </c>
      <c r="D86" s="154" t="str">
        <v>Z0</v>
      </c>
      <c r="E86" s="153" t="str">
        <f t="shared" si="8"/>
        <v>GbpLibor3M</v>
      </c>
      <c r="F86" s="152" t="str">
        <f t="shared" si="9"/>
        <v>GBPFUT3MZ0_Quote</v>
      </c>
      <c r="G86" s="152" t="str">
        <f t="shared" si="10"/>
        <v>GBPFUT3MZ0ConvAdj_Quote</v>
      </c>
      <c r="H86" s="152" t="str">
        <f t="shared" si="11"/>
        <v>GBP_YCSTDRH_FUT3MZ0</v>
      </c>
      <c r="I86" s="151" t="str">
        <f>_xll.qlFuturesRateHelper(H86,$F86,$D86,$E86,$G86,Permanent,Trigger,ObjectOverwrite)</f>
        <v>GBP_YCSTDRH_FUT3MZ0#0000</v>
      </c>
      <c r="J86" s="150" t="str">
        <f>_xll.ohRangeRetrieveError(I86)</f>
        <v/>
      </c>
      <c r="K86" s="149"/>
    </row>
    <row r="87" spans="1:11" x14ac:dyDescent="0.2">
      <c r="A87" s="156"/>
      <c r="B87" s="155">
        <v>85</v>
      </c>
      <c r="C87" s="154" t="b">
        <v>0</v>
      </c>
      <c r="D87" s="154" t="str">
        <v>F1</v>
      </c>
      <c r="E87" s="153" t="str">
        <f t="shared" si="8"/>
        <v>GbpLibor3M</v>
      </c>
      <c r="F87" s="152" t="str">
        <f t="shared" si="9"/>
        <v>GBPFUT3MF1_Quote</v>
      </c>
      <c r="G87" s="152" t="str">
        <f t="shared" si="10"/>
        <v>GBPFUT3MF1ConvAdj_Quote</v>
      </c>
      <c r="H87" s="152" t="str">
        <f t="shared" si="11"/>
        <v>GBP_YCSTDRH_FUT3MF1</v>
      </c>
      <c r="I87" s="151" t="str">
        <f>_xll.qlFuturesRateHelper(H87,$F87,$D87,$E87,$G87,Permanent,Trigger,ObjectOverwrite)</f>
        <v>GBP_YCSTDRH_FUT3MF1#0000</v>
      </c>
      <c r="J87" s="150" t="str">
        <f>_xll.ohRangeRetrieveError(I87)</f>
        <v/>
      </c>
      <c r="K87" s="149"/>
    </row>
    <row r="88" spans="1:11" x14ac:dyDescent="0.2">
      <c r="A88" s="156"/>
      <c r="B88" s="155">
        <v>86</v>
      </c>
      <c r="C88" s="154" t="b">
        <v>0</v>
      </c>
      <c r="D88" s="154" t="str">
        <v>G1</v>
      </c>
      <c r="E88" s="153" t="str">
        <f t="shared" si="8"/>
        <v>GbpLibor3M</v>
      </c>
      <c r="F88" s="152" t="str">
        <f t="shared" si="9"/>
        <v>GBPFUT3MG1_Quote</v>
      </c>
      <c r="G88" s="152" t="str">
        <f t="shared" si="10"/>
        <v>GBPFUT3MG1ConvAdj_Quote</v>
      </c>
      <c r="H88" s="152" t="str">
        <f t="shared" si="11"/>
        <v>GBP_YCSTDRH_FUT3MG1</v>
      </c>
      <c r="I88" s="151" t="str">
        <f>_xll.qlFuturesRateHelper(H88,$F88,$D88,$E88,$G88,Permanent,Trigger,ObjectOverwrite)</f>
        <v>GBP_YCSTDRH_FUT3MG1#0000</v>
      </c>
      <c r="J88" s="150" t="str">
        <f>_xll.ohRangeRetrieveError(I88)</f>
        <v/>
      </c>
      <c r="K88" s="149"/>
    </row>
    <row r="89" spans="1:11" x14ac:dyDescent="0.2">
      <c r="A89" s="156"/>
      <c r="B89" s="155">
        <v>87</v>
      </c>
      <c r="C89" s="154" t="b">
        <v>0</v>
      </c>
      <c r="D89" s="154" t="str">
        <v>H1</v>
      </c>
      <c r="E89" s="153" t="str">
        <f t="shared" si="8"/>
        <v>GbpLibor3M</v>
      </c>
      <c r="F89" s="152" t="str">
        <f t="shared" si="9"/>
        <v>GBPFUT3MH1_Quote</v>
      </c>
      <c r="G89" s="152" t="str">
        <f t="shared" si="10"/>
        <v>GBPFUT3MH1ConvAdj_Quote</v>
      </c>
      <c r="H89" s="152" t="str">
        <f t="shared" si="11"/>
        <v>GBP_YCSTDRH_FUT3MH1</v>
      </c>
      <c r="I89" s="151" t="str">
        <f>_xll.qlFuturesRateHelper(H89,$F89,$D89,$E89,$G89,Permanent,Trigger,ObjectOverwrite)</f>
        <v>GBP_YCSTDRH_FUT3MH1#0000</v>
      </c>
      <c r="J89" s="150" t="str">
        <f>_xll.ohRangeRetrieveError(I89)</f>
        <v/>
      </c>
      <c r="K89" s="149"/>
    </row>
    <row r="90" spans="1:11" x14ac:dyDescent="0.2">
      <c r="A90" s="156"/>
      <c r="B90" s="155">
        <v>88</v>
      </c>
      <c r="C90" s="154" t="b">
        <v>0</v>
      </c>
      <c r="D90" s="154" t="str">
        <v>J1</v>
      </c>
      <c r="E90" s="153" t="str">
        <f t="shared" si="8"/>
        <v>GbpLibor3M</v>
      </c>
      <c r="F90" s="152" t="str">
        <f t="shared" si="9"/>
        <v>GBPFUT3MJ1_Quote</v>
      </c>
      <c r="G90" s="152" t="str">
        <f t="shared" si="10"/>
        <v>GBPFUT3MJ1ConvAdj_Quote</v>
      </c>
      <c r="H90" s="152" t="str">
        <f t="shared" si="11"/>
        <v>GBP_YCSTDRH_FUT3MJ1</v>
      </c>
      <c r="I90" s="151" t="str">
        <f>_xll.qlFuturesRateHelper(H90,$F90,$D90,$E90,$G90,Permanent,Trigger,ObjectOverwrite)</f>
        <v>GBP_YCSTDRH_FUT3MJ1#0000</v>
      </c>
      <c r="J90" s="150" t="str">
        <f>_xll.ohRangeRetrieveError(I90)</f>
        <v/>
      </c>
      <c r="K90" s="149"/>
    </row>
    <row r="91" spans="1:11" x14ac:dyDescent="0.2">
      <c r="A91" s="156"/>
      <c r="B91" s="155">
        <v>89</v>
      </c>
      <c r="C91" s="154" t="b">
        <v>0</v>
      </c>
      <c r="D91" s="154" t="str">
        <v>K1</v>
      </c>
      <c r="E91" s="153" t="str">
        <f t="shared" si="8"/>
        <v>GbpLibor3M</v>
      </c>
      <c r="F91" s="152" t="str">
        <f t="shared" si="9"/>
        <v>GBPFUT3MK1_Quote</v>
      </c>
      <c r="G91" s="152" t="str">
        <f t="shared" si="10"/>
        <v>GBPFUT3MK1ConvAdj_Quote</v>
      </c>
      <c r="H91" s="152" t="str">
        <f t="shared" si="11"/>
        <v>GBP_YCSTDRH_FUT3MK1</v>
      </c>
      <c r="I91" s="151" t="str">
        <f>_xll.qlFuturesRateHelper(H91,$F91,$D91,$E91,$G91,Permanent,Trigger,ObjectOverwrite)</f>
        <v>GBP_YCSTDRH_FUT3MK1#0000</v>
      </c>
      <c r="J91" s="150" t="str">
        <f>_xll.ohRangeRetrieveError(I91)</f>
        <v/>
      </c>
      <c r="K91" s="149"/>
    </row>
    <row r="92" spans="1:11" x14ac:dyDescent="0.2">
      <c r="A92" s="156"/>
      <c r="B92" s="155">
        <v>90</v>
      </c>
      <c r="C92" s="154" t="b">
        <v>0</v>
      </c>
      <c r="D92" s="154" t="str">
        <v>M1</v>
      </c>
      <c r="E92" s="153" t="str">
        <f t="shared" si="8"/>
        <v>GbpLibor3M</v>
      </c>
      <c r="F92" s="152" t="str">
        <f t="shared" si="9"/>
        <v>GBPFUT3MM1_Quote</v>
      </c>
      <c r="G92" s="152" t="str">
        <f t="shared" si="10"/>
        <v>GBPFUT3MM1ConvAdj_Quote</v>
      </c>
      <c r="H92" s="152" t="str">
        <f t="shared" si="11"/>
        <v>GBP_YCSTDRH_FUT3MM1</v>
      </c>
      <c r="I92" s="151" t="str">
        <f>_xll.qlFuturesRateHelper(H92,$F92,$D92,$E92,$G92,Permanent,Trigger,ObjectOverwrite)</f>
        <v>GBP_YCSTDRH_FUT3MM1#0000</v>
      </c>
      <c r="J92" s="150" t="str">
        <f>_xll.ohRangeRetrieveError(I92)</f>
        <v/>
      </c>
      <c r="K92" s="149"/>
    </row>
    <row r="93" spans="1:11" x14ac:dyDescent="0.2">
      <c r="A93" s="156"/>
      <c r="B93" s="155">
        <v>91</v>
      </c>
      <c r="C93" s="154" t="b">
        <v>0</v>
      </c>
      <c r="D93" s="154" t="str">
        <v>N1</v>
      </c>
      <c r="E93" s="153" t="str">
        <f t="shared" si="8"/>
        <v>GbpLibor3M</v>
      </c>
      <c r="F93" s="152" t="str">
        <f t="shared" si="9"/>
        <v>GBPFUT3MN1_Quote</v>
      </c>
      <c r="G93" s="152" t="str">
        <f t="shared" si="10"/>
        <v>GBPFUT3MN1ConvAdj_Quote</v>
      </c>
      <c r="H93" s="152" t="str">
        <f t="shared" si="11"/>
        <v>GBP_YCSTDRH_FUT3MN1</v>
      </c>
      <c r="I93" s="151" t="str">
        <f>_xll.qlFuturesRateHelper(H93,$F93,$D93,$E93,$G93,Permanent,Trigger,ObjectOverwrite)</f>
        <v>GBP_YCSTDRH_FUT3MN1#0000</v>
      </c>
      <c r="J93" s="150" t="str">
        <f>_xll.ohRangeRetrieveError(I93)</f>
        <v/>
      </c>
      <c r="K93" s="149"/>
    </row>
    <row r="94" spans="1:11" x14ac:dyDescent="0.2">
      <c r="A94" s="156"/>
      <c r="B94" s="155">
        <v>92</v>
      </c>
      <c r="C94" s="154" t="b">
        <v>0</v>
      </c>
      <c r="D94" s="154" t="str">
        <v>Q1</v>
      </c>
      <c r="E94" s="153" t="str">
        <f t="shared" si="8"/>
        <v>GbpLibor3M</v>
      </c>
      <c r="F94" s="152" t="str">
        <f t="shared" si="9"/>
        <v>GBPFUT3MQ1_Quote</v>
      </c>
      <c r="G94" s="152" t="str">
        <f t="shared" si="10"/>
        <v>GBPFUT3MQ1ConvAdj_Quote</v>
      </c>
      <c r="H94" s="152" t="str">
        <f t="shared" si="11"/>
        <v>GBP_YCSTDRH_FUT3MQ1</v>
      </c>
      <c r="I94" s="151" t="str">
        <f>_xll.qlFuturesRateHelper(H94,$F94,$D94,$E94,$G94,Permanent,Trigger,ObjectOverwrite)</f>
        <v>GBP_YCSTDRH_FUT3MQ1#0000</v>
      </c>
      <c r="J94" s="150" t="str">
        <f>_xll.ohRangeRetrieveError(I94)</f>
        <v/>
      </c>
      <c r="K94" s="149"/>
    </row>
    <row r="95" spans="1:11" x14ac:dyDescent="0.2">
      <c r="A95" s="156"/>
      <c r="B95" s="155">
        <v>93</v>
      </c>
      <c r="C95" s="154" t="b">
        <v>0</v>
      </c>
      <c r="D95" s="154" t="str">
        <v>U1</v>
      </c>
      <c r="E95" s="153" t="str">
        <f t="shared" si="8"/>
        <v>GbpLibor3M</v>
      </c>
      <c r="F95" s="152" t="str">
        <f t="shared" si="9"/>
        <v>GBPFUT3MU1_Quote</v>
      </c>
      <c r="G95" s="152" t="str">
        <f t="shared" si="10"/>
        <v>GBPFUT3MU1ConvAdj_Quote</v>
      </c>
      <c r="H95" s="152" t="str">
        <f t="shared" si="11"/>
        <v>GBP_YCSTDRH_FUT3MU1</v>
      </c>
      <c r="I95" s="151" t="str">
        <f>_xll.qlFuturesRateHelper(H95,$F95,$D95,$E95,$G95,Permanent,Trigger,ObjectOverwrite)</f>
        <v>GBP_YCSTDRH_FUT3MU1#0000</v>
      </c>
      <c r="J95" s="150" t="str">
        <f>_xll.ohRangeRetrieveError(I95)</f>
        <v/>
      </c>
      <c r="K95" s="149"/>
    </row>
    <row r="96" spans="1:11" x14ac:dyDescent="0.2">
      <c r="A96" s="156"/>
      <c r="B96" s="155">
        <v>94</v>
      </c>
      <c r="C96" s="154" t="b">
        <v>0</v>
      </c>
      <c r="D96" s="154" t="str">
        <v>V1</v>
      </c>
      <c r="E96" s="153" t="str">
        <f t="shared" si="8"/>
        <v>GbpLibor3M</v>
      </c>
      <c r="F96" s="152" t="str">
        <f t="shared" si="9"/>
        <v>GBPFUT3MV1_Quote</v>
      </c>
      <c r="G96" s="152" t="str">
        <f t="shared" si="10"/>
        <v>GBPFUT3MV1ConvAdj_Quote</v>
      </c>
      <c r="H96" s="152" t="str">
        <f t="shared" si="11"/>
        <v>GBP_YCSTDRH_FUT3MV1</v>
      </c>
      <c r="I96" s="151" t="str">
        <f>_xll.qlFuturesRateHelper(H96,$F96,$D96,$E96,$G96,Permanent,Trigger,ObjectOverwrite)</f>
        <v>GBP_YCSTDRH_FUT3MV1#0000</v>
      </c>
      <c r="J96" s="150" t="str">
        <f>_xll.ohRangeRetrieveError(I96)</f>
        <v/>
      </c>
      <c r="K96" s="149"/>
    </row>
    <row r="97" spans="1:11" x14ac:dyDescent="0.2">
      <c r="A97" s="156"/>
      <c r="B97" s="155">
        <v>95</v>
      </c>
      <c r="C97" s="154" t="b">
        <v>0</v>
      </c>
      <c r="D97" s="154" t="str">
        <v>X1</v>
      </c>
      <c r="E97" s="153" t="str">
        <f t="shared" si="8"/>
        <v>GbpLibor3M</v>
      </c>
      <c r="F97" s="152" t="str">
        <f t="shared" si="9"/>
        <v>GBPFUT3MX1_Quote</v>
      </c>
      <c r="G97" s="152" t="str">
        <f t="shared" si="10"/>
        <v>GBPFUT3MX1ConvAdj_Quote</v>
      </c>
      <c r="H97" s="152" t="str">
        <f t="shared" si="11"/>
        <v>GBP_YCSTDRH_FUT3MX1</v>
      </c>
      <c r="I97" s="151" t="str">
        <f>_xll.qlFuturesRateHelper(H97,$F97,$D97,$E97,$G97,Permanent,Trigger,ObjectOverwrite)</f>
        <v>GBP_YCSTDRH_FUT3MX1#0000</v>
      </c>
      <c r="J97" s="150" t="str">
        <f>_xll.ohRangeRetrieveError(I97)</f>
        <v/>
      </c>
      <c r="K97" s="149"/>
    </row>
    <row r="98" spans="1:11" x14ac:dyDescent="0.2">
      <c r="A98" s="156"/>
      <c r="B98" s="155">
        <v>96</v>
      </c>
      <c r="C98" s="154" t="b">
        <v>0</v>
      </c>
      <c r="D98" s="154" t="str">
        <v>Z1</v>
      </c>
      <c r="E98" s="153" t="str">
        <f t="shared" si="8"/>
        <v>GbpLibor3M</v>
      </c>
      <c r="F98" s="152" t="str">
        <f t="shared" si="9"/>
        <v>GBPFUT3MZ1_Quote</v>
      </c>
      <c r="G98" s="152" t="str">
        <f t="shared" si="10"/>
        <v>GBPFUT3MZ1ConvAdj_Quote</v>
      </c>
      <c r="H98" s="152" t="str">
        <f t="shared" si="11"/>
        <v>GBP_YCSTDRH_FUT3MZ1</v>
      </c>
      <c r="I98" s="151" t="str">
        <f>_xll.qlFuturesRateHelper(H98,$F98,$D98,$E98,$G98,Permanent,Trigger,ObjectOverwrite)</f>
        <v>GBP_YCSTDRH_FUT3MZ1#0000</v>
      </c>
      <c r="J98" s="150" t="str">
        <f>_xll.ohRangeRetrieveError(I98)</f>
        <v/>
      </c>
      <c r="K98" s="149"/>
    </row>
    <row r="99" spans="1:11" x14ac:dyDescent="0.2">
      <c r="A99" s="156"/>
      <c r="B99" s="155">
        <v>97</v>
      </c>
      <c r="C99" s="154" t="b">
        <v>0</v>
      </c>
      <c r="D99" s="154" t="str">
        <v>F2</v>
      </c>
      <c r="E99" s="153" t="str">
        <f t="shared" ref="E99:E122" si="12">PROPER(Currency)&amp;FamilyName&amp;$E$1</f>
        <v>GbpLibor3M</v>
      </c>
      <c r="F99" s="152" t="str">
        <f t="shared" ref="F99:F122" si="13">Currency&amp;"FUT"&amp;$E$1&amp;$D99&amp;QuoteSuffix</f>
        <v>GBPFUT3MF2_Quote</v>
      </c>
      <c r="G99" s="152" t="str">
        <f t="shared" ref="G99:G122" si="14">Currency&amp;"FUT"&amp;$E$1&amp;$D99&amp;"ConvAdj"&amp;QuoteSuffix</f>
        <v>GBPFUT3MF2ConvAdj_Quote</v>
      </c>
      <c r="H99" s="152" t="str">
        <f t="shared" ref="H99:H122" si="15">$H$1&amp;"_FUT"&amp;$E$1&amp;$D99</f>
        <v>GBP_YCSTDRH_FUT3MF2</v>
      </c>
      <c r="I99" s="151" t="str">
        <f>_xll.qlFuturesRateHelper(H99,$F99,$D99,$E99,$G99,Permanent,Trigger,ObjectOverwrite)</f>
        <v>GBP_YCSTDRH_FUT3MF2#0000</v>
      </c>
      <c r="J99" s="150" t="str">
        <f>_xll.ohRangeRetrieveError(I99)</f>
        <v/>
      </c>
      <c r="K99" s="149"/>
    </row>
    <row r="100" spans="1:11" x14ac:dyDescent="0.2">
      <c r="A100" s="156"/>
      <c r="B100" s="155">
        <v>98</v>
      </c>
      <c r="C100" s="154" t="b">
        <v>0</v>
      </c>
      <c r="D100" s="154" t="str">
        <v>G2</v>
      </c>
      <c r="E100" s="153" t="str">
        <f t="shared" si="12"/>
        <v>GbpLibor3M</v>
      </c>
      <c r="F100" s="152" t="str">
        <f t="shared" si="13"/>
        <v>GBPFUT3MG2_Quote</v>
      </c>
      <c r="G100" s="152" t="str">
        <f t="shared" si="14"/>
        <v>GBPFUT3MG2ConvAdj_Quote</v>
      </c>
      <c r="H100" s="152" t="str">
        <f t="shared" si="15"/>
        <v>GBP_YCSTDRH_FUT3MG2</v>
      </c>
      <c r="I100" s="151" t="str">
        <f>_xll.qlFuturesRateHelper(H100,$F100,$D100,$E100,$G100,Permanent,Trigger,ObjectOverwrite)</f>
        <v>GBP_YCSTDRH_FUT3MG2#0000</v>
      </c>
      <c r="J100" s="150" t="str">
        <f>_xll.ohRangeRetrieveError(I100)</f>
        <v/>
      </c>
      <c r="K100" s="149"/>
    </row>
    <row r="101" spans="1:11" x14ac:dyDescent="0.2">
      <c r="A101" s="156"/>
      <c r="B101" s="155">
        <v>99</v>
      </c>
      <c r="C101" s="154" t="b">
        <v>0</v>
      </c>
      <c r="D101" s="154" t="str">
        <v>H2</v>
      </c>
      <c r="E101" s="153" t="str">
        <f t="shared" si="12"/>
        <v>GbpLibor3M</v>
      </c>
      <c r="F101" s="152" t="str">
        <f t="shared" si="13"/>
        <v>GBPFUT3MH2_Quote</v>
      </c>
      <c r="G101" s="152" t="str">
        <f t="shared" si="14"/>
        <v>GBPFUT3MH2ConvAdj_Quote</v>
      </c>
      <c r="H101" s="152" t="str">
        <f t="shared" si="15"/>
        <v>GBP_YCSTDRH_FUT3MH2</v>
      </c>
      <c r="I101" s="151" t="str">
        <f>_xll.qlFuturesRateHelper(H101,$F101,$D101,$E101,$G101,Permanent,Trigger,ObjectOverwrite)</f>
        <v>GBP_YCSTDRH_FUT3MH2#0000</v>
      </c>
      <c r="J101" s="150" t="str">
        <f>_xll.ohRangeRetrieveError(I101)</f>
        <v/>
      </c>
      <c r="K101" s="149"/>
    </row>
    <row r="102" spans="1:11" x14ac:dyDescent="0.2">
      <c r="A102" s="156"/>
      <c r="B102" s="155">
        <v>100</v>
      </c>
      <c r="C102" s="154" t="b">
        <v>0</v>
      </c>
      <c r="D102" s="154" t="str">
        <v>J2</v>
      </c>
      <c r="E102" s="153" t="str">
        <f t="shared" si="12"/>
        <v>GbpLibor3M</v>
      </c>
      <c r="F102" s="152" t="str">
        <f t="shared" si="13"/>
        <v>GBPFUT3MJ2_Quote</v>
      </c>
      <c r="G102" s="152" t="str">
        <f t="shared" si="14"/>
        <v>GBPFUT3MJ2ConvAdj_Quote</v>
      </c>
      <c r="H102" s="152" t="str">
        <f t="shared" si="15"/>
        <v>GBP_YCSTDRH_FUT3MJ2</v>
      </c>
      <c r="I102" s="151" t="str">
        <f>_xll.qlFuturesRateHelper(H102,$F102,$D102,$E102,$G102,Permanent,Trigger,ObjectOverwrite)</f>
        <v>GBP_YCSTDRH_FUT3MJ2#0000</v>
      </c>
      <c r="J102" s="150" t="str">
        <f>_xll.ohRangeRetrieveError(I102)</f>
        <v/>
      </c>
      <c r="K102" s="149"/>
    </row>
    <row r="103" spans="1:11" x14ac:dyDescent="0.2">
      <c r="A103" s="156"/>
      <c r="B103" s="155">
        <v>101</v>
      </c>
      <c r="C103" s="154" t="b">
        <v>0</v>
      </c>
      <c r="D103" s="154" t="str">
        <v>K2</v>
      </c>
      <c r="E103" s="153" t="str">
        <f t="shared" si="12"/>
        <v>GbpLibor3M</v>
      </c>
      <c r="F103" s="152" t="str">
        <f t="shared" si="13"/>
        <v>GBPFUT3MK2_Quote</v>
      </c>
      <c r="G103" s="152" t="str">
        <f t="shared" si="14"/>
        <v>GBPFUT3MK2ConvAdj_Quote</v>
      </c>
      <c r="H103" s="152" t="str">
        <f t="shared" si="15"/>
        <v>GBP_YCSTDRH_FUT3MK2</v>
      </c>
      <c r="I103" s="151" t="str">
        <f>_xll.qlFuturesRateHelper(H103,$F103,$D103,$E103,$G103,Permanent,Trigger,ObjectOverwrite)</f>
        <v>GBP_YCSTDRH_FUT3MK2#0000</v>
      </c>
      <c r="J103" s="150" t="str">
        <f>_xll.ohRangeRetrieveError(I103)</f>
        <v/>
      </c>
      <c r="K103" s="149"/>
    </row>
    <row r="104" spans="1:11" x14ac:dyDescent="0.2">
      <c r="A104" s="156"/>
      <c r="B104" s="155">
        <v>102</v>
      </c>
      <c r="C104" s="154" t="b">
        <v>0</v>
      </c>
      <c r="D104" s="154" t="str">
        <v>M2</v>
      </c>
      <c r="E104" s="153" t="str">
        <f t="shared" si="12"/>
        <v>GbpLibor3M</v>
      </c>
      <c r="F104" s="152" t="str">
        <f t="shared" si="13"/>
        <v>GBPFUT3MM2_Quote</v>
      </c>
      <c r="G104" s="152" t="str">
        <f t="shared" si="14"/>
        <v>GBPFUT3MM2ConvAdj_Quote</v>
      </c>
      <c r="H104" s="152" t="str">
        <f t="shared" si="15"/>
        <v>GBP_YCSTDRH_FUT3MM2</v>
      </c>
      <c r="I104" s="151" t="str">
        <f>_xll.qlFuturesRateHelper(H104,$F104,$D104,$E104,$G104,Permanent,Trigger,ObjectOverwrite)</f>
        <v>GBP_YCSTDRH_FUT3MM2#0000</v>
      </c>
      <c r="J104" s="150" t="str">
        <f>_xll.ohRangeRetrieveError(I104)</f>
        <v/>
      </c>
      <c r="K104" s="149"/>
    </row>
    <row r="105" spans="1:11" x14ac:dyDescent="0.2">
      <c r="A105" s="156"/>
      <c r="B105" s="155">
        <v>103</v>
      </c>
      <c r="C105" s="154" t="b">
        <v>0</v>
      </c>
      <c r="D105" s="154" t="str">
        <v>N2</v>
      </c>
      <c r="E105" s="153" t="str">
        <f t="shared" si="12"/>
        <v>GbpLibor3M</v>
      </c>
      <c r="F105" s="152" t="str">
        <f t="shared" si="13"/>
        <v>GBPFUT3MN2_Quote</v>
      </c>
      <c r="G105" s="152" t="str">
        <f t="shared" si="14"/>
        <v>GBPFUT3MN2ConvAdj_Quote</v>
      </c>
      <c r="H105" s="152" t="str">
        <f t="shared" si="15"/>
        <v>GBP_YCSTDRH_FUT3MN2</v>
      </c>
      <c r="I105" s="151" t="str">
        <f>_xll.qlFuturesRateHelper(H105,$F105,$D105,$E105,$G105,Permanent,Trigger,ObjectOverwrite)</f>
        <v>GBP_YCSTDRH_FUT3MN2#0000</v>
      </c>
      <c r="J105" s="150" t="str">
        <f>_xll.ohRangeRetrieveError(I105)</f>
        <v/>
      </c>
      <c r="K105" s="149"/>
    </row>
    <row r="106" spans="1:11" x14ac:dyDescent="0.2">
      <c r="A106" s="156"/>
      <c r="B106" s="155">
        <v>104</v>
      </c>
      <c r="C106" s="154" t="b">
        <v>0</v>
      </c>
      <c r="D106" s="154" t="str">
        <v>Q2</v>
      </c>
      <c r="E106" s="153" t="str">
        <f t="shared" si="12"/>
        <v>GbpLibor3M</v>
      </c>
      <c r="F106" s="152" t="str">
        <f t="shared" si="13"/>
        <v>GBPFUT3MQ2_Quote</v>
      </c>
      <c r="G106" s="152" t="str">
        <f t="shared" si="14"/>
        <v>GBPFUT3MQ2ConvAdj_Quote</v>
      </c>
      <c r="H106" s="152" t="str">
        <f t="shared" si="15"/>
        <v>GBP_YCSTDRH_FUT3MQ2</v>
      </c>
      <c r="I106" s="151" t="str">
        <f>_xll.qlFuturesRateHelper(H106,$F106,$D106,$E106,$G106,Permanent,Trigger,ObjectOverwrite)</f>
        <v>GBP_YCSTDRH_FUT3MQ2#0000</v>
      </c>
      <c r="J106" s="150" t="str">
        <f>_xll.ohRangeRetrieveError(I106)</f>
        <v/>
      </c>
      <c r="K106" s="149"/>
    </row>
    <row r="107" spans="1:11" x14ac:dyDescent="0.2">
      <c r="A107" s="156"/>
      <c r="B107" s="155">
        <v>105</v>
      </c>
      <c r="C107" s="154" t="b">
        <v>0</v>
      </c>
      <c r="D107" s="154" t="str">
        <v>U2</v>
      </c>
      <c r="E107" s="153" t="str">
        <f t="shared" si="12"/>
        <v>GbpLibor3M</v>
      </c>
      <c r="F107" s="152" t="str">
        <f t="shared" si="13"/>
        <v>GBPFUT3MU2_Quote</v>
      </c>
      <c r="G107" s="152" t="str">
        <f t="shared" si="14"/>
        <v>GBPFUT3MU2ConvAdj_Quote</v>
      </c>
      <c r="H107" s="152" t="str">
        <f t="shared" si="15"/>
        <v>GBP_YCSTDRH_FUT3MU2</v>
      </c>
      <c r="I107" s="151" t="str">
        <f>_xll.qlFuturesRateHelper(H107,$F107,$D107,$E107,$G107,Permanent,Trigger,ObjectOverwrite)</f>
        <v>GBP_YCSTDRH_FUT3MU2#0000</v>
      </c>
      <c r="J107" s="150" t="str">
        <f>_xll.ohRangeRetrieveError(I107)</f>
        <v/>
      </c>
      <c r="K107" s="149"/>
    </row>
    <row r="108" spans="1:11" x14ac:dyDescent="0.2">
      <c r="A108" s="156"/>
      <c r="B108" s="155">
        <v>106</v>
      </c>
      <c r="C108" s="154" t="b">
        <v>0</v>
      </c>
      <c r="D108" s="154" t="str">
        <v>V2</v>
      </c>
      <c r="E108" s="153" t="str">
        <f t="shared" si="12"/>
        <v>GbpLibor3M</v>
      </c>
      <c r="F108" s="152" t="str">
        <f t="shared" si="13"/>
        <v>GBPFUT3MV2_Quote</v>
      </c>
      <c r="G108" s="152" t="str">
        <f t="shared" si="14"/>
        <v>GBPFUT3MV2ConvAdj_Quote</v>
      </c>
      <c r="H108" s="152" t="str">
        <f t="shared" si="15"/>
        <v>GBP_YCSTDRH_FUT3MV2</v>
      </c>
      <c r="I108" s="151" t="str">
        <f>_xll.qlFuturesRateHelper(H108,$F108,$D108,$E108,$G108,Permanent,Trigger,ObjectOverwrite)</f>
        <v>GBP_YCSTDRH_FUT3MV2#0000</v>
      </c>
      <c r="J108" s="150" t="str">
        <f>_xll.ohRangeRetrieveError(I108)</f>
        <v/>
      </c>
      <c r="K108" s="149"/>
    </row>
    <row r="109" spans="1:11" x14ac:dyDescent="0.2">
      <c r="A109" s="156"/>
      <c r="B109" s="155">
        <v>107</v>
      </c>
      <c r="C109" s="154" t="b">
        <v>0</v>
      </c>
      <c r="D109" s="154" t="str">
        <v>X2</v>
      </c>
      <c r="E109" s="153" t="str">
        <f t="shared" si="12"/>
        <v>GbpLibor3M</v>
      </c>
      <c r="F109" s="152" t="str">
        <f t="shared" si="13"/>
        <v>GBPFUT3MX2_Quote</v>
      </c>
      <c r="G109" s="152" t="str">
        <f t="shared" si="14"/>
        <v>GBPFUT3MX2ConvAdj_Quote</v>
      </c>
      <c r="H109" s="152" t="str">
        <f t="shared" si="15"/>
        <v>GBP_YCSTDRH_FUT3MX2</v>
      </c>
      <c r="I109" s="151" t="str">
        <f>_xll.qlFuturesRateHelper(H109,$F109,$D109,$E109,$G109,Permanent,Trigger,ObjectOverwrite)</f>
        <v>GBP_YCSTDRH_FUT3MX2#0000</v>
      </c>
      <c r="J109" s="150" t="str">
        <f>_xll.ohRangeRetrieveError(I109)</f>
        <v/>
      </c>
      <c r="K109" s="149"/>
    </row>
    <row r="110" spans="1:11" x14ac:dyDescent="0.2">
      <c r="A110" s="156"/>
      <c r="B110" s="155">
        <v>108</v>
      </c>
      <c r="C110" s="154" t="b">
        <v>0</v>
      </c>
      <c r="D110" s="154" t="str">
        <v>Z2</v>
      </c>
      <c r="E110" s="153" t="str">
        <f t="shared" si="12"/>
        <v>GbpLibor3M</v>
      </c>
      <c r="F110" s="152" t="str">
        <f t="shared" si="13"/>
        <v>GBPFUT3MZ2_Quote</v>
      </c>
      <c r="G110" s="152" t="str">
        <f t="shared" si="14"/>
        <v>GBPFUT3MZ2ConvAdj_Quote</v>
      </c>
      <c r="H110" s="152" t="str">
        <f t="shared" si="15"/>
        <v>GBP_YCSTDRH_FUT3MZ2</v>
      </c>
      <c r="I110" s="151" t="str">
        <f>_xll.qlFuturesRateHelper(H110,$F110,$D110,$E110,$G110,Permanent,Trigger,ObjectOverwrite)</f>
        <v>GBP_YCSTDRH_FUT3MZ2#0000</v>
      </c>
      <c r="J110" s="150" t="str">
        <f>_xll.ohRangeRetrieveError(I110)</f>
        <v/>
      </c>
      <c r="K110" s="149"/>
    </row>
    <row r="111" spans="1:11" x14ac:dyDescent="0.2">
      <c r="A111" s="156"/>
      <c r="B111" s="155">
        <v>109</v>
      </c>
      <c r="C111" s="154" t="b">
        <v>0</v>
      </c>
      <c r="D111" s="154" t="str">
        <v>F3</v>
      </c>
      <c r="E111" s="153" t="str">
        <f t="shared" si="12"/>
        <v>GbpLibor3M</v>
      </c>
      <c r="F111" s="152" t="str">
        <f t="shared" si="13"/>
        <v>GBPFUT3MF3_Quote</v>
      </c>
      <c r="G111" s="152" t="str">
        <f t="shared" si="14"/>
        <v>GBPFUT3MF3ConvAdj_Quote</v>
      </c>
      <c r="H111" s="152" t="str">
        <f t="shared" si="15"/>
        <v>GBP_YCSTDRH_FUT3MF3</v>
      </c>
      <c r="I111" s="151" t="str">
        <f>_xll.qlFuturesRateHelper(H111,$F111,$D111,$E111,$G111,Permanent,Trigger,ObjectOverwrite)</f>
        <v>GBP_YCSTDRH_FUT3MF3#0000</v>
      </c>
      <c r="J111" s="150" t="str">
        <f>_xll.ohRangeRetrieveError(I111)</f>
        <v/>
      </c>
      <c r="K111" s="149"/>
    </row>
    <row r="112" spans="1:11" x14ac:dyDescent="0.2">
      <c r="A112" s="156"/>
      <c r="B112" s="155">
        <v>110</v>
      </c>
      <c r="C112" s="154" t="b">
        <v>0</v>
      </c>
      <c r="D112" s="154" t="str">
        <v>G3</v>
      </c>
      <c r="E112" s="153" t="str">
        <f t="shared" si="12"/>
        <v>GbpLibor3M</v>
      </c>
      <c r="F112" s="152" t="str">
        <f t="shared" si="13"/>
        <v>GBPFUT3MG3_Quote</v>
      </c>
      <c r="G112" s="152" t="str">
        <f t="shared" si="14"/>
        <v>GBPFUT3MG3ConvAdj_Quote</v>
      </c>
      <c r="H112" s="152" t="str">
        <f t="shared" si="15"/>
        <v>GBP_YCSTDRH_FUT3MG3</v>
      </c>
      <c r="I112" s="151" t="str">
        <f>_xll.qlFuturesRateHelper(H112,$F112,$D112,$E112,$G112,Permanent,Trigger,ObjectOverwrite)</f>
        <v>GBP_YCSTDRH_FUT3MG3#0000</v>
      </c>
      <c r="J112" s="150" t="str">
        <f>_xll.ohRangeRetrieveError(I112)</f>
        <v/>
      </c>
      <c r="K112" s="149"/>
    </row>
    <row r="113" spans="1:11" x14ac:dyDescent="0.2">
      <c r="A113" s="156"/>
      <c r="B113" s="155">
        <v>111</v>
      </c>
      <c r="C113" s="154" t="b">
        <v>0</v>
      </c>
      <c r="D113" s="154" t="str">
        <v>H3</v>
      </c>
      <c r="E113" s="153" t="str">
        <f t="shared" si="12"/>
        <v>GbpLibor3M</v>
      </c>
      <c r="F113" s="152" t="str">
        <f t="shared" si="13"/>
        <v>GBPFUT3MH3_Quote</v>
      </c>
      <c r="G113" s="152" t="str">
        <f t="shared" si="14"/>
        <v>GBPFUT3MH3ConvAdj_Quote</v>
      </c>
      <c r="H113" s="152" t="str">
        <f t="shared" si="15"/>
        <v>GBP_YCSTDRH_FUT3MH3</v>
      </c>
      <c r="I113" s="151" t="str">
        <f>_xll.qlFuturesRateHelper(H113,$F113,$D113,$E113,$G113,Permanent,Trigger,ObjectOverwrite)</f>
        <v>GBP_YCSTDRH_FUT3MH3#0000</v>
      </c>
      <c r="J113" s="150" t="str">
        <f>_xll.ohRangeRetrieveError(I113)</f>
        <v/>
      </c>
      <c r="K113" s="149"/>
    </row>
    <row r="114" spans="1:11" x14ac:dyDescent="0.2">
      <c r="A114" s="156"/>
      <c r="B114" s="155">
        <v>112</v>
      </c>
      <c r="C114" s="154" t="b">
        <v>0</v>
      </c>
      <c r="D114" s="154" t="str">
        <v>J3</v>
      </c>
      <c r="E114" s="153" t="str">
        <f t="shared" si="12"/>
        <v>GbpLibor3M</v>
      </c>
      <c r="F114" s="152" t="str">
        <f t="shared" si="13"/>
        <v>GBPFUT3MJ3_Quote</v>
      </c>
      <c r="G114" s="152" t="str">
        <f t="shared" si="14"/>
        <v>GBPFUT3MJ3ConvAdj_Quote</v>
      </c>
      <c r="H114" s="152" t="str">
        <f t="shared" si="15"/>
        <v>GBP_YCSTDRH_FUT3MJ3</v>
      </c>
      <c r="I114" s="151" t="str">
        <f>_xll.qlFuturesRateHelper(H114,$F114,$D114,$E114,$G114,Permanent,Trigger,ObjectOverwrite)</f>
        <v>GBP_YCSTDRH_FUT3MJ3#0000</v>
      </c>
      <c r="J114" s="150" t="str">
        <f>_xll.ohRangeRetrieveError(I114)</f>
        <v/>
      </c>
      <c r="K114" s="149"/>
    </row>
    <row r="115" spans="1:11" x14ac:dyDescent="0.2">
      <c r="A115" s="156"/>
      <c r="B115" s="155">
        <v>113</v>
      </c>
      <c r="C115" s="154" t="b">
        <v>0</v>
      </c>
      <c r="D115" s="154" t="str">
        <v>K3</v>
      </c>
      <c r="E115" s="153" t="str">
        <f t="shared" si="12"/>
        <v>GbpLibor3M</v>
      </c>
      <c r="F115" s="152" t="str">
        <f t="shared" si="13"/>
        <v>GBPFUT3MK3_Quote</v>
      </c>
      <c r="G115" s="152" t="str">
        <f t="shared" si="14"/>
        <v>GBPFUT3MK3ConvAdj_Quote</v>
      </c>
      <c r="H115" s="152" t="str">
        <f t="shared" si="15"/>
        <v>GBP_YCSTDRH_FUT3MK3</v>
      </c>
      <c r="I115" s="151" t="str">
        <f>_xll.qlFuturesRateHelper(H115,$F115,$D115,$E115,$G115,Permanent,Trigger,ObjectOverwrite)</f>
        <v>GBP_YCSTDRH_FUT3MK3#0000</v>
      </c>
      <c r="J115" s="150" t="str">
        <f>_xll.ohRangeRetrieveError(I115)</f>
        <v/>
      </c>
      <c r="K115" s="149"/>
    </row>
    <row r="116" spans="1:11" x14ac:dyDescent="0.2">
      <c r="A116" s="156"/>
      <c r="B116" s="155">
        <v>114</v>
      </c>
      <c r="C116" s="154" t="b">
        <v>0</v>
      </c>
      <c r="D116" s="154" t="str">
        <v>M3</v>
      </c>
      <c r="E116" s="153" t="str">
        <f t="shared" si="12"/>
        <v>GbpLibor3M</v>
      </c>
      <c r="F116" s="152" t="str">
        <f t="shared" si="13"/>
        <v>GBPFUT3MM3_Quote</v>
      </c>
      <c r="G116" s="152" t="str">
        <f t="shared" si="14"/>
        <v>GBPFUT3MM3ConvAdj_Quote</v>
      </c>
      <c r="H116" s="152" t="str">
        <f t="shared" si="15"/>
        <v>GBP_YCSTDRH_FUT3MM3</v>
      </c>
      <c r="I116" s="151" t="str">
        <f>_xll.qlFuturesRateHelper(H116,$F116,$D116,$E116,$G116,Permanent,Trigger,ObjectOverwrite)</f>
        <v>GBP_YCSTDRH_FUT3MM3#0000</v>
      </c>
      <c r="J116" s="150" t="str">
        <f>_xll.ohRangeRetrieveError(I116)</f>
        <v/>
      </c>
      <c r="K116" s="149"/>
    </row>
    <row r="117" spans="1:11" x14ac:dyDescent="0.2">
      <c r="A117" s="156"/>
      <c r="B117" s="155">
        <v>115</v>
      </c>
      <c r="C117" s="154" t="b">
        <v>0</v>
      </c>
      <c r="D117" s="154" t="str">
        <v>N3</v>
      </c>
      <c r="E117" s="153" t="str">
        <f t="shared" si="12"/>
        <v>GbpLibor3M</v>
      </c>
      <c r="F117" s="152" t="str">
        <f t="shared" si="13"/>
        <v>GBPFUT3MN3_Quote</v>
      </c>
      <c r="G117" s="152" t="str">
        <f t="shared" si="14"/>
        <v>GBPFUT3MN3ConvAdj_Quote</v>
      </c>
      <c r="H117" s="152" t="str">
        <f t="shared" si="15"/>
        <v>GBP_YCSTDRH_FUT3MN3</v>
      </c>
      <c r="I117" s="151" t="str">
        <f>_xll.qlFuturesRateHelper(H117,$F117,$D117,$E117,$G117,Permanent,Trigger,ObjectOverwrite)</f>
        <v>GBP_YCSTDRH_FUT3MN3#0000</v>
      </c>
      <c r="J117" s="150" t="str">
        <f>_xll.ohRangeRetrieveError(I117)</f>
        <v/>
      </c>
      <c r="K117" s="149"/>
    </row>
    <row r="118" spans="1:11" x14ac:dyDescent="0.2">
      <c r="A118" s="156"/>
      <c r="B118" s="155">
        <v>116</v>
      </c>
      <c r="C118" s="154" t="b">
        <v>0</v>
      </c>
      <c r="D118" s="154" t="str">
        <v>Q3</v>
      </c>
      <c r="E118" s="153" t="str">
        <f t="shared" si="12"/>
        <v>GbpLibor3M</v>
      </c>
      <c r="F118" s="152" t="str">
        <f t="shared" si="13"/>
        <v>GBPFUT3MQ3_Quote</v>
      </c>
      <c r="G118" s="152" t="str">
        <f t="shared" si="14"/>
        <v>GBPFUT3MQ3ConvAdj_Quote</v>
      </c>
      <c r="H118" s="152" t="str">
        <f t="shared" si="15"/>
        <v>GBP_YCSTDRH_FUT3MQ3</v>
      </c>
      <c r="I118" s="151" t="str">
        <f>_xll.qlFuturesRateHelper(H118,$F118,$D118,$E118,$G118,Permanent,Trigger,ObjectOverwrite)</f>
        <v>GBP_YCSTDRH_FUT3MQ3#0000</v>
      </c>
      <c r="J118" s="150" t="str">
        <f>_xll.ohRangeRetrieveError(I118)</f>
        <v/>
      </c>
      <c r="K118" s="149"/>
    </row>
    <row r="119" spans="1:11" x14ac:dyDescent="0.2">
      <c r="A119" s="156"/>
      <c r="B119" s="155">
        <v>117</v>
      </c>
      <c r="C119" s="154" t="b">
        <v>0</v>
      </c>
      <c r="D119" s="154" t="str">
        <v>U3</v>
      </c>
      <c r="E119" s="153" t="str">
        <f t="shared" si="12"/>
        <v>GbpLibor3M</v>
      </c>
      <c r="F119" s="152" t="str">
        <f t="shared" si="13"/>
        <v>GBPFUT3MU3_Quote</v>
      </c>
      <c r="G119" s="152" t="str">
        <f t="shared" si="14"/>
        <v>GBPFUT3MU3ConvAdj_Quote</v>
      </c>
      <c r="H119" s="152" t="str">
        <f t="shared" si="15"/>
        <v>GBP_YCSTDRH_FUT3MU3</v>
      </c>
      <c r="I119" s="151" t="str">
        <f>_xll.qlFuturesRateHelper(H119,$F119,$D119,$E119,$G119,Permanent,Trigger,ObjectOverwrite)</f>
        <v>GBP_YCSTDRH_FUT3MU3#0000</v>
      </c>
      <c r="J119" s="150" t="str">
        <f>_xll.ohRangeRetrieveError(I119)</f>
        <v/>
      </c>
      <c r="K119" s="149"/>
    </row>
    <row r="120" spans="1:11" x14ac:dyDescent="0.2">
      <c r="A120" s="156"/>
      <c r="B120" s="155">
        <v>118</v>
      </c>
      <c r="C120" s="154" t="b">
        <v>0</v>
      </c>
      <c r="D120" s="154" t="str">
        <v>V3</v>
      </c>
      <c r="E120" s="153" t="str">
        <f t="shared" si="12"/>
        <v>GbpLibor3M</v>
      </c>
      <c r="F120" s="152" t="str">
        <f t="shared" si="13"/>
        <v>GBPFUT3MV3_Quote</v>
      </c>
      <c r="G120" s="152" t="str">
        <f t="shared" si="14"/>
        <v>GBPFUT3MV3ConvAdj_Quote</v>
      </c>
      <c r="H120" s="152" t="str">
        <f t="shared" si="15"/>
        <v>GBP_YCSTDRH_FUT3MV3</v>
      </c>
      <c r="I120" s="151" t="str">
        <f>_xll.qlFuturesRateHelper(H120,$F120,$D120,$E120,$G120,Permanent,Trigger,ObjectOverwrite)</f>
        <v>GBP_YCSTDRH_FUT3MV3#0000</v>
      </c>
      <c r="J120" s="150" t="str">
        <f>_xll.ohRangeRetrieveError(I120)</f>
        <v/>
      </c>
      <c r="K120" s="149"/>
    </row>
    <row r="121" spans="1:11" x14ac:dyDescent="0.2">
      <c r="A121" s="156"/>
      <c r="B121" s="155">
        <v>119</v>
      </c>
      <c r="C121" s="154" t="b">
        <v>0</v>
      </c>
      <c r="D121" s="154" t="str">
        <v>X3</v>
      </c>
      <c r="E121" s="153" t="str">
        <f t="shared" si="12"/>
        <v>GbpLibor3M</v>
      </c>
      <c r="F121" s="152" t="str">
        <f t="shared" si="13"/>
        <v>GBPFUT3MX3_Quote</v>
      </c>
      <c r="G121" s="152" t="str">
        <f t="shared" si="14"/>
        <v>GBPFUT3MX3ConvAdj_Quote</v>
      </c>
      <c r="H121" s="152" t="str">
        <f t="shared" si="15"/>
        <v>GBP_YCSTDRH_FUT3MX3</v>
      </c>
      <c r="I121" s="151" t="str">
        <f>_xll.qlFuturesRateHelper(H121,$F121,$D121,$E121,$G121,Permanent,Trigger,ObjectOverwrite)</f>
        <v>GBP_YCSTDRH_FUT3MX3#0000</v>
      </c>
      <c r="J121" s="150" t="str">
        <f>_xll.ohRangeRetrieveError(I121)</f>
        <v/>
      </c>
      <c r="K121" s="149"/>
    </row>
    <row r="122" spans="1:11" x14ac:dyDescent="0.2">
      <c r="A122" s="156"/>
      <c r="B122" s="155">
        <v>120</v>
      </c>
      <c r="C122" s="154" t="b">
        <v>0</v>
      </c>
      <c r="D122" s="154" t="str">
        <v>Z3</v>
      </c>
      <c r="E122" s="153" t="str">
        <f t="shared" si="12"/>
        <v>GbpLibor3M</v>
      </c>
      <c r="F122" s="152" t="str">
        <f t="shared" si="13"/>
        <v>GBPFUT3MZ3_Quote</v>
      </c>
      <c r="G122" s="152" t="str">
        <f t="shared" si="14"/>
        <v>GBPFUT3MZ3ConvAdj_Quote</v>
      </c>
      <c r="H122" s="152" t="str">
        <f t="shared" si="15"/>
        <v>GBP_YCSTDRH_FUT3MZ3</v>
      </c>
      <c r="I122" s="151" t="str">
        <f>_xll.qlFuturesRateHelper(H122,$F122,$D122,$E122,$G122,Permanent,Trigger,ObjectOverwrite)</f>
        <v>GBP_YCSTDRH_FUT3MZ3#0000</v>
      </c>
      <c r="J122" s="150" t="str">
        <f>_xll.ohRangeRetrieveError(I122)</f>
        <v/>
      </c>
      <c r="K122" s="149"/>
    </row>
    <row r="123" spans="1:11" ht="13.5" thickBot="1" x14ac:dyDescent="0.25">
      <c r="A123" s="148"/>
      <c r="B123" s="147"/>
      <c r="C123" s="147"/>
      <c r="D123" s="147"/>
      <c r="E123" s="147"/>
      <c r="F123" s="147"/>
      <c r="G123" s="147"/>
      <c r="H123" s="147"/>
      <c r="I123" s="147"/>
      <c r="J123" s="147"/>
      <c r="K123" s="14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heetViews>
  <sheetFormatPr defaultRowHeight="12.75" x14ac:dyDescent="0.2"/>
  <cols>
    <col min="1" max="1" width="1.7109375" style="103" customWidth="1"/>
    <col min="2" max="2" width="4.7109375" style="103" bestFit="1" customWidth="1"/>
    <col min="3" max="3" width="3.85546875" style="103" bestFit="1" customWidth="1"/>
    <col min="4" max="4" width="3.140625" style="103" bestFit="1" customWidth="1"/>
    <col min="5" max="5" width="2.7109375" style="103" bestFit="1" customWidth="1"/>
    <col min="6" max="6" width="8.85546875" style="103" bestFit="1" customWidth="1"/>
    <col min="7" max="7" width="13.85546875" style="103" bestFit="1" customWidth="1"/>
    <col min="8" max="8" width="15.28515625" style="103" bestFit="1" customWidth="1"/>
    <col min="9" max="9" width="7.140625" style="103" bestFit="1" customWidth="1"/>
    <col min="10" max="10" width="15.7109375" style="103" bestFit="1" customWidth="1"/>
    <col min="11" max="11" width="22.28515625" style="103" bestFit="1" customWidth="1"/>
    <col min="12" max="12" width="26.7109375" style="173"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2.7109375" style="103" bestFit="1" customWidth="1"/>
    <col min="19" max="16384" width="9.140625" style="103"/>
  </cols>
  <sheetData>
    <row r="1" spans="1:18" x14ac:dyDescent="0.2">
      <c r="A1" s="207" t="s">
        <v>196</v>
      </c>
      <c r="B1" s="205"/>
      <c r="C1" s="205"/>
      <c r="D1" s="205"/>
      <c r="E1" s="205"/>
      <c r="F1" s="205"/>
      <c r="G1" s="205"/>
      <c r="H1" s="205"/>
      <c r="I1" s="205"/>
      <c r="J1" s="205"/>
      <c r="K1" s="206"/>
      <c r="L1" s="205"/>
      <c r="M1" s="205"/>
      <c r="N1" s="204"/>
    </row>
    <row r="2" spans="1:18" x14ac:dyDescent="0.2">
      <c r="A2" s="185"/>
      <c r="B2" s="197"/>
      <c r="C2" s="197"/>
      <c r="D2" s="197"/>
      <c r="E2" s="197"/>
      <c r="F2" s="197"/>
      <c r="G2" s="197"/>
      <c r="H2" s="197"/>
      <c r="I2" s="197"/>
      <c r="J2" s="171" t="s">
        <v>153</v>
      </c>
      <c r="K2" s="171" t="str">
        <f>Currency&amp;"_YC"&amp;"STDRH"</f>
        <v>GBP_YCSTDRH</v>
      </c>
      <c r="L2" s="197" t="e">
        <f>NA()</f>
        <v>#N/A</v>
      </c>
      <c r="M2" s="197"/>
      <c r="N2" s="196"/>
    </row>
    <row r="3" spans="1:18" ht="22.5" x14ac:dyDescent="0.2">
      <c r="A3" s="185"/>
      <c r="B3" s="165" t="s">
        <v>188</v>
      </c>
      <c r="C3" s="165"/>
      <c r="D3" s="165"/>
      <c r="E3" s="165"/>
      <c r="F3" s="165" t="s">
        <v>187</v>
      </c>
      <c r="G3" s="165" t="s">
        <v>186</v>
      </c>
      <c r="H3" s="165" t="s">
        <v>185</v>
      </c>
      <c r="I3" s="165" t="s">
        <v>184</v>
      </c>
      <c r="J3" s="165" t="s">
        <v>164</v>
      </c>
      <c r="K3" s="203" t="str">
        <f>K2&amp;"_Swaps.xml"</f>
        <v>GBP_YCSTDRH_Swaps.xml</v>
      </c>
      <c r="L3" s="202" t="e">
        <f ca="1">IF(Serialize,_xll.ohObjectSave(L4:L42,SerializationPath&amp;K3,FileOverwrite,Serialize),"---")</f>
        <v>#VALUE!</v>
      </c>
      <c r="M3" s="179" t="str">
        <f ca="1">_xll.ohRangeRetrieveError(L3)</f>
        <v/>
      </c>
      <c r="N3" s="178"/>
    </row>
    <row r="4" spans="1:18" x14ac:dyDescent="0.2">
      <c r="A4" s="198"/>
      <c r="B4" s="197"/>
      <c r="C4" s="197"/>
      <c r="D4" s="197"/>
      <c r="E4" s="197"/>
      <c r="F4" s="197"/>
      <c r="G4" s="197"/>
      <c r="H4" s="197"/>
      <c r="I4" s="197"/>
      <c r="J4" s="197"/>
      <c r="K4" s="201" t="str">
        <f>$K$2&amp;"_"&amp;$D6&amp;$E6&amp;"_"&amp;FamilyName&amp;$J$2</f>
        <v>GBP_YCSTDRH_SB6L_Libor6M</v>
      </c>
      <c r="L4" s="200" t="str">
        <f>IF(UPPER(FamilyName)="IBOR",_xll.qlEuribor($K4,$J$2,,Permanent,Trigger,ObjectOverwrite),IF(UPPER(FamilyName)="LIBOR",_xll.qlLibor($K4,Currency,$J$2,,Permanent,Trigger,ObjectOverwrite),"--"))</f>
        <v>GBP_YCSTDRH_SB6L_Libor6M#0001</v>
      </c>
      <c r="M4" s="199" t="str">
        <f>_xll.ohRangeRetrieveError(L4)</f>
        <v/>
      </c>
      <c r="N4" s="196"/>
    </row>
    <row r="5" spans="1:18" s="195" customFormat="1" ht="12" thickBot="1" x14ac:dyDescent="0.25">
      <c r="A5" s="198"/>
      <c r="B5" s="197"/>
      <c r="C5" s="197"/>
      <c r="D5" s="197"/>
      <c r="E5" s="197"/>
      <c r="F5" s="197"/>
      <c r="G5" s="197"/>
      <c r="H5" s="197"/>
      <c r="I5" s="197"/>
      <c r="J5" s="197"/>
      <c r="K5" s="197"/>
      <c r="L5" s="197"/>
      <c r="M5" s="197"/>
      <c r="N5" s="196"/>
    </row>
    <row r="6" spans="1:18" x14ac:dyDescent="0.2">
      <c r="A6" s="185"/>
      <c r="B6" s="184" t="s">
        <v>181</v>
      </c>
      <c r="C6" s="184" t="s">
        <v>36</v>
      </c>
      <c r="D6" s="184" t="str">
        <f t="array" ref="D6:D42">VLOOKUP(Currency,Conventions,2)</f>
        <v>SB</v>
      </c>
      <c r="E6" s="184" t="str">
        <f t="array" ref="E6:E42">VLOOKUP(Currency,Conventions,3)</f>
        <v>6L</v>
      </c>
      <c r="F6" s="154" t="str">
        <f t="shared" ref="F6:F42" si="0">IF(UPPER(LEFT($D6))="A","Annual",IF(UPPER(LEFT($D6))="S","Semiannual","--"))</f>
        <v>Semiannual</v>
      </c>
      <c r="G6" s="154" t="s">
        <v>180</v>
      </c>
      <c r="H6" s="154" t="str">
        <f t="shared" ref="H6:H42" si="1">IF(UPPER(RIGHT($D6))="B",BondBasisDayCounter,IF(UPPER(RIGHT($D6))="M",MoneyMarketDayCounter,"--"))</f>
        <v>Actual/365 (Fixed)</v>
      </c>
      <c r="I6" s="183">
        <v>0</v>
      </c>
      <c r="J6" s="181" t="str">
        <f t="shared" ref="J6:J42" si="2">Currency&amp;$D6&amp;$E6&amp;$C6&amp;QuoteSuffix</f>
        <v>GBPSB6L1Y_Quote</v>
      </c>
      <c r="K6" s="181" t="str">
        <f t="shared" ref="K6:K42" si="3">$K$2&amp;"_"&amp;$D6&amp;$E6&amp;$C6</f>
        <v>GBP_YCSTDRH_SB6L1Y</v>
      </c>
      <c r="L6" s="180" t="str">
        <f>_xll.qlSwapRateHelper2(K6,$J6,$C6,Calendar,$F6,$G6,$H6,$L$4,$I6,B6,DiscountingCurve,Permanent,,ObjectOverwrite)</f>
        <v>GBP_YCSTDRH_SB6L1Y#0001</v>
      </c>
      <c r="M6" s="179" t="str">
        <f>_xll.ohRangeRetrieveError(L6)</f>
        <v/>
      </c>
      <c r="N6" s="178"/>
      <c r="P6" s="194" t="s">
        <v>116</v>
      </c>
      <c r="Q6" s="193"/>
      <c r="R6" s="192"/>
    </row>
    <row r="7" spans="1:18" x14ac:dyDescent="0.2">
      <c r="A7" s="185"/>
      <c r="B7" s="184" t="s">
        <v>181</v>
      </c>
      <c r="C7" s="184" t="s">
        <v>35</v>
      </c>
      <c r="D7" s="184" t="str">
        <v>SB</v>
      </c>
      <c r="E7" s="184" t="str">
        <v>6L</v>
      </c>
      <c r="F7" s="153" t="str">
        <f t="shared" si="0"/>
        <v>Semiannual</v>
      </c>
      <c r="G7" s="153" t="s">
        <v>180</v>
      </c>
      <c r="H7" s="153" t="str">
        <f t="shared" si="1"/>
        <v>Actual/365 (Fixed)</v>
      </c>
      <c r="I7" s="183">
        <v>0</v>
      </c>
      <c r="J7" s="182" t="str">
        <f t="shared" si="2"/>
        <v>GBPSB6L15M_Quote</v>
      </c>
      <c r="K7" s="181" t="str">
        <f t="shared" si="3"/>
        <v>GBP_YCSTDRH_SB6L15M</v>
      </c>
      <c r="L7" s="180" t="str">
        <f>_xll.qlSwapRateHelper2(K7,$J7,$C7,Calendar,$F7,$G7,$H7,$L$4,$I7,B7,DiscountingCurve,Permanent,,ObjectOverwrite)</f>
        <v>GBP_YCSTDRH_SB6L15M#0001</v>
      </c>
      <c r="M7" s="179" t="str">
        <f>_xll.ohRangeRetrieveError(L7)</f>
        <v/>
      </c>
      <c r="N7" s="178"/>
      <c r="P7" s="191" t="s">
        <v>114</v>
      </c>
      <c r="Q7" s="190" t="s">
        <v>113</v>
      </c>
      <c r="R7" s="189" t="s">
        <v>183</v>
      </c>
    </row>
    <row r="8" spans="1:18" x14ac:dyDescent="0.2">
      <c r="A8" s="185"/>
      <c r="B8" s="184" t="s">
        <v>181</v>
      </c>
      <c r="C8" s="184" t="s">
        <v>34</v>
      </c>
      <c r="D8" s="184" t="str">
        <v>SB</v>
      </c>
      <c r="E8" s="184" t="str">
        <v>6L</v>
      </c>
      <c r="F8" s="153" t="str">
        <f t="shared" si="0"/>
        <v>Semiannual</v>
      </c>
      <c r="G8" s="153" t="s">
        <v>180</v>
      </c>
      <c r="H8" s="153" t="str">
        <f t="shared" si="1"/>
        <v>Actual/365 (Fixed)</v>
      </c>
      <c r="I8" s="183">
        <v>0</v>
      </c>
      <c r="J8" s="182" t="str">
        <f t="shared" si="2"/>
        <v>GBPSB6L18M_Quote</v>
      </c>
      <c r="K8" s="181" t="str">
        <f t="shared" si="3"/>
        <v>GBP_YCSTDRH_SB6L18M</v>
      </c>
      <c r="L8" s="180" t="str">
        <f>_xll.qlSwapRateHelper2(K8,$J8,$C8,Calendar,$F8,$G8,$H8,$L$4,$I8,B8,DiscountingCurve,Permanent,,ObjectOverwrite)</f>
        <v>GBP_YCSTDRH_SB6L18M#0001</v>
      </c>
      <c r="M8" s="179" t="str">
        <f>_xll.ohRangeRetrieveError(L8)</f>
        <v/>
      </c>
      <c r="N8" s="178"/>
      <c r="P8" s="191" t="s">
        <v>111</v>
      </c>
      <c r="Q8" s="190" t="s">
        <v>110</v>
      </c>
      <c r="R8" s="189" t="s">
        <v>108</v>
      </c>
    </row>
    <row r="9" spans="1:18" x14ac:dyDescent="0.2">
      <c r="A9" s="185"/>
      <c r="B9" s="184" t="s">
        <v>181</v>
      </c>
      <c r="C9" s="184" t="s">
        <v>33</v>
      </c>
      <c r="D9" s="184" t="str">
        <v>SB</v>
      </c>
      <c r="E9" s="184" t="str">
        <v>6L</v>
      </c>
      <c r="F9" s="153" t="str">
        <f t="shared" si="0"/>
        <v>Semiannual</v>
      </c>
      <c r="G9" s="153" t="s">
        <v>180</v>
      </c>
      <c r="H9" s="153" t="str">
        <f t="shared" si="1"/>
        <v>Actual/365 (Fixed)</v>
      </c>
      <c r="I9" s="183">
        <v>0</v>
      </c>
      <c r="J9" s="182" t="str">
        <f t="shared" si="2"/>
        <v>GBPSB6L21M_Quote</v>
      </c>
      <c r="K9" s="181" t="str">
        <f t="shared" si="3"/>
        <v>GBP_YCSTDRH_SB6L21M</v>
      </c>
      <c r="L9" s="180" t="str">
        <f>_xll.qlSwapRateHelper2(K9,$J9,$C9,Calendar,$F9,$G9,$H9,$L$4,$I9,B9,DiscountingCurve,Permanent,,ObjectOverwrite)</f>
        <v>GBP_YCSTDRH_SB6L21M#0001</v>
      </c>
      <c r="M9" s="179" t="str">
        <f>_xll.ohRangeRetrieveError(L9)</f>
        <v/>
      </c>
      <c r="N9" s="178"/>
      <c r="P9" s="191" t="s">
        <v>107</v>
      </c>
      <c r="Q9" s="190"/>
      <c r="R9" s="189"/>
    </row>
    <row r="10" spans="1:18" ht="13.5" thickBot="1" x14ac:dyDescent="0.25">
      <c r="A10" s="185"/>
      <c r="B10" s="184" t="s">
        <v>181</v>
      </c>
      <c r="C10" s="184" t="s">
        <v>32</v>
      </c>
      <c r="D10" s="184" t="str">
        <v>SB</v>
      </c>
      <c r="E10" s="184" t="str">
        <v>6L</v>
      </c>
      <c r="F10" s="153" t="str">
        <f t="shared" si="0"/>
        <v>Semiannual</v>
      </c>
      <c r="G10" s="153" t="s">
        <v>180</v>
      </c>
      <c r="H10" s="153" t="str">
        <f t="shared" si="1"/>
        <v>Actual/365 (Fixed)</v>
      </c>
      <c r="I10" s="183">
        <v>0</v>
      </c>
      <c r="J10" s="182" t="str">
        <f t="shared" si="2"/>
        <v>GBPSB6L2Y_Quote</v>
      </c>
      <c r="K10" s="181" t="str">
        <f t="shared" si="3"/>
        <v>GBP_YCSTDRH_SB6L2Y</v>
      </c>
      <c r="L10" s="180" t="str">
        <f>_xll.qlSwapRateHelper2(K10,$J10,$C10,Calendar,$F10,$G10,$H10,$L$4,$I10,B10,DiscountingCurve,Permanent,,ObjectOverwrite)</f>
        <v>GBP_YCSTDRH_SB6L2Y#0001</v>
      </c>
      <c r="M10" s="179" t="str">
        <f>_xll.ohRangeRetrieveError(L10)</f>
        <v/>
      </c>
      <c r="N10" s="178"/>
      <c r="P10" s="188" t="s">
        <v>105</v>
      </c>
      <c r="Q10" s="187" t="s">
        <v>104</v>
      </c>
      <c r="R10" s="186" t="s">
        <v>182</v>
      </c>
    </row>
    <row r="11" spans="1:18" x14ac:dyDescent="0.2">
      <c r="A11" s="185"/>
      <c r="B11" s="184" t="s">
        <v>181</v>
      </c>
      <c r="C11" s="184" t="s">
        <v>31</v>
      </c>
      <c r="D11" s="184" t="str">
        <v>SB</v>
      </c>
      <c r="E11" s="184" t="str">
        <v>6L</v>
      </c>
      <c r="F11" s="153" t="str">
        <f t="shared" si="0"/>
        <v>Semiannual</v>
      </c>
      <c r="G11" s="153" t="s">
        <v>180</v>
      </c>
      <c r="H11" s="153" t="str">
        <f t="shared" si="1"/>
        <v>Actual/365 (Fixed)</v>
      </c>
      <c r="I11" s="183">
        <v>0</v>
      </c>
      <c r="J11" s="182" t="str">
        <f t="shared" si="2"/>
        <v>GBPSB6L3Y_Quote</v>
      </c>
      <c r="K11" s="181" t="str">
        <f t="shared" si="3"/>
        <v>GBP_YCSTDRH_SB6L3Y</v>
      </c>
      <c r="L11" s="180" t="str">
        <f>_xll.qlSwapRateHelper2(K11,$J11,$C11,Calendar,$F11,$G11,$H11,$L$4,$I11,B11,DiscountingCurve,Permanent,,ObjectOverwrite)</f>
        <v>GBP_YCSTDRH_SB6L3Y#0001</v>
      </c>
      <c r="M11" s="179" t="str">
        <f>_xll.ohRangeRetrieveError(L11)</f>
        <v/>
      </c>
      <c r="N11" s="178"/>
    </row>
    <row r="12" spans="1:18" x14ac:dyDescent="0.2">
      <c r="A12" s="185"/>
      <c r="B12" s="184" t="s">
        <v>181</v>
      </c>
      <c r="C12" s="184" t="s">
        <v>30</v>
      </c>
      <c r="D12" s="184" t="str">
        <v>SB</v>
      </c>
      <c r="E12" s="184" t="str">
        <v>6L</v>
      </c>
      <c r="F12" s="153" t="str">
        <f t="shared" si="0"/>
        <v>Semiannual</v>
      </c>
      <c r="G12" s="153" t="s">
        <v>180</v>
      </c>
      <c r="H12" s="153" t="str">
        <f t="shared" si="1"/>
        <v>Actual/365 (Fixed)</v>
      </c>
      <c r="I12" s="183">
        <v>0</v>
      </c>
      <c r="J12" s="182" t="str">
        <f t="shared" si="2"/>
        <v>GBPSB6L4Y_Quote</v>
      </c>
      <c r="K12" s="181" t="str">
        <f t="shared" si="3"/>
        <v>GBP_YCSTDRH_SB6L4Y</v>
      </c>
      <c r="L12" s="180" t="str">
        <f>_xll.qlSwapRateHelper2(K12,$J12,$C12,Calendar,$F12,$G12,$H12,$L$4,$I12,B12,DiscountingCurve,Permanent,,ObjectOverwrite)</f>
        <v>GBP_YCSTDRH_SB6L4Y#0001</v>
      </c>
      <c r="M12" s="179" t="str">
        <f>_xll.ohRangeRetrieveError(L12)</f>
        <v/>
      </c>
      <c r="N12" s="178"/>
    </row>
    <row r="13" spans="1:18" x14ac:dyDescent="0.2">
      <c r="A13" s="185"/>
      <c r="B13" s="184" t="s">
        <v>181</v>
      </c>
      <c r="C13" s="184" t="s">
        <v>29</v>
      </c>
      <c r="D13" s="184" t="str">
        <v>SB</v>
      </c>
      <c r="E13" s="184" t="str">
        <v>6L</v>
      </c>
      <c r="F13" s="153" t="str">
        <f t="shared" si="0"/>
        <v>Semiannual</v>
      </c>
      <c r="G13" s="153" t="s">
        <v>180</v>
      </c>
      <c r="H13" s="153" t="str">
        <f t="shared" si="1"/>
        <v>Actual/365 (Fixed)</v>
      </c>
      <c r="I13" s="183">
        <v>0</v>
      </c>
      <c r="J13" s="182" t="str">
        <f t="shared" si="2"/>
        <v>GBPSB6L5Y_Quote</v>
      </c>
      <c r="K13" s="181" t="str">
        <f t="shared" si="3"/>
        <v>GBP_YCSTDRH_SB6L5Y</v>
      </c>
      <c r="L13" s="180" t="str">
        <f>_xll.qlSwapRateHelper2(K13,$J13,$C13,Calendar,$F13,$G13,$H13,$L$4,$I13,B13,DiscountingCurve,Permanent,,ObjectOverwrite)</f>
        <v>GBP_YCSTDRH_SB6L5Y#0001</v>
      </c>
      <c r="M13" s="179" t="str">
        <f>_xll.ohRangeRetrieveError(L13)</f>
        <v/>
      </c>
      <c r="N13" s="178"/>
    </row>
    <row r="14" spans="1:18" x14ac:dyDescent="0.2">
      <c r="A14" s="185"/>
      <c r="B14" s="184" t="s">
        <v>181</v>
      </c>
      <c r="C14" s="184" t="s">
        <v>28</v>
      </c>
      <c r="D14" s="184" t="str">
        <v>SB</v>
      </c>
      <c r="E14" s="184" t="str">
        <v>6L</v>
      </c>
      <c r="F14" s="153" t="str">
        <f t="shared" si="0"/>
        <v>Semiannual</v>
      </c>
      <c r="G14" s="153" t="s">
        <v>180</v>
      </c>
      <c r="H14" s="153" t="str">
        <f t="shared" si="1"/>
        <v>Actual/365 (Fixed)</v>
      </c>
      <c r="I14" s="183">
        <v>0</v>
      </c>
      <c r="J14" s="182" t="str">
        <f t="shared" si="2"/>
        <v>GBPSB6L6Y_Quote</v>
      </c>
      <c r="K14" s="181" t="str">
        <f t="shared" si="3"/>
        <v>GBP_YCSTDRH_SB6L6Y</v>
      </c>
      <c r="L14" s="180" t="str">
        <f>_xll.qlSwapRateHelper2(K14,$J14,$C14,Calendar,$F14,$G14,$H14,$L$4,$I14,B14,DiscountingCurve,Permanent,,ObjectOverwrite)</f>
        <v>GBP_YCSTDRH_SB6L6Y#0001</v>
      </c>
      <c r="M14" s="179" t="str">
        <f>_xll.ohRangeRetrieveError(L14)</f>
        <v/>
      </c>
      <c r="N14" s="178"/>
    </row>
    <row r="15" spans="1:18" x14ac:dyDescent="0.2">
      <c r="A15" s="185"/>
      <c r="B15" s="184" t="s">
        <v>181</v>
      </c>
      <c r="C15" s="184" t="s">
        <v>27</v>
      </c>
      <c r="D15" s="184" t="str">
        <v>SB</v>
      </c>
      <c r="E15" s="184" t="str">
        <v>6L</v>
      </c>
      <c r="F15" s="153" t="str">
        <f t="shared" si="0"/>
        <v>Semiannual</v>
      </c>
      <c r="G15" s="153" t="s">
        <v>180</v>
      </c>
      <c r="H15" s="153" t="str">
        <f t="shared" si="1"/>
        <v>Actual/365 (Fixed)</v>
      </c>
      <c r="I15" s="183">
        <v>0</v>
      </c>
      <c r="J15" s="182" t="str">
        <f t="shared" si="2"/>
        <v>GBPSB6L7Y_Quote</v>
      </c>
      <c r="K15" s="181" t="str">
        <f t="shared" si="3"/>
        <v>GBP_YCSTDRH_SB6L7Y</v>
      </c>
      <c r="L15" s="180" t="str">
        <f>_xll.qlSwapRateHelper2(K15,$J15,$C15,Calendar,$F15,$G15,$H15,$L$4,$I15,B15,DiscountingCurve,Permanent,,ObjectOverwrite)</f>
        <v>GBP_YCSTDRH_SB6L7Y#0001</v>
      </c>
      <c r="M15" s="179" t="str">
        <f>_xll.ohRangeRetrieveError(L15)</f>
        <v/>
      </c>
      <c r="N15" s="178"/>
    </row>
    <row r="16" spans="1:18" x14ac:dyDescent="0.2">
      <c r="A16" s="185"/>
      <c r="B16" s="184" t="s">
        <v>181</v>
      </c>
      <c r="C16" s="184" t="s">
        <v>26</v>
      </c>
      <c r="D16" s="184" t="str">
        <v>SB</v>
      </c>
      <c r="E16" s="184" t="str">
        <v>6L</v>
      </c>
      <c r="F16" s="153" t="str">
        <f t="shared" si="0"/>
        <v>Semiannual</v>
      </c>
      <c r="G16" s="153" t="s">
        <v>180</v>
      </c>
      <c r="H16" s="153" t="str">
        <f t="shared" si="1"/>
        <v>Actual/365 (Fixed)</v>
      </c>
      <c r="I16" s="183">
        <v>0</v>
      </c>
      <c r="J16" s="182" t="str">
        <f t="shared" si="2"/>
        <v>GBPSB6L8Y_Quote</v>
      </c>
      <c r="K16" s="181" t="str">
        <f t="shared" si="3"/>
        <v>GBP_YCSTDRH_SB6L8Y</v>
      </c>
      <c r="L16" s="180" t="str">
        <f>_xll.qlSwapRateHelper2(K16,$J16,$C16,Calendar,$F16,$G16,$H16,$L$4,$I16,B16,DiscountingCurve,Permanent,,ObjectOverwrite)</f>
        <v>GBP_YCSTDRH_SB6L8Y#0001</v>
      </c>
      <c r="M16" s="179" t="str">
        <f>_xll.ohRangeRetrieveError(L16)</f>
        <v/>
      </c>
      <c r="N16" s="178"/>
    </row>
    <row r="17" spans="1:14" x14ac:dyDescent="0.2">
      <c r="A17" s="185"/>
      <c r="B17" s="184" t="s">
        <v>181</v>
      </c>
      <c r="C17" s="184" t="s">
        <v>25</v>
      </c>
      <c r="D17" s="184" t="str">
        <v>SB</v>
      </c>
      <c r="E17" s="184" t="str">
        <v>6L</v>
      </c>
      <c r="F17" s="153" t="str">
        <f t="shared" si="0"/>
        <v>Semiannual</v>
      </c>
      <c r="G17" s="153" t="s">
        <v>180</v>
      </c>
      <c r="H17" s="153" t="str">
        <f t="shared" si="1"/>
        <v>Actual/365 (Fixed)</v>
      </c>
      <c r="I17" s="183">
        <v>0</v>
      </c>
      <c r="J17" s="182" t="str">
        <f t="shared" si="2"/>
        <v>GBPSB6L9Y_Quote</v>
      </c>
      <c r="K17" s="181" t="str">
        <f t="shared" si="3"/>
        <v>GBP_YCSTDRH_SB6L9Y</v>
      </c>
      <c r="L17" s="180" t="str">
        <f>_xll.qlSwapRateHelper2(K17,$J17,$C17,Calendar,$F17,$G17,$H17,$L$4,$I17,B17,DiscountingCurve,Permanent,,ObjectOverwrite)</f>
        <v>GBP_YCSTDRH_SB6L9Y#0001</v>
      </c>
      <c r="M17" s="179" t="str">
        <f>_xll.ohRangeRetrieveError(L17)</f>
        <v/>
      </c>
      <c r="N17" s="178"/>
    </row>
    <row r="18" spans="1:14" x14ac:dyDescent="0.2">
      <c r="A18" s="185"/>
      <c r="B18" s="184" t="s">
        <v>181</v>
      </c>
      <c r="C18" s="184" t="s">
        <v>24</v>
      </c>
      <c r="D18" s="184" t="str">
        <v>SB</v>
      </c>
      <c r="E18" s="184" t="str">
        <v>6L</v>
      </c>
      <c r="F18" s="153" t="str">
        <f t="shared" si="0"/>
        <v>Semiannual</v>
      </c>
      <c r="G18" s="153" t="s">
        <v>180</v>
      </c>
      <c r="H18" s="153" t="str">
        <f t="shared" si="1"/>
        <v>Actual/365 (Fixed)</v>
      </c>
      <c r="I18" s="183">
        <v>0</v>
      </c>
      <c r="J18" s="182" t="str">
        <f t="shared" si="2"/>
        <v>GBPSB6L10Y_Quote</v>
      </c>
      <c r="K18" s="181" t="str">
        <f t="shared" si="3"/>
        <v>GBP_YCSTDRH_SB6L10Y</v>
      </c>
      <c r="L18" s="180" t="str">
        <f>_xll.qlSwapRateHelper2(K18,$J18,$C18,Calendar,$F18,$G18,$H18,$L$4,$I18,B18,DiscountingCurve,Permanent,,ObjectOverwrite)</f>
        <v>GBP_YCSTDRH_SB6L10Y#0001</v>
      </c>
      <c r="M18" s="179" t="str">
        <f>_xll.ohRangeRetrieveError(L18)</f>
        <v/>
      </c>
      <c r="N18" s="178"/>
    </row>
    <row r="19" spans="1:14" x14ac:dyDescent="0.2">
      <c r="A19" s="185"/>
      <c r="B19" s="184" t="s">
        <v>181</v>
      </c>
      <c r="C19" s="184" t="s">
        <v>23</v>
      </c>
      <c r="D19" s="184" t="str">
        <v>SB</v>
      </c>
      <c r="E19" s="184" t="str">
        <v>6L</v>
      </c>
      <c r="F19" s="153" t="str">
        <f t="shared" si="0"/>
        <v>Semiannual</v>
      </c>
      <c r="G19" s="153" t="s">
        <v>180</v>
      </c>
      <c r="H19" s="153" t="str">
        <f t="shared" si="1"/>
        <v>Actual/365 (Fixed)</v>
      </c>
      <c r="I19" s="183">
        <v>0</v>
      </c>
      <c r="J19" s="182" t="str">
        <f t="shared" si="2"/>
        <v>GBPSB6L11Y_Quote</v>
      </c>
      <c r="K19" s="181" t="str">
        <f t="shared" si="3"/>
        <v>GBP_YCSTDRH_SB6L11Y</v>
      </c>
      <c r="L19" s="180" t="str">
        <f>_xll.qlSwapRateHelper2(K19,$J19,$C19,Calendar,$F19,$G19,$H19,$L$4,$I19,B19,DiscountingCurve,Permanent,,ObjectOverwrite)</f>
        <v>GBP_YCSTDRH_SB6L11Y#0001</v>
      </c>
      <c r="M19" s="179" t="str">
        <f>_xll.ohRangeRetrieveError(L19)</f>
        <v/>
      </c>
      <c r="N19" s="178"/>
    </row>
    <row r="20" spans="1:14" x14ac:dyDescent="0.2">
      <c r="A20" s="185"/>
      <c r="B20" s="184" t="s">
        <v>181</v>
      </c>
      <c r="C20" s="184" t="s">
        <v>22</v>
      </c>
      <c r="D20" s="184" t="str">
        <v>SB</v>
      </c>
      <c r="E20" s="184" t="str">
        <v>6L</v>
      </c>
      <c r="F20" s="153" t="str">
        <f t="shared" si="0"/>
        <v>Semiannual</v>
      </c>
      <c r="G20" s="153" t="s">
        <v>180</v>
      </c>
      <c r="H20" s="153" t="str">
        <f t="shared" si="1"/>
        <v>Actual/365 (Fixed)</v>
      </c>
      <c r="I20" s="183">
        <v>0</v>
      </c>
      <c r="J20" s="182" t="str">
        <f t="shared" si="2"/>
        <v>GBPSB6L12Y_Quote</v>
      </c>
      <c r="K20" s="181" t="str">
        <f t="shared" si="3"/>
        <v>GBP_YCSTDRH_SB6L12Y</v>
      </c>
      <c r="L20" s="180" t="str">
        <f>_xll.qlSwapRateHelper2(K20,$J20,$C20,Calendar,$F20,$G20,$H20,$L$4,$I20,B20,DiscountingCurve,Permanent,,ObjectOverwrite)</f>
        <v>GBP_YCSTDRH_SB6L12Y#0001</v>
      </c>
      <c r="M20" s="179" t="str">
        <f>_xll.ohRangeRetrieveError(L20)</f>
        <v/>
      </c>
      <c r="N20" s="178"/>
    </row>
    <row r="21" spans="1:14" x14ac:dyDescent="0.2">
      <c r="A21" s="185"/>
      <c r="B21" s="184" t="s">
        <v>181</v>
      </c>
      <c r="C21" s="184" t="s">
        <v>21</v>
      </c>
      <c r="D21" s="184" t="str">
        <v>SB</v>
      </c>
      <c r="E21" s="184" t="str">
        <v>6L</v>
      </c>
      <c r="F21" s="153" t="str">
        <f t="shared" si="0"/>
        <v>Semiannual</v>
      </c>
      <c r="G21" s="153" t="s">
        <v>180</v>
      </c>
      <c r="H21" s="153" t="str">
        <f t="shared" si="1"/>
        <v>Actual/365 (Fixed)</v>
      </c>
      <c r="I21" s="183">
        <v>0</v>
      </c>
      <c r="J21" s="182" t="str">
        <f t="shared" si="2"/>
        <v>GBPSB6L13Y_Quote</v>
      </c>
      <c r="K21" s="181" t="str">
        <f t="shared" si="3"/>
        <v>GBP_YCSTDRH_SB6L13Y</v>
      </c>
      <c r="L21" s="180" t="str">
        <f>_xll.qlSwapRateHelper2(K21,$J21,$C21,Calendar,$F21,$G21,$H21,$L$4,$I21,B21,DiscountingCurve,Permanent,,ObjectOverwrite)</f>
        <v>GBP_YCSTDRH_SB6L13Y#0001</v>
      </c>
      <c r="M21" s="179" t="str">
        <f>_xll.ohRangeRetrieveError(L21)</f>
        <v/>
      </c>
      <c r="N21" s="178"/>
    </row>
    <row r="22" spans="1:14" x14ac:dyDescent="0.2">
      <c r="A22" s="185"/>
      <c r="B22" s="184" t="s">
        <v>181</v>
      </c>
      <c r="C22" s="184" t="s">
        <v>20</v>
      </c>
      <c r="D22" s="184" t="str">
        <v>SB</v>
      </c>
      <c r="E22" s="184" t="str">
        <v>6L</v>
      </c>
      <c r="F22" s="153" t="str">
        <f t="shared" si="0"/>
        <v>Semiannual</v>
      </c>
      <c r="G22" s="153" t="s">
        <v>180</v>
      </c>
      <c r="H22" s="153" t="str">
        <f t="shared" si="1"/>
        <v>Actual/365 (Fixed)</v>
      </c>
      <c r="I22" s="183">
        <v>0</v>
      </c>
      <c r="J22" s="182" t="str">
        <f t="shared" si="2"/>
        <v>GBPSB6L14Y_Quote</v>
      </c>
      <c r="K22" s="181" t="str">
        <f t="shared" si="3"/>
        <v>GBP_YCSTDRH_SB6L14Y</v>
      </c>
      <c r="L22" s="180" t="str">
        <f>_xll.qlSwapRateHelper2(K22,$J22,$C22,Calendar,$F22,$G22,$H22,$L$4,$I22,B22,DiscountingCurve,Permanent,,ObjectOverwrite)</f>
        <v>GBP_YCSTDRH_SB6L14Y#0001</v>
      </c>
      <c r="M22" s="179" t="str">
        <f>_xll.ohRangeRetrieveError(L22)</f>
        <v/>
      </c>
      <c r="N22" s="178"/>
    </row>
    <row r="23" spans="1:14" x14ac:dyDescent="0.2">
      <c r="A23" s="185"/>
      <c r="B23" s="184" t="s">
        <v>181</v>
      </c>
      <c r="C23" s="184" t="s">
        <v>19</v>
      </c>
      <c r="D23" s="184" t="str">
        <v>SB</v>
      </c>
      <c r="E23" s="184" t="str">
        <v>6L</v>
      </c>
      <c r="F23" s="153" t="str">
        <f t="shared" si="0"/>
        <v>Semiannual</v>
      </c>
      <c r="G23" s="153" t="s">
        <v>180</v>
      </c>
      <c r="H23" s="153" t="str">
        <f t="shared" si="1"/>
        <v>Actual/365 (Fixed)</v>
      </c>
      <c r="I23" s="183">
        <v>0</v>
      </c>
      <c r="J23" s="182" t="str">
        <f t="shared" si="2"/>
        <v>GBPSB6L15Y_Quote</v>
      </c>
      <c r="K23" s="181" t="str">
        <f t="shared" si="3"/>
        <v>GBP_YCSTDRH_SB6L15Y</v>
      </c>
      <c r="L23" s="180" t="str">
        <f>_xll.qlSwapRateHelper2(K23,$J23,$C23,Calendar,$F23,$G23,$H23,$L$4,$I23,B23,DiscountingCurve,Permanent,,ObjectOverwrite)</f>
        <v>GBP_YCSTDRH_SB6L15Y#0001</v>
      </c>
      <c r="M23" s="179" t="str">
        <f>_xll.ohRangeRetrieveError(L23)</f>
        <v/>
      </c>
      <c r="N23" s="178"/>
    </row>
    <row r="24" spans="1:14" x14ac:dyDescent="0.2">
      <c r="A24" s="185"/>
      <c r="B24" s="184" t="s">
        <v>181</v>
      </c>
      <c r="C24" s="184" t="s">
        <v>18</v>
      </c>
      <c r="D24" s="184" t="str">
        <v>SB</v>
      </c>
      <c r="E24" s="184" t="str">
        <v>6L</v>
      </c>
      <c r="F24" s="153" t="str">
        <f t="shared" si="0"/>
        <v>Semiannual</v>
      </c>
      <c r="G24" s="153" t="s">
        <v>180</v>
      </c>
      <c r="H24" s="153" t="str">
        <f t="shared" si="1"/>
        <v>Actual/365 (Fixed)</v>
      </c>
      <c r="I24" s="183">
        <v>0</v>
      </c>
      <c r="J24" s="182" t="str">
        <f t="shared" si="2"/>
        <v>GBPSB6L16Y_Quote</v>
      </c>
      <c r="K24" s="181" t="str">
        <f t="shared" si="3"/>
        <v>GBP_YCSTDRH_SB6L16Y</v>
      </c>
      <c r="L24" s="180" t="str">
        <f>_xll.qlSwapRateHelper2(K24,$J24,$C24,Calendar,$F24,$G24,$H24,$L$4,$I24,B24,DiscountingCurve,Permanent,,ObjectOverwrite)</f>
        <v>GBP_YCSTDRH_SB6L16Y#0001</v>
      </c>
      <c r="M24" s="179" t="str">
        <f>_xll.ohRangeRetrieveError(L24)</f>
        <v/>
      </c>
      <c r="N24" s="178"/>
    </row>
    <row r="25" spans="1:14" x14ac:dyDescent="0.2">
      <c r="A25" s="185"/>
      <c r="B25" s="184" t="s">
        <v>181</v>
      </c>
      <c r="C25" s="184" t="s">
        <v>17</v>
      </c>
      <c r="D25" s="184" t="str">
        <v>SB</v>
      </c>
      <c r="E25" s="184" t="str">
        <v>6L</v>
      </c>
      <c r="F25" s="153" t="str">
        <f t="shared" si="0"/>
        <v>Semiannual</v>
      </c>
      <c r="G25" s="153" t="s">
        <v>180</v>
      </c>
      <c r="H25" s="153" t="str">
        <f t="shared" si="1"/>
        <v>Actual/365 (Fixed)</v>
      </c>
      <c r="I25" s="183">
        <v>0</v>
      </c>
      <c r="J25" s="182" t="str">
        <f t="shared" si="2"/>
        <v>GBPSB6L17Y_Quote</v>
      </c>
      <c r="K25" s="181" t="str">
        <f t="shared" si="3"/>
        <v>GBP_YCSTDRH_SB6L17Y</v>
      </c>
      <c r="L25" s="180" t="str">
        <f>_xll.qlSwapRateHelper2(K25,$J25,$C25,Calendar,$F25,$G25,$H25,$L$4,$I25,B25,DiscountingCurve,Permanent,,ObjectOverwrite)</f>
        <v>GBP_YCSTDRH_SB6L17Y#0001</v>
      </c>
      <c r="M25" s="179" t="str">
        <f>_xll.ohRangeRetrieveError(L25)</f>
        <v/>
      </c>
      <c r="N25" s="178"/>
    </row>
    <row r="26" spans="1:14" x14ac:dyDescent="0.2">
      <c r="A26" s="185"/>
      <c r="B26" s="184" t="s">
        <v>181</v>
      </c>
      <c r="C26" s="184" t="s">
        <v>16</v>
      </c>
      <c r="D26" s="184" t="str">
        <v>SB</v>
      </c>
      <c r="E26" s="184" t="str">
        <v>6L</v>
      </c>
      <c r="F26" s="153" t="str">
        <f t="shared" si="0"/>
        <v>Semiannual</v>
      </c>
      <c r="G26" s="153" t="s">
        <v>180</v>
      </c>
      <c r="H26" s="153" t="str">
        <f t="shared" si="1"/>
        <v>Actual/365 (Fixed)</v>
      </c>
      <c r="I26" s="183">
        <v>0</v>
      </c>
      <c r="J26" s="182" t="str">
        <f t="shared" si="2"/>
        <v>GBPSB6L18Y_Quote</v>
      </c>
      <c r="K26" s="181" t="str">
        <f t="shared" si="3"/>
        <v>GBP_YCSTDRH_SB6L18Y</v>
      </c>
      <c r="L26" s="180" t="str">
        <f>_xll.qlSwapRateHelper2(K26,$J26,$C26,Calendar,$F26,$G26,$H26,$L$4,$I26,B26,DiscountingCurve,Permanent,,ObjectOverwrite)</f>
        <v>GBP_YCSTDRH_SB6L18Y#0001</v>
      </c>
      <c r="M26" s="179" t="str">
        <f>_xll.ohRangeRetrieveError(L26)</f>
        <v/>
      </c>
      <c r="N26" s="178"/>
    </row>
    <row r="27" spans="1:14" x14ac:dyDescent="0.2">
      <c r="A27" s="185"/>
      <c r="B27" s="184" t="s">
        <v>181</v>
      </c>
      <c r="C27" s="184" t="s">
        <v>15</v>
      </c>
      <c r="D27" s="184" t="str">
        <v>SB</v>
      </c>
      <c r="E27" s="184" t="str">
        <v>6L</v>
      </c>
      <c r="F27" s="153" t="str">
        <f t="shared" si="0"/>
        <v>Semiannual</v>
      </c>
      <c r="G27" s="153" t="s">
        <v>180</v>
      </c>
      <c r="H27" s="153" t="str">
        <f t="shared" si="1"/>
        <v>Actual/365 (Fixed)</v>
      </c>
      <c r="I27" s="183">
        <v>0</v>
      </c>
      <c r="J27" s="182" t="str">
        <f t="shared" si="2"/>
        <v>GBPSB6L19Y_Quote</v>
      </c>
      <c r="K27" s="181" t="str">
        <f t="shared" si="3"/>
        <v>GBP_YCSTDRH_SB6L19Y</v>
      </c>
      <c r="L27" s="180" t="str">
        <f>_xll.qlSwapRateHelper2(K27,$J27,$C27,Calendar,$F27,$G27,$H27,$L$4,$I27,B27,DiscountingCurve,Permanent,,ObjectOverwrite)</f>
        <v>GBP_YCSTDRH_SB6L19Y#0001</v>
      </c>
      <c r="M27" s="179" t="str">
        <f>_xll.ohRangeRetrieveError(L27)</f>
        <v/>
      </c>
      <c r="N27" s="178"/>
    </row>
    <row r="28" spans="1:14" x14ac:dyDescent="0.2">
      <c r="A28" s="185"/>
      <c r="B28" s="184" t="s">
        <v>181</v>
      </c>
      <c r="C28" s="184" t="s">
        <v>14</v>
      </c>
      <c r="D28" s="184" t="str">
        <v>SB</v>
      </c>
      <c r="E28" s="184" t="str">
        <v>6L</v>
      </c>
      <c r="F28" s="153" t="str">
        <f t="shared" si="0"/>
        <v>Semiannual</v>
      </c>
      <c r="G28" s="153" t="s">
        <v>180</v>
      </c>
      <c r="H28" s="153" t="str">
        <f t="shared" si="1"/>
        <v>Actual/365 (Fixed)</v>
      </c>
      <c r="I28" s="183">
        <v>0</v>
      </c>
      <c r="J28" s="182" t="str">
        <f t="shared" si="2"/>
        <v>GBPSB6L20Y_Quote</v>
      </c>
      <c r="K28" s="181" t="str">
        <f t="shared" si="3"/>
        <v>GBP_YCSTDRH_SB6L20Y</v>
      </c>
      <c r="L28" s="180" t="str">
        <f>_xll.qlSwapRateHelper2(K28,$J28,$C28,Calendar,$F28,$G28,$H28,$L$4,$I28,B28,DiscountingCurve,Permanent,,ObjectOverwrite)</f>
        <v>GBP_YCSTDRH_SB6L20Y#0001</v>
      </c>
      <c r="M28" s="179" t="str">
        <f>_xll.ohRangeRetrieveError(L28)</f>
        <v/>
      </c>
      <c r="N28" s="178"/>
    </row>
    <row r="29" spans="1:14" x14ac:dyDescent="0.2">
      <c r="A29" s="185"/>
      <c r="B29" s="184" t="s">
        <v>181</v>
      </c>
      <c r="C29" s="184" t="s">
        <v>13</v>
      </c>
      <c r="D29" s="184" t="str">
        <v>SB</v>
      </c>
      <c r="E29" s="184" t="str">
        <v>6L</v>
      </c>
      <c r="F29" s="153" t="str">
        <f t="shared" si="0"/>
        <v>Semiannual</v>
      </c>
      <c r="G29" s="153" t="s">
        <v>180</v>
      </c>
      <c r="H29" s="153" t="str">
        <f t="shared" si="1"/>
        <v>Actual/365 (Fixed)</v>
      </c>
      <c r="I29" s="183">
        <v>0</v>
      </c>
      <c r="J29" s="182" t="str">
        <f t="shared" si="2"/>
        <v>GBPSB6L21Y_Quote</v>
      </c>
      <c r="K29" s="181" t="str">
        <f t="shared" si="3"/>
        <v>GBP_YCSTDRH_SB6L21Y</v>
      </c>
      <c r="L29" s="180" t="str">
        <f>_xll.qlSwapRateHelper2(K29,$J29,$C29,Calendar,$F29,$G29,$H29,$L$4,$I29,B29,DiscountingCurve,Permanent,,ObjectOverwrite)</f>
        <v>GBP_YCSTDRH_SB6L21Y#0001</v>
      </c>
      <c r="M29" s="179" t="str">
        <f>_xll.ohRangeRetrieveError(L29)</f>
        <v/>
      </c>
      <c r="N29" s="178"/>
    </row>
    <row r="30" spans="1:14" x14ac:dyDescent="0.2">
      <c r="A30" s="185"/>
      <c r="B30" s="184" t="s">
        <v>181</v>
      </c>
      <c r="C30" s="184" t="s">
        <v>12</v>
      </c>
      <c r="D30" s="184" t="str">
        <v>SB</v>
      </c>
      <c r="E30" s="184" t="str">
        <v>6L</v>
      </c>
      <c r="F30" s="153" t="str">
        <f t="shared" si="0"/>
        <v>Semiannual</v>
      </c>
      <c r="G30" s="153" t="s">
        <v>180</v>
      </c>
      <c r="H30" s="153" t="str">
        <f t="shared" si="1"/>
        <v>Actual/365 (Fixed)</v>
      </c>
      <c r="I30" s="183">
        <v>0</v>
      </c>
      <c r="J30" s="182" t="str">
        <f t="shared" si="2"/>
        <v>GBPSB6L22Y_Quote</v>
      </c>
      <c r="K30" s="181" t="str">
        <f t="shared" si="3"/>
        <v>GBP_YCSTDRH_SB6L22Y</v>
      </c>
      <c r="L30" s="180" t="str">
        <f>_xll.qlSwapRateHelper2(K30,$J30,$C30,Calendar,$F30,$G30,$H30,$L$4,$I30,B30,DiscountingCurve,Permanent,,ObjectOverwrite)</f>
        <v>GBP_YCSTDRH_SB6L22Y#0001</v>
      </c>
      <c r="M30" s="179" t="str">
        <f>_xll.ohRangeRetrieveError(L30)</f>
        <v/>
      </c>
      <c r="N30" s="178"/>
    </row>
    <row r="31" spans="1:14" x14ac:dyDescent="0.2">
      <c r="A31" s="185"/>
      <c r="B31" s="184" t="s">
        <v>181</v>
      </c>
      <c r="C31" s="184" t="s">
        <v>11</v>
      </c>
      <c r="D31" s="184" t="str">
        <v>SB</v>
      </c>
      <c r="E31" s="184" t="str">
        <v>6L</v>
      </c>
      <c r="F31" s="153" t="str">
        <f t="shared" si="0"/>
        <v>Semiannual</v>
      </c>
      <c r="G31" s="153" t="s">
        <v>180</v>
      </c>
      <c r="H31" s="153" t="str">
        <f t="shared" si="1"/>
        <v>Actual/365 (Fixed)</v>
      </c>
      <c r="I31" s="183">
        <v>0</v>
      </c>
      <c r="J31" s="182" t="str">
        <f t="shared" si="2"/>
        <v>GBPSB6L23Y_Quote</v>
      </c>
      <c r="K31" s="181" t="str">
        <f t="shared" si="3"/>
        <v>GBP_YCSTDRH_SB6L23Y</v>
      </c>
      <c r="L31" s="180" t="str">
        <f>_xll.qlSwapRateHelper2(K31,$J31,$C31,Calendar,$F31,$G31,$H31,$L$4,$I31,B31,DiscountingCurve,Permanent,,ObjectOverwrite)</f>
        <v>GBP_YCSTDRH_SB6L23Y#0001</v>
      </c>
      <c r="M31" s="179" t="str">
        <f>_xll.ohRangeRetrieveError(L31)</f>
        <v/>
      </c>
      <c r="N31" s="178"/>
    </row>
    <row r="32" spans="1:14" x14ac:dyDescent="0.2">
      <c r="A32" s="185"/>
      <c r="B32" s="184" t="s">
        <v>181</v>
      </c>
      <c r="C32" s="184" t="s">
        <v>10</v>
      </c>
      <c r="D32" s="184" t="str">
        <v>SB</v>
      </c>
      <c r="E32" s="184" t="str">
        <v>6L</v>
      </c>
      <c r="F32" s="153" t="str">
        <f t="shared" si="0"/>
        <v>Semiannual</v>
      </c>
      <c r="G32" s="153" t="s">
        <v>180</v>
      </c>
      <c r="H32" s="153" t="str">
        <f t="shared" si="1"/>
        <v>Actual/365 (Fixed)</v>
      </c>
      <c r="I32" s="183">
        <v>0</v>
      </c>
      <c r="J32" s="182" t="str">
        <f t="shared" si="2"/>
        <v>GBPSB6L24Y_Quote</v>
      </c>
      <c r="K32" s="181" t="str">
        <f t="shared" si="3"/>
        <v>GBP_YCSTDRH_SB6L24Y</v>
      </c>
      <c r="L32" s="180" t="str">
        <f>_xll.qlSwapRateHelper2(K32,$J32,$C32,Calendar,$F32,$G32,$H32,$L$4,$I32,B32,DiscountingCurve,Permanent,,ObjectOverwrite)</f>
        <v>GBP_YCSTDRH_SB6L24Y#0001</v>
      </c>
      <c r="M32" s="179" t="str">
        <f>_xll.ohRangeRetrieveError(L32)</f>
        <v/>
      </c>
      <c r="N32" s="178"/>
    </row>
    <row r="33" spans="1:14" x14ac:dyDescent="0.2">
      <c r="A33" s="185"/>
      <c r="B33" s="184" t="s">
        <v>181</v>
      </c>
      <c r="C33" s="184" t="s">
        <v>9</v>
      </c>
      <c r="D33" s="184" t="str">
        <v>SB</v>
      </c>
      <c r="E33" s="184" t="str">
        <v>6L</v>
      </c>
      <c r="F33" s="153" t="str">
        <f t="shared" si="0"/>
        <v>Semiannual</v>
      </c>
      <c r="G33" s="153" t="s">
        <v>180</v>
      </c>
      <c r="H33" s="153" t="str">
        <f t="shared" si="1"/>
        <v>Actual/365 (Fixed)</v>
      </c>
      <c r="I33" s="183">
        <v>0</v>
      </c>
      <c r="J33" s="182" t="str">
        <f t="shared" si="2"/>
        <v>GBPSB6L25Y_Quote</v>
      </c>
      <c r="K33" s="181" t="str">
        <f t="shared" si="3"/>
        <v>GBP_YCSTDRH_SB6L25Y</v>
      </c>
      <c r="L33" s="180" t="str">
        <f>_xll.qlSwapRateHelper2(K33,$J33,$C33,Calendar,$F33,$G33,$H33,$L$4,$I33,B33,DiscountingCurve,Permanent,,ObjectOverwrite)</f>
        <v>GBP_YCSTDRH_SB6L25Y#0001</v>
      </c>
      <c r="M33" s="179" t="str">
        <f>_xll.ohRangeRetrieveError(L33)</f>
        <v/>
      </c>
      <c r="N33" s="178"/>
    </row>
    <row r="34" spans="1:14" x14ac:dyDescent="0.2">
      <c r="A34" s="185"/>
      <c r="B34" s="184" t="s">
        <v>181</v>
      </c>
      <c r="C34" s="184" t="s">
        <v>8</v>
      </c>
      <c r="D34" s="184" t="str">
        <v>SB</v>
      </c>
      <c r="E34" s="184" t="str">
        <v>6L</v>
      </c>
      <c r="F34" s="153" t="str">
        <f t="shared" si="0"/>
        <v>Semiannual</v>
      </c>
      <c r="G34" s="153" t="s">
        <v>180</v>
      </c>
      <c r="H34" s="153" t="str">
        <f t="shared" si="1"/>
        <v>Actual/365 (Fixed)</v>
      </c>
      <c r="I34" s="183">
        <v>0</v>
      </c>
      <c r="J34" s="182" t="str">
        <f t="shared" si="2"/>
        <v>GBPSB6L26Y_Quote</v>
      </c>
      <c r="K34" s="181" t="str">
        <f t="shared" si="3"/>
        <v>GBP_YCSTDRH_SB6L26Y</v>
      </c>
      <c r="L34" s="180" t="str">
        <f>_xll.qlSwapRateHelper2(K34,$J34,$C34,Calendar,$F34,$G34,$H34,$L$4,$I34,B34,DiscountingCurve,Permanent,,ObjectOverwrite)</f>
        <v>GBP_YCSTDRH_SB6L26Y#0001</v>
      </c>
      <c r="M34" s="179" t="str">
        <f>_xll.ohRangeRetrieveError(L34)</f>
        <v/>
      </c>
      <c r="N34" s="178"/>
    </row>
    <row r="35" spans="1:14" x14ac:dyDescent="0.2">
      <c r="A35" s="185"/>
      <c r="B35" s="184" t="s">
        <v>181</v>
      </c>
      <c r="C35" s="184" t="s">
        <v>7</v>
      </c>
      <c r="D35" s="184" t="str">
        <v>SB</v>
      </c>
      <c r="E35" s="184" t="str">
        <v>6L</v>
      </c>
      <c r="F35" s="153" t="str">
        <f t="shared" si="0"/>
        <v>Semiannual</v>
      </c>
      <c r="G35" s="153" t="s">
        <v>180</v>
      </c>
      <c r="H35" s="153" t="str">
        <f t="shared" si="1"/>
        <v>Actual/365 (Fixed)</v>
      </c>
      <c r="I35" s="183">
        <v>0</v>
      </c>
      <c r="J35" s="182" t="str">
        <f t="shared" si="2"/>
        <v>GBPSB6L27Y_Quote</v>
      </c>
      <c r="K35" s="181" t="str">
        <f t="shared" si="3"/>
        <v>GBP_YCSTDRH_SB6L27Y</v>
      </c>
      <c r="L35" s="180" t="str">
        <f>_xll.qlSwapRateHelper2(K35,$J35,$C35,Calendar,$F35,$G35,$H35,$L$4,$I35,B35,DiscountingCurve,Permanent,,ObjectOverwrite)</f>
        <v>GBP_YCSTDRH_SB6L27Y#0001</v>
      </c>
      <c r="M35" s="179" t="str">
        <f>_xll.ohRangeRetrieveError(L35)</f>
        <v/>
      </c>
      <c r="N35" s="178"/>
    </row>
    <row r="36" spans="1:14" x14ac:dyDescent="0.2">
      <c r="A36" s="185"/>
      <c r="B36" s="184" t="s">
        <v>181</v>
      </c>
      <c r="C36" s="184" t="s">
        <v>6</v>
      </c>
      <c r="D36" s="184" t="str">
        <v>SB</v>
      </c>
      <c r="E36" s="184" t="str">
        <v>6L</v>
      </c>
      <c r="F36" s="153" t="str">
        <f t="shared" si="0"/>
        <v>Semiannual</v>
      </c>
      <c r="G36" s="153" t="s">
        <v>180</v>
      </c>
      <c r="H36" s="153" t="str">
        <f t="shared" si="1"/>
        <v>Actual/365 (Fixed)</v>
      </c>
      <c r="I36" s="183">
        <v>0</v>
      </c>
      <c r="J36" s="182" t="str">
        <f t="shared" si="2"/>
        <v>GBPSB6L28Y_Quote</v>
      </c>
      <c r="K36" s="181" t="str">
        <f t="shared" si="3"/>
        <v>GBP_YCSTDRH_SB6L28Y</v>
      </c>
      <c r="L36" s="180" t="str">
        <f>_xll.qlSwapRateHelper2(K36,$J36,$C36,Calendar,$F36,$G36,$H36,$L$4,$I36,B36,DiscountingCurve,Permanent,,ObjectOverwrite)</f>
        <v>GBP_YCSTDRH_SB6L28Y#0001</v>
      </c>
      <c r="M36" s="179" t="str">
        <f>_xll.ohRangeRetrieveError(L36)</f>
        <v/>
      </c>
      <c r="N36" s="178"/>
    </row>
    <row r="37" spans="1:14" x14ac:dyDescent="0.2">
      <c r="A37" s="185"/>
      <c r="B37" s="184" t="s">
        <v>181</v>
      </c>
      <c r="C37" s="184" t="s">
        <v>5</v>
      </c>
      <c r="D37" s="184" t="str">
        <v>SB</v>
      </c>
      <c r="E37" s="184" t="str">
        <v>6L</v>
      </c>
      <c r="F37" s="153" t="str">
        <f t="shared" si="0"/>
        <v>Semiannual</v>
      </c>
      <c r="G37" s="153" t="s">
        <v>180</v>
      </c>
      <c r="H37" s="153" t="str">
        <f t="shared" si="1"/>
        <v>Actual/365 (Fixed)</v>
      </c>
      <c r="I37" s="183">
        <v>0</v>
      </c>
      <c r="J37" s="182" t="str">
        <f t="shared" si="2"/>
        <v>GBPSB6L29Y_Quote</v>
      </c>
      <c r="K37" s="181" t="str">
        <f t="shared" si="3"/>
        <v>GBP_YCSTDRH_SB6L29Y</v>
      </c>
      <c r="L37" s="180" t="str">
        <f>_xll.qlSwapRateHelper2(K37,$J37,$C37,Calendar,$F37,$G37,$H37,$L$4,$I37,B37,DiscountingCurve,Permanent,,ObjectOverwrite)</f>
        <v>GBP_YCSTDRH_SB6L29Y#0001</v>
      </c>
      <c r="M37" s="179" t="str">
        <f>_xll.ohRangeRetrieveError(L37)</f>
        <v/>
      </c>
      <c r="N37" s="178"/>
    </row>
    <row r="38" spans="1:14" x14ac:dyDescent="0.2">
      <c r="A38" s="185"/>
      <c r="B38" s="184" t="s">
        <v>181</v>
      </c>
      <c r="C38" s="184" t="s">
        <v>4</v>
      </c>
      <c r="D38" s="184" t="str">
        <v>SB</v>
      </c>
      <c r="E38" s="184" t="str">
        <v>6L</v>
      </c>
      <c r="F38" s="153" t="str">
        <f t="shared" si="0"/>
        <v>Semiannual</v>
      </c>
      <c r="G38" s="153" t="s">
        <v>180</v>
      </c>
      <c r="H38" s="153" t="str">
        <f t="shared" si="1"/>
        <v>Actual/365 (Fixed)</v>
      </c>
      <c r="I38" s="183">
        <v>0</v>
      </c>
      <c r="J38" s="182" t="str">
        <f t="shared" si="2"/>
        <v>GBPSB6L30Y_Quote</v>
      </c>
      <c r="K38" s="181" t="str">
        <f t="shared" si="3"/>
        <v>GBP_YCSTDRH_SB6L30Y</v>
      </c>
      <c r="L38" s="180" t="str">
        <f>_xll.qlSwapRateHelper2(K38,$J38,$C38,Calendar,$F38,$G38,$H38,$L$4,$I38,B38,DiscountingCurve,Permanent,,ObjectOverwrite)</f>
        <v>GBP_YCSTDRH_SB6L30Y#0001</v>
      </c>
      <c r="M38" s="179" t="str">
        <f>_xll.ohRangeRetrieveError(L38)</f>
        <v/>
      </c>
      <c r="N38" s="178"/>
    </row>
    <row r="39" spans="1:14" x14ac:dyDescent="0.2">
      <c r="A39" s="185"/>
      <c r="B39" s="184" t="s">
        <v>181</v>
      </c>
      <c r="C39" s="184" t="s">
        <v>3</v>
      </c>
      <c r="D39" s="184" t="str">
        <v>SB</v>
      </c>
      <c r="E39" s="184" t="str">
        <v>6L</v>
      </c>
      <c r="F39" s="153" t="str">
        <f t="shared" si="0"/>
        <v>Semiannual</v>
      </c>
      <c r="G39" s="153" t="s">
        <v>180</v>
      </c>
      <c r="H39" s="153" t="str">
        <f t="shared" si="1"/>
        <v>Actual/365 (Fixed)</v>
      </c>
      <c r="I39" s="183">
        <v>0</v>
      </c>
      <c r="J39" s="182" t="str">
        <f t="shared" si="2"/>
        <v>GBPSB6L35Y_Quote</v>
      </c>
      <c r="K39" s="181" t="str">
        <f t="shared" si="3"/>
        <v>GBP_YCSTDRH_SB6L35Y</v>
      </c>
      <c r="L39" s="180" t="str">
        <f>_xll.qlSwapRateHelper2(K39,$J39,$C39,Calendar,$F39,$G39,$H39,$L$4,$I39,B39,DiscountingCurve,Permanent,,ObjectOverwrite)</f>
        <v>GBP_YCSTDRH_SB6L35Y#0001</v>
      </c>
      <c r="M39" s="179" t="str">
        <f>_xll.ohRangeRetrieveError(L39)</f>
        <v/>
      </c>
      <c r="N39" s="178"/>
    </row>
    <row r="40" spans="1:14" x14ac:dyDescent="0.2">
      <c r="A40" s="185"/>
      <c r="B40" s="184" t="s">
        <v>181</v>
      </c>
      <c r="C40" s="184" t="s">
        <v>2</v>
      </c>
      <c r="D40" s="184" t="str">
        <v>SB</v>
      </c>
      <c r="E40" s="184" t="str">
        <v>6L</v>
      </c>
      <c r="F40" s="153" t="str">
        <f t="shared" si="0"/>
        <v>Semiannual</v>
      </c>
      <c r="G40" s="153" t="s">
        <v>180</v>
      </c>
      <c r="H40" s="153" t="str">
        <f t="shared" si="1"/>
        <v>Actual/365 (Fixed)</v>
      </c>
      <c r="I40" s="183">
        <v>0</v>
      </c>
      <c r="J40" s="182" t="str">
        <f t="shared" si="2"/>
        <v>GBPSB6L40Y_Quote</v>
      </c>
      <c r="K40" s="181" t="str">
        <f t="shared" si="3"/>
        <v>GBP_YCSTDRH_SB6L40Y</v>
      </c>
      <c r="L40" s="180" t="str">
        <f>_xll.qlSwapRateHelper2(K40,$J40,$C40,Calendar,$F40,$G40,$H40,$L$4,$I40,B40,DiscountingCurve,Permanent,,ObjectOverwrite)</f>
        <v>GBP_YCSTDRH_SB6L40Y#0001</v>
      </c>
      <c r="M40" s="179" t="str">
        <f>_xll.ohRangeRetrieveError(L40)</f>
        <v/>
      </c>
      <c r="N40" s="178"/>
    </row>
    <row r="41" spans="1:14" x14ac:dyDescent="0.2">
      <c r="A41" s="185"/>
      <c r="B41" s="184" t="s">
        <v>181</v>
      </c>
      <c r="C41" s="184" t="s">
        <v>1</v>
      </c>
      <c r="D41" s="184" t="str">
        <v>SB</v>
      </c>
      <c r="E41" s="184" t="str">
        <v>6L</v>
      </c>
      <c r="F41" s="153" t="str">
        <f t="shared" si="0"/>
        <v>Semiannual</v>
      </c>
      <c r="G41" s="153" t="s">
        <v>180</v>
      </c>
      <c r="H41" s="153" t="str">
        <f t="shared" si="1"/>
        <v>Actual/365 (Fixed)</v>
      </c>
      <c r="I41" s="183">
        <v>0</v>
      </c>
      <c r="J41" s="182" t="str">
        <f t="shared" si="2"/>
        <v>GBPSB6L50Y_Quote</v>
      </c>
      <c r="K41" s="181" t="str">
        <f t="shared" si="3"/>
        <v>GBP_YCSTDRH_SB6L50Y</v>
      </c>
      <c r="L41" s="180" t="str">
        <f>_xll.qlSwapRateHelper2(K41,$J41,$C41,Calendar,$F41,$G41,$H41,$L$4,$I41,B41,DiscountingCurve,Permanent,,ObjectOverwrite)</f>
        <v>GBP_YCSTDRH_SB6L50Y#0001</v>
      </c>
      <c r="M41" s="179" t="str">
        <f>_xll.ohRangeRetrieveError(L41)</f>
        <v/>
      </c>
      <c r="N41" s="178"/>
    </row>
    <row r="42" spans="1:14" x14ac:dyDescent="0.2">
      <c r="A42" s="185"/>
      <c r="B42" s="184" t="s">
        <v>181</v>
      </c>
      <c r="C42" s="184" t="s">
        <v>0</v>
      </c>
      <c r="D42" s="184" t="str">
        <v>SB</v>
      </c>
      <c r="E42" s="184" t="str">
        <v>6L</v>
      </c>
      <c r="F42" s="153" t="str">
        <f t="shared" si="0"/>
        <v>Semiannual</v>
      </c>
      <c r="G42" s="153" t="s">
        <v>180</v>
      </c>
      <c r="H42" s="153" t="str">
        <f t="shared" si="1"/>
        <v>Actual/365 (Fixed)</v>
      </c>
      <c r="I42" s="183">
        <v>0</v>
      </c>
      <c r="J42" s="182" t="str">
        <f t="shared" si="2"/>
        <v>GBPSB6L60Y_Quote</v>
      </c>
      <c r="K42" s="181" t="str">
        <f t="shared" si="3"/>
        <v>GBP_YCSTDRH_SB6L60Y</v>
      </c>
      <c r="L42" s="180" t="str">
        <f>_xll.qlSwapRateHelper2(K42,$J42,$C42,Calendar,$F42,$G42,$H42,$L$4,$I42,B42,DiscountingCurve,Permanent,,ObjectOverwrite)</f>
        <v>GBP_YCSTDRH_SB6L60Y#0001</v>
      </c>
      <c r="M42" s="179" t="str">
        <f>_xll.ohRangeRetrieveError(L42)</f>
        <v/>
      </c>
      <c r="N42" s="178"/>
    </row>
    <row r="43" spans="1:14" ht="13.5" thickBot="1" x14ac:dyDescent="0.25">
      <c r="A43" s="177"/>
      <c r="B43" s="176"/>
      <c r="C43" s="176"/>
      <c r="D43" s="176"/>
      <c r="E43" s="176"/>
      <c r="F43" s="176"/>
      <c r="G43" s="176"/>
      <c r="H43" s="176"/>
      <c r="I43" s="176"/>
      <c r="J43" s="176"/>
      <c r="K43" s="176"/>
      <c r="L43" s="175"/>
      <c r="M43" s="175"/>
      <c r="N43" s="17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STD_Deposits</vt:lpstr>
      <vt:lpstr>STD_Futures</vt:lpstr>
      <vt:lpstr>STD_Swaps</vt:lpstr>
      <vt:lpstr>Accuracy</vt:lpstr>
      <vt:lpstr>STD_Swaps!BondBasisDayCounter</vt:lpstr>
      <vt:lpstr>STD_Swaps!Calendar</vt:lpstr>
      <vt:lpstr>Calendar</vt:lpstr>
      <vt:lpstr>STD_Swaps!Conventions</vt:lpstr>
      <vt:lpstr>STD_Deposits!Currency</vt:lpstr>
      <vt:lpstr>STD_Futures!Currency</vt:lpstr>
      <vt:lpstr>STD_Swaps!Currency</vt:lpstr>
      <vt:lpstr>Currency</vt:lpstr>
      <vt:lpstr>DepoInclusionCriteria</vt:lpstr>
      <vt:lpstr>Discounting</vt:lpstr>
      <vt:lpstr>Discounting2</vt:lpstr>
      <vt:lpstr>STD_Swaps!DiscountingCurve</vt:lpstr>
      <vt:lpstr>STD_Futures!FamilyName</vt:lpstr>
      <vt:lpstr>STD_Swaps!FamilyName</vt:lpstr>
      <vt:lpstr>FamilyName</vt:lpstr>
      <vt:lpstr>STD_Futures!FileOverwrite</vt:lpstr>
      <vt:lpstr>STD_Swaps!FileOverwrite</vt:lpstr>
      <vt:lpstr>FileOverwrite</vt:lpstr>
      <vt:lpstr>FrontFuturesRollingDays</vt:lpstr>
      <vt:lpstr>GENERAL_SETTINGS</vt:lpstr>
      <vt:lpstr>IborType</vt:lpstr>
      <vt:lpstr>IndexTenor</vt:lpstr>
      <vt:lpstr>InterpolatorID</vt:lpstr>
      <vt:lpstr>MinDistance</vt:lpstr>
      <vt:lpstr>STD_Swaps!MoneyMarketDayCounter</vt:lpstr>
      <vt:lpstr>Months</vt:lpstr>
      <vt:lpstr>NDays</vt:lpstr>
      <vt:lpstr>nIMMFutures</vt:lpstr>
      <vt:lpstr>nSerialFutures</vt:lpstr>
      <vt:lpstr>STD_Deposits!ObjectOverwrite</vt:lpstr>
      <vt:lpstr>STD_Futures!ObjectOverwrite</vt:lpstr>
      <vt:lpstr>STD_Swaps!ObjectOverwrite</vt:lpstr>
      <vt:lpstr>ObjectOverwrite</vt:lpstr>
      <vt:lpstr>STD_Deposits!Permanent</vt:lpstr>
      <vt:lpstr>STD_Futures!Permanent</vt:lpstr>
      <vt:lpstr>STD_Swaps!Permanent</vt:lpstr>
      <vt:lpstr>Permanent</vt:lpstr>
      <vt:lpstr>STD_Futures!QuoteSuffix</vt:lpstr>
      <vt:lpstr>STD_Swaps!QuoteSuffix</vt:lpstr>
      <vt:lpstr>QuoteSuffix</vt:lpstr>
      <vt:lpstr>RateHelperPrefix</vt:lpstr>
      <vt:lpstr>RateHelpers</vt:lpstr>
      <vt:lpstr>RateHelpersIncluded</vt:lpstr>
      <vt:lpstr>RateHelpersPriority</vt:lpstr>
      <vt:lpstr>RateHelpersSelected</vt:lpstr>
      <vt:lpstr>STD_Futures!SerializationPath</vt:lpstr>
      <vt:lpstr>STD_Swaps!SerializationPath</vt:lpstr>
      <vt:lpstr>SerializationPath</vt:lpstr>
      <vt:lpstr>STD_Futures!Serialize</vt:lpstr>
      <vt:lpstr>STD_Swaps!Serialize</vt:lpstr>
      <vt:lpstr>Serialize</vt:lpstr>
      <vt:lpstr>SwapFixedFreq</vt:lpstr>
      <vt:lpstr>TraitsID</vt:lpstr>
      <vt:lpstr>STD_Deposits!Trigger</vt:lpstr>
      <vt:lpstr>STD_Futures!Trigger</vt:lpstr>
      <vt:lpstr>STD_Swaps!Trigger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2014-01-14T09:35:49Z</dcterms:modified>
</cp:coreProperties>
</file>