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80" windowWidth="27795" windowHeight="12525" tabRatio="729"/>
  </bookViews>
  <sheets>
    <sheet name="General Settings" sheetId="6" r:id="rId1"/>
    <sheet name="RateHelpers" sheetId="5" r:id="rId2"/>
    <sheet name="Selected" sheetId="4" r:id="rId3"/>
    <sheet name="ON" sheetId="9" r:id="rId4"/>
    <sheet name="ON (2)" sheetId="17" r:id="rId5"/>
    <sheet name="ON (3)" sheetId="25" r:id="rId6"/>
  </sheets>
  <definedNames>
    <definedName name="Accuracy">'General Settings'!$D$23</definedName>
    <definedName name="BondBasisDayCounter" localSheetId="5">'General Settings'!#REF!</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Settings'!$J$14</definedName>
    <definedName name="Discounting2">'General Settings'!$J$15</definedName>
    <definedName name="DiscountingCurve" localSheetId="5">'ON (3)'!$L$2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Settings'!$J$13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Settings'!$J$12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5" i="6" l="1"/>
  <c r="J14" i="6" l="1"/>
  <c r="J15" i="6"/>
  <c r="K2" i="25" l="1"/>
  <c r="K3" i="25" s="1"/>
  <c r="L2" i="25"/>
  <c r="K4" i="25" l="1"/>
  <c r="H6" i="25"/>
  <c r="J6" i="25"/>
  <c r="K6" i="25"/>
  <c r="E7" i="25"/>
  <c r="J7" i="25" s="1"/>
  <c r="H7" i="25"/>
  <c r="L4"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M4" i="25"/>
  <c r="L7" i="25"/>
  <c r="L6" i="25"/>
  <c r="P6" i="25"/>
  <c r="Q6"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38" i="25"/>
  <c r="K38" i="25" s="1"/>
  <c r="H38" i="25"/>
  <c r="M7" i="25"/>
  <c r="Q7" i="25"/>
  <c r="L19" i="25"/>
  <c r="L8" i="25"/>
  <c r="L14" i="25"/>
  <c r="Q14" i="25" s="1"/>
  <c r="L17" i="25"/>
  <c r="M17" i="25" s="1"/>
  <c r="P17" i="25"/>
  <c r="L22" i="25"/>
  <c r="L20" i="25"/>
  <c r="M20" i="25" s="1"/>
  <c r="M6" i="25"/>
  <c r="P22" i="25"/>
  <c r="L9" i="25"/>
  <c r="L11" i="25"/>
  <c r="P19" i="25"/>
  <c r="L15" i="25"/>
  <c r="L16" i="25"/>
  <c r="P14" i="25"/>
  <c r="P7" i="25"/>
  <c r="P20" i="25"/>
  <c r="L10" i="25"/>
  <c r="L13" i="25"/>
  <c r="Q13" i="25" s="1"/>
  <c r="M9" i="25"/>
  <c r="L18" i="25"/>
  <c r="P13" i="25"/>
  <c r="Q20" i="25"/>
  <c r="M11" i="25"/>
  <c r="L21" i="25"/>
  <c r="P8" i="25"/>
  <c r="L12" i="25"/>
  <c r="M14" i="25"/>
  <c r="P15" i="25"/>
  <c r="Q15" i="25"/>
  <c r="Q16" i="25"/>
  <c r="Q10" i="25"/>
  <c r="P10" i="25"/>
  <c r="Q18" i="25"/>
  <c r="M18" i="25"/>
  <c r="P18" i="25"/>
  <c r="Q21" i="25"/>
  <c r="P21" i="25"/>
  <c r="M12" i="25"/>
  <c r="Q12" i="25"/>
  <c r="J36" i="25" l="1"/>
  <c r="J34" i="25"/>
  <c r="J24" i="25"/>
  <c r="J26" i="25"/>
  <c r="J38" i="25"/>
  <c r="J28" i="25"/>
  <c r="J30" i="25"/>
  <c r="J32" i="25"/>
  <c r="K37" i="25"/>
  <c r="K35" i="25"/>
  <c r="K33" i="25"/>
  <c r="K31" i="25"/>
  <c r="K29" i="25"/>
  <c r="K27" i="25"/>
  <c r="K25" i="25"/>
  <c r="K23" i="25"/>
  <c r="P16" i="25"/>
  <c r="M16" i="25"/>
  <c r="L28" i="25"/>
  <c r="P11" i="25"/>
  <c r="L30" i="25"/>
  <c r="L23" i="25"/>
  <c r="M23" i="25"/>
  <c r="M22" i="25"/>
  <c r="Q17" i="25"/>
  <c r="L33" i="25"/>
  <c r="P9" i="25"/>
  <c r="L32" i="25"/>
  <c r="L27" i="25"/>
  <c r="P28" i="25"/>
  <c r="P12" i="25"/>
  <c r="Q8" i="25"/>
  <c r="M13" i="25"/>
  <c r="M21" i="25"/>
  <c r="Q33" i="25"/>
  <c r="Q23" i="25"/>
  <c r="M32" i="25"/>
  <c r="M30" i="25"/>
  <c r="L29" i="25"/>
  <c r="M29" i="25" s="1"/>
  <c r="Q22" i="25"/>
  <c r="L35" i="25"/>
  <c r="Q35" i="25" s="1"/>
  <c r="M27" i="25"/>
  <c r="L31" i="25"/>
  <c r="M10" i="25"/>
  <c r="M35" i="25"/>
  <c r="Q32" i="25"/>
  <c r="Q29" i="25"/>
  <c r="L25" i="25"/>
  <c r="M25" i="25" s="1"/>
  <c r="M28" i="25"/>
  <c r="L26" i="25"/>
  <c r="P27" i="25"/>
  <c r="L38" i="25"/>
  <c r="M38" i="25" s="1"/>
  <c r="P30" i="25"/>
  <c r="P38" i="25"/>
  <c r="P35" i="25"/>
  <c r="P32" i="25"/>
  <c r="M19" i="25"/>
  <c r="Q19" i="25"/>
  <c r="L24" i="25"/>
  <c r="L37" i="25"/>
  <c r="Q25" i="25"/>
  <c r="L34" i="25"/>
  <c r="M34" i="25" s="1"/>
  <c r="Q28" i="25"/>
  <c r="Q38" i="25"/>
  <c r="Q30" i="25"/>
  <c r="Q11" i="25"/>
  <c r="L36" i="25"/>
  <c r="P29" i="25"/>
  <c r="P31" i="25"/>
  <c r="P23" i="25"/>
  <c r="Q9" i="25"/>
  <c r="P25" i="25"/>
  <c r="Q34" i="25"/>
  <c r="Q36" i="25"/>
  <c r="M24" i="25"/>
  <c r="M8" i="25"/>
  <c r="M15" i="25"/>
  <c r="M26" i="25"/>
  <c r="Q31" i="25"/>
  <c r="P34" i="25"/>
  <c r="M33" i="25"/>
  <c r="P33" i="25"/>
  <c r="Q26" i="25"/>
  <c r="Q24" i="25"/>
  <c r="P24" i="25"/>
  <c r="M37" i="25"/>
  <c r="Q37" i="25"/>
  <c r="P36" i="25"/>
  <c r="M36" i="25"/>
  <c r="P37" i="25"/>
  <c r="P26" i="25"/>
  <c r="M31" i="25"/>
  <c r="Q27" i="25"/>
  <c r="L3" i="25"/>
  <c r="M3" i="25"/>
  <c r="G1" i="17" l="1"/>
  <c r="G3" i="17" s="1"/>
  <c r="F3" i="17"/>
  <c r="L3" i="17"/>
  <c r="H3" i="17"/>
  <c r="G2" i="17" l="1"/>
  <c r="F4" i="17"/>
  <c r="G4" i="17"/>
  <c r="I3" i="17"/>
  <c r="H4" i="17"/>
  <c r="I4" i="17" s="1"/>
  <c r="H2" i="17"/>
  <c r="I2" i="17"/>
  <c r="E1" i="9" l="1"/>
  <c r="E2" i="9" s="1"/>
  <c r="D3" i="9"/>
  <c r="J3" i="9"/>
  <c r="E3" i="9" l="1"/>
  <c r="F3" i="9"/>
  <c r="G3" i="9"/>
  <c r="B1" i="6"/>
  <c r="F2" i="9"/>
  <c r="D9" i="6" l="1"/>
  <c r="E2" i="5" s="1"/>
  <c r="D16" i="6"/>
  <c r="D20" i="6"/>
  <c r="E20" i="6"/>
  <c r="D23" i="6"/>
  <c r="B35" i="5"/>
  <c r="C35" i="5"/>
  <c r="E22" i="6"/>
  <c r="F2" i="5"/>
  <c r="L2" i="5"/>
  <c r="K2" i="5"/>
  <c r="D22" i="6"/>
  <c r="D21" i="6"/>
  <c r="A16" i="5"/>
  <c r="G2" i="9"/>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F5" i="5"/>
  <c r="G39" i="5"/>
  <c r="G48" i="5"/>
  <c r="F49" i="5"/>
  <c r="K40" i="5"/>
  <c r="L40" i="5"/>
  <c r="D16" i="5"/>
  <c r="L47" i="5"/>
  <c r="K8" i="5"/>
  <c r="F42" i="5"/>
  <c r="L43" i="5"/>
  <c r="K44" i="5"/>
  <c r="G30" i="5"/>
  <c r="L12" i="5"/>
  <c r="K46" i="5"/>
  <c r="K11" i="5"/>
  <c r="K43" i="5"/>
  <c r="L49" i="5"/>
  <c r="F47" i="5"/>
  <c r="F32" i="5"/>
  <c r="G28" i="5"/>
  <c r="G43" i="5"/>
  <c r="L4" i="5"/>
  <c r="F12" i="5"/>
  <c r="K32" i="5"/>
  <c r="F46" i="5"/>
  <c r="A17" i="5"/>
  <c r="F41" i="5"/>
  <c r="F38" i="5"/>
  <c r="L6" i="5"/>
  <c r="F4" i="5"/>
  <c r="K14" i="5"/>
  <c r="F48" i="5"/>
  <c r="G40" i="5"/>
  <c r="L14" i="5"/>
  <c r="L15" i="5"/>
  <c r="L38" i="5"/>
  <c r="L33" i="5"/>
  <c r="L11" i="5"/>
  <c r="K47" i="5"/>
  <c r="G42" i="5"/>
  <c r="K34" i="5"/>
  <c r="G31" i="5"/>
  <c r="K49" i="5"/>
  <c r="K15" i="5"/>
  <c r="K33" i="5"/>
  <c r="F14" i="5"/>
  <c r="G49" i="5"/>
  <c r="F28" i="5"/>
  <c r="K10" i="5"/>
  <c r="K42" i="5"/>
  <c r="F3" i="5"/>
  <c r="F36" i="5"/>
  <c r="L9" i="5"/>
  <c r="L31" i="5"/>
  <c r="G29" i="5"/>
  <c r="F37" i="5"/>
  <c r="L7" i="5"/>
  <c r="F11" i="5"/>
  <c r="L39" i="5"/>
  <c r="G34" i="5"/>
  <c r="K38" i="5"/>
  <c r="G35" i="5"/>
  <c r="K41" i="5"/>
  <c r="F39" i="5"/>
  <c r="G45" i="5"/>
  <c r="L41" i="5"/>
  <c r="F8" i="5"/>
  <c r="L5" i="5"/>
  <c r="G36" i="5"/>
  <c r="L29" i="5"/>
  <c r="F30" i="5"/>
  <c r="F10" i="5"/>
  <c r="F6" i="5"/>
  <c r="F31" i="5"/>
  <c r="G46" i="5"/>
  <c r="L36" i="5"/>
  <c r="G38" i="5"/>
  <c r="F34" i="5"/>
  <c r="F29" i="5"/>
  <c r="L46" i="5"/>
  <c r="K7" i="5"/>
  <c r="F44" i="5"/>
  <c r="L10" i="5"/>
  <c r="L44" i="5"/>
  <c r="L35" i="5"/>
  <c r="F7" i="5"/>
  <c r="G47" i="5"/>
  <c r="F45" i="5"/>
  <c r="K5" i="5"/>
  <c r="L30" i="5"/>
  <c r="K12" i="5"/>
  <c r="L37" i="5"/>
  <c r="F35" i="5"/>
  <c r="F15" i="5"/>
  <c r="K28" i="5"/>
  <c r="G33" i="5"/>
  <c r="L34" i="5"/>
  <c r="L32" i="5"/>
  <c r="K30" i="5"/>
  <c r="K31" i="5"/>
  <c r="F40" i="5"/>
  <c r="G44" i="5"/>
  <c r="L28" i="5"/>
  <c r="L8" i="5"/>
  <c r="K35" i="5"/>
  <c r="K13" i="5"/>
  <c r="G37" i="5"/>
  <c r="F9" i="5"/>
  <c r="L3" i="5"/>
  <c r="K36" i="5"/>
  <c r="L45" i="5"/>
  <c r="F13" i="5"/>
  <c r="L13" i="5"/>
  <c r="K6" i="5"/>
  <c r="K48" i="5"/>
  <c r="K4" i="5"/>
  <c r="K3" i="5"/>
  <c r="K9" i="5"/>
  <c r="K45" i="5"/>
  <c r="G41" i="5"/>
  <c r="K29" i="5"/>
  <c r="G32" i="5"/>
  <c r="F43" i="5"/>
  <c r="K37" i="5"/>
  <c r="L48" i="5"/>
  <c r="K39" i="5"/>
  <c r="F33" i="5"/>
  <c r="L42" i="5"/>
  <c r="A18" i="5"/>
  <c r="E16" i="5" l="1"/>
  <c r="E50" i="5"/>
  <c r="B51" i="5"/>
  <c r="C51" i="5"/>
  <c r="A19" i="5"/>
  <c r="D18" i="5"/>
  <c r="L16" i="5"/>
  <c r="K50" i="5"/>
  <c r="D17" i="5"/>
  <c r="G50" i="5"/>
  <c r="F50" i="5"/>
  <c r="L50" i="5"/>
  <c r="G16" i="5"/>
  <c r="K16" i="5"/>
  <c r="F16" i="5"/>
  <c r="D19" i="5"/>
  <c r="A20" i="5"/>
  <c r="D20" i="5"/>
  <c r="A21" i="5"/>
  <c r="D21" i="5"/>
  <c r="A22" i="5"/>
  <c r="D22" i="5"/>
  <c r="A23" i="5"/>
  <c r="D23" i="5"/>
  <c r="A24" i="5"/>
  <c r="D24" i="5"/>
  <c r="A25" i="5"/>
  <c r="D25" i="5"/>
  <c r="A26" i="5"/>
  <c r="A27" i="5"/>
  <c r="D27" i="5" s="1"/>
  <c r="D26" i="5"/>
  <c r="E26" i="5" l="1"/>
  <c r="E25" i="5"/>
  <c r="E24" i="5"/>
  <c r="E23" i="5"/>
  <c r="E22" i="5"/>
  <c r="E21" i="5"/>
  <c r="E20" i="5"/>
  <c r="E19" i="5"/>
  <c r="E17" i="5"/>
  <c r="E18" i="5"/>
  <c r="E27" i="5"/>
  <c r="E51" i="5"/>
  <c r="B52" i="5"/>
  <c r="C52" i="5"/>
  <c r="K17" i="5"/>
  <c r="G22" i="5"/>
  <c r="K22" i="5"/>
  <c r="F22" i="5"/>
  <c r="L22" i="5"/>
  <c r="L17" i="5"/>
  <c r="F51" i="5"/>
  <c r="G27" i="5"/>
  <c r="G17" i="5"/>
  <c r="K18" i="5"/>
  <c r="G18" i="5"/>
  <c r="G21" i="5"/>
  <c r="L21" i="5"/>
  <c r="K21" i="5"/>
  <c r="F21" i="5"/>
  <c r="F17" i="5"/>
  <c r="G51" i="5"/>
  <c r="G20" i="5"/>
  <c r="L20" i="5"/>
  <c r="F20" i="5"/>
  <c r="K20" i="5"/>
  <c r="K27" i="5"/>
  <c r="L18" i="5"/>
  <c r="G19" i="5"/>
  <c r="F19" i="5"/>
  <c r="K19" i="5"/>
  <c r="L19" i="5"/>
  <c r="K51" i="5"/>
  <c r="L27" i="5"/>
  <c r="F26" i="5"/>
  <c r="K26" i="5"/>
  <c r="L26" i="5"/>
  <c r="G26" i="5"/>
  <c r="F27" i="5"/>
  <c r="F18" i="5"/>
  <c r="K25" i="5"/>
  <c r="G25" i="5"/>
  <c r="L25" i="5"/>
  <c r="F25" i="5"/>
  <c r="L51" i="5"/>
  <c r="K24" i="5"/>
  <c r="G24" i="5"/>
  <c r="L24" i="5"/>
  <c r="F24" i="5"/>
  <c r="F23" i="5"/>
  <c r="G23" i="5"/>
  <c r="L23" i="5"/>
  <c r="K23" i="5"/>
  <c r="E52" i="5" l="1"/>
  <c r="B53" i="5"/>
  <c r="C53" i="5"/>
  <c r="G52" i="5"/>
  <c r="L52" i="5"/>
  <c r="K52" i="5"/>
  <c r="N17" i="5"/>
  <c r="N16" i="5"/>
  <c r="F52" i="5"/>
  <c r="E53" i="5" l="1"/>
  <c r="B54" i="5"/>
  <c r="C54" i="5"/>
  <c r="F53" i="5"/>
  <c r="G53" i="5"/>
  <c r="K53" i="5"/>
  <c r="L53" i="5"/>
  <c r="E54" i="5" l="1"/>
  <c r="B55" i="5"/>
  <c r="C55" i="5"/>
  <c r="F54" i="5"/>
  <c r="L54" i="5"/>
  <c r="G54" i="5"/>
  <c r="K54" i="5"/>
  <c r="E55" i="5" l="1"/>
  <c r="B56" i="5"/>
  <c r="C56" i="5"/>
  <c r="F55" i="5"/>
  <c r="K55" i="5"/>
  <c r="L55" i="5"/>
  <c r="G55" i="5"/>
  <c r="E56" i="5" l="1"/>
  <c r="B57" i="5"/>
  <c r="C57" i="5"/>
  <c r="L56" i="5"/>
  <c r="G56" i="5"/>
  <c r="K56" i="5"/>
  <c r="F56" i="5"/>
  <c r="E57" i="5" l="1"/>
  <c r="B58" i="5"/>
  <c r="C58" i="5"/>
  <c r="F57" i="5"/>
  <c r="K57" i="5"/>
  <c r="G57" i="5"/>
  <c r="L57" i="5"/>
  <c r="E58" i="5" l="1"/>
  <c r="B59" i="5"/>
  <c r="C59" i="5"/>
  <c r="K58" i="5"/>
  <c r="F58" i="5"/>
  <c r="G58" i="5"/>
  <c r="L58" i="5"/>
  <c r="E59" i="5" l="1"/>
  <c r="B60" i="5"/>
  <c r="C60" i="5"/>
  <c r="L59" i="5"/>
  <c r="F59" i="5"/>
  <c r="K59" i="5"/>
  <c r="G59" i="5"/>
  <c r="E60" i="5" l="1"/>
  <c r="B61" i="5"/>
  <c r="C61" i="5"/>
  <c r="K60" i="5"/>
  <c r="G60" i="5"/>
  <c r="F60" i="5"/>
  <c r="L60" i="5"/>
  <c r="E61" i="5" l="1"/>
  <c r="B62" i="5"/>
  <c r="C62" i="5"/>
  <c r="F61" i="5"/>
  <c r="G61" i="5"/>
  <c r="L61" i="5"/>
  <c r="K61" i="5"/>
  <c r="E62" i="5" l="1"/>
  <c r="F62" i="5"/>
  <c r="G62" i="5"/>
  <c r="L62" i="5"/>
  <c r="K62" i="5"/>
  <c r="H62" i="5" l="1"/>
  <c r="B63" i="5"/>
  <c r="C63" i="5"/>
  <c r="E63" i="5" l="1"/>
  <c r="K63" i="5"/>
  <c r="F63" i="5"/>
  <c r="L63" i="5"/>
  <c r="G63" i="5"/>
  <c r="H63" i="5" l="1"/>
  <c r="B64" i="5"/>
  <c r="C64" i="5"/>
  <c r="E64" i="5" l="1"/>
  <c r="K64" i="5"/>
  <c r="F64" i="5"/>
  <c r="L64" i="5"/>
  <c r="G64" i="5"/>
  <c r="H64" i="5" l="1"/>
  <c r="B65" i="5"/>
  <c r="C65" i="5"/>
  <c r="E65" i="5" l="1"/>
  <c r="L65" i="5"/>
  <c r="F65" i="5"/>
  <c r="K65" i="5"/>
  <c r="G65" i="5"/>
  <c r="H65" i="5" l="1"/>
  <c r="B66" i="5"/>
  <c r="C66" i="5"/>
  <c r="E66" i="5" l="1"/>
  <c r="G66" i="5"/>
  <c r="L66" i="5"/>
  <c r="K66" i="5"/>
  <c r="F66" i="5"/>
  <c r="H66" i="5" l="1"/>
  <c r="B67" i="5"/>
  <c r="C67" i="5"/>
  <c r="E67" i="5" l="1"/>
  <c r="F67" i="5"/>
  <c r="L67" i="5"/>
  <c r="G67" i="5"/>
  <c r="K67" i="5"/>
  <c r="H67" i="5" l="1"/>
  <c r="B68" i="5"/>
  <c r="C68" i="5"/>
  <c r="E68" i="5" l="1"/>
  <c r="K68" i="5"/>
  <c r="G68" i="5"/>
  <c r="F68" i="5"/>
  <c r="L68" i="5"/>
  <c r="H68" i="5" l="1"/>
  <c r="B69" i="5"/>
  <c r="C69" i="5"/>
  <c r="E69" i="5" l="1"/>
  <c r="L69" i="5"/>
  <c r="G69" i="5"/>
  <c r="F69" i="5"/>
  <c r="K69" i="5"/>
  <c r="H69" i="5" l="1"/>
  <c r="B70" i="5"/>
  <c r="C70" i="5"/>
  <c r="E70" i="5" l="1"/>
  <c r="F70" i="5"/>
  <c r="L70" i="5"/>
  <c r="G70" i="5"/>
  <c r="K70" i="5"/>
  <c r="H70" i="5" l="1"/>
  <c r="B71" i="5"/>
  <c r="C71" i="5"/>
  <c r="E71" i="5" l="1"/>
  <c r="G71" i="5"/>
  <c r="K71" i="5"/>
  <c r="F71" i="5"/>
  <c r="L71" i="5"/>
  <c r="H71" i="5" l="1"/>
  <c r="B72" i="5"/>
  <c r="C72" i="5"/>
  <c r="E72" i="5" l="1"/>
  <c r="G72" i="5"/>
  <c r="F72" i="5"/>
  <c r="L72" i="5"/>
  <c r="K72" i="5"/>
  <c r="H72" i="5" l="1"/>
  <c r="B73" i="5"/>
  <c r="C73" i="5"/>
  <c r="B74" i="5"/>
  <c r="C74" i="5"/>
  <c r="E73" i="5" l="1"/>
  <c r="E74" i="5"/>
  <c r="K73" i="5"/>
  <c r="F73" i="5"/>
  <c r="G73" i="5"/>
  <c r="L74" i="5"/>
  <c r="F74" i="5"/>
  <c r="L73" i="5"/>
  <c r="G74" i="5"/>
  <c r="K74" i="5"/>
  <c r="H73" i="5" l="1"/>
  <c r="H74" i="5"/>
  <c r="B75" i="5"/>
  <c r="C75" i="5"/>
  <c r="E75" i="5" l="1"/>
  <c r="G75" i="5"/>
  <c r="F75" i="5"/>
  <c r="K75" i="5"/>
  <c r="L75" i="5"/>
  <c r="H75" i="5" l="1"/>
  <c r="B76" i="5"/>
  <c r="C76" i="5"/>
  <c r="E76" i="5" l="1"/>
  <c r="G76" i="5"/>
  <c r="F76" i="5"/>
  <c r="L76" i="5"/>
  <c r="K76" i="5"/>
  <c r="H76" i="5" l="1"/>
  <c r="B77" i="5"/>
  <c r="C77" i="5"/>
  <c r="E77" i="5" l="1"/>
  <c r="G77" i="5"/>
  <c r="L77" i="5"/>
  <c r="F77" i="5"/>
  <c r="K77" i="5"/>
  <c r="H77" i="5" l="1"/>
  <c r="B78" i="5"/>
  <c r="C78" i="5"/>
  <c r="E78" i="5" l="1"/>
  <c r="K78" i="5"/>
  <c r="G78" i="5"/>
  <c r="F78" i="5"/>
  <c r="L78" i="5"/>
  <c r="H78" i="5" l="1"/>
  <c r="B79" i="5"/>
  <c r="C79" i="5"/>
  <c r="E79" i="5" l="1"/>
  <c r="G79" i="5"/>
  <c r="K79" i="5"/>
  <c r="F79" i="5"/>
  <c r="L79" i="5"/>
  <c r="H79" i="5" l="1"/>
  <c r="B80" i="5"/>
  <c r="C80" i="5"/>
  <c r="E80" i="5" l="1"/>
  <c r="G80" i="5"/>
  <c r="L80" i="5"/>
  <c r="F80" i="5"/>
  <c r="K80" i="5"/>
  <c r="H80" i="5" l="1"/>
  <c r="B81" i="5"/>
  <c r="C81" i="5"/>
  <c r="B82" i="5"/>
  <c r="C82" i="5"/>
  <c r="E81" i="5" l="1"/>
  <c r="E82" i="5"/>
  <c r="L82" i="5"/>
  <c r="L81" i="5"/>
  <c r="G81" i="5"/>
  <c r="K82" i="5"/>
  <c r="G82" i="5"/>
  <c r="F81" i="5"/>
  <c r="K81" i="5"/>
  <c r="F82" i="5"/>
  <c r="H81" i="5" l="1"/>
  <c r="H82" i="5"/>
  <c r="B83" i="5"/>
  <c r="C83" i="5"/>
  <c r="E83" i="5" l="1"/>
  <c r="K83" i="5"/>
  <c r="G83" i="5"/>
  <c r="F83" i="5"/>
  <c r="L83" i="5"/>
  <c r="H83" i="5" l="1"/>
  <c r="B84" i="5"/>
  <c r="C84" i="5"/>
  <c r="E84" i="5" l="1"/>
  <c r="G84" i="5"/>
  <c r="L84" i="5"/>
  <c r="K84" i="5"/>
  <c r="F84" i="5"/>
  <c r="H84" i="5" l="1"/>
  <c r="B85" i="5"/>
  <c r="C85" i="5"/>
  <c r="E85" i="5" l="1"/>
  <c r="L85" i="5"/>
  <c r="G85" i="5"/>
  <c r="K85" i="5"/>
  <c r="F85" i="5"/>
  <c r="H85" i="5" l="1"/>
  <c r="B86" i="5"/>
  <c r="C86" i="5"/>
  <c r="E86" i="5" l="1"/>
  <c r="G86" i="5"/>
  <c r="K86" i="5"/>
  <c r="F86" i="5"/>
  <c r="L86" i="5"/>
  <c r="H86" i="5" l="1"/>
  <c r="B87" i="5"/>
  <c r="C87" i="5"/>
  <c r="B88" i="5"/>
  <c r="C88" i="5"/>
  <c r="E87" i="5" l="1"/>
  <c r="E88" i="5"/>
  <c r="L88" i="5"/>
  <c r="G88" i="5"/>
  <c r="K87" i="5"/>
  <c r="K88" i="5"/>
  <c r="L87" i="5"/>
  <c r="F88" i="5"/>
  <c r="F87" i="5"/>
  <c r="G87" i="5"/>
  <c r="H87" i="5" l="1"/>
  <c r="H88" i="5"/>
  <c r="B89" i="5"/>
  <c r="C89" i="5"/>
  <c r="E89" i="5" l="1"/>
  <c r="G89" i="5"/>
  <c r="L89" i="5"/>
  <c r="K89" i="5"/>
  <c r="F89" i="5"/>
  <c r="H89" i="5" l="1"/>
  <c r="B90" i="5"/>
  <c r="C90" i="5"/>
  <c r="E90" i="5" l="1"/>
  <c r="L90" i="5"/>
  <c r="G90" i="5"/>
  <c r="K90" i="5"/>
  <c r="F90" i="5"/>
  <c r="H90" i="5" l="1"/>
  <c r="B91" i="5"/>
  <c r="C91" i="5"/>
  <c r="E91" i="5" l="1"/>
  <c r="G91" i="5"/>
  <c r="K91" i="5"/>
  <c r="F91" i="5"/>
  <c r="L91" i="5"/>
  <c r="H91" i="5" l="1"/>
  <c r="B92" i="5"/>
  <c r="C92" i="5"/>
  <c r="B93" i="5"/>
  <c r="C93" i="5"/>
  <c r="E92" i="5" l="1"/>
  <c r="E93" i="5"/>
  <c r="G93" i="5"/>
  <c r="F93" i="5"/>
  <c r="L93" i="5"/>
  <c r="L92" i="5"/>
  <c r="K93" i="5"/>
  <c r="G92" i="5"/>
  <c r="F92" i="5"/>
  <c r="K92" i="5"/>
  <c r="H92" i="5" l="1"/>
  <c r="H93" i="5"/>
  <c r="B94" i="5"/>
  <c r="C94" i="5"/>
  <c r="E94" i="5" l="1"/>
  <c r="G94" i="5"/>
  <c r="L94" i="5"/>
  <c r="K94" i="5"/>
  <c r="F94" i="5"/>
  <c r="H94" i="5" l="1"/>
  <c r="B95" i="5"/>
  <c r="C95" i="5"/>
  <c r="B96" i="5"/>
  <c r="C96" i="5"/>
  <c r="E95" i="5" l="1"/>
  <c r="E96" i="5"/>
  <c r="F95" i="5"/>
  <c r="L96" i="5"/>
  <c r="K96" i="5"/>
  <c r="F96" i="5"/>
  <c r="G95" i="5"/>
  <c r="K95" i="5"/>
  <c r="L95" i="5"/>
  <c r="G96" i="5"/>
  <c r="H95" i="5" l="1"/>
  <c r="H96" i="5"/>
  <c r="B97" i="5"/>
  <c r="C97" i="5"/>
  <c r="E97" i="5" l="1"/>
  <c r="F97" i="5"/>
  <c r="G97" i="5"/>
  <c r="K97" i="5"/>
  <c r="L97" i="5"/>
  <c r="H97" i="5" l="1"/>
  <c r="B98" i="5"/>
  <c r="C98" i="5"/>
  <c r="E98" i="5" l="1"/>
  <c r="G98" i="5"/>
  <c r="K98" i="5"/>
  <c r="L98" i="5"/>
  <c r="F98" i="5"/>
  <c r="H98" i="5" l="1"/>
  <c r="B99" i="5"/>
  <c r="C99" i="5"/>
  <c r="E99" i="5" l="1"/>
  <c r="G99" i="5"/>
  <c r="L99" i="5"/>
  <c r="F99" i="5"/>
  <c r="K99" i="5"/>
  <c r="H99" i="5" l="1"/>
  <c r="B100" i="5"/>
  <c r="C100" i="5"/>
  <c r="E100" i="5" l="1"/>
  <c r="G100" i="5"/>
  <c r="L100" i="5"/>
  <c r="F100" i="5"/>
  <c r="K100" i="5"/>
  <c r="H100" i="5" l="1"/>
  <c r="B101" i="5"/>
  <c r="C101" i="5"/>
  <c r="E101" i="5" l="1"/>
  <c r="K101" i="5"/>
  <c r="G101" i="5"/>
  <c r="F101" i="5"/>
  <c r="L101" i="5"/>
  <c r="H101" i="5" l="1"/>
  <c r="B102" i="5"/>
  <c r="C102" i="5"/>
  <c r="E102" i="5" l="1"/>
  <c r="K102" i="5"/>
  <c r="G102" i="5"/>
  <c r="F102" i="5"/>
  <c r="L102" i="5"/>
  <c r="H102" i="5" l="1"/>
  <c r="B103" i="5"/>
  <c r="C103" i="5"/>
  <c r="E103" i="5" l="1"/>
  <c r="L103" i="5"/>
  <c r="G103" i="5"/>
  <c r="F103" i="5"/>
  <c r="K103" i="5"/>
  <c r="H103" i="5" l="1"/>
  <c r="B104" i="5"/>
  <c r="C104" i="5"/>
  <c r="B105" i="5"/>
  <c r="C105" i="5"/>
  <c r="E104" i="5" l="1"/>
  <c r="E105" i="5"/>
  <c r="F105" i="5"/>
  <c r="L104" i="5"/>
  <c r="F104" i="5"/>
  <c r="G105" i="5"/>
  <c r="L105" i="5"/>
  <c r="K104" i="5"/>
  <c r="K105" i="5"/>
  <c r="G104" i="5"/>
  <c r="H104" i="5" l="1"/>
  <c r="H105" i="5"/>
  <c r="B106" i="5"/>
  <c r="C106" i="5"/>
  <c r="E106" i="5" l="1"/>
  <c r="G106" i="5"/>
  <c r="K106" i="5"/>
  <c r="F106" i="5"/>
  <c r="L106" i="5"/>
  <c r="H106" i="5" l="1"/>
  <c r="B107" i="5"/>
  <c r="C107" i="5"/>
  <c r="B108" i="5"/>
  <c r="C108" i="5"/>
  <c r="E107" i="5" l="1"/>
  <c r="E108" i="5"/>
  <c r="L107" i="5"/>
  <c r="G107" i="5"/>
  <c r="G108" i="5"/>
  <c r="F107" i="5"/>
  <c r="K108" i="5"/>
  <c r="K107" i="5"/>
  <c r="F108" i="5"/>
  <c r="L108" i="5"/>
  <c r="H107" i="5" l="1"/>
  <c r="H108" i="5"/>
  <c r="B109" i="5"/>
  <c r="C109" i="5"/>
  <c r="E109" i="5" l="1"/>
  <c r="G109" i="5"/>
  <c r="L109" i="5"/>
  <c r="K109" i="5"/>
  <c r="F109" i="5"/>
  <c r="H109" i="5" l="1"/>
  <c r="B110" i="5"/>
  <c r="C110" i="5"/>
  <c r="E110" i="5" l="1"/>
  <c r="K110" i="5"/>
  <c r="G110" i="5"/>
  <c r="L110" i="5"/>
  <c r="F110" i="5"/>
  <c r="H110" i="5" l="1"/>
  <c r="B111" i="5"/>
  <c r="C111" i="5"/>
  <c r="E111" i="5" l="1"/>
  <c r="K111" i="5"/>
  <c r="F111" i="5"/>
  <c r="G111" i="5"/>
  <c r="L111" i="5"/>
  <c r="H111" i="5" l="1"/>
  <c r="B112" i="5"/>
  <c r="C112" i="5"/>
  <c r="E112" i="5" l="1"/>
  <c r="L112" i="5"/>
  <c r="G112" i="5"/>
  <c r="F112" i="5"/>
  <c r="K112" i="5"/>
  <c r="H112" i="5" l="1"/>
  <c r="B113" i="5"/>
  <c r="C113" i="5"/>
  <c r="E113" i="5" l="1"/>
  <c r="G113" i="5"/>
  <c r="L113" i="5"/>
  <c r="F113" i="5"/>
  <c r="K113" i="5"/>
  <c r="H113" i="5" l="1"/>
  <c r="B114" i="5"/>
  <c r="C114" i="5"/>
  <c r="B115" i="5"/>
  <c r="C115" i="5"/>
  <c r="B116" i="5"/>
  <c r="C116" i="5"/>
  <c r="E114" i="5" l="1"/>
  <c r="E115" i="5"/>
  <c r="E116" i="5"/>
  <c r="G114" i="5"/>
  <c r="K115" i="5"/>
  <c r="L116" i="5"/>
  <c r="L115" i="5"/>
  <c r="G115" i="5"/>
  <c r="F114" i="5"/>
  <c r="F115" i="5"/>
  <c r="L114" i="5"/>
  <c r="G116" i="5"/>
  <c r="K114" i="5"/>
  <c r="K116" i="5"/>
  <c r="F116" i="5"/>
  <c r="H114" i="5" l="1"/>
  <c r="H115" i="5"/>
  <c r="H116" i="5"/>
  <c r="B117" i="5"/>
  <c r="C117" i="5"/>
  <c r="E117" i="5" l="1"/>
  <c r="G117" i="5"/>
  <c r="F117" i="5"/>
  <c r="L117" i="5"/>
  <c r="K117" i="5"/>
  <c r="H117" i="5" l="1"/>
  <c r="B118" i="5"/>
  <c r="C118" i="5"/>
  <c r="E118" i="5" l="1"/>
  <c r="L118" i="5"/>
  <c r="G118" i="5"/>
  <c r="K118" i="5"/>
  <c r="F118" i="5"/>
  <c r="H118" i="5" l="1"/>
  <c r="B119" i="5"/>
  <c r="C119" i="5"/>
  <c r="E119" i="5" l="1"/>
  <c r="G119" i="5"/>
  <c r="K119" i="5"/>
  <c r="L119" i="5"/>
  <c r="F119" i="5"/>
  <c r="H119" i="5" l="1"/>
  <c r="B120" i="5"/>
  <c r="C120" i="5"/>
  <c r="E120" i="5" l="1"/>
  <c r="K120" i="5"/>
  <c r="G120" i="5"/>
  <c r="L120" i="5"/>
  <c r="F120" i="5"/>
  <c r="H120" i="5" l="1"/>
  <c r="B121" i="5"/>
  <c r="C121" i="5"/>
  <c r="B122" i="5"/>
  <c r="C122" i="5"/>
  <c r="E121" i="5" l="1"/>
  <c r="E122" i="5"/>
  <c r="F121" i="5"/>
  <c r="L121" i="5"/>
  <c r="K122" i="5"/>
  <c r="G122" i="5"/>
  <c r="L122" i="5"/>
  <c r="G121" i="5"/>
  <c r="K121" i="5"/>
  <c r="F122"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57" i="4" l="1"/>
  <c r="E31" i="4"/>
  <c r="H33" i="4"/>
  <c r="G111" i="4"/>
  <c r="E115" i="4"/>
  <c r="H42" i="4"/>
  <c r="H31" i="4"/>
  <c r="F76" i="4"/>
  <c r="F24" i="4"/>
  <c r="G100" i="4"/>
  <c r="G23" i="4"/>
  <c r="E24" i="4"/>
  <c r="G66" i="4"/>
  <c r="G110" i="4"/>
  <c r="E93" i="4"/>
  <c r="F6" i="4"/>
  <c r="E65" i="4"/>
  <c r="H61" i="4"/>
  <c r="E2" i="4"/>
  <c r="H50" i="4"/>
  <c r="E119" i="4"/>
  <c r="E17" i="4"/>
  <c r="G41" i="4"/>
  <c r="H59" i="4"/>
  <c r="H25" i="4"/>
  <c r="H95" i="4"/>
  <c r="E88" i="4"/>
  <c r="E117" i="4"/>
  <c r="F18" i="4"/>
  <c r="F47" i="4"/>
  <c r="F123" i="4"/>
  <c r="G52" i="4"/>
  <c r="H55" i="4"/>
  <c r="G119" i="4"/>
  <c r="H81" i="4"/>
  <c r="G74" i="4"/>
  <c r="G71" i="4"/>
  <c r="H74" i="4"/>
  <c r="E86" i="4"/>
  <c r="N18" i="4"/>
  <c r="F125" i="4"/>
  <c r="E103" i="4"/>
  <c r="G42" i="4"/>
  <c r="G28" i="4"/>
  <c r="E96" i="4"/>
  <c r="E52" i="4"/>
  <c r="G50" i="4"/>
  <c r="H119" i="4"/>
  <c r="E94" i="4"/>
  <c r="G47" i="4"/>
  <c r="E4" i="4"/>
  <c r="H123" i="4"/>
  <c r="H120" i="4"/>
  <c r="E89" i="4"/>
  <c r="E113" i="4"/>
  <c r="N37" i="4"/>
  <c r="G85" i="4"/>
  <c r="E67" i="4"/>
  <c r="H68" i="4"/>
  <c r="G106" i="4"/>
  <c r="E105" i="4"/>
  <c r="H115" i="4"/>
  <c r="F88" i="4"/>
  <c r="E59" i="4"/>
  <c r="N31" i="4"/>
  <c r="E126" i="4"/>
  <c r="E78" i="4"/>
  <c r="G59" i="4"/>
  <c r="F7" i="4"/>
  <c r="F60" i="4"/>
  <c r="F81" i="4"/>
  <c r="G33" i="4"/>
  <c r="F19" i="4"/>
  <c r="H90" i="4"/>
  <c r="H24" i="4"/>
  <c r="E114" i="4"/>
  <c r="E81" i="4"/>
  <c r="F87" i="4"/>
  <c r="H57" i="4"/>
  <c r="F15" i="4"/>
  <c r="G8" i="4"/>
  <c r="F121" i="4"/>
  <c r="H118" i="4"/>
  <c r="G18" i="4"/>
  <c r="F31" i="4"/>
  <c r="G40" i="4"/>
  <c r="G93" i="4"/>
  <c r="E101" i="4"/>
  <c r="H109" i="4"/>
  <c r="F79" i="4"/>
  <c r="E25" i="4"/>
  <c r="N9" i="4"/>
  <c r="F66" i="4"/>
  <c r="N32" i="4"/>
  <c r="G118" i="4"/>
  <c r="G104" i="4"/>
  <c r="H117" i="4"/>
  <c r="G113" i="4"/>
  <c r="F98" i="4"/>
  <c r="E6" i="4"/>
  <c r="H36" i="4"/>
  <c r="F4" i="4"/>
  <c r="F62" i="4"/>
  <c r="G26" i="4"/>
  <c r="H83" i="4"/>
  <c r="E73" i="4"/>
  <c r="F48" i="4"/>
  <c r="B6" i="4"/>
  <c r="E22" i="4"/>
  <c r="E61" i="4"/>
  <c r="E99" i="4"/>
  <c r="F26" i="4"/>
  <c r="G9" i="4"/>
  <c r="F83" i="4"/>
  <c r="H97" i="4"/>
  <c r="G39" i="4"/>
  <c r="F97" i="4"/>
  <c r="E72" i="4"/>
  <c r="E107" i="4"/>
  <c r="F109" i="4"/>
  <c r="F37" i="4"/>
  <c r="F70" i="4"/>
  <c r="G14" i="4"/>
  <c r="F52" i="4"/>
  <c r="F12" i="4"/>
  <c r="N10" i="4"/>
  <c r="F93" i="4"/>
  <c r="N8" i="4"/>
  <c r="F110" i="4"/>
  <c r="E60" i="4"/>
  <c r="H80" i="4"/>
  <c r="H16" i="4"/>
  <c r="H22" i="4"/>
  <c r="F73" i="4"/>
  <c r="G51" i="4"/>
  <c r="H17" i="4"/>
  <c r="E102" i="4"/>
  <c r="F46" i="4"/>
  <c r="F56" i="4"/>
  <c r="E87" i="4"/>
  <c r="H43" i="4"/>
  <c r="H27" i="4"/>
  <c r="H45" i="4"/>
  <c r="F120" i="4"/>
  <c r="E48" i="4"/>
  <c r="H26" i="4"/>
  <c r="H15" i="4"/>
  <c r="G36" i="4"/>
  <c r="E14" i="4"/>
  <c r="G22" i="4"/>
  <c r="E10" i="4"/>
  <c r="E51" i="4"/>
  <c r="H64" i="4"/>
  <c r="E37" i="4"/>
  <c r="H65" i="4"/>
  <c r="G62" i="4"/>
  <c r="G107" i="4"/>
  <c r="G70" i="4"/>
  <c r="G102" i="4"/>
  <c r="G60" i="4"/>
  <c r="F80" i="4"/>
  <c r="E70" i="4"/>
  <c r="F64" i="4"/>
  <c r="E63" i="4"/>
  <c r="F61" i="4"/>
  <c r="G96" i="4"/>
  <c r="G75" i="4"/>
  <c r="F122" i="4"/>
  <c r="F119" i="4"/>
  <c r="G37" i="4"/>
  <c r="E23" i="4"/>
  <c r="N26" i="4"/>
  <c r="G103" i="4"/>
  <c r="H106" i="4"/>
  <c r="G84" i="4"/>
  <c r="F99" i="4"/>
  <c r="E123" i="4"/>
  <c r="G17" i="4"/>
  <c r="H73" i="4"/>
  <c r="N25" i="4"/>
  <c r="F117" i="4"/>
  <c r="H4" i="4"/>
  <c r="E32" i="4"/>
  <c r="E46" i="4"/>
  <c r="F34" i="4"/>
  <c r="F84" i="4"/>
  <c r="F92" i="4"/>
  <c r="N2" i="4"/>
  <c r="F71" i="4"/>
  <c r="F112" i="4"/>
  <c r="H66" i="4"/>
  <c r="N20" i="4"/>
  <c r="G125" i="4"/>
  <c r="F124" i="4"/>
  <c r="G122" i="4"/>
  <c r="H125" i="4"/>
  <c r="G30" i="4"/>
  <c r="F63" i="4"/>
  <c r="F100" i="4"/>
  <c r="H77" i="4"/>
  <c r="E110" i="4"/>
  <c r="E69" i="4"/>
  <c r="E122" i="4"/>
  <c r="E58" i="4"/>
  <c r="F107" i="4"/>
  <c r="F13" i="4"/>
  <c r="G13" i="4"/>
  <c r="E41" i="4"/>
  <c r="H28" i="4"/>
  <c r="F32" i="4"/>
  <c r="G101" i="4"/>
  <c r="N4" i="4"/>
  <c r="E45" i="4"/>
  <c r="F23" i="4"/>
  <c r="G15" i="4"/>
  <c r="N15" i="4"/>
  <c r="F36" i="4"/>
  <c r="F74" i="4"/>
  <c r="E55" i="4"/>
  <c r="G68" i="4"/>
  <c r="G20" i="4"/>
  <c r="H107" i="4"/>
  <c r="G32" i="4"/>
  <c r="H84" i="4"/>
  <c r="E95" i="4"/>
  <c r="E75" i="4"/>
  <c r="E13" i="4"/>
  <c r="H75" i="4"/>
  <c r="E18" i="4"/>
  <c r="N29" i="4"/>
  <c r="E26" i="4"/>
  <c r="E29" i="4"/>
  <c r="N30" i="4"/>
  <c r="H86" i="4"/>
  <c r="N27" i="4"/>
  <c r="F14" i="4"/>
  <c r="H60" i="4"/>
  <c r="F21" i="4"/>
  <c r="E54" i="4"/>
  <c r="E106" i="4"/>
  <c r="G72" i="4"/>
  <c r="E19" i="4"/>
  <c r="G116" i="4"/>
  <c r="E30" i="4"/>
  <c r="H47" i="4"/>
  <c r="H6" i="4"/>
  <c r="F91" i="4"/>
  <c r="F35" i="4"/>
  <c r="E79" i="4"/>
  <c r="H126" i="4"/>
  <c r="E42" i="4"/>
  <c r="N6" i="4"/>
  <c r="H44" i="4"/>
  <c r="H121" i="4"/>
  <c r="E20" i="4"/>
  <c r="H62" i="4"/>
  <c r="E35" i="4"/>
  <c r="F5" i="4"/>
  <c r="G115" i="4"/>
  <c r="N33" i="4"/>
  <c r="G6" i="4"/>
  <c r="F89" i="4"/>
  <c r="N13" i="4"/>
  <c r="H112" i="4"/>
  <c r="F25" i="4"/>
  <c r="G105" i="4"/>
  <c r="F118" i="4"/>
  <c r="F86" i="4"/>
  <c r="G11" i="4"/>
  <c r="H113" i="4"/>
  <c r="H122" i="4"/>
  <c r="G83" i="4"/>
  <c r="G29" i="4"/>
  <c r="H79" i="4"/>
  <c r="H51" i="4"/>
  <c r="F33" i="4"/>
  <c r="F16" i="4"/>
  <c r="F42" i="4"/>
  <c r="E39" i="4"/>
  <c r="H2" i="4"/>
  <c r="H110" i="4"/>
  <c r="N5" i="4"/>
  <c r="F104" i="4"/>
  <c r="F96" i="4"/>
  <c r="G4" i="4"/>
  <c r="G31" i="4"/>
  <c r="E9" i="4"/>
  <c r="G98" i="4"/>
  <c r="G114" i="4"/>
  <c r="G3" i="4"/>
  <c r="F44" i="4"/>
  <c r="F27" i="4"/>
  <c r="F10" i="4"/>
  <c r="G95" i="4"/>
  <c r="G76" i="4"/>
  <c r="G5" i="4"/>
  <c r="H39" i="4"/>
  <c r="G121" i="4"/>
  <c r="F39" i="4"/>
  <c r="G123" i="4"/>
  <c r="H23" i="4"/>
  <c r="E92" i="4"/>
  <c r="E36" i="4"/>
  <c r="F54" i="4"/>
  <c r="G124" i="4"/>
  <c r="G35" i="4"/>
  <c r="H48" i="4"/>
  <c r="G112" i="4"/>
  <c r="E68" i="4"/>
  <c r="F59" i="4"/>
  <c r="E104" i="4"/>
  <c r="E125" i="4"/>
  <c r="E53" i="4"/>
  <c r="F65" i="4"/>
  <c r="G49" i="4"/>
  <c r="G53" i="4"/>
  <c r="H96" i="4"/>
  <c r="H94" i="4"/>
  <c r="E84" i="4"/>
  <c r="N7" i="4"/>
  <c r="G108" i="4"/>
  <c r="F95" i="4"/>
  <c r="F113" i="4"/>
  <c r="F2" i="4"/>
  <c r="F28" i="4"/>
  <c r="E109" i="4"/>
  <c r="E7" i="4"/>
  <c r="H52" i="4"/>
  <c r="E3" i="4"/>
  <c r="H100" i="4"/>
  <c r="G61" i="4"/>
  <c r="E49" i="4"/>
  <c r="G19" i="4"/>
  <c r="E5" i="4"/>
  <c r="H30" i="4"/>
  <c r="E98" i="4"/>
  <c r="N34" i="4"/>
  <c r="E100" i="4"/>
  <c r="H63" i="4"/>
  <c r="E56" i="4"/>
  <c r="G65" i="4"/>
  <c r="H103" i="4"/>
  <c r="G27" i="4"/>
  <c r="F78" i="4"/>
  <c r="H29" i="4"/>
  <c r="G77" i="4"/>
  <c r="N21" i="4"/>
  <c r="H102" i="4"/>
  <c r="F94" i="4"/>
  <c r="F30" i="4"/>
  <c r="H7" i="4"/>
  <c r="F105" i="4"/>
  <c r="H69" i="4"/>
  <c r="H87" i="4"/>
  <c r="H114" i="4"/>
  <c r="F75" i="4"/>
  <c r="E90" i="4"/>
  <c r="G126" i="4"/>
  <c r="G38" i="4"/>
  <c r="E111" i="4"/>
  <c r="G67" i="4"/>
  <c r="E108" i="4"/>
  <c r="G120" i="4"/>
  <c r="H18" i="4"/>
  <c r="E62" i="4"/>
  <c r="G46" i="4"/>
  <c r="H11" i="4"/>
  <c r="E43" i="4"/>
  <c r="F3" i="4"/>
  <c r="G54" i="4"/>
  <c r="E28" i="4"/>
  <c r="G43" i="4"/>
  <c r="G82" i="4"/>
  <c r="E116" i="4"/>
  <c r="G91" i="4"/>
  <c r="G88" i="4"/>
  <c r="G94" i="4"/>
  <c r="E50" i="4"/>
  <c r="F114" i="4"/>
  <c r="E80" i="4"/>
  <c r="F20" i="4"/>
  <c r="H88" i="4"/>
  <c r="E57" i="4"/>
  <c r="H3" i="4"/>
  <c r="H67" i="4"/>
  <c r="G89" i="4"/>
  <c r="H5" i="4"/>
  <c r="H99" i="4"/>
  <c r="H34" i="4"/>
  <c r="G58" i="4"/>
  <c r="F67" i="4"/>
  <c r="H9" i="4"/>
  <c r="F9" i="4"/>
  <c r="E82" i="4"/>
  <c r="E47" i="4"/>
  <c r="G21" i="4"/>
  <c r="N28" i="4"/>
  <c r="F68" i="4"/>
  <c r="F116" i="4"/>
  <c r="G45" i="4"/>
  <c r="H105" i="4"/>
  <c r="E77" i="4"/>
  <c r="G56" i="4"/>
  <c r="F77" i="4"/>
  <c r="H49" i="4"/>
  <c r="N17" i="4"/>
  <c r="H111" i="4"/>
  <c r="E27" i="4"/>
  <c r="F22" i="4"/>
  <c r="H10" i="4"/>
  <c r="F69" i="4"/>
  <c r="F103" i="4"/>
  <c r="E16" i="4"/>
  <c r="G81" i="4"/>
  <c r="E85" i="4"/>
  <c r="H13" i="4"/>
  <c r="E83" i="4"/>
  <c r="G80" i="4"/>
  <c r="F101" i="4"/>
  <c r="H71" i="4"/>
  <c r="F53" i="4"/>
  <c r="H93" i="4"/>
  <c r="G97" i="4"/>
  <c r="E91" i="4"/>
  <c r="F111" i="4"/>
  <c r="E71" i="4"/>
  <c r="G99" i="4"/>
  <c r="G12" i="4"/>
  <c r="E124" i="4"/>
  <c r="E15" i="4"/>
  <c r="N14" i="4"/>
  <c r="F90" i="4"/>
  <c r="N11" i="4"/>
  <c r="G69" i="4"/>
  <c r="F58" i="4"/>
  <c r="F50" i="4"/>
  <c r="G86" i="4"/>
  <c r="H116" i="4"/>
  <c r="H92" i="4"/>
  <c r="H46" i="4"/>
  <c r="F8" i="4"/>
  <c r="N3" i="4"/>
  <c r="E8" i="4"/>
  <c r="H108" i="4"/>
  <c r="H35" i="4"/>
  <c r="N22" i="4"/>
  <c r="E64" i="4"/>
  <c r="H72" i="4"/>
  <c r="A7" i="4"/>
  <c r="B7" i="4" s="1"/>
  <c r="F45" i="4"/>
  <c r="G34" i="4"/>
  <c r="H85" i="4"/>
  <c r="E34" i="4"/>
  <c r="H40" i="4"/>
  <c r="G64" i="4"/>
  <c r="H21" i="4"/>
  <c r="F51" i="4"/>
  <c r="E12" i="4"/>
  <c r="G79" i="4"/>
  <c r="E121" i="4"/>
  <c r="N35" i="4"/>
  <c r="H37" i="4"/>
  <c r="F85" i="4"/>
  <c r="H101" i="4"/>
  <c r="H82" i="4"/>
  <c r="G7" i="4"/>
  <c r="H78" i="4"/>
  <c r="G25" i="4"/>
  <c r="E38" i="4"/>
  <c r="N36" i="4"/>
  <c r="H98" i="4"/>
  <c r="H91" i="4"/>
  <c r="F106" i="4"/>
  <c r="H12" i="4"/>
  <c r="E74" i="4"/>
  <c r="F11" i="4"/>
  <c r="F41" i="4"/>
  <c r="F82" i="4"/>
  <c r="E112" i="4"/>
  <c r="N23" i="4"/>
  <c r="H58" i="4"/>
  <c r="E76" i="4"/>
  <c r="G63" i="4"/>
  <c r="H8" i="4"/>
  <c r="H41" i="4"/>
  <c r="G24" i="4"/>
  <c r="F55" i="4"/>
  <c r="G73" i="4"/>
  <c r="E11" i="4"/>
  <c r="H56" i="4"/>
  <c r="F17" i="4"/>
  <c r="H89" i="4"/>
  <c r="E40" i="4"/>
  <c r="G10" i="4"/>
  <c r="G87" i="4"/>
  <c r="G16" i="4"/>
  <c r="F38" i="4"/>
  <c r="F102" i="4"/>
  <c r="F115" i="4"/>
  <c r="H124" i="4"/>
  <c r="G90" i="4"/>
  <c r="N19" i="4"/>
  <c r="G2" i="4"/>
  <c r="E21" i="4"/>
  <c r="G55" i="4"/>
  <c r="F126" i="4"/>
  <c r="E97" i="4"/>
  <c r="F40" i="4"/>
  <c r="E118" i="4"/>
  <c r="E120" i="4"/>
  <c r="F57" i="4"/>
  <c r="H70" i="4"/>
  <c r="F29" i="4"/>
  <c r="G44" i="4"/>
  <c r="G78" i="4"/>
  <c r="N12" i="4"/>
  <c r="E66" i="4"/>
  <c r="H104" i="4"/>
  <c r="H53" i="4"/>
  <c r="H32" i="4"/>
  <c r="F49" i="4"/>
  <c r="F43" i="4"/>
  <c r="E33" i="4"/>
  <c r="H19" i="4"/>
  <c r="N24" i="4"/>
  <c r="G109" i="4"/>
  <c r="G48" i="4"/>
  <c r="F72" i="4"/>
  <c r="H14" i="4"/>
  <c r="G117" i="4"/>
  <c r="F108" i="4"/>
  <c r="H76" i="4"/>
  <c r="N16" i="4"/>
  <c r="H38" i="4"/>
  <c r="E44" i="4"/>
  <c r="G92" i="4"/>
  <c r="H20" i="4"/>
  <c r="H54" i="4"/>
  <c r="D14" i="6"/>
  <c r="I1" i="4" a="1"/>
  <c r="C27" i="6"/>
  <c r="I9" i="4" l="1"/>
  <c r="I73" i="4"/>
  <c r="I74" i="4"/>
  <c r="I11" i="4"/>
  <c r="I75" i="4"/>
  <c r="I12" i="4"/>
  <c r="I76" i="4"/>
  <c r="I26" i="4"/>
  <c r="I29" i="4"/>
  <c r="I93" i="4"/>
  <c r="I6" i="4"/>
  <c r="I70" i="4"/>
  <c r="I32" i="4"/>
  <c r="I7" i="4"/>
  <c r="I71" i="4"/>
  <c r="I40" i="4"/>
  <c r="I17" i="4"/>
  <c r="I81" i="4"/>
  <c r="I82" i="4"/>
  <c r="I19" i="4"/>
  <c r="I83" i="4"/>
  <c r="I20" i="4"/>
  <c r="I84" i="4"/>
  <c r="I34" i="4"/>
  <c r="I37" i="4"/>
  <c r="I101" i="4"/>
  <c r="I14" i="4"/>
  <c r="I78" i="4"/>
  <c r="I48" i="4"/>
  <c r="I15" i="4"/>
  <c r="I79" i="4"/>
  <c r="I64" i="4"/>
  <c r="I89" i="4"/>
  <c r="I27" i="4"/>
  <c r="I92" i="4"/>
  <c r="I45" i="4"/>
  <c r="I86" i="4"/>
  <c r="I23" i="4"/>
  <c r="I33" i="4"/>
  <c r="I97" i="4"/>
  <c r="I98" i="4"/>
  <c r="I35" i="4"/>
  <c r="I99" i="4"/>
  <c r="I36" i="4"/>
  <c r="I100" i="4"/>
  <c r="I50" i="4"/>
  <c r="I53" i="4"/>
  <c r="I117" i="4"/>
  <c r="I30" i="4"/>
  <c r="I94" i="4"/>
  <c r="I72" i="4"/>
  <c r="I31" i="4"/>
  <c r="I95" i="4"/>
  <c r="I96" i="4"/>
  <c r="I49" i="4"/>
  <c r="I114" i="4"/>
  <c r="I51" i="4"/>
  <c r="I115" i="4"/>
  <c r="I52" i="4"/>
  <c r="I5" i="4"/>
  <c r="I102" i="4"/>
  <c r="I126" i="4"/>
  <c r="I47" i="4"/>
  <c r="I1" i="4"/>
  <c r="I65" i="4"/>
  <c r="I66" i="4"/>
  <c r="I3" i="4"/>
  <c r="I67" i="4"/>
  <c r="I4" i="4"/>
  <c r="I68" i="4"/>
  <c r="I18" i="4"/>
  <c r="I21" i="4"/>
  <c r="I85" i="4"/>
  <c r="I124" i="4"/>
  <c r="I62" i="4"/>
  <c r="I24" i="4"/>
  <c r="I108" i="4"/>
  <c r="I63" i="4"/>
  <c r="I16" i="4"/>
  <c r="I25" i="4"/>
  <c r="I90" i="4"/>
  <c r="I91" i="4"/>
  <c r="I42" i="4"/>
  <c r="I109" i="4"/>
  <c r="I56" i="4"/>
  <c r="I80" i="4"/>
  <c r="I41" i="4"/>
  <c r="I105" i="4"/>
  <c r="I106" i="4"/>
  <c r="I43" i="4"/>
  <c r="I107" i="4"/>
  <c r="I44" i="4"/>
  <c r="I116" i="4"/>
  <c r="I58" i="4"/>
  <c r="I61" i="4"/>
  <c r="I125" i="4"/>
  <c r="I38" i="4"/>
  <c r="I110" i="4"/>
  <c r="I88" i="4"/>
  <c r="I39" i="4"/>
  <c r="I103" i="4"/>
  <c r="I112" i="4"/>
  <c r="I113" i="4"/>
  <c r="I2" i="4"/>
  <c r="I69" i="4"/>
  <c r="I46" i="4"/>
  <c r="I104" i="4"/>
  <c r="I111" i="4"/>
  <c r="I57" i="4"/>
  <c r="I121" i="4"/>
  <c r="I122" i="4"/>
  <c r="I59" i="4"/>
  <c r="I123" i="4"/>
  <c r="I60" i="4"/>
  <c r="I10" i="4"/>
  <c r="I13" i="4"/>
  <c r="I77" i="4"/>
  <c r="I118" i="4"/>
  <c r="I54" i="4"/>
  <c r="I8" i="4"/>
  <c r="I120" i="4"/>
  <c r="I55" i="4"/>
  <c r="I119" i="4"/>
  <c r="I28" i="4"/>
  <c r="I22" i="4"/>
  <c r="I87" i="4"/>
  <c r="J20" i="4"/>
  <c r="J14" i="4"/>
  <c r="J19" i="4"/>
  <c r="J32" i="4"/>
  <c r="J8" i="4"/>
  <c r="J12" i="4"/>
  <c r="J37" i="4"/>
  <c r="J21" i="4"/>
  <c r="J35" i="4"/>
  <c r="J13" i="4"/>
  <c r="J10" i="4"/>
  <c r="J9" i="4"/>
  <c r="J34" i="4"/>
  <c r="J5" i="4"/>
  <c r="J3" i="4"/>
  <c r="J11" i="4"/>
  <c r="J18" i="4"/>
  <c r="J7" i="4"/>
  <c r="J29" i="4"/>
  <c r="J30" i="4"/>
  <c r="J23" i="4"/>
  <c r="J6" i="4"/>
  <c r="J28" i="4"/>
  <c r="J4" i="4"/>
  <c r="J15" i="4"/>
  <c r="J26" i="4"/>
  <c r="J27" i="4"/>
  <c r="J17" i="4"/>
  <c r="J22" i="4"/>
  <c r="J16" i="4"/>
  <c r="J36" i="4"/>
  <c r="J24" i="4"/>
  <c r="J25" i="4"/>
  <c r="J31" i="4"/>
  <c r="J33" i="4"/>
  <c r="C28" i="6"/>
  <c r="D29" i="6"/>
  <c r="D15"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<sst xmlns="http://schemas.openxmlformats.org/spreadsheetml/2006/main" count="392" uniqueCount="187">
  <si>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</si>
  <si>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</si>
  <si>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</si>
  <si>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</si>
  <si>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</si>
  <si>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</si>
  <si>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</si>
  <si>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</si>
  <si>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</si>
  <si>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</si>
  <si>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</si>
  <si>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</si>
  <si>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</si>
  <si>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</si>
  <si>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</si>
  <si>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</si>
  <si>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</si>
  <si>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</si>
  <si>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</si>
  <si>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</si>
  <si>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</si>
  <si>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</si>
  <si>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</si>
  <si>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</si>
  <si>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</si>
  <si>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</si>
  <si>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</si>
  <si>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</si>
  <si>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</si>
  <si>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</si>
  <si>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</si>
  <si>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</si>
  <si>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</si>
  <si>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</si>
  <si>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</si>
  <si>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</si>
  <si>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</si>
  <si>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</si>
  <si>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</si>
  <si>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</si>
  <si>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</si>
  <si>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</si>
  <si>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</si>
  <si>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</si>
  <si>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</si>
  <si>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</si>
  <si>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</si>
  <si>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</si>
  <si>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</si>
  <si>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</si>
  <si>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</si>
  <si>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</si>
  <si>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</si>
  <si>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</si>
  <si>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</si>
  <si>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</si>
  <si>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</si>
  <si>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</si>
  <si>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</si>
  <si>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</si>
  <si>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</si>
  <si>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</si>
  <si>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</si>
  <si>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</si>
  <si>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</si>
  <si>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</si>
  <si>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</si>
  <si>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</si>
  <si>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</si>
  <si>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</si>
  <si>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</si>
  <si>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</si>
  <si>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</si>
  <si>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</si>
  <si>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</si>
  <si>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</si>
  <si>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</si>
  <si>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</si>
  <si>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</si>
  <si>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</si>
  <si>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</si>
  <si>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</si>
  <si>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</si>
  <si>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</si>
  <si>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</si>
  <si>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</si>
  <si>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</si>
  <si>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</si>
  <si>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</si>
  <si>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</si>
  <si>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</si>
  <si>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</si>
  <si>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</si>
  <si>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</si>
  <si>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</si>
  <si>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</si>
  <si>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</si>
  <si>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</si>
  <si>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</si>
  <si>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</si>
  <si>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</si>
  <si>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</si>
  <si>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</si>
  <si>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</si>
  <si>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</si>
  <si>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</si>
  <si>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</si>
  <si>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
  </si>
  <si>
    <t>SwapFixedFreq</t>
  </si>
  <si>
    <t>EON</t>
  </si>
  <si>
    <t>IborType</t>
  </si>
  <si>
    <t>ON</t>
  </si>
  <si>
    <t>IndexTenor</t>
  </si>
  <si>
    <t>EUR</t>
  </si>
  <si>
    <t>Months</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</si>
  <si>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</si>
  <si>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</si>
  <si>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</si>
  <si>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</si>
  <si>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</si>
  <si>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</si>
  <si>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</si>
  <si>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</si>
  <si>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</si>
  <si>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</si>
  <si>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</si>
  <si>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</si>
  <si>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</si>
  <si>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</si>
  <si>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</si>
  <si>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</si>
  <si>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</si>
  <si>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</si>
  <si>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</si>
  <si>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</si>
  <si>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</si>
  <si>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</si>
  <si>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</si>
  <si>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</si>
  <si>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</si>
  <si>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</si>
  <si>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</si>
  <si>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</si>
  <si>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</si>
  <si>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</si>
  <si>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</si>
  <si>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</si>
  <si>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</si>
  <si>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</si>
  <si>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</si>
  <si>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</si>
  <si>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</si>
  <si>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</si>
  <si>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</si>
  <si>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</si>
  <si>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</si>
  <si>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</si>
  <si>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</si>
  <si>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</si>
  <si>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</si>
  <si>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</si>
  <si>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</si>
  <si>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</si>
  <si>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</si>
  <si>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</si>
  <si>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</si>
  <si>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</si>
  <si>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</si>
  <si>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</si>
  <si>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</si>
  <si>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</si>
  <si>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</si>
  <si>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Modified Following</t>
  </si>
  <si>
    <t>Spread</t>
  </si>
  <si>
    <t>Day Count Convention</t>
  </si>
  <si>
    <t>Business Day Convention</t>
  </si>
  <si>
    <t>Freq</t>
  </si>
  <si>
    <t>Fwd start</t>
  </si>
  <si>
    <t>Following</t>
  </si>
  <si>
    <t>Annual</t>
  </si>
  <si>
    <t>1W</t>
  </si>
  <si>
    <t>Length</t>
  </si>
  <si>
    <t>Actual/360</t>
  </si>
  <si>
    <t>Discounting2</t>
  </si>
  <si>
    <t>Discounting</t>
  </si>
  <si>
    <t>MoneyMarketDayCounter</t>
  </si>
  <si>
    <t>EUR_YCRH_Swaps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</si>
</sst>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5"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sz val="12"/>
      <name val="MS Sans Serif"/>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34998626667073579"/>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97">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0" fontId="2" fillId="0" borderId="0" xfId="4" applyFont="1" applyAlignment="1">
      <alignment horizontal="left"/>
    </xf>
    <xf numFmtId="0" fontId="2" fillId="2" borderId="0" xfId="4" applyFont="1" applyFill="1" applyBorder="1" applyAlignment="1">
      <alignment horizontal="center"/>
    </xf>
    <xf numFmtId="0" fontId="2" fillId="2" borderId="2" xfId="4" applyFont="1" applyFill="1" applyBorder="1"/>
    <xf numFmtId="0" fontId="2" fillId="2" borderId="3" xfId="4" applyFont="1" applyFill="1" applyBorder="1"/>
    <xf numFmtId="0" fontId="2" fillId="2" borderId="5"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4" fillId="2" borderId="25" xfId="4" applyFont="1" applyFill="1" applyBorder="1" applyAlignment="1">
      <alignment horizontal="center" vertical="center" wrapText="1"/>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8"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8" fillId="3" borderId="25" xfId="4" applyNumberFormat="1" applyFont="1" applyFill="1" applyBorder="1" applyAlignment="1" applyProtection="1">
      <alignment horizontal="left" vertical="center"/>
    </xf>
    <xf numFmtId="0" fontId="19" fillId="3" borderId="26" xfId="4" applyNumberFormat="1" applyFont="1" applyFill="1" applyBorder="1" applyAlignment="1" applyProtection="1">
      <alignment horizontal="center" vertical="center"/>
    </xf>
    <xf numFmtId="0" fontId="20"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0" fontId="13" fillId="2" borderId="1" xfId="4" applyFill="1" applyBorder="1"/>
    <xf numFmtId="0" fontId="13" fillId="2" borderId="2" xfId="4" applyFill="1" applyBorder="1"/>
    <xf numFmtId="0" fontId="13" fillId="2" borderId="3" xfId="4" applyFill="1" applyBorder="1"/>
    <xf numFmtId="0" fontId="21" fillId="2" borderId="4" xfId="4" applyFont="1" applyFill="1" applyBorder="1"/>
    <xf numFmtId="172" fontId="19" fillId="3" borderId="26" xfId="4" quotePrefix="1" applyNumberFormat="1" applyFont="1" applyFill="1" applyBorder="1" applyAlignment="1" applyProtection="1">
      <alignment horizontal="center"/>
    </xf>
    <xf numFmtId="0" fontId="22" fillId="4" borderId="25" xfId="4" applyFont="1" applyFill="1" applyBorder="1"/>
    <xf numFmtId="0" fontId="21" fillId="2" borderId="5" xfId="4" applyFont="1" applyFill="1" applyBorder="1"/>
    <xf numFmtId="172" fontId="19" fillId="3" borderId="26" xfId="4" applyNumberFormat="1" applyFont="1" applyFill="1" applyBorder="1" applyAlignment="1" applyProtection="1">
      <alignment horizontal="center"/>
    </xf>
    <xf numFmtId="0" fontId="21" fillId="2" borderId="0" xfId="4" applyFont="1" applyFill="1" applyBorder="1"/>
    <xf numFmtId="0" fontId="19" fillId="2" borderId="1" xfId="4" applyFont="1" applyFill="1" applyBorder="1"/>
    <xf numFmtId="0" fontId="19" fillId="2" borderId="2" xfId="4" applyFont="1" applyFill="1" applyBorder="1"/>
    <xf numFmtId="0" fontId="19" fillId="2" borderId="3" xfId="4" applyFont="1" applyFill="1" applyBorder="1"/>
    <xf numFmtId="15" fontId="19" fillId="2" borderId="4" xfId="4" applyNumberFormat="1" applyFont="1" applyFill="1" applyBorder="1"/>
    <xf numFmtId="0" fontId="19" fillId="4" borderId="25" xfId="4" applyNumberFormat="1" applyFont="1" applyFill="1" applyBorder="1"/>
    <xf numFmtId="0" fontId="19" fillId="2" borderId="5" xfId="4" applyFont="1" applyFill="1" applyBorder="1"/>
    <xf numFmtId="172" fontId="19" fillId="3" borderId="26" xfId="4" quotePrefix="1" applyNumberFormat="1" applyFont="1" applyFill="1" applyBorder="1" applyAlignment="1" applyProtection="1">
      <alignment horizontal="left"/>
    </xf>
    <xf numFmtId="0" fontId="19" fillId="2" borderId="4" xfId="4" applyFont="1" applyFill="1" applyBorder="1"/>
    <xf numFmtId="0" fontId="19"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8"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8"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8" fillId="3" borderId="26" xfId="4" applyNumberFormat="1" applyFont="1" applyFill="1" applyBorder="1" applyAlignment="1" applyProtection="1">
      <alignment vertical="center"/>
    </xf>
    <xf numFmtId="0" fontId="19"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7" xfId="4" applyFont="1" applyBorder="1"/>
    <xf numFmtId="0" fontId="8" fillId="0" borderId="37" xfId="4" applyFont="1" applyBorder="1" applyAlignment="1">
      <alignment horizontal="left"/>
    </xf>
    <xf numFmtId="0" fontId="8" fillId="0" borderId="37" xfId="4" applyFont="1" applyBorder="1" applyAlignment="1">
      <alignment horizontal="center"/>
    </xf>
    <xf numFmtId="0" fontId="8" fillId="2" borderId="37" xfId="4" applyFont="1" applyFill="1" applyBorder="1" applyAlignment="1">
      <alignment horizontal="center"/>
    </xf>
    <xf numFmtId="0" fontId="8" fillId="2" borderId="37" xfId="4" applyFont="1" applyFill="1" applyBorder="1"/>
    <xf numFmtId="0" fontId="8" fillId="2" borderId="33" xfId="4" applyFont="1" applyFill="1" applyBorder="1" applyAlignment="1">
      <alignment horizontal="left"/>
    </xf>
    <xf numFmtId="0" fontId="2" fillId="2" borderId="1" xfId="4" applyFont="1" applyFill="1" applyBorder="1" applyAlignment="1">
      <alignment horizontal="left"/>
    </xf>
    <xf numFmtId="0" fontId="2" fillId="2" borderId="2" xfId="4" applyFont="1" applyFill="1" applyBorder="1" applyAlignment="1">
      <alignment horizontal="left"/>
    </xf>
    <xf numFmtId="0" fontId="24" fillId="2" borderId="4" xfId="4" applyFont="1" applyFill="1" applyBorder="1"/>
    <xf numFmtId="165" fontId="2" fillId="0" borderId="0" xfId="4" applyNumberFormat="1" applyFont="1"/>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4" fillId="2" borderId="25" xfId="4" applyFont="1" applyFill="1" applyBorder="1" applyAlignment="1">
      <alignment horizontal="left" vertical="center"/>
    </xf>
    <xf numFmtId="0" fontId="24" fillId="2" borderId="32" xfId="4" applyFont="1" applyFill="1" applyBorder="1"/>
    <xf numFmtId="0" fontId="2" fillId="2" borderId="37" xfId="4" applyFont="1" applyFill="1" applyBorder="1"/>
    <xf numFmtId="0" fontId="2" fillId="2" borderId="37" xfId="4" applyFont="1" applyFill="1" applyBorder="1" applyAlignment="1">
      <alignment horizontal="center"/>
    </xf>
    <xf numFmtId="0" fontId="8" fillId="10" borderId="0" xfId="3" applyFont="1" applyFill="1"/>
    <xf numFmtId="0" fontId="8" fillId="10" borderId="0" xfId="5" applyFill="1"/>
    <xf numFmtId="0" fontId="2" fillId="2" borderId="24" xfId="1" applyFont="1" applyFill="1" applyBorder="1" applyAlignment="1">
      <alignment horizontal="left"/>
    </xf>
    <xf numFmtId="0" fontId="2" fillId="2" borderId="21" xfId="1" applyFont="1" applyFill="1" applyBorder="1" applyAlignment="1">
      <alignment horizontal="left"/>
    </xf>
    <xf numFmtId="0" fontId="2" fillId="2" borderId="19" xfId="1" applyFont="1" applyFill="1" applyBorder="1" applyAlignment="1">
      <alignment horizontal="left"/>
    </xf>
    <xf numFmtId="0" fontId="23" fillId="7" borderId="36" xfId="4" applyFont="1" applyFill="1" applyBorder="1" applyAlignment="1">
      <alignment horizontal="center"/>
    </xf>
    <xf numFmtId="0" fontId="23" fillId="7" borderId="35" xfId="4" applyFont="1" applyFill="1" applyBorder="1" applyAlignment="1">
      <alignment horizontal="center"/>
    </xf>
    <xf numFmtId="0" fontId="23" fillId="7" borderId="34" xfId="4"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30"/>
  <sheetViews>
    <sheetView tabSelected="1" workbookViewId="0"/>
  </sheetViews>
  <sheetFormatPr defaultColWidth="8" defaultRowHeight="11.25" x14ac:dyDescent="0.2"/>
  <cols>
    <col min="1" max="2" width="2.7109375" style="181" customWidth="1"/>
    <col min="3" max="3" width="18" style="181" bestFit="1" customWidth="1"/>
    <col min="4" max="4" width="23.85546875" style="181" bestFit="1" customWidth="1"/>
    <col min="5" max="5" width="22" style="181" bestFit="1" customWidth="1"/>
    <col min="6" max="8" width="2.7109375" style="181" customWidth="1"/>
    <col min="9" max="9" width="18.5703125" style="181" bestFit="1" customWidth="1"/>
    <col min="10" max="10" width="53.7109375" style="181" bestFit="1" customWidth="1"/>
    <col min="11" max="11" width="2.7109375" style="181" customWidth="1"/>
    <col min="12" max="16384" width="8" style="181"/>
  </cols>
  <sheetData>
    <row r="1" spans="2:11" ht="12" thickBot="1" x14ac:dyDescent="0.25">
      <c r="B1" s="181" t="str">
        <f>_xll.qlxlVersion(TRUE,Trigger)</f>
        <v>QuantLibXL 1.3.0 - MS VC++ 9.0 - Multithreaded Static Runtime library - Release Configuration - Dec  5 2013 11:03:51</v>
      </c>
    </row>
    <row r="2" spans="2:11" ht="18" x14ac:dyDescent="0.25">
      <c r="B2" s="194" t="s">
        <v>116</v>
      </c>
      <c r="C2" s="195"/>
      <c r="D2" s="195"/>
      <c r="E2" s="195"/>
      <c r="F2" s="196"/>
      <c r="H2" s="186" t="s">
        <v>164</v>
      </c>
      <c r="I2" s="187"/>
      <c r="J2" s="187"/>
      <c r="K2" s="188"/>
    </row>
    <row r="3" spans="2:11" x14ac:dyDescent="0.2">
      <c r="B3" s="61"/>
      <c r="C3" s="91"/>
      <c r="D3" s="58"/>
      <c r="E3" s="58"/>
      <c r="F3" s="57"/>
      <c r="H3" s="139"/>
      <c r="I3" s="142"/>
      <c r="J3" s="142"/>
      <c r="K3" s="141"/>
    </row>
    <row r="4" spans="2:11" x14ac:dyDescent="0.2">
      <c r="B4" s="61"/>
      <c r="C4" s="90" t="s">
        <v>115</v>
      </c>
      <c r="D4" s="76" t="s">
        <v>113</v>
      </c>
      <c r="E4" s="58"/>
      <c r="F4" s="57"/>
      <c r="H4" s="139"/>
      <c r="I4" s="138" t="s">
        <v>163</v>
      </c>
      <c r="J4" s="132" t="b">
        <v>1</v>
      </c>
      <c r="K4" s="137"/>
    </row>
    <row r="5" spans="2:11" x14ac:dyDescent="0.2">
      <c r="B5" s="61"/>
      <c r="C5" s="88" t="s">
        <v>114</v>
      </c>
      <c r="D5" s="62"/>
      <c r="E5" s="58"/>
      <c r="F5" s="57"/>
      <c r="H5" s="139"/>
      <c r="I5" s="138" t="s">
        <v>162</v>
      </c>
      <c r="J5" s="140" t="str">
        <f ca="1">SUBSTITUTE(LEFT(CELL("filename",A1),FIND("[",CELL("filename",A1),1)-1),"\XLS\","\XML\")</f>
        <v>C:\Users\erik\Documents\repos\quantlib_nando\QuantLibXL\Data2\XML\</v>
      </c>
      <c r="K5" s="137"/>
    </row>
    <row r="6" spans="2:11" x14ac:dyDescent="0.2">
      <c r="B6" s="61"/>
      <c r="C6" s="88" t="s">
        <v>112</v>
      </c>
      <c r="D6" s="62" t="s">
        <v>111</v>
      </c>
      <c r="E6" s="58"/>
      <c r="F6" s="57"/>
      <c r="H6" s="139"/>
      <c r="I6" s="138" t="s">
        <v>161</v>
      </c>
      <c r="J6" s="129" t="b">
        <v>1</v>
      </c>
      <c r="K6" s="137"/>
    </row>
    <row r="7" spans="2:11" ht="12" thickBot="1" x14ac:dyDescent="0.25">
      <c r="B7" s="61"/>
      <c r="C7" s="88" t="s">
        <v>110</v>
      </c>
      <c r="D7" s="62" t="s">
        <v>109</v>
      </c>
      <c r="E7" s="58"/>
      <c r="F7" s="57"/>
      <c r="H7" s="136"/>
      <c r="I7" s="135"/>
      <c r="J7" s="135"/>
      <c r="K7" s="134"/>
    </row>
    <row r="8" spans="2:11" ht="12" thickBot="1" x14ac:dyDescent="0.25">
      <c r="B8" s="61"/>
      <c r="C8" s="88" t="s">
        <v>108</v>
      </c>
      <c r="D8" s="89" t="s">
        <v>107</v>
      </c>
      <c r="E8" s="58"/>
      <c r="F8" s="57"/>
      <c r="H8" s="182"/>
      <c r="I8" s="182"/>
      <c r="J8" s="182"/>
      <c r="K8" s="182"/>
    </row>
    <row r="9" spans="2:11" ht="15.75" x14ac:dyDescent="0.25">
      <c r="B9" s="61"/>
      <c r="C9" s="88" t="s">
        <v>106</v>
      </c>
      <c r="D9" s="62" t="str">
        <f>Currency&amp;"_YC"&amp;IndexTenor&amp;"RH"</f>
        <v>EUR_YCONRH</v>
      </c>
      <c r="E9" s="58"/>
      <c r="F9" s="57"/>
      <c r="H9" s="186" t="s">
        <v>160</v>
      </c>
      <c r="I9" s="187"/>
      <c r="J9" s="187"/>
      <c r="K9" s="188"/>
    </row>
    <row r="10" spans="2:11" ht="12.75" x14ac:dyDescent="0.2">
      <c r="B10" s="61"/>
      <c r="C10" s="87" t="s">
        <v>105</v>
      </c>
      <c r="D10" s="62" t="b">
        <v>1</v>
      </c>
      <c r="E10" s="58"/>
      <c r="F10" s="57"/>
      <c r="H10" s="131"/>
      <c r="I10" s="133"/>
      <c r="J10" s="133"/>
      <c r="K10" s="128"/>
    </row>
    <row r="11" spans="2:11" ht="12.75" x14ac:dyDescent="0.2">
      <c r="B11" s="61"/>
      <c r="C11" s="87" t="s">
        <v>104</v>
      </c>
      <c r="D11" s="86">
        <v>41627.436319444445</v>
      </c>
      <c r="E11" s="58"/>
      <c r="F11" s="57"/>
      <c r="H11" s="131"/>
      <c r="I11" s="130" t="s">
        <v>159</v>
      </c>
      <c r="J11" s="132" t="s">
        <v>158</v>
      </c>
      <c r="K11" s="128"/>
    </row>
    <row r="12" spans="2:11" ht="12.75" x14ac:dyDescent="0.2">
      <c r="B12" s="61"/>
      <c r="C12" s="85" t="s">
        <v>103</v>
      </c>
      <c r="D12" s="84" t="b">
        <v>0</v>
      </c>
      <c r="E12" s="58"/>
      <c r="F12" s="57"/>
      <c r="H12" s="131"/>
      <c r="I12" s="130" t="s">
        <v>157</v>
      </c>
      <c r="J12" s="129" t="s">
        <v>156</v>
      </c>
      <c r="K12" s="128"/>
    </row>
    <row r="13" spans="2:11" ht="12.75" x14ac:dyDescent="0.2">
      <c r="B13" s="61"/>
      <c r="C13" s="66"/>
      <c r="D13" s="66"/>
      <c r="E13" s="58"/>
      <c r="F13" s="57"/>
      <c r="H13" s="131"/>
      <c r="I13" s="130" t="s">
        <v>185</v>
      </c>
      <c r="J13" s="132" t="s">
        <v>182</v>
      </c>
      <c r="K13" s="128"/>
    </row>
    <row r="14" spans="2:11" ht="12.75" x14ac:dyDescent="0.2">
      <c r="B14" s="61"/>
      <c r="C14" s="81" t="s">
        <v>102</v>
      </c>
      <c r="D14" s="83" t="str">
        <f>_xll.qlPiecewiseYieldCurve(D16,NDays,Calendar,RateHelpersSelected,DayCounter,IF(ISERROR(D22),NA(),D20:E20),IF(ISERROR(D22),NA(),D21:E21),Accuracy,TraitsID,InterpolatorID,Permanent,,ObjectOverwrite)</f>
        <v>_EURYCON#0001</v>
      </c>
      <c r="E14" s="58"/>
      <c r="F14" s="57"/>
      <c r="H14" s="131"/>
      <c r="I14" s="130" t="s">
        <v>184</v>
      </c>
      <c r="J14" s="132" t="str">
        <f>PROPER(Currency)&amp;"YC"</f>
        <v>EurYC</v>
      </c>
      <c r="K14" s="128"/>
    </row>
    <row r="15" spans="2:11" ht="12.75" x14ac:dyDescent="0.2">
      <c r="B15" s="61"/>
      <c r="C15" s="68" t="s">
        <v>0</v>
      </c>
      <c r="D15" s="82" t="str">
        <f>_xll.ohRangeRetrieveError(YieldCurve)</f>
        <v/>
      </c>
      <c r="E15" s="58"/>
      <c r="F15" s="57"/>
      <c r="H15" s="131"/>
      <c r="I15" s="130" t="s">
        <v>183</v>
      </c>
      <c r="J15" s="132" t="str">
        <f>PROPER(Currency)&amp;"YCSTD"</f>
        <v>EurYCSTD</v>
      </c>
      <c r="K15" s="128"/>
    </row>
    <row r="16" spans="2:11" ht="13.5" thickBot="1" x14ac:dyDescent="0.25">
      <c r="B16" s="61"/>
      <c r="C16" s="81" t="s">
        <v>101</v>
      </c>
      <c r="D16" s="80" t="str">
        <f>"_"&amp;Currency&amp;"YC"&amp;IndexTenor</f>
        <v>_EURYCON</v>
      </c>
      <c r="E16" s="58"/>
      <c r="F16" s="57"/>
      <c r="H16" s="127"/>
      <c r="I16" s="126"/>
      <c r="J16" s="126"/>
      <c r="K16" s="12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41639</v>
      </c>
      <c r="E21" s="74">
        <f>DATE(YEAR(D21+1),12,31)</f>
        <v>42004</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41627</v>
      </c>
      <c r="D27" s="64">
        <f>MAX(_xll.ohPack(Selected!I1:I126))</f>
        <v>1</v>
      </c>
      <c r="E27" s="58"/>
      <c r="F27" s="57"/>
    </row>
    <row r="28" spans="2:6" x14ac:dyDescent="0.2">
      <c r="B28" s="61"/>
      <c r="C28" s="63">
        <f>MAX(_xll.ohPack(Selected!H2:H126))</f>
        <v>52588</v>
      </c>
      <c r="D28" s="62">
        <f>MIN(_xll.ohPack(Selected!I1:I126))</f>
        <v>0.48978762791140207</v>
      </c>
      <c r="E28" s="58"/>
      <c r="F28" s="57"/>
    </row>
    <row r="29" spans="2:6" x14ac:dyDescent="0.2">
      <c r="B29" s="61"/>
      <c r="C29" s="60" t="s">
        <v>0</v>
      </c>
      <c r="D29" s="59" t="str">
        <f>_xll.ohRangeRetrieveError(Selected!I1)</f>
        <v/>
      </c>
      <c r="E29" s="58"/>
      <c r="F29" s="57"/>
    </row>
    <row r="30" spans="2:6" ht="14.25" customHeight="1" thickBot="1" x14ac:dyDescent="0.25">
      <c r="B30" s="56"/>
      <c r="C30" s="55"/>
      <c r="D30" s="54"/>
      <c r="E30" s="54"/>
      <c r="F30" s="53"/>
    </row>
  </sheetData>
  <mergeCells count="3">
    <mergeCell ref="B2:F2"/>
    <mergeCell ref="H2:K2"/>
    <mergeCell ref="H9:K9"/>
  </mergeCells>
  <dataValidations count="7">
    <dataValidation type="list" allowBlank="1" showInputMessage="1" showErrorMessage="1" sqref="D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D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D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D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D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D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D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D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D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D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D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D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D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D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D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D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D65560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D131096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D196632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D262168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D327704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D393240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D458776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D524312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D589848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D655384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D720920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D786456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D851992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D917528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D983064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WLM983064 WVI983064">
      <formula1>"Discount,ZeroYield,ForwardRate"</formula1>
    </dataValidation>
    <dataValidation type="list" allowBlank="1" showInputMessage="1" showErrorMessage="1" sqref="D19 IW19 SS19 ACO19 AMK19 AWG19 BGC19 BPY19 BZU19 CJQ19 CTM19 DDI19 DNE19 DXA19 EGW19 EQS19 FAO19 FKK19 FUG19 GEC19 GNY19 GXU19 HHQ19 HRM19 IBI19 ILE19 IVA19 JEW19 JOS19 JYO19 KIK19 KSG19 LCC19 LLY19 LVU19 MFQ19 MPM19 MZI19 NJE19 NTA19 OCW19 OMS19 OWO19 PGK19 PQG19 QAC19 QJY19 QTU19 RDQ19 RNM19 RXI19 SHE19 SRA19 TAW19 TKS19 TUO19 UEK19 UOG19 UYC19 VHY19 VRU19 WBQ19 WLM19 WVI19 D65555 IW65555 SS65555 ACO65555 AMK65555 AWG65555 BGC65555 BPY65555 BZU65555 CJQ65555 CTM65555 DDI65555 DNE65555 DXA65555 EGW65555 EQS65555 FAO65555 FKK65555 FUG65555 GEC65555 GNY65555 GXU65555 HHQ65555 HRM65555 IBI65555 ILE65555 IVA65555 JEW65555 JOS65555 JYO65555 KIK65555 KSG65555 LCC65555 LLY65555 LVU65555 MFQ65555 MPM65555 MZI65555 NJE65555 NTA65555 OCW65555 OMS65555 OWO65555 PGK65555 PQG65555 QAC65555 QJY65555 QTU65555 RDQ65555 RNM65555 RXI65555 SHE65555 SRA65555 TAW65555 TKS65555 TUO65555 UEK65555 UOG65555 UYC65555 VHY65555 VRU65555 WBQ65555 WLM65555 WVI65555 D131091 IW131091 SS131091 ACO131091 AMK131091 AWG131091 BGC131091 BPY131091 BZU131091 CJQ131091 CTM131091 DDI131091 DNE131091 DXA131091 EGW131091 EQS131091 FAO131091 FKK131091 FUG131091 GEC131091 GNY131091 GXU131091 HHQ131091 HRM131091 IBI131091 ILE131091 IVA131091 JEW131091 JOS131091 JYO131091 KIK131091 KSG131091 LCC131091 LLY131091 LVU131091 MFQ131091 MPM131091 MZI131091 NJE131091 NTA131091 OCW131091 OMS131091 OWO131091 PGK131091 PQG131091 QAC131091 QJY131091 QTU131091 RDQ131091 RNM131091 RXI131091 SHE131091 SRA131091 TAW131091 TKS131091 TUO131091 UEK131091 UOG131091 UYC131091 VHY131091 VRU131091 WBQ131091 WLM131091 WVI131091 D196627 IW196627 SS196627 ACO196627 AMK196627 AWG196627 BGC196627 BPY196627 BZU196627 CJQ196627 CTM196627 DDI196627 DNE196627 DXA196627 EGW196627 EQS196627 FAO196627 FKK196627 FUG196627 GEC196627 GNY196627 GXU196627 HHQ196627 HRM196627 IBI196627 ILE196627 IVA196627 JEW196627 JOS196627 JYO196627 KIK196627 KSG196627 LCC196627 LLY196627 LVU196627 MFQ196627 MPM196627 MZI196627 NJE196627 NTA196627 OCW196627 OMS196627 OWO196627 PGK196627 PQG196627 QAC196627 QJY196627 QTU196627 RDQ196627 RNM196627 RXI196627 SHE196627 SRA196627 TAW196627 TKS196627 TUO196627 UEK196627 UOG196627 UYC196627 VHY196627 VRU196627 WBQ196627 WLM196627 WVI196627 D262163 IW262163 SS262163 ACO262163 AMK262163 AWG262163 BGC262163 BPY262163 BZU262163 CJQ262163 CTM262163 DDI262163 DNE262163 DXA262163 EGW262163 EQS262163 FAO262163 FKK262163 FUG262163 GEC262163 GNY262163 GXU262163 HHQ262163 HRM262163 IBI262163 ILE262163 IVA262163 JEW262163 JOS262163 JYO262163 KIK262163 KSG262163 LCC262163 LLY262163 LVU262163 MFQ262163 MPM262163 MZI262163 NJE262163 NTA262163 OCW262163 OMS262163 OWO262163 PGK262163 PQG262163 QAC262163 QJY262163 QTU262163 RDQ262163 RNM262163 RXI262163 SHE262163 SRA262163 TAW262163 TKS262163 TUO262163 UEK262163 UOG262163 UYC262163 VHY262163 VRU262163 WBQ262163 WLM262163 WVI262163 D327699 IW327699 SS327699 ACO327699 AMK327699 AWG327699 BGC327699 BPY327699 BZU327699 CJQ327699 CTM327699 DDI327699 DNE327699 DXA327699 EGW327699 EQS327699 FAO327699 FKK327699 FUG327699 GEC327699 GNY327699 GXU327699 HHQ327699 HRM327699 IBI327699 ILE327699 IVA327699 JEW327699 JOS327699 JYO327699 KIK327699 KSG327699 LCC327699 LLY327699 LVU327699 MFQ327699 MPM327699 MZI327699 NJE327699 NTA327699 OCW327699 OMS327699 OWO327699 PGK327699 PQG327699 QAC327699 QJY327699 QTU327699 RDQ327699 RNM327699 RXI327699 SHE327699 SRA327699 TAW327699 TKS327699 TUO327699 UEK327699 UOG327699 UYC327699 VHY327699 VRU327699 WBQ327699 WLM327699 WVI327699 D393235 IW393235 SS393235 ACO393235 AMK393235 AWG393235 BGC393235 BPY393235 BZU393235 CJQ393235 CTM393235 DDI393235 DNE393235 DXA393235 EGW393235 EQS393235 FAO393235 FKK393235 FUG393235 GEC393235 GNY393235 GXU393235 HHQ393235 HRM393235 IBI393235 ILE393235 IVA393235 JEW393235 JOS393235 JYO393235 KIK393235 KSG393235 LCC393235 LLY393235 LVU393235 MFQ393235 MPM393235 MZI393235 NJE393235 NTA393235 OCW393235 OMS393235 OWO393235 PGK393235 PQG393235 QAC393235 QJY393235 QTU393235 RDQ393235 RNM393235 RXI393235 SHE393235 SRA393235 TAW393235 TKS393235 TUO393235 UEK393235 UOG393235 UYC393235 VHY393235 VRU393235 WBQ393235 WLM393235 WVI393235 D458771 IW458771 SS458771 ACO458771 AMK458771 AWG458771 BGC458771 BPY458771 BZU458771 CJQ458771 CTM458771 DDI458771 DNE458771 DXA458771 EGW458771 EQS458771 FAO458771 FKK458771 FUG458771 GEC458771 GNY458771 GXU458771 HHQ458771 HRM458771 IBI458771 ILE458771 IVA458771 JEW458771 JOS458771 JYO458771 KIK458771 KSG458771 LCC458771 LLY458771 LVU458771 MFQ458771 MPM458771 MZI458771 NJE458771 NTA458771 OCW458771 OMS458771 OWO458771 PGK458771 PQG458771 QAC458771 QJY458771 QTU458771 RDQ458771 RNM458771 RXI458771 SHE458771 SRA458771 TAW458771 TKS458771 TUO458771 UEK458771 UOG458771 UYC458771 VHY458771 VRU458771 WBQ458771 WLM458771 WVI458771 D524307 IW524307 SS524307 ACO524307 AMK524307 AWG524307 BGC524307 BPY524307 BZU524307 CJQ524307 CTM524307 DDI524307 DNE524307 DXA524307 EGW524307 EQS524307 FAO524307 FKK524307 FUG524307 GEC524307 GNY524307 GXU524307 HHQ524307 HRM524307 IBI524307 ILE524307 IVA524307 JEW524307 JOS524307 JYO524307 KIK524307 KSG524307 LCC524307 LLY524307 LVU524307 MFQ524307 MPM524307 MZI524307 NJE524307 NTA524307 OCW524307 OMS524307 OWO524307 PGK524307 PQG524307 QAC524307 QJY524307 QTU524307 RDQ524307 RNM524307 RXI524307 SHE524307 SRA524307 TAW524307 TKS524307 TUO524307 UEK524307 UOG524307 UYC524307 VHY524307 VRU524307 WBQ524307 WLM524307 WVI524307 D589843 IW589843 SS589843 ACO589843 AMK589843 AWG589843 BGC589843 BPY589843 BZU589843 CJQ589843 CTM589843 DDI589843 DNE589843 DXA589843 EGW589843 EQS589843 FAO589843 FKK589843 FUG589843 GEC589843 GNY589843 GXU589843 HHQ589843 HRM589843 IBI589843 ILE589843 IVA589843 JEW589843 JOS589843 JYO589843 KIK589843 KSG589843 LCC589843 LLY589843 LVU589843 MFQ589843 MPM589843 MZI589843 NJE589843 NTA589843 OCW589843 OMS589843 OWO589843 PGK589843 PQG589843 QAC589843 QJY589843 QTU589843 RDQ589843 RNM589843 RXI589843 SHE589843 SRA589843 TAW589843 TKS589843 TUO589843 UEK589843 UOG589843 UYC589843 VHY589843 VRU589843 WBQ589843 WLM589843 WVI589843 D655379 IW655379 SS655379 ACO655379 AMK655379 AWG655379 BGC655379 BPY655379 BZU655379 CJQ655379 CTM655379 DDI655379 DNE655379 DXA655379 EGW655379 EQS655379 FAO655379 FKK655379 FUG655379 GEC655379 GNY655379 GXU655379 HHQ655379 HRM655379 IBI655379 ILE655379 IVA655379 JEW655379 JOS655379 JYO655379 KIK655379 KSG655379 LCC655379 LLY655379 LVU655379 MFQ655379 MPM655379 MZI655379 NJE655379 NTA655379 OCW655379 OMS655379 OWO655379 PGK655379 PQG655379 QAC655379 QJY655379 QTU655379 RDQ655379 RNM655379 RXI655379 SHE655379 SRA655379 TAW655379 TKS655379 TUO655379 UEK655379 UOG655379 UYC655379 VHY655379 VRU655379 WBQ655379 WLM655379 WVI655379 D720915 IW720915 SS720915 ACO720915 AMK720915 AWG720915 BGC720915 BPY720915 BZU720915 CJQ720915 CTM720915 DDI720915 DNE720915 DXA720915 EGW720915 EQS720915 FAO720915 FKK720915 FUG720915 GEC720915 GNY720915 GXU720915 HHQ720915 HRM720915 IBI720915 ILE720915 IVA720915 JEW720915 JOS720915 JYO720915 KIK720915 KSG720915 LCC720915 LLY720915 LVU720915 MFQ720915 MPM720915 MZI720915 NJE720915 NTA720915 OCW720915 OMS720915 OWO720915 PGK720915 PQG720915 QAC720915 QJY720915 QTU720915 RDQ720915 RNM720915 RXI720915 SHE720915 SRA720915 TAW720915 TKS720915 TUO720915 UEK720915 UOG720915 UYC720915 VHY720915 VRU720915 WBQ720915 WLM720915 WVI720915 D786451 IW786451 SS786451 ACO786451 AMK786451 AWG786451 BGC786451 BPY786451 BZU786451 CJQ786451 CTM786451 DDI786451 DNE786451 DXA786451 EGW786451 EQS786451 FAO786451 FKK786451 FUG786451 GEC786451 GNY786451 GXU786451 HHQ786451 HRM786451 IBI786451 ILE786451 IVA786451 JEW786451 JOS786451 JYO786451 KIK786451 KSG786451 LCC786451 LLY786451 LVU786451 MFQ786451 MPM786451 MZI786451 NJE786451 NTA786451 OCW786451 OMS786451 OWO786451 PGK786451 PQG786451 QAC786451 QJY786451 QTU786451 RDQ786451 RNM786451 RXI786451 SHE786451 SRA786451 TAW786451 TKS786451 TUO786451 UEK786451 UOG786451 UYC786451 VHY786451 VRU786451 WBQ786451 WLM786451 WVI786451 D851987 IW851987 SS851987 ACO851987 AMK851987 AWG851987 BGC851987 BPY851987 BZU851987 CJQ851987 CTM851987 DDI851987 DNE851987 DXA851987 EGW851987 EQS851987 FAO851987 FKK851987 FUG851987 GEC851987 GNY851987 GXU851987 HHQ851987 HRM851987 IBI851987 ILE851987 IVA851987 JEW851987 JOS851987 JYO851987 KIK851987 KSG851987 LCC851987 LLY851987 LVU851987 MFQ851987 MPM851987 MZI851987 NJE851987 NTA851987 OCW851987 OMS851987 OWO851987 PGK851987 PQG851987 QAC851987 QJY851987 QTU851987 RDQ851987 RNM851987 RXI851987 SHE851987 SRA851987 TAW851987 TKS851987 TUO851987 UEK851987 UOG851987 UYC851987 VHY851987 VRU851987 WBQ851987 WLM851987 WVI851987 D917523 IW917523 SS917523 ACO917523 AMK917523 AWG917523 BGC917523 BPY917523 BZU917523 CJQ917523 CTM917523 DDI917523 DNE917523 DXA917523 EGW917523 EQS917523 FAO917523 FKK917523 FUG917523 GEC917523 GNY917523 GXU917523 HHQ917523 HRM917523 IBI917523 ILE917523 IVA917523 JEW917523 JOS917523 JYO917523 KIK917523 KSG917523 LCC917523 LLY917523 LVU917523 MFQ917523 MPM917523 MZI917523 NJE917523 NTA917523 OCW917523 OMS917523 OWO917523 PGK917523 PQG917523 QAC917523 QJY917523 QTU917523 RDQ917523 RNM917523 RXI917523 SHE917523 SRA917523 TAW917523 TKS917523 TUO917523 UEK917523 UOG917523 UYC917523 VHY917523 VRU917523 WBQ917523 WLM917523 WVI917523 D983059 IW983059 SS983059 ACO983059 AMK983059 AWG983059 BGC983059 BPY983059 BZU983059 CJQ983059 CTM983059 DDI983059 DNE983059 DXA983059 EGW983059 EQS983059 FAO983059 FKK983059 FUG983059 GEC983059 GNY983059 GXU983059 HHQ983059 HRM983059 IBI983059 ILE983059 IVA983059 JEW983059 JOS983059 JYO983059 KIK983059 KSG983059 LCC983059 LLY983059 LVU983059 MFQ983059 MPM983059 MZI983059 NJE983059 NTA983059 OCW983059 OMS983059 OWO983059 PGK983059 PQG983059 QAC983059 QJY983059 QTU983059 RDQ983059 RNM983059 RXI983059 SHE983059 SRA983059 TAW983059 TKS983059 TUO983059 UEK983059 UOG983059 UYC983059 VHY983059 VRU983059 WBQ983059 WLM983059 WVI983059">
      <formula1>"Actual/Actual (ISDA),Actual/360,30/360 (Bond Basis),30E/360 (Eurobond Basis),Actual/365 (Fixed),Actual/Actual (ISMA),Actual/Actual (AFB),'1/1,30/360 (Italian),Simple"</formula1>
    </dataValidation>
    <dataValidation type="list" allowBlank="1" showInputMessage="1" showErrorMessage="1" sqref="D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D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D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D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D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D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D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D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D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D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D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D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D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D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D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D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formula1>"EUR,USD,GBP,JPY,CHF"</formula1>
    </dataValidation>
    <dataValidation type="list" allowBlank="1" showInputMessage="1" showErrorMessage="1" sqref="D18 IW18 SS18 ACO18 AMK18 AWG18 BGC18 BPY18 BZU18 CJQ18 CTM18 DDI18 DNE18 DXA18 EGW18 EQS18 FAO18 FKK18 FUG18 GEC18 GNY18 GXU18 HHQ18 HRM18 IBI18 ILE18 IVA18 JEW18 JOS18 JYO18 KIK18 KSG18 LCC18 LLY18 LVU18 MFQ18 MPM18 MZI18 NJE18 NTA18 OCW18 OMS18 OWO18 PGK18 PQG18 QAC18 QJY18 QTU18 RDQ18 RNM18 RXI18 SHE18 SRA18 TAW18 TKS18 TUO18 UEK18 UOG18 UYC18 VHY18 VRU18 WBQ18 WLM18 WVI18 D65554 IW65554 SS65554 ACO65554 AMK65554 AWG65554 BGC65554 BPY65554 BZU65554 CJQ65554 CTM65554 DDI65554 DNE65554 DXA65554 EGW65554 EQS65554 FAO65554 FKK65554 FUG65554 GEC65554 GNY65554 GXU65554 HHQ65554 HRM65554 IBI65554 ILE65554 IVA65554 JEW65554 JOS65554 JYO65554 KIK65554 KSG65554 LCC65554 LLY65554 LVU65554 MFQ65554 MPM65554 MZI65554 NJE65554 NTA65554 OCW65554 OMS65554 OWO65554 PGK65554 PQG65554 QAC65554 QJY65554 QTU65554 RDQ65554 RNM65554 RXI65554 SHE65554 SRA65554 TAW65554 TKS65554 TUO65554 UEK65554 UOG65554 UYC65554 VHY65554 VRU65554 WBQ65554 WLM65554 WVI65554 D131090 IW131090 SS131090 ACO131090 AMK131090 AWG131090 BGC131090 BPY131090 BZU131090 CJQ131090 CTM131090 DDI131090 DNE131090 DXA131090 EGW131090 EQS131090 FAO131090 FKK131090 FUG131090 GEC131090 GNY131090 GXU131090 HHQ131090 HRM131090 IBI131090 ILE131090 IVA131090 JEW131090 JOS131090 JYO131090 KIK131090 KSG131090 LCC131090 LLY131090 LVU131090 MFQ131090 MPM131090 MZI131090 NJE131090 NTA131090 OCW131090 OMS131090 OWO131090 PGK131090 PQG131090 QAC131090 QJY131090 QTU131090 RDQ131090 RNM131090 RXI131090 SHE131090 SRA131090 TAW131090 TKS131090 TUO131090 UEK131090 UOG131090 UYC131090 VHY131090 VRU131090 WBQ131090 WLM131090 WVI131090 D196626 IW196626 SS196626 ACO196626 AMK196626 AWG196626 BGC196626 BPY196626 BZU196626 CJQ196626 CTM196626 DDI196626 DNE196626 DXA196626 EGW196626 EQS196626 FAO196626 FKK196626 FUG196626 GEC196626 GNY196626 GXU196626 HHQ196626 HRM196626 IBI196626 ILE196626 IVA196626 JEW196626 JOS196626 JYO196626 KIK196626 KSG196626 LCC196626 LLY196626 LVU196626 MFQ196626 MPM196626 MZI196626 NJE196626 NTA196626 OCW196626 OMS196626 OWO196626 PGK196626 PQG196626 QAC196626 QJY196626 QTU196626 RDQ196626 RNM196626 RXI196626 SHE196626 SRA196626 TAW196626 TKS196626 TUO196626 UEK196626 UOG196626 UYC196626 VHY196626 VRU196626 WBQ196626 WLM196626 WVI196626 D262162 IW262162 SS262162 ACO262162 AMK262162 AWG262162 BGC262162 BPY262162 BZU262162 CJQ262162 CTM262162 DDI262162 DNE262162 DXA262162 EGW262162 EQS262162 FAO262162 FKK262162 FUG262162 GEC262162 GNY262162 GXU262162 HHQ262162 HRM262162 IBI262162 ILE262162 IVA262162 JEW262162 JOS262162 JYO262162 KIK262162 KSG262162 LCC262162 LLY262162 LVU262162 MFQ262162 MPM262162 MZI262162 NJE262162 NTA262162 OCW262162 OMS262162 OWO262162 PGK262162 PQG262162 QAC262162 QJY262162 QTU262162 RDQ262162 RNM262162 RXI262162 SHE262162 SRA262162 TAW262162 TKS262162 TUO262162 UEK262162 UOG262162 UYC262162 VHY262162 VRU262162 WBQ262162 WLM262162 WVI262162 D327698 IW327698 SS327698 ACO327698 AMK327698 AWG327698 BGC327698 BPY327698 BZU327698 CJQ327698 CTM327698 DDI327698 DNE327698 DXA327698 EGW327698 EQS327698 FAO327698 FKK327698 FUG327698 GEC327698 GNY327698 GXU327698 HHQ327698 HRM327698 IBI327698 ILE327698 IVA327698 JEW327698 JOS327698 JYO327698 KIK327698 KSG327698 LCC327698 LLY327698 LVU327698 MFQ327698 MPM327698 MZI327698 NJE327698 NTA327698 OCW327698 OMS327698 OWO327698 PGK327698 PQG327698 QAC327698 QJY327698 QTU327698 RDQ327698 RNM327698 RXI327698 SHE327698 SRA327698 TAW327698 TKS327698 TUO327698 UEK327698 UOG327698 UYC327698 VHY327698 VRU327698 WBQ327698 WLM327698 WVI327698 D393234 IW393234 SS393234 ACO393234 AMK393234 AWG393234 BGC393234 BPY393234 BZU393234 CJQ393234 CTM393234 DDI393234 DNE393234 DXA393234 EGW393234 EQS393234 FAO393234 FKK393234 FUG393234 GEC393234 GNY393234 GXU393234 HHQ393234 HRM393234 IBI393234 ILE393234 IVA393234 JEW393234 JOS393234 JYO393234 KIK393234 KSG393234 LCC393234 LLY393234 LVU393234 MFQ393234 MPM393234 MZI393234 NJE393234 NTA393234 OCW393234 OMS393234 OWO393234 PGK393234 PQG393234 QAC393234 QJY393234 QTU393234 RDQ393234 RNM393234 RXI393234 SHE393234 SRA393234 TAW393234 TKS393234 TUO393234 UEK393234 UOG393234 UYC393234 VHY393234 VRU393234 WBQ393234 WLM393234 WVI393234 D458770 IW458770 SS458770 ACO458770 AMK458770 AWG458770 BGC458770 BPY458770 BZU458770 CJQ458770 CTM458770 DDI458770 DNE458770 DXA458770 EGW458770 EQS458770 FAO458770 FKK458770 FUG458770 GEC458770 GNY458770 GXU458770 HHQ458770 HRM458770 IBI458770 ILE458770 IVA458770 JEW458770 JOS458770 JYO458770 KIK458770 KSG458770 LCC458770 LLY458770 LVU458770 MFQ458770 MPM458770 MZI458770 NJE458770 NTA458770 OCW458770 OMS458770 OWO458770 PGK458770 PQG458770 QAC458770 QJY458770 QTU458770 RDQ458770 RNM458770 RXI458770 SHE458770 SRA458770 TAW458770 TKS458770 TUO458770 UEK458770 UOG458770 UYC458770 VHY458770 VRU458770 WBQ458770 WLM458770 WVI458770 D524306 IW524306 SS524306 ACO524306 AMK524306 AWG524306 BGC524306 BPY524306 BZU524306 CJQ524306 CTM524306 DDI524306 DNE524306 DXA524306 EGW524306 EQS524306 FAO524306 FKK524306 FUG524306 GEC524306 GNY524306 GXU524306 HHQ524306 HRM524306 IBI524306 ILE524306 IVA524306 JEW524306 JOS524306 JYO524306 KIK524306 KSG524306 LCC524306 LLY524306 LVU524306 MFQ524306 MPM524306 MZI524306 NJE524306 NTA524306 OCW524306 OMS524306 OWO524306 PGK524306 PQG524306 QAC524306 QJY524306 QTU524306 RDQ524306 RNM524306 RXI524306 SHE524306 SRA524306 TAW524306 TKS524306 TUO524306 UEK524306 UOG524306 UYC524306 VHY524306 VRU524306 WBQ524306 WLM524306 WVI524306 D589842 IW589842 SS589842 ACO589842 AMK589842 AWG589842 BGC589842 BPY589842 BZU589842 CJQ589842 CTM589842 DDI589842 DNE589842 DXA589842 EGW589842 EQS589842 FAO589842 FKK589842 FUG589842 GEC589842 GNY589842 GXU589842 HHQ589842 HRM589842 IBI589842 ILE589842 IVA589842 JEW589842 JOS589842 JYO589842 KIK589842 KSG589842 LCC589842 LLY589842 LVU589842 MFQ589842 MPM589842 MZI589842 NJE589842 NTA589842 OCW589842 OMS589842 OWO589842 PGK589842 PQG589842 QAC589842 QJY589842 QTU589842 RDQ589842 RNM589842 RXI589842 SHE589842 SRA589842 TAW589842 TKS589842 TUO589842 UEK589842 UOG589842 UYC589842 VHY589842 VRU589842 WBQ589842 WLM589842 WVI589842 D655378 IW655378 SS655378 ACO655378 AMK655378 AWG655378 BGC655378 BPY655378 BZU655378 CJQ655378 CTM655378 DDI655378 DNE655378 DXA655378 EGW655378 EQS655378 FAO655378 FKK655378 FUG655378 GEC655378 GNY655378 GXU655378 HHQ655378 HRM655378 IBI655378 ILE655378 IVA655378 JEW655378 JOS655378 JYO655378 KIK655378 KSG655378 LCC655378 LLY655378 LVU655378 MFQ655378 MPM655378 MZI655378 NJE655378 NTA655378 OCW655378 OMS655378 OWO655378 PGK655378 PQG655378 QAC655378 QJY655378 QTU655378 RDQ655378 RNM655378 RXI655378 SHE655378 SRA655378 TAW655378 TKS655378 TUO655378 UEK655378 UOG655378 UYC655378 VHY655378 VRU655378 WBQ655378 WLM655378 WVI655378 D720914 IW720914 SS720914 ACO720914 AMK720914 AWG720914 BGC720914 BPY720914 BZU720914 CJQ720914 CTM720914 DDI720914 DNE720914 DXA720914 EGW720914 EQS720914 FAO720914 FKK720914 FUG720914 GEC720914 GNY720914 GXU720914 HHQ720914 HRM720914 IBI720914 ILE720914 IVA720914 JEW720914 JOS720914 JYO720914 KIK720914 KSG720914 LCC720914 LLY720914 LVU720914 MFQ720914 MPM720914 MZI720914 NJE720914 NTA720914 OCW720914 OMS720914 OWO720914 PGK720914 PQG720914 QAC720914 QJY720914 QTU720914 RDQ720914 RNM720914 RXI720914 SHE720914 SRA720914 TAW720914 TKS720914 TUO720914 UEK720914 UOG720914 UYC720914 VHY720914 VRU720914 WBQ720914 WLM720914 WVI720914 D786450 IW786450 SS786450 ACO786450 AMK786450 AWG786450 BGC786450 BPY786450 BZU786450 CJQ786450 CTM786450 DDI786450 DNE786450 DXA786450 EGW786450 EQS786450 FAO786450 FKK786450 FUG786450 GEC786450 GNY786450 GXU786450 HHQ786450 HRM786450 IBI786450 ILE786450 IVA786450 JEW786450 JOS786450 JYO786450 KIK786450 KSG786450 LCC786450 LLY786450 LVU786450 MFQ786450 MPM786450 MZI786450 NJE786450 NTA786450 OCW786450 OMS786450 OWO786450 PGK786450 PQG786450 QAC786450 QJY786450 QTU786450 RDQ786450 RNM786450 RXI786450 SHE786450 SRA786450 TAW786450 TKS786450 TUO786450 UEK786450 UOG786450 UYC786450 VHY786450 VRU786450 WBQ786450 WLM786450 WVI786450 D851986 IW851986 SS851986 ACO851986 AMK851986 AWG851986 BGC851986 BPY851986 BZU851986 CJQ851986 CTM851986 DDI851986 DNE851986 DXA851986 EGW851986 EQS851986 FAO851986 FKK851986 FUG851986 GEC851986 GNY851986 GXU851986 HHQ851986 HRM851986 IBI851986 ILE851986 IVA851986 JEW851986 JOS851986 JYO851986 KIK851986 KSG851986 LCC851986 LLY851986 LVU851986 MFQ851986 MPM851986 MZI851986 NJE851986 NTA851986 OCW851986 OMS851986 OWO851986 PGK851986 PQG851986 QAC851986 QJY851986 QTU851986 RDQ851986 RNM851986 RXI851986 SHE851986 SRA851986 TAW851986 TKS851986 TUO851986 UEK851986 UOG851986 UYC851986 VHY851986 VRU851986 WBQ851986 WLM851986 WVI851986 D917522 IW917522 SS917522 ACO917522 AMK917522 AWG917522 BGC917522 BPY917522 BZU917522 CJQ917522 CTM917522 DDI917522 DNE917522 DXA917522 EGW917522 EQS917522 FAO917522 FKK917522 FUG917522 GEC917522 GNY917522 GXU917522 HHQ917522 HRM917522 IBI917522 ILE917522 IVA917522 JEW917522 JOS917522 JYO917522 KIK917522 KSG917522 LCC917522 LLY917522 LVU917522 MFQ917522 MPM917522 MZI917522 NJE917522 NTA917522 OCW917522 OMS917522 OWO917522 PGK917522 PQG917522 QAC917522 QJY917522 QTU917522 RDQ917522 RNM917522 RXI917522 SHE917522 SRA917522 TAW917522 TKS917522 TUO917522 UEK917522 UOG917522 UYC917522 VHY917522 VRU917522 WBQ917522 WLM917522 WVI917522 D983058 IW983058 SS983058 ACO983058 AMK983058 AWG983058 BGC983058 BPY983058 BZU983058 CJQ983058 CTM983058 DDI983058 DNE983058 DXA983058 EGW983058 EQS983058 FAO983058 FKK983058 FUG983058 GEC983058 GNY983058 GXU983058 HHQ983058 HRM983058 IBI983058 ILE983058 IVA983058 JEW983058 JOS983058 JYO983058 KIK983058 KSG983058 LCC983058 LLY983058 LVU983058 MFQ983058 MPM983058 MZI983058 NJE983058 NTA983058 OCW983058 OMS983058 OWO983058 PGK983058 PQG983058 QAC983058 QJY983058 QTU983058 RDQ983058 RNM983058 RXI983058 SHE983058 SRA983058 TAW983058 TKS983058 TUO983058 UEK983058 UOG983058 UYC983058 VHY983058 VRU983058 WBQ983058 WLM983058 WVI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workbookViewId="0">
      <selection activeCell="B1" sqref="B1:D1"/>
    </sheetView>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13.28515625" style="2" bestFit="1" customWidth="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189" t="s">
        <v>88</v>
      </c>
      <c r="C1" s="190"/>
      <c r="D1" s="191"/>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1E-3</v>
      </c>
      <c r="G2" s="33"/>
      <c r="H2" s="26" t="b">
        <v>1</v>
      </c>
      <c r="I2" s="26">
        <v>70</v>
      </c>
      <c r="J2" s="26">
        <v>1</v>
      </c>
      <c r="K2" s="32">
        <f>_xll.qlRateHelperEarliestDate($E2,Trigger)</f>
        <v>41627</v>
      </c>
      <c r="L2" s="31">
        <f>_xll.qlRateHelperLatestDate($E2,Trigger)</f>
        <v>41628</v>
      </c>
    </row>
    <row r="3" spans="1:14" x14ac:dyDescent="0.2">
      <c r="B3" s="51"/>
      <c r="C3" s="35"/>
      <c r="D3" s="34" t="s">
        <v>80</v>
      </c>
      <c r="E3" s="34" t="str">
        <f t="shared" si="0"/>
        <v>EUR_YCONRH_TND</v>
      </c>
      <c r="F3" s="33">
        <f>_xll.qlRateHelperQuoteValue($E3,Trigger)</f>
        <v>1E-3</v>
      </c>
      <c r="G3" s="33"/>
      <c r="H3" s="26" t="b">
        <v>1</v>
      </c>
      <c r="I3" s="26">
        <v>70</v>
      </c>
      <c r="J3" s="26">
        <v>1</v>
      </c>
      <c r="K3" s="32">
        <f>_xll.qlRateHelperEarliestDate($E3,Trigger)</f>
        <v>41628</v>
      </c>
      <c r="L3" s="31">
        <f>_xll.qlRateHelperLatestDate($E3,Trigger)</f>
        <v>41631</v>
      </c>
    </row>
    <row r="4" spans="1:14" x14ac:dyDescent="0.2">
      <c r="B4" s="50"/>
      <c r="C4" s="29"/>
      <c r="D4" s="28" t="s">
        <v>79</v>
      </c>
      <c r="E4" s="28" t="str">
        <f t="shared" si="0"/>
        <v>EUR_YCONRH_SND</v>
      </c>
      <c r="F4" s="27">
        <f>_xll.qlRateHelperQuoteValue($E4,Trigger)</f>
        <v>1E-3</v>
      </c>
      <c r="G4" s="27"/>
      <c r="H4" s="25" t="b">
        <v>1</v>
      </c>
      <c r="I4" s="25">
        <v>70</v>
      </c>
      <c r="J4" s="25">
        <v>1</v>
      </c>
      <c r="K4" s="24">
        <f>_xll.qlRateHelperEarliestDate($E4,Trigger)</f>
        <v>41631</v>
      </c>
      <c r="L4" s="23">
        <f>_xll.qlRateHelperLatestDate($E4,Trigger)</f>
        <v>41632</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183" t="s">
        <v>61</v>
      </c>
      <c r="E35" s="41" t="str">
        <f t="shared" si="1"/>
        <v>EUR_YCONRH_EONSW</v>
      </c>
      <c r="F35" s="40">
        <f>_xll.qlRateHelperQuoteValue($E35,Trigger)</f>
        <v>1.08E-3</v>
      </c>
      <c r="G35" s="40" t="e">
        <f>_xll.qlSwapRateHelperSpread($E35,Trigger)</f>
        <v>#NUM!</v>
      </c>
      <c r="H35" s="39" t="b">
        <v>1</v>
      </c>
      <c r="I35" s="39">
        <v>50</v>
      </c>
      <c r="J35" s="39">
        <v>1</v>
      </c>
      <c r="K35" s="38">
        <f>_xll.qlRateHelperEarliestDate($E35,Trigger)</f>
        <v>41631</v>
      </c>
      <c r="L35" s="37">
        <f>_xll.qlRateHelperLatestDate($E35,Trigger)</f>
        <v>41638</v>
      </c>
    </row>
    <row r="36" spans="2:12" x14ac:dyDescent="0.2">
      <c r="B36" s="36"/>
      <c r="C36" s="35" t="str">
        <f t="shared" si="2"/>
        <v>EON</v>
      </c>
      <c r="D36" s="184" t="s">
        <v>60</v>
      </c>
      <c r="E36" s="34" t="str">
        <f t="shared" si="1"/>
        <v>EUR_YCONRH_EON2W</v>
      </c>
      <c r="F36" s="33">
        <f>_xll.qlRateHelperQuoteValue($E36,Trigger)</f>
        <v>1.06E-3</v>
      </c>
      <c r="G36" s="33" t="e">
        <f>_xll.qlSwapRateHelperSpread($E36,Trigger)</f>
        <v>#NUM!</v>
      </c>
      <c r="H36" s="26" t="b">
        <v>1</v>
      </c>
      <c r="I36" s="26">
        <v>50</v>
      </c>
      <c r="J36" s="26">
        <v>1</v>
      </c>
      <c r="K36" s="32">
        <f>_xll.qlRateHelperEarliestDate($E36,Trigger)</f>
        <v>41631</v>
      </c>
      <c r="L36" s="31">
        <f>_xll.qlRateHelperLatestDate($E36,Trigger)</f>
        <v>41645</v>
      </c>
    </row>
    <row r="37" spans="2:12" x14ac:dyDescent="0.2">
      <c r="B37" s="36"/>
      <c r="C37" s="35" t="str">
        <f t="shared" si="2"/>
        <v>EON</v>
      </c>
      <c r="D37" s="184" t="s">
        <v>59</v>
      </c>
      <c r="E37" s="34" t="str">
        <f t="shared" si="1"/>
        <v>EUR_YCONRH_EON3W</v>
      </c>
      <c r="F37" s="33">
        <f>_xll.qlRateHelperQuoteValue($E37,Trigger)</f>
        <v>1.06E-3</v>
      </c>
      <c r="G37" s="33" t="e">
        <f>_xll.qlSwapRateHelperSpread($E37,Trigger)</f>
        <v>#NUM!</v>
      </c>
      <c r="H37" s="26" t="b">
        <v>1</v>
      </c>
      <c r="I37" s="26">
        <v>50</v>
      </c>
      <c r="J37" s="26">
        <v>1</v>
      </c>
      <c r="K37" s="32">
        <f>_xll.qlRateHelperEarliestDate($E37,Trigger)</f>
        <v>41631</v>
      </c>
      <c r="L37" s="31">
        <f>_xll.qlRateHelperLatestDate($E37,Trigger)</f>
        <v>41652</v>
      </c>
    </row>
    <row r="38" spans="2:12" x14ac:dyDescent="0.2">
      <c r="B38" s="36"/>
      <c r="C38" s="35" t="str">
        <f t="shared" si="2"/>
        <v>EON</v>
      </c>
      <c r="D38" s="184" t="s">
        <v>58</v>
      </c>
      <c r="E38" s="34" t="str">
        <f t="shared" si="1"/>
        <v>EUR_YCONRH_EON1M</v>
      </c>
      <c r="F38" s="33">
        <f>_xll.qlRateHelperQuoteValue($E38,Trigger)</f>
        <v>1.0600000000000002E-3</v>
      </c>
      <c r="G38" s="33" t="e">
        <f>_xll.qlSwapRateHelperSpread($E38,Trigger)</f>
        <v>#NUM!</v>
      </c>
      <c r="H38" s="26" t="b">
        <v>1</v>
      </c>
      <c r="I38" s="26">
        <v>50</v>
      </c>
      <c r="J38" s="26">
        <v>1</v>
      </c>
      <c r="K38" s="32">
        <f>_xll.qlRateHelperEarliestDate($E38,Trigger)</f>
        <v>41631</v>
      </c>
      <c r="L38" s="31">
        <f>_xll.qlRateHelperLatestDate($E38,Trigger)</f>
        <v>41662</v>
      </c>
    </row>
    <row r="39" spans="2:12" x14ac:dyDescent="0.2">
      <c r="B39" s="36"/>
      <c r="C39" s="35" t="str">
        <f t="shared" si="2"/>
        <v>EON</v>
      </c>
      <c r="D39" s="184" t="s">
        <v>57</v>
      </c>
      <c r="E39" s="34" t="str">
        <f t="shared" si="1"/>
        <v>EUR_YCONRH_EON2M</v>
      </c>
      <c r="F39" s="33">
        <f>_xll.qlRateHelperQuoteValue($E39,Trigger)</f>
        <v>1.1100000000000001E-3</v>
      </c>
      <c r="G39" s="33" t="e">
        <f>_xll.qlSwapRateHelperSpread($E39,Trigger)</f>
        <v>#NUM!</v>
      </c>
      <c r="H39" s="26" t="b">
        <v>1</v>
      </c>
      <c r="I39" s="26">
        <v>50</v>
      </c>
      <c r="J39" s="26">
        <v>1</v>
      </c>
      <c r="K39" s="32">
        <f>_xll.qlRateHelperEarliestDate($E39,Trigger)</f>
        <v>41631</v>
      </c>
      <c r="L39" s="31">
        <f>_xll.qlRateHelperLatestDate($E39,Trigger)</f>
        <v>41694</v>
      </c>
    </row>
    <row r="40" spans="2:12" x14ac:dyDescent="0.2">
      <c r="B40" s="36"/>
      <c r="C40" s="35" t="str">
        <f t="shared" si="2"/>
        <v>EON</v>
      </c>
      <c r="D40" s="184" t="s">
        <v>56</v>
      </c>
      <c r="E40" s="34" t="str">
        <f t="shared" si="1"/>
        <v>EUR_YCONRH_EON3M</v>
      </c>
      <c r="F40" s="33">
        <f>_xll.qlRateHelperQuoteValue($E40,Trigger)</f>
        <v>1.15E-3</v>
      </c>
      <c r="G40" s="33" t="e">
        <f>_xll.qlSwapRateHelperSpread($E40,Trigger)</f>
        <v>#NUM!</v>
      </c>
      <c r="H40" s="26" t="b">
        <v>1</v>
      </c>
      <c r="I40" s="26">
        <v>50</v>
      </c>
      <c r="J40" s="26">
        <v>1</v>
      </c>
      <c r="K40" s="32">
        <f>_xll.qlRateHelperEarliestDate($E40,Trigger)</f>
        <v>41631</v>
      </c>
      <c r="L40" s="31">
        <f>_xll.qlRateHelperLatestDate($E40,Trigger)</f>
        <v>41722</v>
      </c>
    </row>
    <row r="41" spans="2:12" x14ac:dyDescent="0.2">
      <c r="B41" s="36"/>
      <c r="C41" s="35" t="str">
        <f t="shared" si="2"/>
        <v>EON</v>
      </c>
      <c r="D41" s="184" t="s">
        <v>55</v>
      </c>
      <c r="E41" s="34" t="str">
        <f t="shared" si="1"/>
        <v>EUR_YCONRH_EON4M</v>
      </c>
      <c r="F41" s="33">
        <f>_xll.qlRateHelperQuoteValue($E41,Trigger)</f>
        <v>1.17E-3</v>
      </c>
      <c r="G41" s="33" t="e">
        <f>_xll.qlSwapRateHelperSpread($E41,Trigger)</f>
        <v>#NUM!</v>
      </c>
      <c r="H41" s="26" t="b">
        <v>1</v>
      </c>
      <c r="I41" s="26">
        <v>50</v>
      </c>
      <c r="J41" s="26">
        <v>1</v>
      </c>
      <c r="K41" s="32">
        <f>_xll.qlRateHelperEarliestDate($E41,Trigger)</f>
        <v>41631</v>
      </c>
      <c r="L41" s="31">
        <f>_xll.qlRateHelperLatestDate($E41,Trigger)</f>
        <v>41752</v>
      </c>
    </row>
    <row r="42" spans="2:12" x14ac:dyDescent="0.2">
      <c r="B42" s="36"/>
      <c r="C42" s="35" t="str">
        <f t="shared" si="2"/>
        <v>EON</v>
      </c>
      <c r="D42" s="184" t="s">
        <v>54</v>
      </c>
      <c r="E42" s="34" t="str">
        <f t="shared" si="1"/>
        <v>EUR_YCONRH_EON5M</v>
      </c>
      <c r="F42" s="33">
        <f>_xll.qlRateHelperQuoteValue($E42,Trigger)</f>
        <v>1.1899999999999999E-3</v>
      </c>
      <c r="G42" s="33" t="e">
        <f>_xll.qlSwapRateHelperSpread($E42,Trigger)</f>
        <v>#NUM!</v>
      </c>
      <c r="H42" s="26" t="b">
        <v>1</v>
      </c>
      <c r="I42" s="26">
        <v>50</v>
      </c>
      <c r="J42" s="26">
        <v>1</v>
      </c>
      <c r="K42" s="32">
        <f>_xll.qlRateHelperEarliestDate($E42,Trigger)</f>
        <v>41631</v>
      </c>
      <c r="L42" s="31">
        <f>_xll.qlRateHelperLatestDate($E42,Trigger)</f>
        <v>41782</v>
      </c>
    </row>
    <row r="43" spans="2:12" x14ac:dyDescent="0.2">
      <c r="B43" s="36"/>
      <c r="C43" s="35" t="str">
        <f t="shared" si="2"/>
        <v>EON</v>
      </c>
      <c r="D43" s="184" t="s">
        <v>53</v>
      </c>
      <c r="E43" s="34" t="str">
        <f t="shared" si="1"/>
        <v>EUR_YCONRH_EON6M</v>
      </c>
      <c r="F43" s="33">
        <f>_xll.qlRateHelperQuoteValue($E43,Trigger)</f>
        <v>1.24E-3</v>
      </c>
      <c r="G43" s="33" t="e">
        <f>_xll.qlSwapRateHelperSpread($E43,Trigger)</f>
        <v>#NUM!</v>
      </c>
      <c r="H43" s="26" t="b">
        <v>1</v>
      </c>
      <c r="I43" s="26">
        <v>50</v>
      </c>
      <c r="J43" s="26">
        <v>1</v>
      </c>
      <c r="K43" s="32">
        <f>_xll.qlRateHelperEarliestDate($E43,Trigger)</f>
        <v>41631</v>
      </c>
      <c r="L43" s="31">
        <f>_xll.qlRateHelperLatestDate($E43,Trigger)</f>
        <v>41813</v>
      </c>
    </row>
    <row r="44" spans="2:12" x14ac:dyDescent="0.2">
      <c r="B44" s="36"/>
      <c r="C44" s="35" t="str">
        <f t="shared" si="2"/>
        <v>EON</v>
      </c>
      <c r="D44" s="184" t="s">
        <v>52</v>
      </c>
      <c r="E44" s="34" t="str">
        <f t="shared" si="1"/>
        <v>EUR_YCONRH_EON7M</v>
      </c>
      <c r="F44" s="33">
        <f>_xll.qlRateHelperQuoteValue($E44,Trigger)</f>
        <v>1.2800000000000001E-3</v>
      </c>
      <c r="G44" s="33" t="e">
        <f>_xll.qlSwapRateHelperSpread($E44,Trigger)</f>
        <v>#NUM!</v>
      </c>
      <c r="H44" s="26" t="b">
        <v>1</v>
      </c>
      <c r="I44" s="26">
        <v>50</v>
      </c>
      <c r="J44" s="26">
        <v>1</v>
      </c>
      <c r="K44" s="32">
        <f>_xll.qlRateHelperEarliestDate($E44,Trigger)</f>
        <v>41631</v>
      </c>
      <c r="L44" s="31">
        <f>_xll.qlRateHelperLatestDate($E44,Trigger)</f>
        <v>41843</v>
      </c>
    </row>
    <row r="45" spans="2:12" x14ac:dyDescent="0.2">
      <c r="B45" s="36"/>
      <c r="C45" s="35" t="str">
        <f t="shared" si="2"/>
        <v>EON</v>
      </c>
      <c r="D45" s="184" t="s">
        <v>51</v>
      </c>
      <c r="E45" s="34" t="str">
        <f t="shared" si="1"/>
        <v>EUR_YCONRH_EON8M</v>
      </c>
      <c r="F45" s="33">
        <f>_xll.qlRateHelperQuoteValue($E45,Trigger)</f>
        <v>1.33E-3</v>
      </c>
      <c r="G45" s="33" t="e">
        <f>_xll.qlSwapRateHelperSpread($E45,Trigger)</f>
        <v>#NUM!</v>
      </c>
      <c r="H45" s="26" t="b">
        <v>1</v>
      </c>
      <c r="I45" s="26">
        <v>50</v>
      </c>
      <c r="J45" s="26">
        <v>1</v>
      </c>
      <c r="K45" s="32">
        <f>_xll.qlRateHelperEarliestDate($E45,Trigger)</f>
        <v>41631</v>
      </c>
      <c r="L45" s="31">
        <f>_xll.qlRateHelperLatestDate($E45,Trigger)</f>
        <v>41876</v>
      </c>
    </row>
    <row r="46" spans="2:12" x14ac:dyDescent="0.2">
      <c r="B46" s="36"/>
      <c r="C46" s="35" t="str">
        <f t="shared" si="2"/>
        <v>EON</v>
      </c>
      <c r="D46" s="184" t="s">
        <v>50</v>
      </c>
      <c r="E46" s="34" t="str">
        <f t="shared" si="1"/>
        <v>EUR_YCONRH_EON9M</v>
      </c>
      <c r="F46" s="33">
        <f>_xll.qlRateHelperQuoteValue($E46,Trigger)</f>
        <v>1.4100000000000002E-3</v>
      </c>
      <c r="G46" s="33" t="e">
        <f>_xll.qlSwapRateHelperSpread($E46,Trigger)</f>
        <v>#NUM!</v>
      </c>
      <c r="H46" s="26" t="b">
        <v>1</v>
      </c>
      <c r="I46" s="26">
        <v>50</v>
      </c>
      <c r="J46" s="26">
        <v>1</v>
      </c>
      <c r="K46" s="32">
        <f>_xll.qlRateHelperEarliestDate($E46,Trigger)</f>
        <v>41631</v>
      </c>
      <c r="L46" s="31">
        <f>_xll.qlRateHelperLatestDate($E46,Trigger)</f>
        <v>41905</v>
      </c>
    </row>
    <row r="47" spans="2:12" x14ac:dyDescent="0.2">
      <c r="B47" s="36"/>
      <c r="C47" s="35" t="str">
        <f t="shared" si="2"/>
        <v>EON</v>
      </c>
      <c r="D47" s="184" t="s">
        <v>49</v>
      </c>
      <c r="E47" s="34" t="str">
        <f t="shared" si="1"/>
        <v>EUR_YCONRH_EON10M</v>
      </c>
      <c r="F47" s="33">
        <f>_xll.qlRateHelperQuoteValue($E47,Trigger)</f>
        <v>1.47E-3</v>
      </c>
      <c r="G47" s="33" t="e">
        <f>_xll.qlSwapRateHelperSpread($E47,Trigger)</f>
        <v>#NUM!</v>
      </c>
      <c r="H47" s="26" t="b">
        <v>1</v>
      </c>
      <c r="I47" s="26">
        <v>50</v>
      </c>
      <c r="J47" s="26">
        <v>1</v>
      </c>
      <c r="K47" s="32">
        <f>_xll.qlRateHelperEarliestDate($E47,Trigger)</f>
        <v>41631</v>
      </c>
      <c r="L47" s="31">
        <f>_xll.qlRateHelperLatestDate($E47,Trigger)</f>
        <v>41935</v>
      </c>
    </row>
    <row r="48" spans="2:12" x14ac:dyDescent="0.2">
      <c r="B48" s="36"/>
      <c r="C48" s="35" t="str">
        <f t="shared" si="2"/>
        <v>EON</v>
      </c>
      <c r="D48" s="184" t="s">
        <v>48</v>
      </c>
      <c r="E48" s="34" t="str">
        <f t="shared" si="1"/>
        <v>EUR_YCONRH_EON11M</v>
      </c>
      <c r="F48" s="33">
        <f>_xll.qlRateHelperQuoteValue($E48,Trigger)</f>
        <v>1.5499999999999999E-3</v>
      </c>
      <c r="G48" s="33" t="e">
        <f>_xll.qlSwapRateHelperSpread($E48,Trigger)</f>
        <v>#NUM!</v>
      </c>
      <c r="H48" s="26" t="b">
        <v>1</v>
      </c>
      <c r="I48" s="26">
        <v>50</v>
      </c>
      <c r="J48" s="26">
        <v>1</v>
      </c>
      <c r="K48" s="32">
        <f>_xll.qlRateHelperEarliestDate($E48,Trigger)</f>
        <v>41631</v>
      </c>
      <c r="L48" s="31">
        <f>_xll.qlRateHelperLatestDate($E48,Trigger)</f>
        <v>41967</v>
      </c>
    </row>
    <row r="49" spans="2:12" x14ac:dyDescent="0.2">
      <c r="B49" s="36"/>
      <c r="C49" s="35" t="str">
        <f t="shared" si="2"/>
        <v>EON</v>
      </c>
      <c r="D49" s="184" t="s">
        <v>47</v>
      </c>
      <c r="E49" s="34" t="str">
        <f t="shared" si="1"/>
        <v>EUR_YCONRH_EON1Y</v>
      </c>
      <c r="F49" s="33">
        <f>_xll.qlRateHelperQuoteValue($E49,Trigger)</f>
        <v>1.6200000000000001E-3</v>
      </c>
      <c r="G49" s="33" t="e">
        <f>_xll.qlSwapRateHelperSpread($E49,Trigger)</f>
        <v>#NUM!</v>
      </c>
      <c r="H49" s="26" t="b">
        <v>1</v>
      </c>
      <c r="I49" s="26">
        <v>50</v>
      </c>
      <c r="J49" s="26">
        <v>1</v>
      </c>
      <c r="K49" s="32">
        <f>_xll.qlRateHelperEarliestDate($E49,Trigger)</f>
        <v>41631</v>
      </c>
      <c r="L49" s="31">
        <f>_xll.qlRateHelperLatestDate($E49,Trigger)</f>
        <v>41996</v>
      </c>
    </row>
    <row r="50" spans="2:12" x14ac:dyDescent="0.2">
      <c r="B50" s="36" t="str">
        <f t="shared" ref="B50:B81" si="3">SwapFixedFreq</f>
        <v/>
      </c>
      <c r="C50" s="35" t="str">
        <f t="shared" si="2"/>
        <v>EON</v>
      </c>
      <c r="D50" s="184" t="s">
        <v>46</v>
      </c>
      <c r="E50" s="34" t="str">
        <f t="shared" si="1"/>
        <v>EUR_YCONRH_EON15M</v>
      </c>
      <c r="F50" s="33">
        <f>_xll.qlRateHelperQuoteValue($E50,Trigger)</f>
        <v>1.8500000000000001E-3</v>
      </c>
      <c r="G50" s="33" t="e">
        <f>_xll.qlSwapRateHelperSpread($E50,Trigger)</f>
        <v>#NUM!</v>
      </c>
      <c r="H50" s="26" t="b">
        <v>1</v>
      </c>
      <c r="I50" s="26">
        <v>50</v>
      </c>
      <c r="J50" s="26">
        <v>1</v>
      </c>
      <c r="K50" s="32">
        <f>_xll.qlRateHelperEarliestDate($E50,Trigger)</f>
        <v>41631</v>
      </c>
      <c r="L50" s="31">
        <f>_xll.qlRateHelperLatestDate($E50,Trigger)</f>
        <v>42086</v>
      </c>
    </row>
    <row r="51" spans="2:12" x14ac:dyDescent="0.2">
      <c r="B51" s="36" t="str">
        <f t="shared" si="3"/>
        <v/>
      </c>
      <c r="C51" s="35" t="str">
        <f t="shared" si="2"/>
        <v>EON</v>
      </c>
      <c r="D51" s="184" t="s">
        <v>45</v>
      </c>
      <c r="E51" s="34" t="str">
        <f t="shared" si="1"/>
        <v>EUR_YCONRH_EON18M</v>
      </c>
      <c r="F51" s="33">
        <f>_xll.qlRateHelperQuoteValue($E51,Trigger)</f>
        <v>2.0900000000000003E-3</v>
      </c>
      <c r="G51" s="33" t="e">
        <f>_xll.qlSwapRateHelperSpread($E51,Trigger)</f>
        <v>#NUM!</v>
      </c>
      <c r="H51" s="26" t="b">
        <v>1</v>
      </c>
      <c r="I51" s="26">
        <v>50</v>
      </c>
      <c r="J51" s="26">
        <v>1</v>
      </c>
      <c r="K51" s="32">
        <f>_xll.qlRateHelperEarliestDate($E51,Trigger)</f>
        <v>41631</v>
      </c>
      <c r="L51" s="31">
        <f>_xll.qlRateHelperLatestDate($E51,Trigger)</f>
        <v>42178</v>
      </c>
    </row>
    <row r="52" spans="2:12" x14ac:dyDescent="0.2">
      <c r="B52" s="36" t="str">
        <f t="shared" si="3"/>
        <v/>
      </c>
      <c r="C52" s="35" t="str">
        <f t="shared" si="2"/>
        <v>EON</v>
      </c>
      <c r="D52" s="184" t="s">
        <v>44</v>
      </c>
      <c r="E52" s="34" t="str">
        <f t="shared" si="1"/>
        <v>EUR_YCONRH_EON21M</v>
      </c>
      <c r="F52" s="33">
        <f>_xll.qlRateHelperQuoteValue($E52,Trigger)</f>
        <v>2.3499999999999997E-3</v>
      </c>
      <c r="G52" s="33" t="e">
        <f>_xll.qlSwapRateHelperSpread($E52,Trigger)</f>
        <v>#NUM!</v>
      </c>
      <c r="H52" s="26" t="b">
        <v>1</v>
      </c>
      <c r="I52" s="26">
        <v>50</v>
      </c>
      <c r="J52" s="26">
        <v>1</v>
      </c>
      <c r="K52" s="32">
        <f>_xll.qlRateHelperEarliestDate($E52,Trigger)</f>
        <v>41631</v>
      </c>
      <c r="L52" s="31">
        <f>_xll.qlRateHelperLatestDate($E52,Trigger)</f>
        <v>42270</v>
      </c>
    </row>
    <row r="53" spans="2:12" x14ac:dyDescent="0.2">
      <c r="B53" s="36" t="str">
        <f t="shared" si="3"/>
        <v/>
      </c>
      <c r="C53" s="35" t="str">
        <f t="shared" si="2"/>
        <v>EON</v>
      </c>
      <c r="D53" s="184" t="s">
        <v>43</v>
      </c>
      <c r="E53" s="34" t="str">
        <f t="shared" si="1"/>
        <v>EUR_YCONRH_EON2Y</v>
      </c>
      <c r="F53" s="33">
        <f>_xll.qlRateHelperQuoteValue($E53,Trigger)</f>
        <v>2.63E-3</v>
      </c>
      <c r="G53" s="33" t="e">
        <f>_xll.qlSwapRateHelperSpread($E53,Trigger)</f>
        <v>#NUM!</v>
      </c>
      <c r="H53" s="26" t="b">
        <v>1</v>
      </c>
      <c r="I53" s="26">
        <v>50</v>
      </c>
      <c r="J53" s="26">
        <v>1</v>
      </c>
      <c r="K53" s="32">
        <f>_xll.qlRateHelperEarliestDate($E53,Trigger)</f>
        <v>41631</v>
      </c>
      <c r="L53" s="31">
        <f>_xll.qlRateHelperLatestDate($E53,Trigger)</f>
        <v>42361</v>
      </c>
    </row>
    <row r="54" spans="2:12" x14ac:dyDescent="0.2">
      <c r="B54" s="36" t="str">
        <f t="shared" si="3"/>
        <v/>
      </c>
      <c r="C54" s="35" t="str">
        <f t="shared" si="2"/>
        <v>EON</v>
      </c>
      <c r="D54" s="184" t="s">
        <v>42</v>
      </c>
      <c r="E54" s="34" t="str">
        <f t="shared" si="1"/>
        <v>EUR_YCONRH_EON3Y</v>
      </c>
      <c r="F54" s="33">
        <f>_xll.qlRateHelperQuoteValue($E54,Trigger)</f>
        <v>4.15E-3</v>
      </c>
      <c r="G54" s="33" t="e">
        <f>_xll.qlSwapRateHelperSpread($E54,Trigger)</f>
        <v>#NUM!</v>
      </c>
      <c r="H54" s="26" t="b">
        <v>1</v>
      </c>
      <c r="I54" s="26">
        <v>50</v>
      </c>
      <c r="J54" s="26">
        <v>1</v>
      </c>
      <c r="K54" s="32">
        <f>_xll.qlRateHelperEarliestDate($E54,Trigger)</f>
        <v>41631</v>
      </c>
      <c r="L54" s="31">
        <f>_xll.qlRateHelperLatestDate($E54,Trigger)</f>
        <v>42727</v>
      </c>
    </row>
    <row r="55" spans="2:12" x14ac:dyDescent="0.2">
      <c r="B55" s="36" t="str">
        <f t="shared" si="3"/>
        <v/>
      </c>
      <c r="C55" s="35" t="str">
        <f t="shared" si="2"/>
        <v>EON</v>
      </c>
      <c r="D55" s="184" t="s">
        <v>41</v>
      </c>
      <c r="E55" s="34" t="str">
        <f t="shared" si="1"/>
        <v>EUR_YCONRH_EON4Y</v>
      </c>
      <c r="F55" s="33">
        <f>_xll.qlRateHelperQuoteValue($E55,Trigger)</f>
        <v>6.2399999999999999E-3</v>
      </c>
      <c r="G55" s="33" t="e">
        <f>_xll.qlSwapRateHelperSpread($E55,Trigger)</f>
        <v>#NUM!</v>
      </c>
      <c r="H55" s="26" t="b">
        <v>1</v>
      </c>
      <c r="I55" s="26">
        <v>50</v>
      </c>
      <c r="J55" s="26">
        <v>1</v>
      </c>
      <c r="K55" s="32">
        <f>_xll.qlRateHelperEarliestDate($E55,Trigger)</f>
        <v>41631</v>
      </c>
      <c r="L55" s="31">
        <f>_xll.qlRateHelperLatestDate($E55,Trigger)</f>
        <v>43096</v>
      </c>
    </row>
    <row r="56" spans="2:12" x14ac:dyDescent="0.2">
      <c r="B56" s="36" t="str">
        <f t="shared" si="3"/>
        <v/>
      </c>
      <c r="C56" s="35" t="str">
        <f t="shared" si="2"/>
        <v>EON</v>
      </c>
      <c r="D56" s="184" t="s">
        <v>40</v>
      </c>
      <c r="E56" s="34" t="str">
        <f t="shared" si="1"/>
        <v>EUR_YCONRH_EON5Y</v>
      </c>
      <c r="F56" s="33">
        <f>_xll.qlRateHelperQuoteValue($E56,Trigger)</f>
        <v>8.4899999999999993E-3</v>
      </c>
      <c r="G56" s="33" t="e">
        <f>_xll.qlSwapRateHelperSpread($E56,Trigger)</f>
        <v>#NUM!</v>
      </c>
      <c r="H56" s="26" t="b">
        <v>1</v>
      </c>
      <c r="I56" s="26">
        <v>50</v>
      </c>
      <c r="J56" s="26">
        <v>1</v>
      </c>
      <c r="K56" s="32">
        <f>_xll.qlRateHelperEarliestDate($E56,Trigger)</f>
        <v>41631</v>
      </c>
      <c r="L56" s="31">
        <f>_xll.qlRateHelperLatestDate($E56,Trigger)</f>
        <v>43458</v>
      </c>
    </row>
    <row r="57" spans="2:12" x14ac:dyDescent="0.2">
      <c r="B57" s="36" t="str">
        <f t="shared" si="3"/>
        <v/>
      </c>
      <c r="C57" s="35" t="str">
        <f t="shared" si="2"/>
        <v>EON</v>
      </c>
      <c r="D57" s="184" t="s">
        <v>39</v>
      </c>
      <c r="E57" s="34" t="str">
        <f t="shared" si="1"/>
        <v>EUR_YCONRH_EON6Y</v>
      </c>
      <c r="F57" s="33">
        <f>_xll.qlRateHelperQuoteValue($E57,Trigger)</f>
        <v>1.0459999999999999E-2</v>
      </c>
      <c r="G57" s="33" t="e">
        <f>_xll.qlSwapRateHelperSpread($E57,Trigger)</f>
        <v>#NUM!</v>
      </c>
      <c r="H57" s="26" t="b">
        <v>1</v>
      </c>
      <c r="I57" s="26">
        <v>50</v>
      </c>
      <c r="J57" s="26">
        <v>1</v>
      </c>
      <c r="K57" s="32">
        <f>_xll.qlRateHelperEarliestDate($E57,Trigger)</f>
        <v>41631</v>
      </c>
      <c r="L57" s="31">
        <f>_xll.qlRateHelperLatestDate($E57,Trigger)</f>
        <v>43822</v>
      </c>
    </row>
    <row r="58" spans="2:12" x14ac:dyDescent="0.2">
      <c r="B58" s="36" t="str">
        <f t="shared" si="3"/>
        <v/>
      </c>
      <c r="C58" s="35" t="str">
        <f t="shared" si="2"/>
        <v>EON</v>
      </c>
      <c r="D58" s="184" t="s">
        <v>38</v>
      </c>
      <c r="E58" s="34" t="str">
        <f t="shared" si="1"/>
        <v>EUR_YCONRH_EON7Y</v>
      </c>
      <c r="F58" s="33">
        <f>_xll.qlRateHelperQuoteValue($E58,Trigger)</f>
        <v>1.2229999999999998E-2</v>
      </c>
      <c r="G58" s="33" t="e">
        <f>_xll.qlSwapRateHelperSpread($E58,Trigger)</f>
        <v>#NUM!</v>
      </c>
      <c r="H58" s="26" t="b">
        <v>1</v>
      </c>
      <c r="I58" s="26">
        <v>50</v>
      </c>
      <c r="J58" s="26">
        <v>1</v>
      </c>
      <c r="K58" s="32">
        <f>_xll.qlRateHelperEarliestDate($E58,Trigger)</f>
        <v>41631</v>
      </c>
      <c r="L58" s="31">
        <f>_xll.qlRateHelperLatestDate($E58,Trigger)</f>
        <v>44188</v>
      </c>
    </row>
    <row r="59" spans="2:12" x14ac:dyDescent="0.2">
      <c r="B59" s="36" t="str">
        <f t="shared" si="3"/>
        <v/>
      </c>
      <c r="C59" s="35" t="str">
        <f t="shared" si="2"/>
        <v>EON</v>
      </c>
      <c r="D59" s="184" t="s">
        <v>37</v>
      </c>
      <c r="E59" s="34" t="str">
        <f t="shared" si="1"/>
        <v>EUR_YCONRH_EON8Y</v>
      </c>
      <c r="F59" s="33">
        <f>_xll.qlRateHelperQuoteValue($E59,Trigger)</f>
        <v>1.3809999999999999E-2</v>
      </c>
      <c r="G59" s="33" t="e">
        <f>_xll.qlSwapRateHelperSpread($E59,Trigger)</f>
        <v>#NUM!</v>
      </c>
      <c r="H59" s="26" t="b">
        <v>1</v>
      </c>
      <c r="I59" s="26">
        <v>50</v>
      </c>
      <c r="J59" s="26">
        <v>1</v>
      </c>
      <c r="K59" s="32">
        <f>_xll.qlRateHelperEarliestDate($E59,Trigger)</f>
        <v>41631</v>
      </c>
      <c r="L59" s="31">
        <f>_xll.qlRateHelperLatestDate($E59,Trigger)</f>
        <v>44553</v>
      </c>
    </row>
    <row r="60" spans="2:12" x14ac:dyDescent="0.2">
      <c r="B60" s="36" t="str">
        <f t="shared" si="3"/>
        <v/>
      </c>
      <c r="C60" s="35" t="str">
        <f t="shared" si="2"/>
        <v>EON</v>
      </c>
      <c r="D60" s="184" t="s">
        <v>36</v>
      </c>
      <c r="E60" s="34" t="str">
        <f t="shared" si="1"/>
        <v>EUR_YCONRH_EON9Y</v>
      </c>
      <c r="F60" s="33">
        <f>_xll.qlRateHelperQuoteValue($E60,Trigger)</f>
        <v>1.529E-2</v>
      </c>
      <c r="G60" s="33" t="e">
        <f>_xll.qlSwapRateHelperSpread($E60,Trigger)</f>
        <v>#NUM!</v>
      </c>
      <c r="H60" s="26" t="b">
        <v>1</v>
      </c>
      <c r="I60" s="26">
        <v>50</v>
      </c>
      <c r="J60" s="26">
        <v>1</v>
      </c>
      <c r="K60" s="32">
        <f>_xll.qlRateHelperEarliestDate($E60,Trigger)</f>
        <v>41631</v>
      </c>
      <c r="L60" s="31">
        <f>_xll.qlRateHelperLatestDate($E60,Trigger)</f>
        <v>44918</v>
      </c>
    </row>
    <row r="61" spans="2:12" x14ac:dyDescent="0.2">
      <c r="B61" s="36" t="str">
        <f t="shared" si="3"/>
        <v/>
      </c>
      <c r="C61" s="35" t="str">
        <f t="shared" si="2"/>
        <v>EON</v>
      </c>
      <c r="D61" s="184" t="s">
        <v>35</v>
      </c>
      <c r="E61" s="34" t="str">
        <f t="shared" si="1"/>
        <v>EUR_YCONRH_EON10Y</v>
      </c>
      <c r="F61" s="33">
        <f>_xll.qlRateHelperQuoteValue($E61,Trigger)</f>
        <v>1.6640000000000002E-2</v>
      </c>
      <c r="G61" s="33" t="e">
        <f>_xll.qlSwapRateHelperSpread($E61,Trigger)</f>
        <v>#NUM!</v>
      </c>
      <c r="H61" s="26" t="b">
        <v>1</v>
      </c>
      <c r="I61" s="26">
        <v>50</v>
      </c>
      <c r="J61" s="26">
        <v>1</v>
      </c>
      <c r="K61" s="32">
        <f>_xll.qlRateHelperEarliestDate($E61,Trigger)</f>
        <v>41631</v>
      </c>
      <c r="L61" s="31">
        <f>_xll.qlRateHelperLatestDate($E61,Trigger)</f>
        <v>45287</v>
      </c>
    </row>
    <row r="62" spans="2:12" x14ac:dyDescent="0.2">
      <c r="B62" s="36" t="str">
        <f t="shared" si="3"/>
        <v/>
      </c>
      <c r="C62" s="35" t="str">
        <f t="shared" si="2"/>
        <v>EON</v>
      </c>
      <c r="D62" s="184" t="s">
        <v>34</v>
      </c>
      <c r="E62" s="34" t="str">
        <f t="shared" si="1"/>
        <v>EUR_YCONRH_EON11Y</v>
      </c>
      <c r="F62" s="33">
        <f>_xll.qlRateHelperQuoteValue($E62,Trigger)</f>
        <v>1.7819999999999999E-2</v>
      </c>
      <c r="G62" s="33" t="e">
        <f>_xll.qlSwapRateHelperSpread($E62,Trigger)</f>
        <v>#NUM!</v>
      </c>
      <c r="H62" s="26" t="b">
        <f t="shared" ref="H62:H93" si="4">IF(ISERROR(F62),FALSE,IF(L62&lt;=$N$16,TRUE,IF(L62&gt;$N$17,TRUE,IF(L61&lt;$N$16,TRUE,FALSE))))</f>
        <v>1</v>
      </c>
      <c r="I62" s="26">
        <v>50</v>
      </c>
      <c r="J62" s="26">
        <v>1</v>
      </c>
      <c r="K62" s="32">
        <f>_xll.qlRateHelperEarliestDate($E62,Trigger)</f>
        <v>41631</v>
      </c>
      <c r="L62" s="31">
        <f>_xll.qlRateHelperLatestDate($E62,Trigger)</f>
        <v>45649</v>
      </c>
    </row>
    <row r="63" spans="2:12" x14ac:dyDescent="0.2">
      <c r="B63" s="36" t="str">
        <f t="shared" si="3"/>
        <v/>
      </c>
      <c r="C63" s="35" t="str">
        <f t="shared" si="2"/>
        <v>EON</v>
      </c>
      <c r="D63" s="184" t="s">
        <v>33</v>
      </c>
      <c r="E63" s="34" t="str">
        <f t="shared" si="1"/>
        <v>EUR_YCONRH_EON12Y</v>
      </c>
      <c r="F63" s="33">
        <f>_xll.qlRateHelperQuoteValue($E63,Trigger)</f>
        <v>1.8839999999999999E-2</v>
      </c>
      <c r="G63" s="33" t="e">
        <f>_xll.qlSwapRateHelperSpread($E63,Trigger)</f>
        <v>#NUM!</v>
      </c>
      <c r="H63" s="26" t="b">
        <f t="shared" si="4"/>
        <v>1</v>
      </c>
      <c r="I63" s="26">
        <v>50</v>
      </c>
      <c r="J63" s="26">
        <v>1</v>
      </c>
      <c r="K63" s="32">
        <f>_xll.qlRateHelperEarliestDate($E63,Trigger)</f>
        <v>41631</v>
      </c>
      <c r="L63" s="31">
        <f>_xll.qlRateHelperLatestDate($E63,Trigger)</f>
        <v>46014</v>
      </c>
    </row>
    <row r="64" spans="2:12" x14ac:dyDescent="0.2">
      <c r="B64" s="36" t="str">
        <f t="shared" si="3"/>
        <v/>
      </c>
      <c r="C64" s="35" t="str">
        <f t="shared" si="2"/>
        <v>EON</v>
      </c>
      <c r="D64" s="184"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184"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184" t="s">
        <v>30</v>
      </c>
      <c r="E66" s="34" t="str">
        <f t="shared" ref="E66:E97" si="5">RateHelperPrefix&amp;"_"&amp;$B66&amp;$C66&amp;$D66</f>
        <v>EUR_YCONRH_EON15Y</v>
      </c>
      <c r="F66" s="33">
        <f>_xll.qlRateHelperQuoteValue($E66,Trigger)</f>
        <v>2.1049999999999999E-2</v>
      </c>
      <c r="G66" s="33" t="e">
        <f>_xll.qlSwapRateHelperSpread($E66,Trigger)</f>
        <v>#NUM!</v>
      </c>
      <c r="H66" s="26" t="b">
        <f t="shared" si="4"/>
        <v>1</v>
      </c>
      <c r="I66" s="26">
        <v>50</v>
      </c>
      <c r="J66" s="26">
        <v>1</v>
      </c>
      <c r="K66" s="32">
        <f>_xll.qlRateHelperEarliestDate($E66,Trigger)</f>
        <v>41631</v>
      </c>
      <c r="L66" s="31">
        <f>_xll.qlRateHelperLatestDate($E66,Trigger)</f>
        <v>47114</v>
      </c>
    </row>
    <row r="67" spans="2:12" x14ac:dyDescent="0.2">
      <c r="B67" s="36" t="str">
        <f t="shared" si="3"/>
        <v/>
      </c>
      <c r="C67" s="35" t="str">
        <f t="shared" ref="C67:C85" si="6">IborType</f>
        <v>EON</v>
      </c>
      <c r="D67" s="184"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184"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184"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184"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184" t="s">
        <v>25</v>
      </c>
      <c r="E71" s="34" t="str">
        <f t="shared" si="5"/>
        <v>EUR_YCONRH_EON20Y</v>
      </c>
      <c r="F71" s="33">
        <f>_xll.qlRateHelperQuoteValue($E71,Trigger)</f>
        <v>2.2450000000000001E-2</v>
      </c>
      <c r="G71" s="33" t="e">
        <f>_xll.qlSwapRateHelperSpread($E71,Trigger)</f>
        <v>#NUM!</v>
      </c>
      <c r="H71" s="26" t="b">
        <f t="shared" si="4"/>
        <v>1</v>
      </c>
      <c r="I71" s="26">
        <v>50</v>
      </c>
      <c r="J71" s="26">
        <v>1</v>
      </c>
      <c r="K71" s="32">
        <f>_xll.qlRateHelperEarliestDate($E71,Trigger)</f>
        <v>41631</v>
      </c>
      <c r="L71" s="31">
        <f>_xll.qlRateHelperLatestDate($E71,Trigger)</f>
        <v>48936</v>
      </c>
    </row>
    <row r="72" spans="2:12" x14ac:dyDescent="0.2">
      <c r="B72" s="36" t="str">
        <f t="shared" si="3"/>
        <v/>
      </c>
      <c r="C72" s="35" t="str">
        <f t="shared" si="6"/>
        <v>EON</v>
      </c>
      <c r="D72" s="184"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184"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184"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184"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184" t="s">
        <v>20</v>
      </c>
      <c r="E76" s="34" t="str">
        <f t="shared" si="5"/>
        <v>EUR_YCONRH_EON25Y</v>
      </c>
      <c r="F76" s="33">
        <f>_xll.qlRateHelperQuoteValue($E76,Trigger)</f>
        <v>2.2809999999999997E-2</v>
      </c>
      <c r="G76" s="33" t="e">
        <f>_xll.qlSwapRateHelperSpread($E76,Trigger)</f>
        <v>#NUM!</v>
      </c>
      <c r="H76" s="26" t="b">
        <f t="shared" si="4"/>
        <v>1</v>
      </c>
      <c r="I76" s="26">
        <v>50</v>
      </c>
      <c r="J76" s="26">
        <v>1</v>
      </c>
      <c r="K76" s="32">
        <f>_xll.qlRateHelperEarliestDate($E76,Trigger)</f>
        <v>41631</v>
      </c>
      <c r="L76" s="31">
        <f>_xll.qlRateHelperLatestDate($E76,Trigger)</f>
        <v>50762</v>
      </c>
    </row>
    <row r="77" spans="2:12" x14ac:dyDescent="0.2">
      <c r="B77" s="36" t="str">
        <f t="shared" si="3"/>
        <v/>
      </c>
      <c r="C77" s="35" t="str">
        <f t="shared" si="6"/>
        <v>EON</v>
      </c>
      <c r="D77" s="184"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184"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184"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184"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184" t="s">
        <v>15</v>
      </c>
      <c r="E81" s="34" t="str">
        <f t="shared" si="5"/>
        <v>EUR_YCONRH_EON30Y</v>
      </c>
      <c r="F81" s="33">
        <f>_xll.qlRateHelperQuoteValue($E81,Trigger)</f>
        <v>2.2889999999999997E-2</v>
      </c>
      <c r="G81" s="33" t="e">
        <f>_xll.qlSwapRateHelperSpread($E81,Trigger)</f>
        <v>#NUM!</v>
      </c>
      <c r="H81" s="26" t="b">
        <f t="shared" si="4"/>
        <v>1</v>
      </c>
      <c r="I81" s="26">
        <v>50</v>
      </c>
      <c r="J81" s="26">
        <v>1</v>
      </c>
      <c r="K81" s="32">
        <f>_xll.qlRateHelperEarliestDate($E81,Trigger)</f>
        <v>41631</v>
      </c>
      <c r="L81" s="31">
        <f>_xll.qlRateHelperLatestDate($E81,Trigger)</f>
        <v>52588</v>
      </c>
    </row>
    <row r="82" spans="2:12" x14ac:dyDescent="0.2">
      <c r="B82" s="36" t="str">
        <f t="shared" ref="B82:B113" si="7">SwapFixedFreq</f>
        <v/>
      </c>
      <c r="C82" s="35" t="str">
        <f t="shared" si="6"/>
        <v>EON</v>
      </c>
      <c r="D82" s="184"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184" t="s">
        <v>13</v>
      </c>
      <c r="E83" s="34" t="str">
        <f t="shared" si="5"/>
        <v>EUR_YCONRH_EON40Y</v>
      </c>
      <c r="F83" s="33" t="e">
        <f>_xll.qlRateHelperQuoteValue($E83,Trigger)</f>
        <v>#NUM!</v>
      </c>
      <c r="G83" s="33" t="e">
        <f>_xll.qlSwapRateHelperSpread($E83,Trigger)</f>
        <v>#NUM!</v>
      </c>
      <c r="H83" s="26" t="b">
        <f t="shared" si="4"/>
        <v>0</v>
      </c>
      <c r="I83" s="26">
        <v>50</v>
      </c>
      <c r="J83" s="26">
        <v>1</v>
      </c>
      <c r="K83" s="32" t="e">
        <f>_xll.qlRateHelperEarliestDate($E83,Trigger)</f>
        <v>#NUM!</v>
      </c>
      <c r="L83" s="31" t="e">
        <f>_xll.qlRateHelperLatestDate($E83,Trigger)</f>
        <v>#NUM!</v>
      </c>
    </row>
    <row r="84" spans="2:12" x14ac:dyDescent="0.2">
      <c r="B84" s="36" t="str">
        <f t="shared" si="7"/>
        <v/>
      </c>
      <c r="C84" s="35" t="str">
        <f t="shared" si="6"/>
        <v>EON</v>
      </c>
      <c r="D84" s="184" t="s">
        <v>12</v>
      </c>
      <c r="E84" s="34" t="str">
        <f t="shared" si="5"/>
        <v>EUR_YCONRH_EON50Y</v>
      </c>
      <c r="F84" s="33" t="e">
        <f>_xll.qlRateHelperQuoteValue($E84,Trigger)</f>
        <v>#NUM!</v>
      </c>
      <c r="G84" s="33" t="e">
        <f>_xll.qlSwapRateHelperSpread($E84,Trigger)</f>
        <v>#NUM!</v>
      </c>
      <c r="H84" s="26" t="b">
        <f t="shared" si="4"/>
        <v>0</v>
      </c>
      <c r="I84" s="26">
        <v>50</v>
      </c>
      <c r="J84" s="26">
        <v>1</v>
      </c>
      <c r="K84" s="32" t="e">
        <f>_xll.qlRateHelperEarliestDate($E84,Trigger)</f>
        <v>#NUM!</v>
      </c>
      <c r="L84" s="31" t="e">
        <f>_xll.qlRateHelperLatestDate($E84,Trigger)</f>
        <v>#NUM!</v>
      </c>
    </row>
    <row r="85" spans="2:12" x14ac:dyDescent="0.2">
      <c r="B85" s="30" t="str">
        <f t="shared" si="7"/>
        <v/>
      </c>
      <c r="C85" s="29" t="str">
        <f t="shared" si="6"/>
        <v>EON</v>
      </c>
      <c r="D85" s="185" t="s">
        <v>11</v>
      </c>
      <c r="E85" s="28" t="str">
        <f t="shared" si="5"/>
        <v>EUR_YCONRH_EON60Y</v>
      </c>
      <c r="F85" s="27" t="e">
        <f>_xll.qlRateHelperQuoteValue($E85,Trigger)</f>
        <v>#NUM!</v>
      </c>
      <c r="G85" s="27" t="e">
        <f>_xll.qlSwapRateHelperSpread($E85,Trigger)</f>
        <v>#NUM!</v>
      </c>
      <c r="H85" s="25" t="b">
        <f t="shared" si="4"/>
        <v>0</v>
      </c>
      <c r="I85" s="25">
        <v>50</v>
      </c>
      <c r="J85" s="25">
        <v>1</v>
      </c>
      <c r="K85" s="24" t="e">
        <f>_xll.qlRateHelperEarliestDate($E85,Trigger)</f>
        <v>#NUM!</v>
      </c>
      <c r="L85" s="23" t="e">
        <f>_xll.qlRateHelperLatestDate($E85,Trigger)</f>
        <v>#NUM!</v>
      </c>
    </row>
    <row r="86" spans="2:12" x14ac:dyDescent="0.2">
      <c r="B86" s="36" t="str">
        <f t="shared" si="7"/>
        <v/>
      </c>
      <c r="C86" s="35" t="str">
        <f t="shared" ref="C86:C122" si="8">IborType&amp;"BASIS"</f>
        <v>EONBASIS</v>
      </c>
      <c r="D86" s="183" t="s">
        <v>47</v>
      </c>
      <c r="E86" s="41" t="str">
        <f t="shared" si="5"/>
        <v>EUR_YCONRH_EONBASIS1Y</v>
      </c>
      <c r="F86" s="40" t="e">
        <f>_xll.qlRateHelperQuoteValue($E86,Trigger)</f>
        <v>#NUM!</v>
      </c>
      <c r="G86" s="40" t="e">
        <f>_xll.qlSwapRateHelperSpread($E86,Trigger)</f>
        <v>#NUM!</v>
      </c>
      <c r="H86" s="39" t="b">
        <f t="shared" si="4"/>
        <v>0</v>
      </c>
      <c r="I86" s="39">
        <v>40</v>
      </c>
      <c r="J86" s="39">
        <v>1</v>
      </c>
      <c r="K86" s="38" t="e">
        <f>_xll.qlRateHelperEarliestDate($E86,Trigger)</f>
        <v>#NUM!</v>
      </c>
      <c r="L86" s="37" t="e">
        <f>_xll.qlRateHelperLatestDate($E86,Trigger)</f>
        <v>#NUM!</v>
      </c>
    </row>
    <row r="87" spans="2:12" x14ac:dyDescent="0.2">
      <c r="B87" s="36" t="str">
        <f t="shared" si="7"/>
        <v/>
      </c>
      <c r="C87" s="35" t="str">
        <f t="shared" si="8"/>
        <v>EONBASIS</v>
      </c>
      <c r="D87" s="184"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184"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184"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184"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184"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184"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184"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184"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184"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184"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184"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184"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184"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184"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184"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184"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184"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184"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184"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184"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184"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184"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184"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184"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184"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184"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184"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184"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184"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184"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184"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184"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184"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184"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184"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185" t="s">
        <v>11</v>
      </c>
      <c r="E122" s="28" t="str">
        <f t="shared" si="10"/>
        <v>EUR_YCONRH_EONBASIS60Y</v>
      </c>
      <c r="F122" s="27" t="e">
        <f>_xll.qlRateHelperQuoteValue($E122,Trigger)</f>
        <v>#NUM!</v>
      </c>
      <c r="G122" s="27" t="e">
        <f>_xll.qlSwapRateHelperSpread($E122,Trigger)</f>
        <v>#NUM!</v>
      </c>
      <c r="H122" s="25"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sqref="A1:B1"/>
    </sheetView>
  </sheetViews>
  <sheetFormatPr defaultRowHeight="11.25" x14ac:dyDescent="0.2"/>
  <cols>
    <col min="1" max="1" width="36.85546875" style="1" bestFit="1" customWidth="1"/>
    <col min="2" max="2" width="9" style="1" bestFit="1" customWidth="1"/>
    <col min="3" max="3" width="16.42578125" style="1" bestFit="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14" ht="12" thickBot="1" x14ac:dyDescent="0.25">
      <c r="A1" s="192" t="s">
        <v>10</v>
      </c>
      <c r="B1" s="193"/>
      <c r="D1" s="22" t="s">
        <v>9</v>
      </c>
      <c r="E1" s="21" t="s">
        <v>8</v>
      </c>
      <c r="F1" s="21"/>
      <c r="G1" s="21" t="s">
        <v>7</v>
      </c>
      <c r="H1" s="20" t="s">
        <v>6</v>
      </c>
      <c r="I1" s="3">
        <f t="array" ref="I1:I126">_xll.qlPiecewiseYieldCurveData(YieldCurve)</f>
        <v>1</v>
      </c>
      <c r="L1" s="93"/>
      <c r="N1" s="95"/>
    </row>
    <row r="2" spans="1:14" x14ac:dyDescent="0.2">
      <c r="A2" s="19" t="s">
        <v>5</v>
      </c>
      <c r="B2" s="18">
        <v>8</v>
      </c>
      <c r="C2" s="92" t="s">
        <v>117</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1E-3</v>
      </c>
      <c r="F2" s="10" t="str">
        <f>IF(ISERROR(_xll.qlSwapRateHelperSpread($D2)),IF(ISERROR(_xll.qlFuturesRateHelperConvexityAdjustment($D2)),"--",_xll.qlFuturesRateHelperConvexityAdjustment($D2)),_xll.qlSwapRateHelperSpread($D2))</f>
        <v>--</v>
      </c>
      <c r="G2" s="9">
        <f>_xll.qlRateHelperEarliestDate($D2)</f>
        <v>41627</v>
      </c>
      <c r="H2" s="8">
        <f>_xll.qlRateHelperLatestDate($D2)</f>
        <v>41628</v>
      </c>
      <c r="I2" s="3">
        <v>0.99999722222993825</v>
      </c>
      <c r="L2" s="93">
        <v>1E-3</v>
      </c>
      <c r="N2" s="95" t="str">
        <f>_xll.ohObjectCallerAddress(D2)</f>
        <v>[EUR_YCONBootstrapping.xlsx]ON!R3C6</v>
      </c>
    </row>
    <row r="3" spans="1:14" x14ac:dyDescent="0.2">
      <c r="A3" s="15" t="s">
        <v>4</v>
      </c>
      <c r="B3" s="17">
        <v>1</v>
      </c>
      <c r="C3" s="92" t="s">
        <v>118</v>
      </c>
      <c r="D3" s="11" t="str">
        <v>EUR_YCONRH_TND</v>
      </c>
      <c r="E3" s="10">
        <f>_xll.qlRateHelperRate($D3)</f>
        <v>1E-3</v>
      </c>
      <c r="F3" s="10" t="str">
        <f>IF(ISERROR(_xll.qlSwapRateHelperSpread($D3)),IF(ISERROR(_xll.qlFuturesRateHelperConvexityAdjustment($D3)),"--",_xll.qlFuturesRateHelperConvexityAdjustment($D3)),_xll.qlSwapRateHelperSpread($D3))</f>
        <v>--</v>
      </c>
      <c r="G3" s="9">
        <f>_xll.qlRateHelperEarliestDate($D3)</f>
        <v>41628</v>
      </c>
      <c r="H3" s="8">
        <f>_xll.qlRateHelperLatestDate($D3)</f>
        <v>41631</v>
      </c>
      <c r="I3" s="3">
        <v>0.99998888898938798</v>
      </c>
      <c r="J3" s="1">
        <f t="shared" ref="J3:J37" si="0">H3-H2</f>
        <v>3</v>
      </c>
      <c r="L3" s="93">
        <v>1E-3</v>
      </c>
      <c r="N3" s="95" t="str">
        <f>_xll.ohObjectCallerAddress(D3)</f>
        <v>'[EUR_YCONBootstrapping.xlsx]ON (2)'!R3C8</v>
      </c>
    </row>
    <row r="4" spans="1:14" x14ac:dyDescent="0.2">
      <c r="A4" s="15" t="s">
        <v>3</v>
      </c>
      <c r="B4" s="17">
        <v>2</v>
      </c>
      <c r="C4" s="92" t="s">
        <v>119</v>
      </c>
      <c r="D4" s="11" t="str">
        <v>EUR_YCONRH_SND</v>
      </c>
      <c r="E4" s="10">
        <f>_xll.qlRateHelperRate($D4)</f>
        <v>1E-3</v>
      </c>
      <c r="F4" s="10" t="str">
        <f>IF(ISERROR(_xll.qlSwapRateHelperSpread($D4)),IF(ISERROR(_xll.qlFuturesRateHelperConvexityAdjustment($D4)),"--",_xll.qlFuturesRateHelperConvexityAdjustment($D4)),_xll.qlSwapRateHelperSpread($D4))</f>
        <v>--</v>
      </c>
      <c r="G4" s="9">
        <f>_xll.qlRateHelperEarliestDate($D4)</f>
        <v>41631</v>
      </c>
      <c r="H4" s="8">
        <f>_xll.qlRateHelperLatestDate($D4)</f>
        <v>41632</v>
      </c>
      <c r="I4" s="3">
        <v>0.99998611125020598</v>
      </c>
      <c r="J4" s="1">
        <f t="shared" si="0"/>
        <v>1</v>
      </c>
      <c r="L4" s="93">
        <v>1E-3</v>
      </c>
      <c r="N4" s="95" t="str">
        <f>_xll.ohObjectCallerAddress(D4)</f>
        <v>'[EUR_YCONBootstrapping.xlsx]ON (2)'!R4C8</v>
      </c>
    </row>
    <row r="5" spans="1:14" x14ac:dyDescent="0.2">
      <c r="A5" s="15" t="s">
        <v>2</v>
      </c>
      <c r="B5" s="16" t="s">
        <v>1</v>
      </c>
      <c r="C5" s="92" t="s">
        <v>120</v>
      </c>
      <c r="D5" s="11" t="str">
        <v>EUR_YCONRH_EONSW</v>
      </c>
      <c r="E5" s="10">
        <f>_xll.qlRateHelperRate($D5)</f>
        <v>1.08E-3</v>
      </c>
      <c r="F5" s="10" t="str">
        <f>IF(ISERROR(_xll.qlSwapRateHelperSpread($D5)),IF(ISERROR(_xll.qlFuturesRateHelperConvexityAdjustment($D5)),"--",_xll.qlFuturesRateHelperConvexityAdjustment($D5)),_xll.qlSwapRateHelperSpread($D5))</f>
        <v>--</v>
      </c>
      <c r="G5" s="9">
        <f>_xll.qlRateHelperEarliestDate($D5)</f>
        <v>41631</v>
      </c>
      <c r="H5" s="8">
        <f>_xll.qlRateHelperLatestDate($D5)</f>
        <v>41638</v>
      </c>
      <c r="I5" s="3">
        <v>0.99996788966370442</v>
      </c>
      <c r="J5" s="1">
        <f t="shared" si="0"/>
        <v>6</v>
      </c>
      <c r="L5" s="93">
        <v>1.08E-3</v>
      </c>
      <c r="N5" s="95" t="str">
        <f>_xll.ohObjectCallerAddress(D5)</f>
        <v>'[EUR_YCONBootstrapping.xlsx]ON (3)'!R6C12</v>
      </c>
    </row>
    <row r="6" spans="1:14" x14ac:dyDescent="0.2">
      <c r="A6" s="15" t="s">
        <v>0</v>
      </c>
      <c r="B6" s="14" t="str">
        <f>_xll.ohRangeRetrieveError(Selected!D2)</f>
        <v/>
      </c>
      <c r="C6" s="92" t="s">
        <v>121</v>
      </c>
      <c r="D6" s="11" t="str">
        <v>EUR_YCONRH_EON2W</v>
      </c>
      <c r="E6" s="10">
        <f>_xll.qlRateHelperRate($D6)</f>
        <v>1.06E-3</v>
      </c>
      <c r="F6" s="10" t="str">
        <f>IF(ISERROR(_xll.qlSwapRateHelperSpread($D6)),IF(ISERROR(_xll.qlFuturesRateHelperConvexityAdjustment($D6)),"--",_xll.qlFuturesRateHelperConvexityAdjustment($D6)),_xll.qlSwapRateHelperSpread($D6))</f>
        <v>--</v>
      </c>
      <c r="G6" s="9">
        <f>_xll.qlRateHelperEarliestDate($D6)</f>
        <v>41631</v>
      </c>
      <c r="H6" s="8">
        <f>_xll.qlRateHelperLatestDate($D6)</f>
        <v>41645</v>
      </c>
      <c r="I6" s="3">
        <v>0.99994766892436993</v>
      </c>
      <c r="J6" s="1">
        <f t="shared" si="0"/>
        <v>7</v>
      </c>
      <c r="L6" s="93">
        <v>1.06E-3</v>
      </c>
      <c r="N6" s="95" t="str">
        <f>_xll.ohObjectCallerAddress(D6)</f>
        <v>'[EUR_YCONBootstrapping.xlsx]ON (3)'!R7C12</v>
      </c>
    </row>
    <row r="7" spans="1:14" ht="12" thickBot="1" x14ac:dyDescent="0.25">
      <c r="A7" s="13" t="str">
        <f>_xll.ohGroup(RateHelperPrefix&amp;"_RateHelpersSelected",_xll.ohPack(Selected!D2:D126),TRUE,,ObjectOverwrite)</f>
        <v>EUR_YCONRH_RateHelpersSelected#0001</v>
      </c>
      <c r="B7" s="12" t="str">
        <f>_xll.ohRangeRetrieveError(RateHelpersSelected)</f>
        <v/>
      </c>
      <c r="C7" s="92" t="s">
        <v>122</v>
      </c>
      <c r="D7" s="11" t="str">
        <v>EUR_YCONRH_EON3W</v>
      </c>
      <c r="E7" s="10">
        <f>_xll.qlRateHelperRate($D7)</f>
        <v>1.06E-3</v>
      </c>
      <c r="F7" s="10" t="str">
        <f>IF(ISERROR(_xll.qlSwapRateHelperSpread($D7)),IF(ISERROR(_xll.qlFuturesRateHelperConvexityAdjustment($D7)),"--",_xll.qlFuturesRateHelperConvexityAdjustment($D7)),_xll.qlSwapRateHelperSpread($D7))</f>
        <v>--</v>
      </c>
      <c r="G7" s="9">
        <f>_xll.qlRateHelperEarliestDate($D7)</f>
        <v>41631</v>
      </c>
      <c r="H7" s="8">
        <f>_xll.qlRateHelperLatestDate($D7)</f>
        <v>41652</v>
      </c>
      <c r="I7" s="3">
        <v>0.99992706016616761</v>
      </c>
      <c r="J7" s="1">
        <f t="shared" si="0"/>
        <v>7</v>
      </c>
      <c r="L7" s="93">
        <v>1.06E-3</v>
      </c>
      <c r="N7" s="95" t="str">
        <f>_xll.ohObjectCallerAddress(D7)</f>
        <v>'[EUR_YCONBootstrapping.xlsx]ON (3)'!R8C12</v>
      </c>
    </row>
    <row r="8" spans="1:14" x14ac:dyDescent="0.2">
      <c r="C8" s="92" t="s">
        <v>123</v>
      </c>
      <c r="D8" s="11" t="str">
        <v>EUR_YCONRH_EON1M</v>
      </c>
      <c r="E8" s="10">
        <f>_xll.qlRateHelperRate($D8)</f>
        <v>1.0600000000000002E-3</v>
      </c>
      <c r="F8" s="10" t="str">
        <f>IF(ISERROR(_xll.qlSwapRateHelperSpread($D8)),IF(ISERROR(_xll.qlFuturesRateHelperConvexityAdjustment($D8)),"--",_xll.qlFuturesRateHelperConvexityAdjustment($D8)),_xll.qlSwapRateHelperSpread($D8))</f>
        <v>--</v>
      </c>
      <c r="G8" s="9">
        <f>_xll.qlRateHelperEarliestDate($D8)</f>
        <v>41631</v>
      </c>
      <c r="H8" s="8">
        <f>_xll.qlRateHelperLatestDate($D8)</f>
        <v>41662</v>
      </c>
      <c r="I8" s="3">
        <v>0.99989762055657816</v>
      </c>
      <c r="J8" s="1">
        <f t="shared" si="0"/>
        <v>10</v>
      </c>
      <c r="L8" s="93">
        <v>1.06E-3</v>
      </c>
      <c r="N8" s="95" t="str">
        <f>_xll.ohObjectCallerAddress(D8)</f>
        <v>'[EUR_YCONBootstrapping.xlsx]ON (3)'!R9C12</v>
      </c>
    </row>
    <row r="9" spans="1:14" x14ac:dyDescent="0.2">
      <c r="C9" s="92" t="s">
        <v>124</v>
      </c>
      <c r="D9" s="11" t="str">
        <v>EUR_YCONRH_EON2M</v>
      </c>
      <c r="E9" s="10">
        <f>_xll.qlRateHelperRate($D9)</f>
        <v>1.1100000000000001E-3</v>
      </c>
      <c r="F9" s="10" t="str">
        <f>IF(ISERROR(_xll.qlSwapRateHelperSpread($D9)),IF(ISERROR(_xll.qlFuturesRateHelperConvexityAdjustment($D9)),"--",_xll.qlFuturesRateHelperConvexityAdjustment($D9)),_xll.qlSwapRateHelperSpread($D9))</f>
        <v>--</v>
      </c>
      <c r="G9" s="9">
        <f>_xll.qlRateHelperEarliestDate($D9)</f>
        <v>41631</v>
      </c>
      <c r="H9" s="8">
        <f>_xll.qlRateHelperLatestDate($D9)</f>
        <v>41694</v>
      </c>
      <c r="I9" s="3">
        <v>0.99979467887301687</v>
      </c>
      <c r="J9" s="1">
        <f t="shared" si="0"/>
        <v>32</v>
      </c>
      <c r="L9" s="93">
        <v>1.1100000000000001E-3</v>
      </c>
      <c r="N9" s="95" t="str">
        <f>_xll.ohObjectCallerAddress(D9)</f>
        <v>'[EUR_YCONBootstrapping.xlsx]ON (3)'!R10C12</v>
      </c>
    </row>
    <row r="10" spans="1:14" x14ac:dyDescent="0.2">
      <c r="C10" s="92" t="s">
        <v>125</v>
      </c>
      <c r="D10" s="11" t="str">
        <v>EUR_YCONRH_EON3M</v>
      </c>
      <c r="E10" s="10">
        <f>_xll.qlRateHelperRate($D10)</f>
        <v>1.15E-3</v>
      </c>
      <c r="F10" s="10" t="str">
        <f>IF(ISERROR(_xll.qlSwapRateHelperSpread($D10)),IF(ISERROR(_xll.qlFuturesRateHelperConvexityAdjustment($D10)),"--",_xll.qlFuturesRateHelperConvexityAdjustment($D10)),_xll.qlSwapRateHelperSpread($D10))</f>
        <v>--</v>
      </c>
      <c r="G10" s="9">
        <f>_xll.qlRateHelperEarliestDate($D10)</f>
        <v>41631</v>
      </c>
      <c r="H10" s="8">
        <f>_xll.qlRateHelperLatestDate($D10)</f>
        <v>41722</v>
      </c>
      <c r="I10" s="3">
        <v>0.99969828225261648</v>
      </c>
      <c r="J10" s="1">
        <f t="shared" si="0"/>
        <v>28</v>
      </c>
      <c r="L10" s="93">
        <v>1.15E-3</v>
      </c>
      <c r="N10" s="95" t="str">
        <f>_xll.ohObjectCallerAddress(D10)</f>
        <v>'[EUR_YCONBootstrapping.xlsx]ON (3)'!R11C12</v>
      </c>
    </row>
    <row r="11" spans="1:14" x14ac:dyDescent="0.2">
      <c r="C11" s="92" t="s">
        <v>126</v>
      </c>
      <c r="D11" s="11" t="str">
        <v>EUR_YCONRH_EON4M</v>
      </c>
      <c r="E11" s="10">
        <f>_xll.qlRateHelperRate($D11)</f>
        <v>1.17E-3</v>
      </c>
      <c r="F11" s="10" t="str">
        <f>IF(ISERROR(_xll.qlSwapRateHelperSpread($D11)),IF(ISERROR(_xll.qlFuturesRateHelperConvexityAdjustment($D11)),"--",_xll.qlFuturesRateHelperConvexityAdjustment($D11)),_xll.qlSwapRateHelperSpread($D11))</f>
        <v>--</v>
      </c>
      <c r="G11" s="9">
        <f>_xll.qlRateHelperEarliestDate($D11)</f>
        <v>41631</v>
      </c>
      <c r="H11" s="8">
        <f>_xll.qlRateHelperLatestDate($D11)</f>
        <v>41752</v>
      </c>
      <c r="I11" s="3">
        <v>0.99959579794202358</v>
      </c>
      <c r="J11" s="1">
        <f t="shared" si="0"/>
        <v>30</v>
      </c>
      <c r="L11" s="93">
        <v>1.17E-3</v>
      </c>
      <c r="N11" s="95" t="str">
        <f>_xll.ohObjectCallerAddress(D11)</f>
        <v>'[EUR_YCONBootstrapping.xlsx]ON (3)'!R12C12</v>
      </c>
    </row>
    <row r="12" spans="1:14" x14ac:dyDescent="0.2">
      <c r="C12" s="92" t="s">
        <v>127</v>
      </c>
      <c r="D12" s="11" t="str">
        <v>EUR_YCONRH_EON5M</v>
      </c>
      <c r="E12" s="10">
        <f>_xll.qlRateHelperRate($D12)</f>
        <v>1.1899999999999999E-3</v>
      </c>
      <c r="F12" s="10" t="str">
        <f>IF(ISERROR(_xll.qlSwapRateHelperSpread($D12)),IF(ISERROR(_xll.qlFuturesRateHelperConvexityAdjustment($D12)),"--",_xll.qlFuturesRateHelperConvexityAdjustment($D12)),_xll.qlSwapRateHelperSpread($D12))</f>
        <v>--</v>
      </c>
      <c r="G12" s="9">
        <f>_xll.qlRateHelperEarliestDate($D12)</f>
        <v>41631</v>
      </c>
      <c r="H12" s="8">
        <f>_xll.qlRateHelperLatestDate($D12)</f>
        <v>41782</v>
      </c>
      <c r="I12" s="3">
        <v>0.99949000465902527</v>
      </c>
      <c r="J12" s="1">
        <f t="shared" si="0"/>
        <v>30</v>
      </c>
      <c r="L12" s="93">
        <v>1.1900000000000001E-3</v>
      </c>
      <c r="N12" s="95" t="str">
        <f>_xll.ohObjectCallerAddress(D12)</f>
        <v>'[EUR_YCONBootstrapping.xlsx]ON (3)'!R13C12</v>
      </c>
    </row>
    <row r="13" spans="1:14" x14ac:dyDescent="0.2">
      <c r="C13" s="92" t="s">
        <v>128</v>
      </c>
      <c r="D13" s="11" t="str">
        <v>EUR_YCONRH_EON6M</v>
      </c>
      <c r="E13" s="10">
        <f>_xll.qlRateHelperRate($D13)</f>
        <v>1.24E-3</v>
      </c>
      <c r="F13" s="10" t="str">
        <f>IF(ISERROR(_xll.qlSwapRateHelperSpread($D13)),IF(ISERROR(_xll.qlFuturesRateHelperConvexityAdjustment($D13)),"--",_xll.qlFuturesRateHelperConvexityAdjustment($D13)),_xll.qlSwapRateHelperSpread($D13))</f>
        <v>--</v>
      </c>
      <c r="G13" s="9">
        <f>_xll.qlRateHelperEarliestDate($D13)</f>
        <v>41631</v>
      </c>
      <c r="H13" s="8">
        <f>_xll.qlRateHelperLatestDate($D13)</f>
        <v>41813</v>
      </c>
      <c r="I13" s="3">
        <v>0.99936239980497688</v>
      </c>
      <c r="J13" s="1">
        <f t="shared" si="0"/>
        <v>31</v>
      </c>
      <c r="L13" s="93">
        <v>1.24E-3</v>
      </c>
      <c r="N13" s="95" t="str">
        <f>_xll.ohObjectCallerAddress(D13)</f>
        <v>'[EUR_YCONBootstrapping.xlsx]ON (3)'!R14C12</v>
      </c>
    </row>
    <row r="14" spans="1:14" x14ac:dyDescent="0.2">
      <c r="C14" s="92" t="s">
        <v>129</v>
      </c>
      <c r="D14" s="11" t="str">
        <v>EUR_YCONRH_EON7M</v>
      </c>
      <c r="E14" s="10">
        <f>_xll.qlRateHelperRate($D14)</f>
        <v>1.2800000000000001E-3</v>
      </c>
      <c r="F14" s="10" t="str">
        <f>IF(ISERROR(_xll.qlSwapRateHelperSpread($D14)),IF(ISERROR(_xll.qlFuturesRateHelperConvexityAdjustment($D14)),"--",_xll.qlFuturesRateHelperConvexityAdjustment($D14)),_xll.qlSwapRateHelperSpread($D14))</f>
        <v>--</v>
      </c>
      <c r="G14" s="9">
        <f>_xll.qlRateHelperEarliestDate($D14)</f>
        <v>41631</v>
      </c>
      <c r="H14" s="8">
        <f>_xll.qlRateHelperLatestDate($D14)</f>
        <v>41843</v>
      </c>
      <c r="I14" s="3">
        <v>0.99923568733351342</v>
      </c>
      <c r="J14" s="1">
        <f t="shared" si="0"/>
        <v>30</v>
      </c>
      <c r="L14" s="93">
        <v>1.2800000000000001E-3</v>
      </c>
      <c r="N14" s="95" t="str">
        <f>_xll.ohObjectCallerAddress(D14)</f>
        <v>'[EUR_YCONBootstrapping.xlsx]ON (3)'!R15C12</v>
      </c>
    </row>
    <row r="15" spans="1:14" x14ac:dyDescent="0.2">
      <c r="C15" s="92" t="s">
        <v>130</v>
      </c>
      <c r="D15" s="11" t="str">
        <v>EUR_YCONRH_EON8M</v>
      </c>
      <c r="E15" s="10">
        <f>_xll.qlRateHelperRate($D15)</f>
        <v>1.33E-3</v>
      </c>
      <c r="F15" s="10" t="str">
        <f>IF(ISERROR(_xll.qlSwapRateHelperSpread($D15)),IF(ISERROR(_xll.qlFuturesRateHelperConvexityAdjustment($D15)),"--",_xll.qlFuturesRateHelperConvexityAdjustment($D15)),_xll.qlSwapRateHelperSpread($D15))</f>
        <v>--</v>
      </c>
      <c r="G15" s="9">
        <f>_xll.qlRateHelperEarliestDate($D15)</f>
        <v>41631</v>
      </c>
      <c r="H15" s="8">
        <f>_xll.qlRateHelperLatestDate($D15)</f>
        <v>41876</v>
      </c>
      <c r="I15" s="3">
        <v>0.99908457868393186</v>
      </c>
      <c r="J15" s="1">
        <f t="shared" si="0"/>
        <v>33</v>
      </c>
      <c r="L15" s="93">
        <v>1.33E-3</v>
      </c>
      <c r="N15" s="95" t="str">
        <f>_xll.ohObjectCallerAddress(D15)</f>
        <v>'[EUR_YCONBootstrapping.xlsx]ON (3)'!R16C12</v>
      </c>
    </row>
    <row r="16" spans="1:14" x14ac:dyDescent="0.2">
      <c r="C16" s="92" t="s">
        <v>131</v>
      </c>
      <c r="D16" s="11" t="str">
        <v>EUR_YCONRH_EON9M</v>
      </c>
      <c r="E16" s="10">
        <f>_xll.qlRateHelperRate($D16)</f>
        <v>1.4100000000000002E-3</v>
      </c>
      <c r="F16" s="10" t="str">
        <f>IF(ISERROR(_xll.qlSwapRateHelperSpread($D16)),IF(ISERROR(_xll.qlFuturesRateHelperConvexityAdjustment($D16)),"--",_xll.qlFuturesRateHelperConvexityAdjustment($D16)),_xll.qlSwapRateHelperSpread($D16))</f>
        <v>--</v>
      </c>
      <c r="G16" s="9">
        <f>_xll.qlRateHelperEarliestDate($D16)</f>
        <v>41631</v>
      </c>
      <c r="H16" s="8">
        <f>_xll.qlRateHelperLatestDate($D16)</f>
        <v>41905</v>
      </c>
      <c r="I16" s="3">
        <v>0.99891688468597262</v>
      </c>
      <c r="J16" s="1">
        <f t="shared" si="0"/>
        <v>29</v>
      </c>
      <c r="L16" s="93">
        <v>1.41E-3</v>
      </c>
      <c r="N16" s="95" t="str">
        <f>_xll.ohObjectCallerAddress(D16)</f>
        <v>'[EUR_YCONBootstrapping.xlsx]ON (3)'!R17C12</v>
      </c>
    </row>
    <row r="17" spans="3:14" x14ac:dyDescent="0.2">
      <c r="C17" s="92" t="s">
        <v>132</v>
      </c>
      <c r="D17" s="11" t="str">
        <v>EUR_YCONRH_EON10M</v>
      </c>
      <c r="E17" s="10">
        <f>_xll.qlRateHelperRate($D17)</f>
        <v>1.47E-3</v>
      </c>
      <c r="F17" s="10" t="str">
        <f>IF(ISERROR(_xll.qlSwapRateHelperSpread($D17)),IF(ISERROR(_xll.qlFuturesRateHelperConvexityAdjustment($D17)),"--",_xll.qlFuturesRateHelperConvexityAdjustment($D17)),_xll.qlSwapRateHelperSpread($D17))</f>
        <v>--</v>
      </c>
      <c r="G17" s="9">
        <f>_xll.qlRateHelperEarliestDate($D17)</f>
        <v>41631</v>
      </c>
      <c r="H17" s="8">
        <f>_xll.qlRateHelperLatestDate($D17)</f>
        <v>41935</v>
      </c>
      <c r="I17" s="3">
        <v>0.99874910842945763</v>
      </c>
      <c r="J17" s="1">
        <f t="shared" si="0"/>
        <v>30</v>
      </c>
      <c r="L17" s="93">
        <v>1.48E-3</v>
      </c>
      <c r="N17" s="95" t="str">
        <f>_xll.ohObjectCallerAddress(D17)</f>
        <v>'[EUR_YCONBootstrapping.xlsx]ON (3)'!R18C12</v>
      </c>
    </row>
    <row r="18" spans="3:14" x14ac:dyDescent="0.2">
      <c r="C18" s="92" t="s">
        <v>133</v>
      </c>
      <c r="D18" s="11" t="str">
        <v>EUR_YCONRH_EON11M</v>
      </c>
      <c r="E18" s="10">
        <f>_xll.qlRateHelperRate($D18)</f>
        <v>1.5499999999999999E-3</v>
      </c>
      <c r="F18" s="10" t="str">
        <f>IF(ISERROR(_xll.qlSwapRateHelperSpread($D18)),IF(ISERROR(_xll.qlFuturesRateHelperConvexityAdjustment($D18)),"--",_xll.qlFuturesRateHelperConvexityAdjustment($D18)),_xll.qlSwapRateHelperSpread($D18))</f>
        <v>--</v>
      </c>
      <c r="G18" s="9">
        <f>_xll.qlRateHelperEarliestDate($D18)</f>
        <v>41631</v>
      </c>
      <c r="H18" s="8">
        <f>_xll.qlRateHelperLatestDate($D18)</f>
        <v>41967</v>
      </c>
      <c r="I18" s="3">
        <v>0.99854432819460015</v>
      </c>
      <c r="J18" s="1">
        <f t="shared" si="0"/>
        <v>32</v>
      </c>
      <c r="L18" s="93">
        <v>1.5499999999999999E-3</v>
      </c>
      <c r="N18" s="95" t="str">
        <f>_xll.ohObjectCallerAddress(D18)</f>
        <v>'[EUR_YCONBootstrapping.xlsx]ON (3)'!R19C12</v>
      </c>
    </row>
    <row r="19" spans="3:14" x14ac:dyDescent="0.2">
      <c r="C19" s="92" t="s">
        <v>134</v>
      </c>
      <c r="D19" s="11" t="str">
        <v>EUR_YCONRH_EON1Y</v>
      </c>
      <c r="E19" s="10">
        <f>_xll.qlRateHelperRate($D19)</f>
        <v>1.6200000000000001E-3</v>
      </c>
      <c r="F19" s="10" t="str">
        <f>IF(ISERROR(_xll.qlSwapRateHelperSpread($D19)),IF(ISERROR(_xll.qlFuturesRateHelperConvexityAdjustment($D19)),"--",_xll.qlFuturesRateHelperConvexityAdjustment($D19)),_xll.qlSwapRateHelperSpread($D19))</f>
        <v>--</v>
      </c>
      <c r="G19" s="9">
        <f>_xll.qlRateHelperEarliestDate($D19)</f>
        <v>41631</v>
      </c>
      <c r="H19" s="8">
        <f>_xll.qlRateHelperLatestDate($D19)</f>
        <v>41996</v>
      </c>
      <c r="I19" s="3">
        <v>0.99834910059166626</v>
      </c>
      <c r="J19" s="1">
        <f t="shared" si="0"/>
        <v>29</v>
      </c>
      <c r="L19" s="93">
        <v>1.6199999999999999E-3</v>
      </c>
      <c r="N19" s="95" t="str">
        <f>_xll.ohObjectCallerAddress(D19)</f>
        <v>'[EUR_YCONBootstrapping.xlsx]ON (3)'!R20C12</v>
      </c>
    </row>
    <row r="20" spans="3:14" x14ac:dyDescent="0.2">
      <c r="C20" s="92" t="s">
        <v>135</v>
      </c>
      <c r="D20" s="11" t="str">
        <v>EUR_YCONRH_EON15M</v>
      </c>
      <c r="E20" s="10">
        <f>_xll.qlRateHelperRate($D20)</f>
        <v>1.8500000000000001E-3</v>
      </c>
      <c r="F20" s="10" t="str">
        <f>IF(ISERROR(_xll.qlSwapRateHelperSpread($D20)),IF(ISERROR(_xll.qlFuturesRateHelperConvexityAdjustment($D20)),"--",_xll.qlFuturesRateHelperConvexityAdjustment($D20)),_xll.qlSwapRateHelperSpread($D20))</f>
        <v>--</v>
      </c>
      <c r="G20" s="9">
        <f>_xll.qlRateHelperEarliestDate($D20)</f>
        <v>41631</v>
      </c>
      <c r="H20" s="8">
        <f>_xll.qlRateHelperLatestDate($D20)</f>
        <v>42086</v>
      </c>
      <c r="I20" s="3">
        <v>0.99765487574775891</v>
      </c>
      <c r="J20" s="1">
        <f t="shared" si="0"/>
        <v>90</v>
      </c>
      <c r="L20" s="93">
        <v>1.8400000000000001E-3</v>
      </c>
      <c r="N20" s="95" t="str">
        <f>_xll.ohObjectCallerAddress(D20)</f>
        <v>'[EUR_YCONBootstrapping.xlsx]ON (3)'!R21C12</v>
      </c>
    </row>
    <row r="21" spans="3:14" x14ac:dyDescent="0.2">
      <c r="C21" s="92" t="s">
        <v>136</v>
      </c>
      <c r="D21" s="11" t="str">
        <v>EUR_YCONRH_EON18M</v>
      </c>
      <c r="E21" s="10">
        <f>_xll.qlRateHelperRate($D21)</f>
        <v>2.0900000000000003E-3</v>
      </c>
      <c r="F21" s="10" t="str">
        <f>IF(ISERROR(_xll.qlSwapRateHelperSpread($D21)),IF(ISERROR(_xll.qlFuturesRateHelperConvexityAdjustment($D21)),"--",_xll.qlFuturesRateHelperConvexityAdjustment($D21)),_xll.qlSwapRateHelperSpread($D21))</f>
        <v>--</v>
      </c>
      <c r="G21" s="9">
        <f>_xll.qlRateHelperEarliestDate($D21)</f>
        <v>41631</v>
      </c>
      <c r="H21" s="8">
        <f>_xll.qlRateHelperLatestDate($D21)</f>
        <v>42178</v>
      </c>
      <c r="I21" s="3">
        <v>0.99682010831109646</v>
      </c>
      <c r="J21" s="1">
        <f t="shared" si="0"/>
        <v>92</v>
      </c>
      <c r="L21" s="93">
        <v>2.0699999999999998E-3</v>
      </c>
      <c r="N21" s="95" t="str">
        <f>_xll.ohObjectCallerAddress(D21)</f>
        <v>'[EUR_YCONBootstrapping.xlsx]ON (3)'!R22C12</v>
      </c>
    </row>
    <row r="22" spans="3:14" x14ac:dyDescent="0.2">
      <c r="C22" s="92" t="s">
        <v>137</v>
      </c>
      <c r="D22" s="11" t="str">
        <v>EUR_YCONRH_EON21M</v>
      </c>
      <c r="E22" s="10">
        <f>_xll.qlRateHelperRate($D22)</f>
        <v>2.3499999999999997E-3</v>
      </c>
      <c r="F22" s="10" t="str">
        <f>IF(ISERROR(_xll.qlSwapRateHelperSpread($D22)),IF(ISERROR(_xll.qlFuturesRateHelperConvexityAdjustment($D22)),"--",_xll.qlFuturesRateHelperConvexityAdjustment($D22)),_xll.qlSwapRateHelperSpread($D22))</f>
        <v>--</v>
      </c>
      <c r="G22" s="9">
        <f>_xll.qlRateHelperEarliestDate($D22)</f>
        <v>41631</v>
      </c>
      <c r="H22" s="8">
        <f>_xll.qlRateHelperLatestDate($D22)</f>
        <v>42270</v>
      </c>
      <c r="I22" s="3">
        <v>0.99582903272494794</v>
      </c>
      <c r="J22" s="1">
        <f t="shared" si="0"/>
        <v>92</v>
      </c>
      <c r="L22" s="93">
        <v>2.33E-3</v>
      </c>
      <c r="N22" s="95" t="str">
        <f>_xll.ohObjectCallerAddress(D22)</f>
        <v>'[EUR_YCONBootstrapping.xlsx]ON (3)'!R23C12</v>
      </c>
    </row>
    <row r="23" spans="3:14" x14ac:dyDescent="0.2">
      <c r="C23" s="92" t="s">
        <v>138</v>
      </c>
      <c r="D23" s="11" t="str">
        <v>EUR_YCONRH_EON2Y</v>
      </c>
      <c r="E23" s="10">
        <f>_xll.qlRateHelperRate($D23)</f>
        <v>2.63E-3</v>
      </c>
      <c r="F23" s="10" t="str">
        <f>IF(ISERROR(_xll.qlSwapRateHelperSpread($D23)),IF(ISERROR(_xll.qlFuturesRateHelperConvexityAdjustment($D23)),"--",_xll.qlFuturesRateHelperConvexityAdjustment($D23)),_xll.qlSwapRateHelperSpread($D23))</f>
        <v>--</v>
      </c>
      <c r="G23" s="9">
        <f>_xll.qlRateHelperEarliestDate($D23)</f>
        <v>41631</v>
      </c>
      <c r="H23" s="8">
        <f>_xll.qlRateHelperLatestDate($D23)</f>
        <v>42361</v>
      </c>
      <c r="I23" s="3">
        <v>0.99467443636638486</v>
      </c>
      <c r="J23" s="1">
        <f t="shared" si="0"/>
        <v>91</v>
      </c>
      <c r="L23" s="93">
        <v>2.6099999999999999E-3</v>
      </c>
      <c r="N23" s="95" t="str">
        <f>_xll.ohObjectCallerAddress(D23)</f>
        <v>'[EUR_YCONBootstrapping.xlsx]ON (3)'!R24C12</v>
      </c>
    </row>
    <row r="24" spans="3:14" x14ac:dyDescent="0.2">
      <c r="C24" s="92" t="s">
        <v>139</v>
      </c>
      <c r="D24" s="11" t="str">
        <v>EUR_YCONRH_EON3Y</v>
      </c>
      <c r="E24" s="10">
        <f>_xll.qlRateHelperRate($D24)</f>
        <v>4.15E-3</v>
      </c>
      <c r="F24" s="10" t="str">
        <f>IF(ISERROR(_xll.qlSwapRateHelperSpread($D24)),IF(ISERROR(_xll.qlFuturesRateHelperConvexityAdjustment($D24)),"--",_xll.qlFuturesRateHelperConvexityAdjustment($D24)),_xll.qlSwapRateHelperSpread($D24))</f>
        <v>--</v>
      </c>
      <c r="G24" s="9">
        <f>_xll.qlRateHelperEarliestDate($D24)</f>
        <v>41631</v>
      </c>
      <c r="H24" s="8">
        <f>_xll.qlRateHelperLatestDate($D24)</f>
        <v>42727</v>
      </c>
      <c r="I24" s="3">
        <v>0.98743680519489441</v>
      </c>
      <c r="J24" s="1">
        <f t="shared" si="0"/>
        <v>366</v>
      </c>
      <c r="L24" s="93">
        <v>4.13E-3</v>
      </c>
      <c r="N24" s="95" t="str">
        <f>_xll.ohObjectCallerAddress(D24)</f>
        <v>'[EUR_YCONBootstrapping.xlsx]ON (3)'!R25C12</v>
      </c>
    </row>
    <row r="25" spans="3:14" x14ac:dyDescent="0.2">
      <c r="C25" s="92" t="s">
        <v>140</v>
      </c>
      <c r="D25" s="11" t="str">
        <v>EUR_YCONRH_EON4Y</v>
      </c>
      <c r="E25" s="10">
        <f>_xll.qlRateHelperRate($D25)</f>
        <v>6.2399999999999999E-3</v>
      </c>
      <c r="F25" s="10" t="str">
        <f>IF(ISERROR(_xll.qlSwapRateHelperSpread($D25)),IF(ISERROR(_xll.qlFuturesRateHelperConvexityAdjustment($D25)),"--",_xll.qlFuturesRateHelperConvexityAdjustment($D25)),_xll.qlSwapRateHelperSpread($D25))</f>
        <v>--</v>
      </c>
      <c r="G25" s="9">
        <f>_xll.qlRateHelperEarliestDate($D25)</f>
        <v>41631</v>
      </c>
      <c r="H25" s="8">
        <f>_xll.qlRateHelperLatestDate($D25)</f>
        <v>43096</v>
      </c>
      <c r="I25" s="3">
        <v>0.97488006144706152</v>
      </c>
      <c r="J25" s="1">
        <f t="shared" si="0"/>
        <v>369</v>
      </c>
      <c r="L25" s="93">
        <v>6.2199999999999998E-3</v>
      </c>
      <c r="N25" s="95" t="str">
        <f>_xll.ohObjectCallerAddress(D25)</f>
        <v>'[EUR_YCONBootstrapping.xlsx]ON (3)'!R26C12</v>
      </c>
    </row>
    <row r="26" spans="3:14" x14ac:dyDescent="0.2">
      <c r="C26" s="92" t="s">
        <v>141</v>
      </c>
      <c r="D26" s="11" t="str">
        <v>EUR_YCONRH_EON5Y</v>
      </c>
      <c r="E26" s="10">
        <f>_xll.qlRateHelperRate($D26)</f>
        <v>8.4899999999999993E-3</v>
      </c>
      <c r="F26" s="10" t="str">
        <f>IF(ISERROR(_xll.qlSwapRateHelperSpread($D26)),IF(ISERROR(_xll.qlFuturesRateHelperConvexityAdjustment($D26)),"--",_xll.qlFuturesRateHelperConvexityAdjustment($D26)),_xll.qlSwapRateHelperSpread($D26))</f>
        <v>--</v>
      </c>
      <c r="G26" s="9">
        <f>_xll.qlRateHelperEarliestDate($D26)</f>
        <v>41631</v>
      </c>
      <c r="H26" s="8">
        <f>_xll.qlRateHelperLatestDate($D26)</f>
        <v>43458</v>
      </c>
      <c r="I26" s="3">
        <v>0.95765077340872784</v>
      </c>
      <c r="J26" s="1">
        <f t="shared" si="0"/>
        <v>362</v>
      </c>
      <c r="L26" s="93">
        <v>8.4899999999999993E-3</v>
      </c>
      <c r="N26" s="95" t="str">
        <f>_xll.ohObjectCallerAddress(D26)</f>
        <v>'[EUR_YCONBootstrapping.xlsx]ON (3)'!R27C12</v>
      </c>
    </row>
    <row r="27" spans="3:14" x14ac:dyDescent="0.2">
      <c r="C27" s="92" t="s">
        <v>142</v>
      </c>
      <c r="D27" s="11" t="str">
        <v>EUR_YCONRH_EON6Y</v>
      </c>
      <c r="E27" s="10">
        <f>_xll.qlRateHelperRate($D27)</f>
        <v>1.0459999999999999E-2</v>
      </c>
      <c r="F27" s="10" t="str">
        <f>IF(ISERROR(_xll.qlSwapRateHelperSpread($D27)),IF(ISERROR(_xll.qlFuturesRateHelperConvexityAdjustment($D27)),"--",_xll.qlFuturesRateHelperConvexityAdjustment($D27)),_xll.qlSwapRateHelperSpread($D27))</f>
        <v>--</v>
      </c>
      <c r="G27" s="9">
        <f>_xll.qlRateHelperEarliestDate($D27)</f>
        <v>41631</v>
      </c>
      <c r="H27" s="8">
        <f>_xll.qlRateHelperLatestDate($D27)</f>
        <v>43822</v>
      </c>
      <c r="I27" s="3">
        <v>0.93790721963243606</v>
      </c>
      <c r="J27" s="1">
        <f t="shared" si="0"/>
        <v>364</v>
      </c>
      <c r="L27" s="93">
        <v>1.0460000000000001E-2</v>
      </c>
      <c r="N27" s="95" t="str">
        <f>_xll.ohObjectCallerAddress(D27)</f>
        <v>'[EUR_YCONBootstrapping.xlsx]ON (3)'!R28C12</v>
      </c>
    </row>
    <row r="28" spans="3:14" x14ac:dyDescent="0.2">
      <c r="C28" s="92" t="s">
        <v>143</v>
      </c>
      <c r="D28" s="11" t="str">
        <v>EUR_YCONRH_EON7Y</v>
      </c>
      <c r="E28" s="10">
        <f>_xll.qlRateHelperRate($D28)</f>
        <v>1.2229999999999998E-2</v>
      </c>
      <c r="F28" s="10" t="str">
        <f>IF(ISERROR(_xll.qlSwapRateHelperSpread($D28)),IF(ISERROR(_xll.qlFuturesRateHelperConvexityAdjustment($D28)),"--",_xll.qlFuturesRateHelperConvexityAdjustment($D28)),_xll.qlSwapRateHelperSpread($D28))</f>
        <v>--</v>
      </c>
      <c r="G28" s="9">
        <f>_xll.qlRateHelperEarliestDate($D28)</f>
        <v>41631</v>
      </c>
      <c r="H28" s="8">
        <f>_xll.qlRateHelperLatestDate($D28)</f>
        <v>44188</v>
      </c>
      <c r="I28" s="3">
        <v>0.91601245783999474</v>
      </c>
      <c r="J28" s="1">
        <f t="shared" si="0"/>
        <v>366</v>
      </c>
      <c r="L28" s="93">
        <v>1.223E-2</v>
      </c>
      <c r="N28" s="95" t="str">
        <f>_xll.ohObjectCallerAddress(D28)</f>
        <v>'[EUR_YCONBootstrapping.xlsx]ON (3)'!R29C12</v>
      </c>
    </row>
    <row r="29" spans="3:14" x14ac:dyDescent="0.2">
      <c r="C29" s="92" t="s">
        <v>144</v>
      </c>
      <c r="D29" s="11" t="str">
        <v>EUR_YCONRH_EON8Y</v>
      </c>
      <c r="E29" s="10">
        <f>_xll.qlRateHelperRate($D29)</f>
        <v>1.3809999999999999E-2</v>
      </c>
      <c r="F29" s="10" t="str">
        <f>IF(ISERROR(_xll.qlSwapRateHelperSpread($D29)),IF(ISERROR(_xll.qlFuturesRateHelperConvexityAdjustment($D29)),"--",_xll.qlFuturesRateHelperConvexityAdjustment($D29)),_xll.qlSwapRateHelperSpread($D29))</f>
        <v>--</v>
      </c>
      <c r="G29" s="9">
        <f>_xll.qlRateHelperEarliestDate($D29)</f>
        <v>41631</v>
      </c>
      <c r="H29" s="8">
        <f>_xll.qlRateHelperLatestDate($D29)</f>
        <v>44553</v>
      </c>
      <c r="I29" s="3">
        <v>0.89266458351656952</v>
      </c>
      <c r="J29" s="1">
        <f t="shared" si="0"/>
        <v>365</v>
      </c>
      <c r="L29" s="93">
        <v>1.3809999999999999E-2</v>
      </c>
      <c r="N29" s="95" t="str">
        <f>_xll.ohObjectCallerAddress(D29)</f>
        <v>'[EUR_YCONBootstrapping.xlsx]ON (3)'!R30C12</v>
      </c>
    </row>
    <row r="30" spans="3:14" x14ac:dyDescent="0.2">
      <c r="C30" s="92" t="s">
        <v>145</v>
      </c>
      <c r="D30" s="11" t="str">
        <v>EUR_YCONRH_EON9Y</v>
      </c>
      <c r="E30" s="10">
        <f>_xll.qlRateHelperRate($D30)</f>
        <v>1.529E-2</v>
      </c>
      <c r="F30" s="10" t="str">
        <f>IF(ISERROR(_xll.qlSwapRateHelperSpread($D30)),IF(ISERROR(_xll.qlFuturesRateHelperConvexityAdjustment($D30)),"--",_xll.qlFuturesRateHelperConvexityAdjustment($D30)),_xll.qlSwapRateHelperSpread($D30))</f>
        <v>--</v>
      </c>
      <c r="G30" s="9">
        <f>_xll.qlRateHelperEarliestDate($D30)</f>
        <v>41631</v>
      </c>
      <c r="H30" s="8">
        <f>_xll.qlRateHelperLatestDate($D30)</f>
        <v>44918</v>
      </c>
      <c r="I30" s="3">
        <v>0.86771120284775471</v>
      </c>
      <c r="J30" s="1">
        <f t="shared" si="0"/>
        <v>365</v>
      </c>
      <c r="L30" s="93">
        <v>1.529E-2</v>
      </c>
      <c r="N30" s="95" t="str">
        <f>_xll.ohObjectCallerAddress(D30)</f>
        <v>'[EUR_YCONBootstrapping.xlsx]ON (3)'!R31C12</v>
      </c>
    </row>
    <row r="31" spans="3:14" x14ac:dyDescent="0.2">
      <c r="C31" s="92" t="s">
        <v>146</v>
      </c>
      <c r="D31" s="11" t="str">
        <v>EUR_YCONRH_EON10Y</v>
      </c>
      <c r="E31" s="10">
        <f>_xll.qlRateHelperRate($D31)</f>
        <v>1.6640000000000002E-2</v>
      </c>
      <c r="F31" s="10" t="str">
        <f>IF(ISERROR(_xll.qlSwapRateHelperSpread($D31)),IF(ISERROR(_xll.qlFuturesRateHelperConvexityAdjustment($D31)),"--",_xll.qlFuturesRateHelperConvexityAdjustment($D31)),_xll.qlSwapRateHelperSpread($D31))</f>
        <v>--</v>
      </c>
      <c r="G31" s="9">
        <f>_xll.qlRateHelperEarliestDate($D31)</f>
        <v>41631</v>
      </c>
      <c r="H31" s="8">
        <f>_xll.qlRateHelperLatestDate($D31)</f>
        <v>45287</v>
      </c>
      <c r="I31" s="3">
        <v>0.84167637656698724</v>
      </c>
      <c r="J31" s="1">
        <f t="shared" si="0"/>
        <v>369</v>
      </c>
      <c r="L31" s="93">
        <v>1.6639999999999999E-2</v>
      </c>
      <c r="N31" s="95" t="str">
        <f>_xll.ohObjectCallerAddress(D31)</f>
        <v>'[EUR_YCONBootstrapping.xlsx]ON (3)'!R32C12</v>
      </c>
    </row>
    <row r="32" spans="3:14" x14ac:dyDescent="0.2">
      <c r="C32" s="92" t="s">
        <v>147</v>
      </c>
      <c r="D32" s="11" t="str">
        <v>EUR_YCONRH_EON11Y</v>
      </c>
      <c r="E32" s="10">
        <f>_xll.qlRateHelperRate($D32)</f>
        <v>1.7819999999999999E-2</v>
      </c>
      <c r="F32" s="10" t="str">
        <f>IF(ISERROR(_xll.qlSwapRateHelperSpread($D32)),IF(ISERROR(_xll.qlFuturesRateHelperConvexityAdjustment($D32)),"--",_xll.qlFuturesRateHelperConvexityAdjustment($D32)),_xll.qlSwapRateHelperSpread($D32))</f>
        <v>--</v>
      </c>
      <c r="G32" s="9">
        <f>_xll.qlRateHelperEarliestDate($D32)</f>
        <v>41631</v>
      </c>
      <c r="H32" s="8">
        <f>_xll.qlRateHelperLatestDate($D32)</f>
        <v>45649</v>
      </c>
      <c r="I32" s="3">
        <v>0.81583101239515543</v>
      </c>
      <c r="J32" s="1">
        <f t="shared" si="0"/>
        <v>362</v>
      </c>
      <c r="L32" s="93">
        <v>1.7819999999999999E-2</v>
      </c>
      <c r="N32" s="95" t="str">
        <f>_xll.ohObjectCallerAddress(D32)</f>
        <v>'[EUR_YCONBootstrapping.xlsx]ON (3)'!R33C12</v>
      </c>
    </row>
    <row r="33" spans="3:14" x14ac:dyDescent="0.2">
      <c r="C33" s="92" t="s">
        <v>148</v>
      </c>
      <c r="D33" s="11" t="str">
        <v>EUR_YCONRH_EON12Y</v>
      </c>
      <c r="E33" s="10">
        <f>_xll.qlRateHelperRate($D33)</f>
        <v>1.8839999999999999E-2</v>
      </c>
      <c r="F33" s="10" t="str">
        <f>IF(ISERROR(_xll.qlSwapRateHelperSpread($D33)),IF(ISERROR(_xll.qlFuturesRateHelperConvexityAdjustment($D33)),"--",_xll.qlFuturesRateHelperConvexityAdjustment($D33)),_xll.qlSwapRateHelperSpread($D33))</f>
        <v>--</v>
      </c>
      <c r="G33" s="9">
        <f>_xll.qlRateHelperEarliestDate($D33)</f>
        <v>41631</v>
      </c>
      <c r="H33" s="8">
        <f>_xll.qlRateHelperLatestDate($D33)</f>
        <v>46014</v>
      </c>
      <c r="I33" s="3">
        <v>0.79019592990142118</v>
      </c>
      <c r="J33" s="1">
        <f t="shared" si="0"/>
        <v>365</v>
      </c>
      <c r="L33" s="93">
        <v>1.8839999999999999E-2</v>
      </c>
      <c r="N33" s="95" t="str">
        <f>_xll.ohObjectCallerAddress(D33)</f>
        <v>'[EUR_YCONBootstrapping.xlsx]ON (3)'!R34C12</v>
      </c>
    </row>
    <row r="34" spans="3:14" x14ac:dyDescent="0.2">
      <c r="C34" s="92" t="s">
        <v>149</v>
      </c>
      <c r="D34" s="11" t="str">
        <v>EUR_YCONRH_EON15Y</v>
      </c>
      <c r="E34" s="10">
        <f>_xll.qlRateHelperRate($D34)</f>
        <v>2.1049999999999999E-2</v>
      </c>
      <c r="F34" s="10" t="str">
        <f>IF(ISERROR(_xll.qlSwapRateHelperSpread($D34)),IF(ISERROR(_xll.qlFuturesRateHelperConvexityAdjustment($D34)),"--",_xll.qlFuturesRateHelperConvexityAdjustment($D34)),_xll.qlSwapRateHelperSpread($D34))</f>
        <v>--</v>
      </c>
      <c r="G34" s="9">
        <f>_xll.qlRateHelperEarliestDate($D34)</f>
        <v>41631</v>
      </c>
      <c r="H34" s="8">
        <f>_xll.qlRateHelperLatestDate($D34)</f>
        <v>47114</v>
      </c>
      <c r="I34" s="3">
        <v>0.71789471408854377</v>
      </c>
      <c r="J34" s="1">
        <f t="shared" si="0"/>
        <v>1100</v>
      </c>
      <c r="L34" s="93">
        <v>2.1049999999999999E-2</v>
      </c>
      <c r="N34" s="95" t="str">
        <f>_xll.ohObjectCallerAddress(D34)</f>
        <v>'[EUR_YCONBootstrapping.xlsx]ON (3)'!R35C12</v>
      </c>
    </row>
    <row r="35" spans="3:14" x14ac:dyDescent="0.2">
      <c r="C35" s="92" t="s">
        <v>150</v>
      </c>
      <c r="D35" s="11" t="str">
        <v>EUR_YCONRH_EON20Y</v>
      </c>
      <c r="E35" s="10">
        <f>_xll.qlRateHelperRate($D35)</f>
        <v>2.2450000000000001E-2</v>
      </c>
      <c r="F35" s="10" t="str">
        <f>IF(ISERROR(_xll.qlSwapRateHelperSpread($D35)),IF(ISERROR(_xll.qlFuturesRateHelperConvexityAdjustment($D35)),"--",_xll.qlFuturesRateHelperConvexityAdjustment($D35)),_xll.qlSwapRateHelperSpread($D35))</f>
        <v>--</v>
      </c>
      <c r="G35" s="9">
        <f>_xll.qlRateHelperEarliestDate($D35)</f>
        <v>41631</v>
      </c>
      <c r="H35" s="8">
        <f>_xll.qlRateHelperLatestDate($D35)</f>
        <v>48936</v>
      </c>
      <c r="I35" s="3">
        <v>0.62407946345556942</v>
      </c>
      <c r="J35" s="1">
        <f t="shared" si="0"/>
        <v>1822</v>
      </c>
      <c r="L35" s="93">
        <v>2.2450000000000001E-2</v>
      </c>
      <c r="N35" s="95" t="str">
        <f>_xll.ohObjectCallerAddress(D35)</f>
        <v>'[EUR_YCONBootstrapping.xlsx]ON (3)'!R36C12</v>
      </c>
    </row>
    <row r="36" spans="3:14" x14ac:dyDescent="0.2">
      <c r="C36" s="92" t="s">
        <v>151</v>
      </c>
      <c r="D36" s="11" t="str">
        <v>EUR_YCONRH_EON25Y</v>
      </c>
      <c r="E36" s="10">
        <f>_xll.qlRateHelperRate($D36)</f>
        <v>2.2809999999999997E-2</v>
      </c>
      <c r="F36" s="10" t="str">
        <f>IF(ISERROR(_xll.qlSwapRateHelperSpread($D36)),IF(ISERROR(_xll.qlFuturesRateHelperConvexityAdjustment($D36)),"--",_xll.qlFuturesRateHelperConvexityAdjustment($D36)),_xll.qlSwapRateHelperSpread($D36))</f>
        <v>--</v>
      </c>
      <c r="G36" s="9">
        <f>_xll.qlRateHelperEarliestDate($D36)</f>
        <v>41631</v>
      </c>
      <c r="H36" s="8">
        <f>_xll.qlRateHelperLatestDate($D36)</f>
        <v>50762</v>
      </c>
      <c r="I36" s="3">
        <v>0.55100422179222042</v>
      </c>
      <c r="J36" s="1">
        <f t="shared" si="0"/>
        <v>1826</v>
      </c>
      <c r="L36" s="93">
        <v>2.281E-2</v>
      </c>
      <c r="N36" s="95" t="str">
        <f>_xll.ohObjectCallerAddress(D36)</f>
        <v>'[EUR_YCONBootstrapping.xlsx]ON (3)'!R37C12</v>
      </c>
    </row>
    <row r="37" spans="3:14" x14ac:dyDescent="0.2">
      <c r="C37" s="92" t="s">
        <v>152</v>
      </c>
      <c r="D37" s="11" t="str">
        <v>EUR_YCONRH_EON30Y</v>
      </c>
      <c r="E37" s="10">
        <f>_xll.qlRateHelperRate($D37)</f>
        <v>2.2889999999999997E-2</v>
      </c>
      <c r="F37" s="10" t="str">
        <f>IF(ISERROR(_xll.qlSwapRateHelperSpread($D37)),IF(ISERROR(_xll.qlFuturesRateHelperConvexityAdjustment($D37)),"--",_xll.qlFuturesRateHelperConvexityAdjustment($D37)),_xll.qlSwapRateHelperSpread($D37))</f>
        <v>--</v>
      </c>
      <c r="G37" s="9">
        <f>_xll.qlRateHelperEarliestDate($D37)</f>
        <v>41631</v>
      </c>
      <c r="H37" s="8">
        <f>_xll.qlRateHelperLatestDate($D37)</f>
        <v>52588</v>
      </c>
      <c r="I37" s="3">
        <v>0.48978762791140207</v>
      </c>
      <c r="J37" s="1">
        <f t="shared" si="0"/>
        <v>1826</v>
      </c>
      <c r="L37" s="93">
        <v>2.2890000000000001E-2</v>
      </c>
      <c r="N37" s="95" t="str">
        <f>_xll.ohObjectCallerAddress(D37)</f>
        <v>'[EUR_YCONBootstrapping.xlsx]ON (3)'!R38C12</v>
      </c>
    </row>
    <row r="38" spans="3:14"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3:14"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3:14"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10" x14ac:dyDescent="0.2">
      <c r="A1" s="123" t="s">
        <v>165</v>
      </c>
      <c r="B1" s="122"/>
      <c r="C1" s="122"/>
      <c r="D1" s="121" t="s">
        <v>111</v>
      </c>
      <c r="E1" s="120" t="str">
        <f>Currency&amp;"_YC"&amp;$D$1&amp;"RH"</f>
        <v>EUR_YCONRH</v>
      </c>
      <c r="F1" s="119"/>
      <c r="G1" s="119"/>
      <c r="H1" s="108"/>
    </row>
    <row r="2" spans="1:10" ht="23.25" customHeight="1" x14ac:dyDescent="0.2">
      <c r="A2" s="114"/>
      <c r="B2" s="118"/>
      <c r="C2" s="118" t="s">
        <v>155</v>
      </c>
      <c r="D2" s="118" t="s">
        <v>154</v>
      </c>
      <c r="E2" s="117" t="str">
        <f>$E$1&amp;"_Deposits.xml"</f>
        <v>EUR_YCONRH_Deposits.xml</v>
      </c>
      <c r="F2" s="116">
        <f ca="1">IF(Serialize,_xll.ohObjectSave(F3,SerializationPath&amp;E2,FileOverwrite,Serialize),"---")</f>
        <v>1</v>
      </c>
      <c r="G2" s="115" t="str">
        <f ca="1">_xll.ohRangeRetrieveError(F2)</f>
        <v/>
      </c>
      <c r="H2" s="108"/>
    </row>
    <row r="3" spans="1:10" x14ac:dyDescent="0.2">
      <c r="A3" s="114"/>
      <c r="B3" s="113" t="s">
        <v>111</v>
      </c>
      <c r="C3" s="112" t="s">
        <v>153</v>
      </c>
      <c r="D3" s="111" t="str">
        <f>Currency&amp;$B3&amp;"D"&amp;QuoteSuffix</f>
        <v>EUROND_Quote</v>
      </c>
      <c r="E3" s="111" t="str">
        <f>$E$1&amp;"_"&amp;$B3&amp;"D"</f>
        <v>EUR_YCONRH_OND</v>
      </c>
      <c r="F3" s="110" t="str">
        <f>_xll.qlDepositRateHelper(E3,D3,C3,Permanent,Trigger,ObjectOverwrite)</f>
        <v>EUR_YCONRH_OND#0001</v>
      </c>
      <c r="G3" s="109" t="str">
        <f>_xll.ohRangeRetrieveError(F3)</f>
        <v/>
      </c>
      <c r="H3" s="108"/>
      <c r="J3" s="94" t="str">
        <f>_xll.ohObjectCallerAddress(D3)</f>
        <v>[EUR_Market.xlsm]Deposits!R5C4</v>
      </c>
    </row>
    <row r="4" spans="1:10" ht="13.5" thickBot="1" x14ac:dyDescent="0.25">
      <c r="A4" s="107"/>
      <c r="B4" s="106"/>
      <c r="C4" s="106"/>
      <c r="D4" s="106"/>
      <c r="E4" s="106"/>
      <c r="F4" s="106"/>
      <c r="G4" s="106"/>
      <c r="H4" s="10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heetViews>
  <sheetFormatPr defaultRowHeight="11.25" x14ac:dyDescent="0.2"/>
  <cols>
    <col min="1" max="1" width="3.7109375" style="119" customWidth="1"/>
    <col min="2" max="2" width="3" style="119" bestFit="1" customWidth="1"/>
    <col min="3" max="3" width="5" style="119" customWidth="1"/>
    <col min="4" max="4" width="3.5703125" style="119" bestFit="1" customWidth="1"/>
    <col min="5" max="5" width="7.85546875" style="119" bestFit="1" customWidth="1"/>
    <col min="6" max="6" width="14.7109375" style="119" bestFit="1" customWidth="1"/>
    <col min="7" max="7" width="19.5703125" style="119" bestFit="1" customWidth="1"/>
    <col min="8" max="8" width="19.85546875" style="143" bestFit="1" customWidth="1"/>
    <col min="9" max="9" width="38.28515625" style="119" customWidth="1"/>
    <col min="10" max="10" width="3" style="119" customWidth="1"/>
    <col min="11" max="16384" width="9.140625" style="119"/>
  </cols>
  <sheetData>
    <row r="1" spans="1:12" x14ac:dyDescent="0.2">
      <c r="A1" s="162" t="s">
        <v>171</v>
      </c>
      <c r="B1" s="161"/>
      <c r="C1" s="161"/>
      <c r="D1" s="161"/>
      <c r="E1" s="160" t="s">
        <v>111</v>
      </c>
      <c r="G1" s="159" t="str">
        <f>Currency&amp;"_YC"&amp;$E$1&amp;"RH"</f>
        <v>EUR_YCONRH</v>
      </c>
      <c r="H1" s="158"/>
      <c r="I1" s="157"/>
      <c r="J1" s="156"/>
    </row>
    <row r="2" spans="1:12" ht="23.25" customHeight="1" x14ac:dyDescent="0.2">
      <c r="A2" s="114"/>
      <c r="B2" s="155"/>
      <c r="C2" s="155"/>
      <c r="D2" s="154"/>
      <c r="E2" s="118" t="s">
        <v>155</v>
      </c>
      <c r="F2" s="118" t="s">
        <v>154</v>
      </c>
      <c r="G2" s="117" t="str">
        <f>$G$1&amp;"_FRAs.xml"</f>
        <v>EUR_YCONRH_FRAs.xml</v>
      </c>
      <c r="H2" s="153">
        <f ca="1">IF(Serialize,_xll.ohObjectSave(H3:H4,SerializationPath&amp;G2,FileOverwrite,Serialize),"---")</f>
        <v>2</v>
      </c>
      <c r="I2" s="152" t="str">
        <f ca="1">_xll.ohRangeRetrieveError(H2)</f>
        <v/>
      </c>
      <c r="J2" s="108"/>
    </row>
    <row r="3" spans="1:12" x14ac:dyDescent="0.2">
      <c r="A3" s="114"/>
      <c r="B3" s="151" t="s">
        <v>170</v>
      </c>
      <c r="C3" s="151" t="s">
        <v>169</v>
      </c>
      <c r="D3" s="150" t="s">
        <v>166</v>
      </c>
      <c r="E3" s="149" t="s">
        <v>153</v>
      </c>
      <c r="F3" s="149" t="str">
        <f>Currency&amp;C3&amp;D3&amp;"_Quote"</f>
        <v>EURTND_Quote</v>
      </c>
      <c r="G3" s="149" t="str">
        <f>$G$1&amp;"_"&amp;$C3&amp;$D3</f>
        <v>EUR_YCONRH_TND</v>
      </c>
      <c r="H3" s="149" t="str">
        <f>_xll.qlFraRateHelper(G3,F3,B3,E3,Permanent,Trigger,ObjectOverwrite)</f>
        <v>EUR_YCONRH_TND#0001</v>
      </c>
      <c r="I3" s="148" t="str">
        <f>_xll.ohRangeRetrieveError(H3)</f>
        <v/>
      </c>
      <c r="J3" s="108"/>
      <c r="L3" s="119" t="str">
        <f>_xll.ohObjectCallerAddress(F3)</f>
        <v>[EUR_Market.xlsm]Deposits!R6C4</v>
      </c>
    </row>
    <row r="4" spans="1:12" x14ac:dyDescent="0.2">
      <c r="A4" s="114"/>
      <c r="B4" s="147" t="s">
        <v>168</v>
      </c>
      <c r="C4" s="147" t="s">
        <v>167</v>
      </c>
      <c r="D4" s="124" t="s">
        <v>166</v>
      </c>
      <c r="E4" s="146" t="s">
        <v>153</v>
      </c>
      <c r="F4" s="146" t="str">
        <f>Currency&amp;C4&amp;D4&amp;"_Quote"</f>
        <v>EURSND_Quote</v>
      </c>
      <c r="G4" s="146" t="str">
        <f>$G$1&amp;"_"&amp;$C4&amp;$D4</f>
        <v>EUR_YCONRH_SND</v>
      </c>
      <c r="H4" s="146" t="str">
        <f>_xll.qlFraRateHelper(G4,F4,B4,E4,Permanent,Trigger,ObjectOverwrite)</f>
        <v>EUR_YCONRH_SND#0001</v>
      </c>
      <c r="I4" s="145" t="str">
        <f>_xll.ohRangeRetrieveError(H4)</f>
        <v/>
      </c>
      <c r="J4" s="108"/>
    </row>
    <row r="5" spans="1:12" ht="12" thickBot="1" x14ac:dyDescent="0.25">
      <c r="A5" s="107"/>
      <c r="B5" s="106"/>
      <c r="C5" s="106"/>
      <c r="D5" s="106"/>
      <c r="E5" s="106"/>
      <c r="F5" s="106"/>
      <c r="G5" s="106"/>
      <c r="H5" s="144"/>
      <c r="I5" s="144"/>
      <c r="J5" s="105"/>
    </row>
    <row r="7" spans="1:12" x14ac:dyDescent="0.2">
      <c r="H7" s="11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39"/>
  <sheetViews>
    <sheetView workbookViewId="0"/>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6"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162" t="s">
        <v>186</v>
      </c>
      <c r="B1" s="179"/>
      <c r="C1" s="179"/>
      <c r="D1" s="179"/>
      <c r="E1" s="179"/>
      <c r="F1" s="179"/>
      <c r="G1" s="179"/>
      <c r="H1" s="179"/>
      <c r="I1" s="179"/>
      <c r="J1" s="179"/>
      <c r="K1" s="180"/>
      <c r="L1" s="179"/>
      <c r="M1" s="179"/>
      <c r="N1" s="178"/>
    </row>
    <row r="2" spans="1:17" x14ac:dyDescent="0.2">
      <c r="A2" s="100"/>
      <c r="B2" s="103"/>
      <c r="C2" s="103"/>
      <c r="D2" s="103"/>
      <c r="E2" s="103"/>
      <c r="F2" s="103"/>
      <c r="G2" s="103"/>
      <c r="H2" s="103"/>
      <c r="I2" s="103"/>
      <c r="J2" s="97" t="s">
        <v>111</v>
      </c>
      <c r="K2" s="97" t="str">
        <f>Currency&amp;"_YC"&amp;$J$2&amp;"RH"</f>
        <v>EUR_YCONRH</v>
      </c>
      <c r="L2" s="122" t="e">
        <f>NA()</f>
        <v>#N/A</v>
      </c>
      <c r="M2" s="103"/>
      <c r="N2" s="165"/>
    </row>
    <row r="3" spans="1:17" ht="36" customHeight="1" x14ac:dyDescent="0.2">
      <c r="A3" s="100"/>
      <c r="B3" s="102" t="s">
        <v>177</v>
      </c>
      <c r="C3" s="102" t="s">
        <v>181</v>
      </c>
      <c r="D3" s="102"/>
      <c r="E3" s="102"/>
      <c r="F3" s="102" t="s">
        <v>176</v>
      </c>
      <c r="G3" s="102" t="s">
        <v>175</v>
      </c>
      <c r="H3" s="102" t="s">
        <v>174</v>
      </c>
      <c r="I3" s="102" t="s">
        <v>173</v>
      </c>
      <c r="J3" s="102" t="s">
        <v>154</v>
      </c>
      <c r="K3" s="177" t="str">
        <f>K2&amp;"_Swaps.xml"</f>
        <v>EUR_YCONRH_Swaps.xml</v>
      </c>
      <c r="L3" s="176">
        <f ca="1">IF(Serialize,_xll.ohObjectSave(_xll.ohPack(L4:L38),SerializationPath&amp;K3,FileOverwrite,Serialize),"---")</f>
        <v>34</v>
      </c>
      <c r="M3" s="101" t="str">
        <f ca="1">_xll.ohRangeRetrieveError(L3)</f>
        <v/>
      </c>
      <c r="N3" s="165"/>
    </row>
    <row r="4" spans="1:17" x14ac:dyDescent="0.2">
      <c r="A4" s="104"/>
      <c r="B4" s="103"/>
      <c r="C4" s="103"/>
      <c r="D4" s="103"/>
      <c r="E4" s="103"/>
      <c r="F4" s="103"/>
      <c r="G4" s="103"/>
      <c r="H4" s="103"/>
      <c r="I4" s="103"/>
      <c r="J4" s="103"/>
      <c r="K4" s="175" t="str">
        <f>$K$2&amp;"_"&amp;$D6&amp;"_"&amp;FamilyName&amp;$J$2</f>
        <v>EUR_YCONRH_EON_iborON</v>
      </c>
      <c r="L4" s="174" t="str">
        <f>_xll.qlEonia(K4,,Permanent,Trigger,ObjectOverwrite)</f>
        <v>EUR_YCONRH_EON_iborON#0002</v>
      </c>
      <c r="M4" s="173" t="str">
        <f>_xll.ohRangeRetrieveError(L4)</f>
        <v/>
      </c>
      <c r="N4" s="165"/>
    </row>
    <row r="5" spans="1:17" x14ac:dyDescent="0.2">
      <c r="A5" s="104"/>
      <c r="B5" s="103"/>
      <c r="C5" s="103"/>
      <c r="D5" s="103"/>
      <c r="E5" s="103"/>
      <c r="F5" s="103"/>
      <c r="G5" s="103"/>
      <c r="H5" s="103"/>
      <c r="I5" s="103"/>
      <c r="J5" s="103"/>
      <c r="K5" s="103"/>
      <c r="L5" s="103"/>
      <c r="M5" s="103"/>
      <c r="N5" s="165"/>
    </row>
    <row r="6" spans="1:17" x14ac:dyDescent="0.2">
      <c r="A6" s="100"/>
      <c r="B6" s="172"/>
      <c r="C6" s="171" t="s">
        <v>180</v>
      </c>
      <c r="D6" s="172" t="s">
        <v>109</v>
      </c>
      <c r="E6" s="171" t="s">
        <v>61</v>
      </c>
      <c r="F6" s="170" t="s">
        <v>179</v>
      </c>
      <c r="G6" s="170" t="s">
        <v>178</v>
      </c>
      <c r="H6" s="170" t="str">
        <f t="shared" ref="H6:H38" si="0">MoneyMarketDayCounter</f>
        <v>Actual/360</v>
      </c>
      <c r="I6" s="169">
        <v>0</v>
      </c>
      <c r="J6" s="168" t="str">
        <f t="shared" ref="J6:J38" si="1">Currency&amp;$D6&amp;$E6&amp;QuoteSuffix</f>
        <v>EUREONSW_Quote</v>
      </c>
      <c r="K6" s="168" t="str">
        <f t="shared" ref="K6:K38" si="2">$K$2&amp;"_"&amp;$D6&amp;$E6</f>
        <v>EUR_YCONRH_EONSW</v>
      </c>
      <c r="L6" s="167" t="str">
        <f>_xll.qlOISRateHelper(K6,2,C6,J6,$L$4,Permanent,,ObjectOverwrite)</f>
        <v>EUR_YCONRH_EONSW#0002</v>
      </c>
      <c r="M6" s="101" t="str">
        <f>_xll.ohRangeRetrieveError(L6)</f>
        <v/>
      </c>
      <c r="N6" s="165"/>
      <c r="P6" s="166">
        <f>_xll.qlRateHelperEarliestDate($L6)</f>
        <v>41631</v>
      </c>
      <c r="Q6" s="166">
        <f>_xll.qlRateHelperLatestDate($L6)</f>
        <v>41638</v>
      </c>
    </row>
    <row r="7" spans="1:17" x14ac:dyDescent="0.2">
      <c r="A7" s="100"/>
      <c r="B7" s="172"/>
      <c r="C7" s="171" t="s">
        <v>60</v>
      </c>
      <c r="D7" s="172" t="s">
        <v>109</v>
      </c>
      <c r="E7" s="171" t="str">
        <f t="shared" ref="E7:E38" si="3">C7</f>
        <v>2W</v>
      </c>
      <c r="F7" s="170" t="s">
        <v>179</v>
      </c>
      <c r="G7" s="170" t="s">
        <v>178</v>
      </c>
      <c r="H7" s="170" t="str">
        <f t="shared" si="0"/>
        <v>Actual/360</v>
      </c>
      <c r="I7" s="169">
        <v>0</v>
      </c>
      <c r="J7" s="168" t="str">
        <f t="shared" si="1"/>
        <v>EUREON2W_Quote</v>
      </c>
      <c r="K7" s="168" t="str">
        <f t="shared" si="2"/>
        <v>EUR_YCONRH_EON2W</v>
      </c>
      <c r="L7" s="167" t="str">
        <f>_xll.qlOISRateHelper(K7,2,C7,J7,$L$4,Permanent,,ObjectOverwrite)</f>
        <v>EUR_YCONRH_EON2W#0002</v>
      </c>
      <c r="M7" s="101" t="str">
        <f>_xll.ohRangeRetrieveError(L7)</f>
        <v/>
      </c>
      <c r="N7" s="165"/>
      <c r="P7" s="166">
        <f>_xll.qlRateHelperEarliestDate(L7)</f>
        <v>41631</v>
      </c>
      <c r="Q7" s="166">
        <f>_xll.qlRateHelperLatestDate($L7)</f>
        <v>41645</v>
      </c>
    </row>
    <row r="8" spans="1:17" x14ac:dyDescent="0.2">
      <c r="A8" s="100"/>
      <c r="B8" s="172"/>
      <c r="C8" s="171" t="s">
        <v>59</v>
      </c>
      <c r="D8" s="172" t="s">
        <v>109</v>
      </c>
      <c r="E8" s="171" t="str">
        <f t="shared" si="3"/>
        <v>3W</v>
      </c>
      <c r="F8" s="170" t="s">
        <v>179</v>
      </c>
      <c r="G8" s="170" t="s">
        <v>178</v>
      </c>
      <c r="H8" s="170" t="str">
        <f t="shared" si="0"/>
        <v>Actual/360</v>
      </c>
      <c r="I8" s="169">
        <v>0</v>
      </c>
      <c r="J8" s="168" t="str">
        <f t="shared" si="1"/>
        <v>EUREON3W_Quote</v>
      </c>
      <c r="K8" s="168" t="str">
        <f t="shared" si="2"/>
        <v>EUR_YCONRH_EON3W</v>
      </c>
      <c r="L8" s="167" t="str">
        <f>_xll.qlOISRateHelper(K8,2,C8,J8,$L$4,Permanent,,ObjectOverwrite)</f>
        <v>EUR_YCONRH_EON3W#0002</v>
      </c>
      <c r="M8" s="101" t="str">
        <f>_xll.ohRangeRetrieveError(L8)</f>
        <v/>
      </c>
      <c r="N8" s="165"/>
      <c r="P8" s="166">
        <f>_xll.qlRateHelperEarliestDate(L8)</f>
        <v>41631</v>
      </c>
      <c r="Q8" s="166">
        <f>_xll.qlRateHelperLatestDate($L8)</f>
        <v>41652</v>
      </c>
    </row>
    <row r="9" spans="1:17" x14ac:dyDescent="0.2">
      <c r="A9" s="100"/>
      <c r="B9" s="172"/>
      <c r="C9" s="171" t="s">
        <v>58</v>
      </c>
      <c r="D9" s="172" t="s">
        <v>109</v>
      </c>
      <c r="E9" s="171" t="str">
        <f t="shared" si="3"/>
        <v>1M</v>
      </c>
      <c r="F9" s="170" t="s">
        <v>179</v>
      </c>
      <c r="G9" s="170" t="s">
        <v>172</v>
      </c>
      <c r="H9" s="170" t="str">
        <f t="shared" si="0"/>
        <v>Actual/360</v>
      </c>
      <c r="I9" s="169">
        <v>0</v>
      </c>
      <c r="J9" s="168" t="str">
        <f t="shared" si="1"/>
        <v>EUREON1M_Quote</v>
      </c>
      <c r="K9" s="168" t="str">
        <f t="shared" si="2"/>
        <v>EUR_YCONRH_EON1M</v>
      </c>
      <c r="L9" s="167" t="str">
        <f>_xll.qlOISRateHelper(K9,2,C9,J9,$L$4,Permanent,,ObjectOverwrite)</f>
        <v>EUR_YCONRH_EON1M#0002</v>
      </c>
      <c r="M9" s="101" t="str">
        <f>_xll.ohRangeRetrieveError(L9)</f>
        <v/>
      </c>
      <c r="N9" s="165"/>
      <c r="P9" s="166">
        <f>_xll.qlRateHelperEarliestDate(L9)</f>
        <v>41631</v>
      </c>
      <c r="Q9" s="166">
        <f>_xll.qlRateHelperLatestDate($L9)</f>
        <v>41662</v>
      </c>
    </row>
    <row r="10" spans="1:17" x14ac:dyDescent="0.2">
      <c r="A10" s="100"/>
      <c r="B10" s="172"/>
      <c r="C10" s="171" t="s">
        <v>57</v>
      </c>
      <c r="D10" s="172" t="s">
        <v>109</v>
      </c>
      <c r="E10" s="171" t="str">
        <f t="shared" si="3"/>
        <v>2M</v>
      </c>
      <c r="F10" s="170" t="s">
        <v>179</v>
      </c>
      <c r="G10" s="170" t="s">
        <v>172</v>
      </c>
      <c r="H10" s="170" t="str">
        <f t="shared" si="0"/>
        <v>Actual/360</v>
      </c>
      <c r="I10" s="169">
        <v>0</v>
      </c>
      <c r="J10" s="168" t="str">
        <f t="shared" si="1"/>
        <v>EUREON2M_Quote</v>
      </c>
      <c r="K10" s="168" t="str">
        <f t="shared" si="2"/>
        <v>EUR_YCONRH_EON2M</v>
      </c>
      <c r="L10" s="167" t="str">
        <f>_xll.qlOISRateHelper(K10,2,C10,J10,$L$4,Permanent,,ObjectOverwrite)</f>
        <v>EUR_YCONRH_EON2M#0002</v>
      </c>
      <c r="M10" s="101" t="str">
        <f>_xll.ohRangeRetrieveError(L10)</f>
        <v/>
      </c>
      <c r="N10" s="165"/>
      <c r="P10" s="166">
        <f>_xll.qlRateHelperEarliestDate(L10)</f>
        <v>41631</v>
      </c>
      <c r="Q10" s="166">
        <f>_xll.qlRateHelperLatestDate($L10)</f>
        <v>41694</v>
      </c>
    </row>
    <row r="11" spans="1:17" x14ac:dyDescent="0.2">
      <c r="A11" s="100"/>
      <c r="B11" s="172"/>
      <c r="C11" s="171" t="s">
        <v>56</v>
      </c>
      <c r="D11" s="172" t="s">
        <v>109</v>
      </c>
      <c r="E11" s="171" t="str">
        <f t="shared" si="3"/>
        <v>3M</v>
      </c>
      <c r="F11" s="170" t="s">
        <v>179</v>
      </c>
      <c r="G11" s="170" t="s">
        <v>172</v>
      </c>
      <c r="H11" s="170" t="str">
        <f t="shared" si="0"/>
        <v>Actual/360</v>
      </c>
      <c r="I11" s="169">
        <v>0</v>
      </c>
      <c r="J11" s="168" t="str">
        <f t="shared" si="1"/>
        <v>EUREON3M_Quote</v>
      </c>
      <c r="K11" s="168" t="str">
        <f t="shared" si="2"/>
        <v>EUR_YCONRH_EON3M</v>
      </c>
      <c r="L11" s="167" t="str">
        <f>_xll.qlOISRateHelper(K11,2,C11,J11,$L$4,Permanent,,ObjectOverwrite)</f>
        <v>EUR_YCONRH_EON3M#0002</v>
      </c>
      <c r="M11" s="101" t="str">
        <f>_xll.ohRangeRetrieveError(L11)</f>
        <v/>
      </c>
      <c r="N11" s="165"/>
      <c r="P11" s="166">
        <f>_xll.qlRateHelperEarliestDate(L11)</f>
        <v>41631</v>
      </c>
      <c r="Q11" s="166">
        <f>_xll.qlRateHelperLatestDate($L11)</f>
        <v>41722</v>
      </c>
    </row>
    <row r="12" spans="1:17" x14ac:dyDescent="0.2">
      <c r="A12" s="100"/>
      <c r="B12" s="172"/>
      <c r="C12" s="171" t="s">
        <v>55</v>
      </c>
      <c r="D12" s="172" t="s">
        <v>109</v>
      </c>
      <c r="E12" s="171" t="str">
        <f t="shared" si="3"/>
        <v>4M</v>
      </c>
      <c r="F12" s="170" t="s">
        <v>179</v>
      </c>
      <c r="G12" s="170" t="s">
        <v>172</v>
      </c>
      <c r="H12" s="170" t="str">
        <f t="shared" si="0"/>
        <v>Actual/360</v>
      </c>
      <c r="I12" s="169">
        <v>0</v>
      </c>
      <c r="J12" s="168" t="str">
        <f t="shared" si="1"/>
        <v>EUREON4M_Quote</v>
      </c>
      <c r="K12" s="168" t="str">
        <f t="shared" si="2"/>
        <v>EUR_YCONRH_EON4M</v>
      </c>
      <c r="L12" s="167" t="str">
        <f>_xll.qlOISRateHelper(K12,2,C12,J12,$L$4,Permanent,,ObjectOverwrite)</f>
        <v>EUR_YCONRH_EON4M#0002</v>
      </c>
      <c r="M12" s="101" t="str">
        <f>_xll.ohRangeRetrieveError(L12)</f>
        <v/>
      </c>
      <c r="N12" s="165"/>
      <c r="P12" s="166">
        <f>_xll.qlRateHelperEarliestDate(L12)</f>
        <v>41631</v>
      </c>
      <c r="Q12" s="166">
        <f>_xll.qlRateHelperLatestDate($L12)</f>
        <v>41752</v>
      </c>
    </row>
    <row r="13" spans="1:17" x14ac:dyDescent="0.2">
      <c r="A13" s="100"/>
      <c r="B13" s="172"/>
      <c r="C13" s="171" t="s">
        <v>54</v>
      </c>
      <c r="D13" s="172" t="s">
        <v>109</v>
      </c>
      <c r="E13" s="171" t="str">
        <f t="shared" si="3"/>
        <v>5M</v>
      </c>
      <c r="F13" s="170" t="s">
        <v>179</v>
      </c>
      <c r="G13" s="170" t="s">
        <v>172</v>
      </c>
      <c r="H13" s="170" t="str">
        <f t="shared" si="0"/>
        <v>Actual/360</v>
      </c>
      <c r="I13" s="169">
        <v>0</v>
      </c>
      <c r="J13" s="168" t="str">
        <f t="shared" si="1"/>
        <v>EUREON5M_Quote</v>
      </c>
      <c r="K13" s="168" t="str">
        <f t="shared" si="2"/>
        <v>EUR_YCONRH_EON5M</v>
      </c>
      <c r="L13" s="167" t="str">
        <f>_xll.qlOISRateHelper(K13,2,C13,J13,$L$4,Permanent,,ObjectOverwrite)</f>
        <v>EUR_YCONRH_EON5M#0002</v>
      </c>
      <c r="M13" s="101" t="str">
        <f>_xll.ohRangeRetrieveError(L13)</f>
        <v/>
      </c>
      <c r="N13" s="165"/>
      <c r="P13" s="166">
        <f>_xll.qlRateHelperEarliestDate(L13)</f>
        <v>41631</v>
      </c>
      <c r="Q13" s="166">
        <f>_xll.qlRateHelperLatestDate($L13)</f>
        <v>41782</v>
      </c>
    </row>
    <row r="14" spans="1:17" x14ac:dyDescent="0.2">
      <c r="A14" s="100"/>
      <c r="B14" s="172"/>
      <c r="C14" s="171" t="s">
        <v>53</v>
      </c>
      <c r="D14" s="172" t="s">
        <v>109</v>
      </c>
      <c r="E14" s="171" t="str">
        <f t="shared" si="3"/>
        <v>6M</v>
      </c>
      <c r="F14" s="170" t="s">
        <v>179</v>
      </c>
      <c r="G14" s="170" t="s">
        <v>172</v>
      </c>
      <c r="H14" s="170" t="str">
        <f t="shared" si="0"/>
        <v>Actual/360</v>
      </c>
      <c r="I14" s="169">
        <v>0</v>
      </c>
      <c r="J14" s="168" t="str">
        <f t="shared" si="1"/>
        <v>EUREON6M_Quote</v>
      </c>
      <c r="K14" s="168" t="str">
        <f t="shared" si="2"/>
        <v>EUR_YCONRH_EON6M</v>
      </c>
      <c r="L14" s="167" t="str">
        <f>_xll.qlOISRateHelper(K14,2,C14,J14,$L$4,Permanent,,ObjectOverwrite)</f>
        <v>EUR_YCONRH_EON6M#0002</v>
      </c>
      <c r="M14" s="101" t="str">
        <f>_xll.ohRangeRetrieveError(L14)</f>
        <v/>
      </c>
      <c r="N14" s="165"/>
      <c r="P14" s="166">
        <f>_xll.qlRateHelperEarliestDate(L14)</f>
        <v>41631</v>
      </c>
      <c r="Q14" s="166">
        <f>_xll.qlRateHelperLatestDate($L14)</f>
        <v>41813</v>
      </c>
    </row>
    <row r="15" spans="1:17" x14ac:dyDescent="0.2">
      <c r="A15" s="100"/>
      <c r="B15" s="172"/>
      <c r="C15" s="171" t="s">
        <v>52</v>
      </c>
      <c r="D15" s="172" t="s">
        <v>109</v>
      </c>
      <c r="E15" s="171" t="str">
        <f t="shared" si="3"/>
        <v>7M</v>
      </c>
      <c r="F15" s="170" t="s">
        <v>179</v>
      </c>
      <c r="G15" s="170" t="s">
        <v>172</v>
      </c>
      <c r="H15" s="170" t="str">
        <f t="shared" si="0"/>
        <v>Actual/360</v>
      </c>
      <c r="I15" s="169">
        <v>0</v>
      </c>
      <c r="J15" s="168" t="str">
        <f t="shared" si="1"/>
        <v>EUREON7M_Quote</v>
      </c>
      <c r="K15" s="168" t="str">
        <f t="shared" si="2"/>
        <v>EUR_YCONRH_EON7M</v>
      </c>
      <c r="L15" s="167" t="str">
        <f>_xll.qlOISRateHelper(K15,2,C15,J15,$L$4,Permanent,,ObjectOverwrite)</f>
        <v>EUR_YCONRH_EON7M#0002</v>
      </c>
      <c r="M15" s="101" t="str">
        <f>_xll.ohRangeRetrieveError(L15)</f>
        <v/>
      </c>
      <c r="N15" s="165"/>
      <c r="P15" s="166">
        <f>_xll.qlRateHelperEarliestDate(L15)</f>
        <v>41631</v>
      </c>
      <c r="Q15" s="166">
        <f>_xll.qlRateHelperLatestDate($L15)</f>
        <v>41843</v>
      </c>
    </row>
    <row r="16" spans="1:17" x14ac:dyDescent="0.2">
      <c r="A16" s="100"/>
      <c r="B16" s="172"/>
      <c r="C16" s="171" t="s">
        <v>51</v>
      </c>
      <c r="D16" s="172" t="s">
        <v>109</v>
      </c>
      <c r="E16" s="171" t="str">
        <f t="shared" si="3"/>
        <v>8M</v>
      </c>
      <c r="F16" s="170" t="s">
        <v>179</v>
      </c>
      <c r="G16" s="170" t="s">
        <v>172</v>
      </c>
      <c r="H16" s="170" t="str">
        <f t="shared" si="0"/>
        <v>Actual/360</v>
      </c>
      <c r="I16" s="169">
        <v>0</v>
      </c>
      <c r="J16" s="168" t="str">
        <f t="shared" si="1"/>
        <v>EUREON8M_Quote</v>
      </c>
      <c r="K16" s="168" t="str">
        <f t="shared" si="2"/>
        <v>EUR_YCONRH_EON8M</v>
      </c>
      <c r="L16" s="167" t="str">
        <f>_xll.qlOISRateHelper(K16,2,C16,J16,$L$4,Permanent,,ObjectOverwrite)</f>
        <v>EUR_YCONRH_EON8M#0002</v>
      </c>
      <c r="M16" s="101" t="str">
        <f>_xll.ohRangeRetrieveError(L16)</f>
        <v/>
      </c>
      <c r="N16" s="165"/>
      <c r="P16" s="166">
        <f>_xll.qlRateHelperEarliestDate(L16)</f>
        <v>41631</v>
      </c>
      <c r="Q16" s="166">
        <f>_xll.qlRateHelperLatestDate($L16)</f>
        <v>41876</v>
      </c>
    </row>
    <row r="17" spans="1:17" x14ac:dyDescent="0.2">
      <c r="A17" s="100"/>
      <c r="B17" s="172"/>
      <c r="C17" s="171" t="s">
        <v>50</v>
      </c>
      <c r="D17" s="172" t="s">
        <v>109</v>
      </c>
      <c r="E17" s="171" t="str">
        <f t="shared" si="3"/>
        <v>9M</v>
      </c>
      <c r="F17" s="170" t="s">
        <v>179</v>
      </c>
      <c r="G17" s="170" t="s">
        <v>172</v>
      </c>
      <c r="H17" s="170" t="str">
        <f t="shared" si="0"/>
        <v>Actual/360</v>
      </c>
      <c r="I17" s="169">
        <v>0</v>
      </c>
      <c r="J17" s="168" t="str">
        <f t="shared" si="1"/>
        <v>EUREON9M_Quote</v>
      </c>
      <c r="K17" s="168" t="str">
        <f t="shared" si="2"/>
        <v>EUR_YCONRH_EON9M</v>
      </c>
      <c r="L17" s="167" t="str">
        <f>_xll.qlOISRateHelper(K17,2,C17,J17,$L$4,Permanent,,ObjectOverwrite)</f>
        <v>EUR_YCONRH_EON9M#0002</v>
      </c>
      <c r="M17" s="101" t="str">
        <f>_xll.ohRangeRetrieveError(L17)</f>
        <v/>
      </c>
      <c r="N17" s="165"/>
      <c r="P17" s="166">
        <f>_xll.qlRateHelperEarliestDate(L17)</f>
        <v>41631</v>
      </c>
      <c r="Q17" s="166">
        <f>_xll.qlRateHelperLatestDate($L17)</f>
        <v>41905</v>
      </c>
    </row>
    <row r="18" spans="1:17" x14ac:dyDescent="0.2">
      <c r="A18" s="100"/>
      <c r="B18" s="172"/>
      <c r="C18" s="171" t="s">
        <v>49</v>
      </c>
      <c r="D18" s="172" t="s">
        <v>109</v>
      </c>
      <c r="E18" s="171" t="str">
        <f t="shared" si="3"/>
        <v>10M</v>
      </c>
      <c r="F18" s="170" t="s">
        <v>179</v>
      </c>
      <c r="G18" s="170" t="s">
        <v>172</v>
      </c>
      <c r="H18" s="170" t="str">
        <f t="shared" si="0"/>
        <v>Actual/360</v>
      </c>
      <c r="I18" s="169">
        <v>0</v>
      </c>
      <c r="J18" s="168" t="str">
        <f t="shared" si="1"/>
        <v>EUREON10M_Quote</v>
      </c>
      <c r="K18" s="168" t="str">
        <f t="shared" si="2"/>
        <v>EUR_YCONRH_EON10M</v>
      </c>
      <c r="L18" s="167" t="str">
        <f>_xll.qlOISRateHelper(K18,2,C18,J18,$L$4,Permanent,,ObjectOverwrite)</f>
        <v>EUR_YCONRH_EON10M#0002</v>
      </c>
      <c r="M18" s="101" t="str">
        <f>_xll.ohRangeRetrieveError(L18)</f>
        <v/>
      </c>
      <c r="N18" s="165"/>
      <c r="P18" s="166">
        <f>_xll.qlRateHelperEarliestDate(L18)</f>
        <v>41631</v>
      </c>
      <c r="Q18" s="166">
        <f>_xll.qlRateHelperLatestDate($L18)</f>
        <v>41935</v>
      </c>
    </row>
    <row r="19" spans="1:17" x14ac:dyDescent="0.2">
      <c r="A19" s="100"/>
      <c r="B19" s="172"/>
      <c r="C19" s="171" t="s">
        <v>48</v>
      </c>
      <c r="D19" s="172" t="s">
        <v>109</v>
      </c>
      <c r="E19" s="171" t="str">
        <f t="shared" si="3"/>
        <v>11M</v>
      </c>
      <c r="F19" s="170" t="s">
        <v>179</v>
      </c>
      <c r="G19" s="170" t="s">
        <v>172</v>
      </c>
      <c r="H19" s="170" t="str">
        <f t="shared" si="0"/>
        <v>Actual/360</v>
      </c>
      <c r="I19" s="169">
        <v>0</v>
      </c>
      <c r="J19" s="168" t="str">
        <f t="shared" si="1"/>
        <v>EUREON11M_Quote</v>
      </c>
      <c r="K19" s="168" t="str">
        <f t="shared" si="2"/>
        <v>EUR_YCONRH_EON11M</v>
      </c>
      <c r="L19" s="167" t="str">
        <f>_xll.qlOISRateHelper(K19,2,C19,J19,$L$4,Permanent,,ObjectOverwrite)</f>
        <v>EUR_YCONRH_EON11M#0002</v>
      </c>
      <c r="M19" s="101" t="str">
        <f>_xll.ohRangeRetrieveError(L19)</f>
        <v/>
      </c>
      <c r="N19" s="165"/>
      <c r="P19" s="166">
        <f>_xll.qlRateHelperEarliestDate(L19)</f>
        <v>41631</v>
      </c>
      <c r="Q19" s="166">
        <f>_xll.qlRateHelperLatestDate($L19)</f>
        <v>41967</v>
      </c>
    </row>
    <row r="20" spans="1:17" x14ac:dyDescent="0.2">
      <c r="A20" s="100"/>
      <c r="B20" s="172"/>
      <c r="C20" s="171" t="s">
        <v>47</v>
      </c>
      <c r="D20" s="172" t="s">
        <v>109</v>
      </c>
      <c r="E20" s="171" t="str">
        <f t="shared" si="3"/>
        <v>1Y</v>
      </c>
      <c r="F20" s="170" t="s">
        <v>179</v>
      </c>
      <c r="G20" s="170" t="s">
        <v>172</v>
      </c>
      <c r="H20" s="170" t="str">
        <f t="shared" si="0"/>
        <v>Actual/360</v>
      </c>
      <c r="I20" s="169">
        <v>0</v>
      </c>
      <c r="J20" s="168" t="str">
        <f t="shared" si="1"/>
        <v>EUREON1Y_Quote</v>
      </c>
      <c r="K20" s="168" t="str">
        <f t="shared" si="2"/>
        <v>EUR_YCONRH_EON1Y</v>
      </c>
      <c r="L20" s="167" t="str">
        <f>_xll.qlOISRateHelper(K20,2,C20,J20,$L$4,Permanent,,ObjectOverwrite)</f>
        <v>EUR_YCONRH_EON1Y#0002</v>
      </c>
      <c r="M20" s="101" t="str">
        <f>_xll.ohRangeRetrieveError(L20)</f>
        <v/>
      </c>
      <c r="N20" s="165"/>
      <c r="P20" s="166">
        <f>_xll.qlRateHelperEarliestDate(L20)</f>
        <v>41631</v>
      </c>
      <c r="Q20" s="166">
        <f>_xll.qlRateHelperLatestDate($L20)</f>
        <v>41996</v>
      </c>
    </row>
    <row r="21" spans="1:17" x14ac:dyDescent="0.2">
      <c r="A21" s="100"/>
      <c r="B21" s="172"/>
      <c r="C21" s="171" t="s">
        <v>46</v>
      </c>
      <c r="D21" s="172" t="s">
        <v>109</v>
      </c>
      <c r="E21" s="171" t="str">
        <f t="shared" si="3"/>
        <v>15M</v>
      </c>
      <c r="F21" s="170" t="s">
        <v>179</v>
      </c>
      <c r="G21" s="170" t="s">
        <v>172</v>
      </c>
      <c r="H21" s="170" t="str">
        <f t="shared" si="0"/>
        <v>Actual/360</v>
      </c>
      <c r="I21" s="169">
        <v>0</v>
      </c>
      <c r="J21" s="168" t="str">
        <f t="shared" si="1"/>
        <v>EUREON15M_Quote</v>
      </c>
      <c r="K21" s="168" t="str">
        <f t="shared" si="2"/>
        <v>EUR_YCONRH_EON15M</v>
      </c>
      <c r="L21" s="167" t="str">
        <f>_xll.qlOISRateHelper(K21,2,C21,J21,$L$4,Permanent,,ObjectOverwrite)</f>
        <v>EUR_YCONRH_EON15M#0002</v>
      </c>
      <c r="M21" s="101" t="str">
        <f>_xll.ohRangeRetrieveError(L21)</f>
        <v/>
      </c>
      <c r="N21" s="165"/>
      <c r="P21" s="166">
        <f>_xll.qlRateHelperEarliestDate(L21)</f>
        <v>41631</v>
      </c>
      <c r="Q21" s="166">
        <f>_xll.qlRateHelperLatestDate($L21)</f>
        <v>42086</v>
      </c>
    </row>
    <row r="22" spans="1:17" x14ac:dyDescent="0.2">
      <c r="A22" s="100"/>
      <c r="B22" s="172"/>
      <c r="C22" s="171" t="s">
        <v>45</v>
      </c>
      <c r="D22" s="172" t="s">
        <v>109</v>
      </c>
      <c r="E22" s="171" t="str">
        <f t="shared" si="3"/>
        <v>18M</v>
      </c>
      <c r="F22" s="170" t="s">
        <v>179</v>
      </c>
      <c r="G22" s="170" t="s">
        <v>172</v>
      </c>
      <c r="H22" s="170" t="str">
        <f t="shared" si="0"/>
        <v>Actual/360</v>
      </c>
      <c r="I22" s="169">
        <v>0</v>
      </c>
      <c r="J22" s="168" t="str">
        <f t="shared" si="1"/>
        <v>EUREON18M_Quote</v>
      </c>
      <c r="K22" s="168" t="str">
        <f t="shared" si="2"/>
        <v>EUR_YCONRH_EON18M</v>
      </c>
      <c r="L22" s="167" t="str">
        <f>_xll.qlOISRateHelper(K22,2,C22,J22,$L$4,Permanent,,ObjectOverwrite)</f>
        <v>EUR_YCONRH_EON18M#0002</v>
      </c>
      <c r="M22" s="101" t="str">
        <f>_xll.ohRangeRetrieveError(L22)</f>
        <v/>
      </c>
      <c r="N22" s="165"/>
      <c r="P22" s="166">
        <f>_xll.qlRateHelperEarliestDate(L22)</f>
        <v>41631</v>
      </c>
      <c r="Q22" s="166">
        <f>_xll.qlRateHelperLatestDate($L22)</f>
        <v>42178</v>
      </c>
    </row>
    <row r="23" spans="1:17" x14ac:dyDescent="0.2">
      <c r="A23" s="100"/>
      <c r="B23" s="172"/>
      <c r="C23" s="171" t="s">
        <v>44</v>
      </c>
      <c r="D23" s="172" t="s">
        <v>109</v>
      </c>
      <c r="E23" s="171" t="str">
        <f t="shared" si="3"/>
        <v>21M</v>
      </c>
      <c r="F23" s="170" t="s">
        <v>179</v>
      </c>
      <c r="G23" s="170" t="s">
        <v>172</v>
      </c>
      <c r="H23" s="170" t="str">
        <f t="shared" si="0"/>
        <v>Actual/360</v>
      </c>
      <c r="I23" s="169">
        <v>0</v>
      </c>
      <c r="J23" s="168" t="str">
        <f t="shared" si="1"/>
        <v>EUREON21M_Quote</v>
      </c>
      <c r="K23" s="168" t="str">
        <f t="shared" si="2"/>
        <v>EUR_YCONRH_EON21M</v>
      </c>
      <c r="L23" s="167" t="str">
        <f>_xll.qlOISRateHelper(K23,2,C23,J23,$L$4,Permanent,,ObjectOverwrite)</f>
        <v>EUR_YCONRH_EON21M#0002</v>
      </c>
      <c r="M23" s="101" t="str">
        <f>_xll.ohRangeRetrieveError(L23)</f>
        <v/>
      </c>
      <c r="N23" s="165"/>
      <c r="P23" s="166">
        <f>_xll.qlRateHelperEarliestDate(L23)</f>
        <v>41631</v>
      </c>
      <c r="Q23" s="166">
        <f>_xll.qlRateHelperLatestDate($L23)</f>
        <v>42270</v>
      </c>
    </row>
    <row r="24" spans="1:17" x14ac:dyDescent="0.2">
      <c r="A24" s="100"/>
      <c r="B24" s="172"/>
      <c r="C24" s="171" t="s">
        <v>43</v>
      </c>
      <c r="D24" s="172" t="s">
        <v>109</v>
      </c>
      <c r="E24" s="171" t="str">
        <f t="shared" si="3"/>
        <v>2Y</v>
      </c>
      <c r="F24" s="170" t="s">
        <v>179</v>
      </c>
      <c r="G24" s="170" t="s">
        <v>172</v>
      </c>
      <c r="H24" s="170" t="str">
        <f t="shared" si="0"/>
        <v>Actual/360</v>
      </c>
      <c r="I24" s="169">
        <v>0</v>
      </c>
      <c r="J24" s="168" t="str">
        <f t="shared" si="1"/>
        <v>EUREON2Y_Quote</v>
      </c>
      <c r="K24" s="168" t="str">
        <f t="shared" si="2"/>
        <v>EUR_YCONRH_EON2Y</v>
      </c>
      <c r="L24" s="167" t="str">
        <f>_xll.qlOISRateHelper(K24,2,C24,J24,$L$4,Permanent,,ObjectOverwrite)</f>
        <v>EUR_YCONRH_EON2Y#0002</v>
      </c>
      <c r="M24" s="101" t="str">
        <f>_xll.ohRangeRetrieveError(L24)</f>
        <v/>
      </c>
      <c r="N24" s="165"/>
      <c r="P24" s="166">
        <f>_xll.qlRateHelperEarliestDate(L24)</f>
        <v>41631</v>
      </c>
      <c r="Q24" s="166">
        <f>_xll.qlRateHelperLatestDate($L24)</f>
        <v>42361</v>
      </c>
    </row>
    <row r="25" spans="1:17" x14ac:dyDescent="0.2">
      <c r="A25" s="100"/>
      <c r="B25" s="172"/>
      <c r="C25" s="171" t="s">
        <v>42</v>
      </c>
      <c r="D25" s="172" t="s">
        <v>109</v>
      </c>
      <c r="E25" s="171" t="str">
        <f t="shared" si="3"/>
        <v>3Y</v>
      </c>
      <c r="F25" s="170" t="s">
        <v>179</v>
      </c>
      <c r="G25" s="170" t="s">
        <v>172</v>
      </c>
      <c r="H25" s="170" t="str">
        <f t="shared" si="0"/>
        <v>Actual/360</v>
      </c>
      <c r="I25" s="169">
        <v>0</v>
      </c>
      <c r="J25" s="168" t="str">
        <f t="shared" si="1"/>
        <v>EUREON3Y_Quote</v>
      </c>
      <c r="K25" s="168" t="str">
        <f t="shared" si="2"/>
        <v>EUR_YCONRH_EON3Y</v>
      </c>
      <c r="L25" s="167" t="str">
        <f>_xll.qlOISRateHelper(K25,2,C25,J25,$L$4,Permanent,,ObjectOverwrite)</f>
        <v>EUR_YCONRH_EON3Y#0002</v>
      </c>
      <c r="M25" s="101" t="str">
        <f>_xll.ohRangeRetrieveError(L25)</f>
        <v/>
      </c>
      <c r="N25" s="165"/>
      <c r="P25" s="166">
        <f>_xll.qlRateHelperEarliestDate(L25)</f>
        <v>41631</v>
      </c>
      <c r="Q25" s="166">
        <f>_xll.qlRateHelperLatestDate($L25)</f>
        <v>42727</v>
      </c>
    </row>
    <row r="26" spans="1:17" x14ac:dyDescent="0.2">
      <c r="A26" s="100"/>
      <c r="B26" s="172"/>
      <c r="C26" s="171" t="s">
        <v>41</v>
      </c>
      <c r="D26" s="172" t="s">
        <v>109</v>
      </c>
      <c r="E26" s="171" t="str">
        <f t="shared" si="3"/>
        <v>4Y</v>
      </c>
      <c r="F26" s="170" t="s">
        <v>179</v>
      </c>
      <c r="G26" s="170" t="s">
        <v>172</v>
      </c>
      <c r="H26" s="170" t="str">
        <f t="shared" si="0"/>
        <v>Actual/360</v>
      </c>
      <c r="I26" s="169">
        <v>0</v>
      </c>
      <c r="J26" s="168" t="str">
        <f t="shared" si="1"/>
        <v>EUREON4Y_Quote</v>
      </c>
      <c r="K26" s="168" t="str">
        <f t="shared" si="2"/>
        <v>EUR_YCONRH_EON4Y</v>
      </c>
      <c r="L26" s="167" t="str">
        <f>_xll.qlOISRateHelper(K26,2,C26,J26,$L$4,Permanent,,ObjectOverwrite)</f>
        <v>EUR_YCONRH_EON4Y#0002</v>
      </c>
      <c r="M26" s="101" t="str">
        <f>_xll.ohRangeRetrieveError(L26)</f>
        <v/>
      </c>
      <c r="N26" s="165"/>
      <c r="P26" s="166">
        <f>_xll.qlRateHelperEarliestDate(L26)</f>
        <v>41631</v>
      </c>
      <c r="Q26" s="166">
        <f>_xll.qlRateHelperLatestDate($L26)</f>
        <v>43096</v>
      </c>
    </row>
    <row r="27" spans="1:17" x14ac:dyDescent="0.2">
      <c r="A27" s="100"/>
      <c r="B27" s="172"/>
      <c r="C27" s="171" t="s">
        <v>40</v>
      </c>
      <c r="D27" s="172" t="s">
        <v>109</v>
      </c>
      <c r="E27" s="171" t="str">
        <f t="shared" si="3"/>
        <v>5Y</v>
      </c>
      <c r="F27" s="170" t="s">
        <v>179</v>
      </c>
      <c r="G27" s="170" t="s">
        <v>172</v>
      </c>
      <c r="H27" s="170" t="str">
        <f t="shared" si="0"/>
        <v>Actual/360</v>
      </c>
      <c r="I27" s="169">
        <v>0</v>
      </c>
      <c r="J27" s="168" t="str">
        <f t="shared" si="1"/>
        <v>EUREON5Y_Quote</v>
      </c>
      <c r="K27" s="168" t="str">
        <f t="shared" si="2"/>
        <v>EUR_YCONRH_EON5Y</v>
      </c>
      <c r="L27" s="167" t="str">
        <f>_xll.qlOISRateHelper(K27,2,C27,J27,$L$4,Permanent,,ObjectOverwrite)</f>
        <v>EUR_YCONRH_EON5Y#0002</v>
      </c>
      <c r="M27" s="101" t="str">
        <f>_xll.ohRangeRetrieveError(L27)</f>
        <v/>
      </c>
      <c r="N27" s="165"/>
      <c r="P27" s="166">
        <f>_xll.qlRateHelperEarliestDate(L27)</f>
        <v>41631</v>
      </c>
      <c r="Q27" s="166">
        <f>_xll.qlRateHelperLatestDate($L27)</f>
        <v>43458</v>
      </c>
    </row>
    <row r="28" spans="1:17" x14ac:dyDescent="0.2">
      <c r="A28" s="100"/>
      <c r="B28" s="172"/>
      <c r="C28" s="171" t="s">
        <v>39</v>
      </c>
      <c r="D28" s="172" t="s">
        <v>109</v>
      </c>
      <c r="E28" s="171" t="str">
        <f t="shared" si="3"/>
        <v>6Y</v>
      </c>
      <c r="F28" s="170" t="s">
        <v>179</v>
      </c>
      <c r="G28" s="170" t="s">
        <v>172</v>
      </c>
      <c r="H28" s="170" t="str">
        <f t="shared" si="0"/>
        <v>Actual/360</v>
      </c>
      <c r="I28" s="169">
        <v>0</v>
      </c>
      <c r="J28" s="168" t="str">
        <f t="shared" si="1"/>
        <v>EUREON6Y_Quote</v>
      </c>
      <c r="K28" s="168" t="str">
        <f t="shared" si="2"/>
        <v>EUR_YCONRH_EON6Y</v>
      </c>
      <c r="L28" s="167" t="str">
        <f>_xll.qlOISRateHelper(K28,2,C28,J28,$L$4,Permanent,,ObjectOverwrite)</f>
        <v>EUR_YCONRH_EON6Y#0002</v>
      </c>
      <c r="M28" s="101" t="str">
        <f>_xll.ohRangeRetrieveError(L28)</f>
        <v/>
      </c>
      <c r="N28" s="165"/>
      <c r="P28" s="166">
        <f>_xll.qlRateHelperEarliestDate(L28)</f>
        <v>41631</v>
      </c>
      <c r="Q28" s="166">
        <f>_xll.qlRateHelperLatestDate($L28)</f>
        <v>43822</v>
      </c>
    </row>
    <row r="29" spans="1:17" x14ac:dyDescent="0.2">
      <c r="A29" s="100"/>
      <c r="B29" s="172"/>
      <c r="C29" s="171" t="s">
        <v>38</v>
      </c>
      <c r="D29" s="172" t="s">
        <v>109</v>
      </c>
      <c r="E29" s="171" t="str">
        <f t="shared" si="3"/>
        <v>7Y</v>
      </c>
      <c r="F29" s="170" t="s">
        <v>179</v>
      </c>
      <c r="G29" s="170" t="s">
        <v>172</v>
      </c>
      <c r="H29" s="170" t="str">
        <f t="shared" si="0"/>
        <v>Actual/360</v>
      </c>
      <c r="I29" s="169">
        <v>0</v>
      </c>
      <c r="J29" s="168" t="str">
        <f t="shared" si="1"/>
        <v>EUREON7Y_Quote</v>
      </c>
      <c r="K29" s="168" t="str">
        <f t="shared" si="2"/>
        <v>EUR_YCONRH_EON7Y</v>
      </c>
      <c r="L29" s="167" t="str">
        <f>_xll.qlOISRateHelper(K29,2,C29,J29,$L$4,Permanent,,ObjectOverwrite)</f>
        <v>EUR_YCONRH_EON7Y#0002</v>
      </c>
      <c r="M29" s="101" t="str">
        <f>_xll.ohRangeRetrieveError(L29)</f>
        <v/>
      </c>
      <c r="N29" s="165"/>
      <c r="P29" s="166">
        <f>_xll.qlRateHelperEarliestDate(L29)</f>
        <v>41631</v>
      </c>
      <c r="Q29" s="166">
        <f>_xll.qlRateHelperLatestDate($L29)</f>
        <v>44188</v>
      </c>
    </row>
    <row r="30" spans="1:17" x14ac:dyDescent="0.2">
      <c r="A30" s="100"/>
      <c r="B30" s="172"/>
      <c r="C30" s="171" t="s">
        <v>37</v>
      </c>
      <c r="D30" s="172" t="s">
        <v>109</v>
      </c>
      <c r="E30" s="171" t="str">
        <f t="shared" si="3"/>
        <v>8Y</v>
      </c>
      <c r="F30" s="170" t="s">
        <v>179</v>
      </c>
      <c r="G30" s="170" t="s">
        <v>172</v>
      </c>
      <c r="H30" s="170" t="str">
        <f t="shared" si="0"/>
        <v>Actual/360</v>
      </c>
      <c r="I30" s="169">
        <v>0</v>
      </c>
      <c r="J30" s="168" t="str">
        <f t="shared" si="1"/>
        <v>EUREON8Y_Quote</v>
      </c>
      <c r="K30" s="168" t="str">
        <f t="shared" si="2"/>
        <v>EUR_YCONRH_EON8Y</v>
      </c>
      <c r="L30" s="167" t="str">
        <f>_xll.qlOISRateHelper(K30,2,C30,J30,$L$4,Permanent,,ObjectOverwrite)</f>
        <v>EUR_YCONRH_EON8Y#0002</v>
      </c>
      <c r="M30" s="101" t="str">
        <f>_xll.ohRangeRetrieveError(L30)</f>
        <v/>
      </c>
      <c r="N30" s="165"/>
      <c r="P30" s="166">
        <f>_xll.qlRateHelperEarliestDate(L30)</f>
        <v>41631</v>
      </c>
      <c r="Q30" s="166">
        <f>_xll.qlRateHelperLatestDate($L30)</f>
        <v>44553</v>
      </c>
    </row>
    <row r="31" spans="1:17" x14ac:dyDescent="0.2">
      <c r="A31" s="100"/>
      <c r="B31" s="172"/>
      <c r="C31" s="171" t="s">
        <v>36</v>
      </c>
      <c r="D31" s="172" t="s">
        <v>109</v>
      </c>
      <c r="E31" s="171" t="str">
        <f t="shared" si="3"/>
        <v>9Y</v>
      </c>
      <c r="F31" s="170" t="s">
        <v>179</v>
      </c>
      <c r="G31" s="170" t="s">
        <v>172</v>
      </c>
      <c r="H31" s="170" t="str">
        <f t="shared" si="0"/>
        <v>Actual/360</v>
      </c>
      <c r="I31" s="169">
        <v>0</v>
      </c>
      <c r="J31" s="168" t="str">
        <f t="shared" si="1"/>
        <v>EUREON9Y_Quote</v>
      </c>
      <c r="K31" s="168" t="str">
        <f t="shared" si="2"/>
        <v>EUR_YCONRH_EON9Y</v>
      </c>
      <c r="L31" s="167" t="str">
        <f>_xll.qlOISRateHelper(K31,2,C31,J31,$L$4,Permanent,,ObjectOverwrite)</f>
        <v>EUR_YCONRH_EON9Y#0002</v>
      </c>
      <c r="M31" s="101" t="str">
        <f>_xll.ohRangeRetrieveError(L31)</f>
        <v/>
      </c>
      <c r="N31" s="165"/>
      <c r="P31" s="166">
        <f>_xll.qlRateHelperEarliestDate(L31)</f>
        <v>41631</v>
      </c>
      <c r="Q31" s="166">
        <f>_xll.qlRateHelperLatestDate($L31)</f>
        <v>44918</v>
      </c>
    </row>
    <row r="32" spans="1:17" x14ac:dyDescent="0.2">
      <c r="A32" s="100"/>
      <c r="B32" s="172"/>
      <c r="C32" s="171" t="s">
        <v>35</v>
      </c>
      <c r="D32" s="172" t="s">
        <v>109</v>
      </c>
      <c r="E32" s="171" t="str">
        <f t="shared" si="3"/>
        <v>10Y</v>
      </c>
      <c r="F32" s="170" t="s">
        <v>179</v>
      </c>
      <c r="G32" s="170" t="s">
        <v>172</v>
      </c>
      <c r="H32" s="170" t="str">
        <f t="shared" si="0"/>
        <v>Actual/360</v>
      </c>
      <c r="I32" s="169">
        <v>0</v>
      </c>
      <c r="J32" s="168" t="str">
        <f t="shared" si="1"/>
        <v>EUREON10Y_Quote</v>
      </c>
      <c r="K32" s="168" t="str">
        <f t="shared" si="2"/>
        <v>EUR_YCONRH_EON10Y</v>
      </c>
      <c r="L32" s="167" t="str">
        <f>_xll.qlOISRateHelper(K32,2,C32,J32,$L$4,Permanent,,ObjectOverwrite)</f>
        <v>EUR_YCONRH_EON10Y#0002</v>
      </c>
      <c r="M32" s="101" t="str">
        <f>_xll.ohRangeRetrieveError(L32)</f>
        <v/>
      </c>
      <c r="N32" s="165"/>
      <c r="P32" s="166">
        <f>_xll.qlRateHelperEarliestDate(L32)</f>
        <v>41631</v>
      </c>
      <c r="Q32" s="166">
        <f>_xll.qlRateHelperLatestDate($L32)</f>
        <v>45287</v>
      </c>
    </row>
    <row r="33" spans="1:17" x14ac:dyDescent="0.2">
      <c r="A33" s="100"/>
      <c r="B33" s="172"/>
      <c r="C33" s="171" t="s">
        <v>34</v>
      </c>
      <c r="D33" s="172" t="s">
        <v>109</v>
      </c>
      <c r="E33" s="171" t="str">
        <f t="shared" si="3"/>
        <v>11Y</v>
      </c>
      <c r="F33" s="170" t="s">
        <v>179</v>
      </c>
      <c r="G33" s="170" t="s">
        <v>172</v>
      </c>
      <c r="H33" s="170" t="str">
        <f t="shared" si="0"/>
        <v>Actual/360</v>
      </c>
      <c r="I33" s="169">
        <v>0</v>
      </c>
      <c r="J33" s="168" t="str">
        <f t="shared" si="1"/>
        <v>EUREON11Y_Quote</v>
      </c>
      <c r="K33" s="168" t="str">
        <f t="shared" si="2"/>
        <v>EUR_YCONRH_EON11Y</v>
      </c>
      <c r="L33" s="167" t="str">
        <f>_xll.qlOISRateHelper(K33,2,C33,J33,$L$4,Permanent,,ObjectOverwrite)</f>
        <v>EUR_YCONRH_EON11Y#0002</v>
      </c>
      <c r="M33" s="101" t="str">
        <f>_xll.ohRangeRetrieveError(L33)</f>
        <v/>
      </c>
      <c r="N33" s="165"/>
      <c r="P33" s="166">
        <f>_xll.qlRateHelperEarliestDate(L33)</f>
        <v>41631</v>
      </c>
      <c r="Q33" s="166">
        <f>_xll.qlRateHelperLatestDate($L33)</f>
        <v>45649</v>
      </c>
    </row>
    <row r="34" spans="1:17" x14ac:dyDescent="0.2">
      <c r="A34" s="100"/>
      <c r="B34" s="172"/>
      <c r="C34" s="171" t="s">
        <v>33</v>
      </c>
      <c r="D34" s="172" t="s">
        <v>109</v>
      </c>
      <c r="E34" s="171" t="str">
        <f t="shared" si="3"/>
        <v>12Y</v>
      </c>
      <c r="F34" s="170" t="s">
        <v>179</v>
      </c>
      <c r="G34" s="170" t="s">
        <v>172</v>
      </c>
      <c r="H34" s="170" t="str">
        <f t="shared" si="0"/>
        <v>Actual/360</v>
      </c>
      <c r="I34" s="169">
        <v>0</v>
      </c>
      <c r="J34" s="168" t="str">
        <f t="shared" si="1"/>
        <v>EUREON12Y_Quote</v>
      </c>
      <c r="K34" s="168" t="str">
        <f t="shared" si="2"/>
        <v>EUR_YCONRH_EON12Y</v>
      </c>
      <c r="L34" s="167" t="str">
        <f>_xll.qlOISRateHelper(K34,2,C34,J34,$L$4,Permanent,,ObjectOverwrite)</f>
        <v>EUR_YCONRH_EON12Y#0002</v>
      </c>
      <c r="M34" s="101" t="str">
        <f>_xll.ohRangeRetrieveError(L34)</f>
        <v/>
      </c>
      <c r="N34" s="165"/>
      <c r="P34" s="166">
        <f>_xll.qlRateHelperEarliestDate(L34)</f>
        <v>41631</v>
      </c>
      <c r="Q34" s="166">
        <f>_xll.qlRateHelperLatestDate($L34)</f>
        <v>46014</v>
      </c>
    </row>
    <row r="35" spans="1:17" x14ac:dyDescent="0.2">
      <c r="A35" s="100"/>
      <c r="B35" s="172"/>
      <c r="C35" s="171" t="s">
        <v>30</v>
      </c>
      <c r="D35" s="172" t="s">
        <v>109</v>
      </c>
      <c r="E35" s="171" t="str">
        <f t="shared" si="3"/>
        <v>15Y</v>
      </c>
      <c r="F35" s="170" t="s">
        <v>179</v>
      </c>
      <c r="G35" s="170" t="s">
        <v>172</v>
      </c>
      <c r="H35" s="170" t="str">
        <f t="shared" si="0"/>
        <v>Actual/360</v>
      </c>
      <c r="I35" s="169">
        <v>0</v>
      </c>
      <c r="J35" s="168" t="str">
        <f t="shared" si="1"/>
        <v>EUREON15Y_Quote</v>
      </c>
      <c r="K35" s="168" t="str">
        <f t="shared" si="2"/>
        <v>EUR_YCONRH_EON15Y</v>
      </c>
      <c r="L35" s="167" t="str">
        <f>_xll.qlOISRateHelper(K35,2,C35,J35,$L$4,Permanent,,ObjectOverwrite)</f>
        <v>EUR_YCONRH_EON15Y#0002</v>
      </c>
      <c r="M35" s="101" t="str">
        <f>_xll.ohRangeRetrieveError(L35)</f>
        <v/>
      </c>
      <c r="N35" s="165"/>
      <c r="P35" s="166">
        <f>_xll.qlRateHelperEarliestDate(L35)</f>
        <v>41631</v>
      </c>
      <c r="Q35" s="166">
        <f>_xll.qlRateHelperLatestDate($L35)</f>
        <v>47114</v>
      </c>
    </row>
    <row r="36" spans="1:17" x14ac:dyDescent="0.2">
      <c r="A36" s="100"/>
      <c r="B36" s="172"/>
      <c r="C36" s="171" t="s">
        <v>25</v>
      </c>
      <c r="D36" s="172" t="s">
        <v>109</v>
      </c>
      <c r="E36" s="171" t="str">
        <f t="shared" si="3"/>
        <v>20Y</v>
      </c>
      <c r="F36" s="170" t="s">
        <v>179</v>
      </c>
      <c r="G36" s="170" t="s">
        <v>172</v>
      </c>
      <c r="H36" s="170" t="str">
        <f t="shared" si="0"/>
        <v>Actual/360</v>
      </c>
      <c r="I36" s="169">
        <v>0</v>
      </c>
      <c r="J36" s="168" t="str">
        <f t="shared" si="1"/>
        <v>EUREON20Y_Quote</v>
      </c>
      <c r="K36" s="168" t="str">
        <f t="shared" si="2"/>
        <v>EUR_YCONRH_EON20Y</v>
      </c>
      <c r="L36" s="167" t="str">
        <f>_xll.qlOISRateHelper(K36,2,C36,J36,$L$4,Permanent,,ObjectOverwrite)</f>
        <v>EUR_YCONRH_EON20Y#0002</v>
      </c>
      <c r="M36" s="101" t="str">
        <f>_xll.ohRangeRetrieveError(L36)</f>
        <v/>
      </c>
      <c r="N36" s="165"/>
      <c r="P36" s="166">
        <f>_xll.qlRateHelperEarliestDate(L36)</f>
        <v>41631</v>
      </c>
      <c r="Q36" s="166">
        <f>_xll.qlRateHelperLatestDate($L36)</f>
        <v>48936</v>
      </c>
    </row>
    <row r="37" spans="1:17" x14ac:dyDescent="0.2">
      <c r="A37" s="100"/>
      <c r="B37" s="172"/>
      <c r="C37" s="171" t="s">
        <v>20</v>
      </c>
      <c r="D37" s="172" t="s">
        <v>109</v>
      </c>
      <c r="E37" s="171" t="str">
        <f t="shared" si="3"/>
        <v>25Y</v>
      </c>
      <c r="F37" s="170" t="s">
        <v>179</v>
      </c>
      <c r="G37" s="170" t="s">
        <v>172</v>
      </c>
      <c r="H37" s="170" t="str">
        <f t="shared" si="0"/>
        <v>Actual/360</v>
      </c>
      <c r="I37" s="169">
        <v>0</v>
      </c>
      <c r="J37" s="168" t="str">
        <f t="shared" si="1"/>
        <v>EUREON25Y_Quote</v>
      </c>
      <c r="K37" s="168" t="str">
        <f t="shared" si="2"/>
        <v>EUR_YCONRH_EON25Y</v>
      </c>
      <c r="L37" s="167" t="str">
        <f>_xll.qlOISRateHelper(K37,2,C37,J37,$L$4,Permanent,,ObjectOverwrite)</f>
        <v>EUR_YCONRH_EON25Y#0002</v>
      </c>
      <c r="M37" s="101" t="str">
        <f>_xll.ohRangeRetrieveError(L37)</f>
        <v/>
      </c>
      <c r="N37" s="165"/>
      <c r="P37" s="166">
        <f>_xll.qlRateHelperEarliestDate(L37)</f>
        <v>41631</v>
      </c>
      <c r="Q37" s="166">
        <f>_xll.qlRateHelperLatestDate($L37)</f>
        <v>50762</v>
      </c>
    </row>
    <row r="38" spans="1:17" x14ac:dyDescent="0.2">
      <c r="A38" s="100"/>
      <c r="B38" s="172"/>
      <c r="C38" s="171" t="s">
        <v>15</v>
      </c>
      <c r="D38" s="172" t="s">
        <v>109</v>
      </c>
      <c r="E38" s="171" t="str">
        <f t="shared" si="3"/>
        <v>30Y</v>
      </c>
      <c r="F38" s="170" t="s">
        <v>179</v>
      </c>
      <c r="G38" s="170" t="s">
        <v>172</v>
      </c>
      <c r="H38" s="170" t="str">
        <f t="shared" si="0"/>
        <v>Actual/360</v>
      </c>
      <c r="I38" s="169">
        <v>0</v>
      </c>
      <c r="J38" s="168" t="str">
        <f t="shared" si="1"/>
        <v>EUREON30Y_Quote</v>
      </c>
      <c r="K38" s="168" t="str">
        <f t="shared" si="2"/>
        <v>EUR_YCONRH_EON30Y</v>
      </c>
      <c r="L38" s="167" t="str">
        <f>_xll.qlOISRateHelper(K38,2,C38,J38,$L$4,Permanent,,ObjectOverwrite)</f>
        <v>EUR_YCONRH_EON30Y#0002</v>
      </c>
      <c r="M38" s="101" t="str">
        <f>_xll.ohRangeRetrieveError(L38)</f>
        <v/>
      </c>
      <c r="N38" s="165"/>
      <c r="P38" s="166">
        <f>_xll.qlRateHelperEarliestDate(L38)</f>
        <v>41631</v>
      </c>
      <c r="Q38" s="166">
        <f>_xll.qlRateHelperLatestDate($L38)</f>
        <v>52588</v>
      </c>
    </row>
    <row r="39" spans="1:17" ht="12" thickBot="1" x14ac:dyDescent="0.25">
      <c r="A39" s="99"/>
      <c r="B39" s="98"/>
      <c r="C39" s="98"/>
      <c r="D39" s="98"/>
      <c r="E39" s="98"/>
      <c r="F39" s="98"/>
      <c r="G39" s="98"/>
      <c r="H39" s="98"/>
      <c r="I39" s="98"/>
      <c r="J39" s="98"/>
      <c r="K39" s="98"/>
      <c r="L39" s="164"/>
      <c r="M39" s="164"/>
      <c r="N39" s="163"/>
      <c r="P39" s="166"/>
      <c r="Q39" s="166"/>
    </row>
  </sheetData>
  <dataValidations count="2">
    <dataValidation type="list" allowBlank="1" showInputMessage="1" showErrorMessage="1" sqref="G6:G38 JC6:JC38 SY6:SY38 ACU6:ACU38 AMQ6:AMQ38 AWM6:AWM38 BGI6:BGI38 BQE6:BQE38 CAA6:CAA38 CJW6:CJW38 CTS6:CTS38 DDO6:DDO38 DNK6:DNK38 DXG6:DXG38 EHC6:EHC38 EQY6:EQY38 FAU6:FAU38 FKQ6:FKQ38 FUM6:FUM38 GEI6:GEI38 GOE6:GOE38 GYA6:GYA38 HHW6:HHW38 HRS6:HRS38 IBO6:IBO38 ILK6:ILK38 IVG6:IVG38 JFC6:JFC38 JOY6:JOY38 JYU6:JYU38 KIQ6:KIQ38 KSM6:KSM38 LCI6:LCI38 LME6:LME38 LWA6:LWA38 MFW6:MFW38 MPS6:MPS38 MZO6:MZO38 NJK6:NJK38 NTG6:NTG38 ODC6:ODC38 OMY6:OMY38 OWU6:OWU38 PGQ6:PGQ38 PQM6:PQM38 QAI6:QAI38 QKE6:QKE38 QUA6:QUA38 RDW6:RDW38 RNS6:RNS38 RXO6:RXO38 SHK6:SHK38 SRG6:SRG38 TBC6:TBC38 TKY6:TKY38 TUU6:TUU38 UEQ6:UEQ38 UOM6:UOM38 UYI6:UYI38 VIE6:VIE38 VSA6:VSA38 WBW6:WBW38 WLS6:WLS38 WVO6:WVO38 G65506:G65574 JC65506:JC65574 SY65506:SY65574 ACU65506:ACU65574 AMQ65506:AMQ65574 AWM65506:AWM65574 BGI65506:BGI65574 BQE65506:BQE65574 CAA65506:CAA65574 CJW65506:CJW65574 CTS65506:CTS65574 DDO65506:DDO65574 DNK65506:DNK65574 DXG65506:DXG65574 EHC65506:EHC65574 EQY65506:EQY65574 FAU65506:FAU65574 FKQ65506:FKQ65574 FUM65506:FUM65574 GEI65506:GEI65574 GOE65506:GOE65574 GYA65506:GYA65574 HHW65506:HHW65574 HRS65506:HRS65574 IBO65506:IBO65574 ILK65506:ILK65574 IVG65506:IVG65574 JFC65506:JFC65574 JOY65506:JOY65574 JYU65506:JYU65574 KIQ65506:KIQ65574 KSM65506:KSM65574 LCI65506:LCI65574 LME65506:LME65574 LWA65506:LWA65574 MFW65506:MFW65574 MPS65506:MPS65574 MZO65506:MZO65574 NJK65506:NJK65574 NTG65506:NTG65574 ODC65506:ODC65574 OMY65506:OMY65574 OWU65506:OWU65574 PGQ65506:PGQ65574 PQM65506:PQM65574 QAI65506:QAI65574 QKE65506:QKE65574 QUA65506:QUA65574 RDW65506:RDW65574 RNS65506:RNS65574 RXO65506:RXO65574 SHK65506:SHK65574 SRG65506:SRG65574 TBC65506:TBC65574 TKY65506:TKY65574 TUU65506:TUU65574 UEQ65506:UEQ65574 UOM65506:UOM65574 UYI65506:UYI65574 VIE65506:VIE65574 VSA65506:VSA65574 WBW65506:WBW65574 WLS65506:WLS65574 WVO65506:WVO65574 G131042:G131110 JC131042:JC131110 SY131042:SY131110 ACU131042:ACU131110 AMQ131042:AMQ131110 AWM131042:AWM131110 BGI131042:BGI131110 BQE131042:BQE131110 CAA131042:CAA131110 CJW131042:CJW131110 CTS131042:CTS131110 DDO131042:DDO131110 DNK131042:DNK131110 DXG131042:DXG131110 EHC131042:EHC131110 EQY131042:EQY131110 FAU131042:FAU131110 FKQ131042:FKQ131110 FUM131042:FUM131110 GEI131042:GEI131110 GOE131042:GOE131110 GYA131042:GYA131110 HHW131042:HHW131110 HRS131042:HRS131110 IBO131042:IBO131110 ILK131042:ILK131110 IVG131042:IVG131110 JFC131042:JFC131110 JOY131042:JOY131110 JYU131042:JYU131110 KIQ131042:KIQ131110 KSM131042:KSM131110 LCI131042:LCI131110 LME131042:LME131110 LWA131042:LWA131110 MFW131042:MFW131110 MPS131042:MPS131110 MZO131042:MZO131110 NJK131042:NJK131110 NTG131042:NTG131110 ODC131042:ODC131110 OMY131042:OMY131110 OWU131042:OWU131110 PGQ131042:PGQ131110 PQM131042:PQM131110 QAI131042:QAI131110 QKE131042:QKE131110 QUA131042:QUA131110 RDW131042:RDW131110 RNS131042:RNS131110 RXO131042:RXO131110 SHK131042:SHK131110 SRG131042:SRG131110 TBC131042:TBC131110 TKY131042:TKY131110 TUU131042:TUU131110 UEQ131042:UEQ131110 UOM131042:UOM131110 UYI131042:UYI131110 VIE131042:VIE131110 VSA131042:VSA131110 WBW131042:WBW131110 WLS131042:WLS131110 WVO131042:WVO131110 G196578:G196646 JC196578:JC196646 SY196578:SY196646 ACU196578:ACU196646 AMQ196578:AMQ196646 AWM196578:AWM196646 BGI196578:BGI196646 BQE196578:BQE196646 CAA196578:CAA196646 CJW196578:CJW196646 CTS196578:CTS196646 DDO196578:DDO196646 DNK196578:DNK196646 DXG196578:DXG196646 EHC196578:EHC196646 EQY196578:EQY196646 FAU196578:FAU196646 FKQ196578:FKQ196646 FUM196578:FUM196646 GEI196578:GEI196646 GOE196578:GOE196646 GYA196578:GYA196646 HHW196578:HHW196646 HRS196578:HRS196646 IBO196578:IBO196646 ILK196578:ILK196646 IVG196578:IVG196646 JFC196578:JFC196646 JOY196578:JOY196646 JYU196578:JYU196646 KIQ196578:KIQ196646 KSM196578:KSM196646 LCI196578:LCI196646 LME196578:LME196646 LWA196578:LWA196646 MFW196578:MFW196646 MPS196578:MPS196646 MZO196578:MZO196646 NJK196578:NJK196646 NTG196578:NTG196646 ODC196578:ODC196646 OMY196578:OMY196646 OWU196578:OWU196646 PGQ196578:PGQ196646 PQM196578:PQM196646 QAI196578:QAI196646 QKE196578:QKE196646 QUA196578:QUA196646 RDW196578:RDW196646 RNS196578:RNS196646 RXO196578:RXO196646 SHK196578:SHK196646 SRG196578:SRG196646 TBC196578:TBC196646 TKY196578:TKY196646 TUU196578:TUU196646 UEQ196578:UEQ196646 UOM196578:UOM196646 UYI196578:UYI196646 VIE196578:VIE196646 VSA196578:VSA196646 WBW196578:WBW196646 WLS196578:WLS196646 WVO196578:WVO196646 G262114:G262182 JC262114:JC262182 SY262114:SY262182 ACU262114:ACU262182 AMQ262114:AMQ262182 AWM262114:AWM262182 BGI262114:BGI262182 BQE262114:BQE262182 CAA262114:CAA262182 CJW262114:CJW262182 CTS262114:CTS262182 DDO262114:DDO262182 DNK262114:DNK262182 DXG262114:DXG262182 EHC262114:EHC262182 EQY262114:EQY262182 FAU262114:FAU262182 FKQ262114:FKQ262182 FUM262114:FUM262182 GEI262114:GEI262182 GOE262114:GOE262182 GYA262114:GYA262182 HHW262114:HHW262182 HRS262114:HRS262182 IBO262114:IBO262182 ILK262114:ILK262182 IVG262114:IVG262182 JFC262114:JFC262182 JOY262114:JOY262182 JYU262114:JYU262182 KIQ262114:KIQ262182 KSM262114:KSM262182 LCI262114:LCI262182 LME262114:LME262182 LWA262114:LWA262182 MFW262114:MFW262182 MPS262114:MPS262182 MZO262114:MZO262182 NJK262114:NJK262182 NTG262114:NTG262182 ODC262114:ODC262182 OMY262114:OMY262182 OWU262114:OWU262182 PGQ262114:PGQ262182 PQM262114:PQM262182 QAI262114:QAI262182 QKE262114:QKE262182 QUA262114:QUA262182 RDW262114:RDW262182 RNS262114:RNS262182 RXO262114:RXO262182 SHK262114:SHK262182 SRG262114:SRG262182 TBC262114:TBC262182 TKY262114:TKY262182 TUU262114:TUU262182 UEQ262114:UEQ262182 UOM262114:UOM262182 UYI262114:UYI262182 VIE262114:VIE262182 VSA262114:VSA262182 WBW262114:WBW262182 WLS262114:WLS262182 WVO262114:WVO262182 G327650:G327718 JC327650:JC327718 SY327650:SY327718 ACU327650:ACU327718 AMQ327650:AMQ327718 AWM327650:AWM327718 BGI327650:BGI327718 BQE327650:BQE327718 CAA327650:CAA327718 CJW327650:CJW327718 CTS327650:CTS327718 DDO327650:DDO327718 DNK327650:DNK327718 DXG327650:DXG327718 EHC327650:EHC327718 EQY327650:EQY327718 FAU327650:FAU327718 FKQ327650:FKQ327718 FUM327650:FUM327718 GEI327650:GEI327718 GOE327650:GOE327718 GYA327650:GYA327718 HHW327650:HHW327718 HRS327650:HRS327718 IBO327650:IBO327718 ILK327650:ILK327718 IVG327650:IVG327718 JFC327650:JFC327718 JOY327650:JOY327718 JYU327650:JYU327718 KIQ327650:KIQ327718 KSM327650:KSM327718 LCI327650:LCI327718 LME327650:LME327718 LWA327650:LWA327718 MFW327650:MFW327718 MPS327650:MPS327718 MZO327650:MZO327718 NJK327650:NJK327718 NTG327650:NTG327718 ODC327650:ODC327718 OMY327650:OMY327718 OWU327650:OWU327718 PGQ327650:PGQ327718 PQM327650:PQM327718 QAI327650:QAI327718 QKE327650:QKE327718 QUA327650:QUA327718 RDW327650:RDW327718 RNS327650:RNS327718 RXO327650:RXO327718 SHK327650:SHK327718 SRG327650:SRG327718 TBC327650:TBC327718 TKY327650:TKY327718 TUU327650:TUU327718 UEQ327650:UEQ327718 UOM327650:UOM327718 UYI327650:UYI327718 VIE327650:VIE327718 VSA327650:VSA327718 WBW327650:WBW327718 WLS327650:WLS327718 WVO327650:WVO327718 G393186:G393254 JC393186:JC393254 SY393186:SY393254 ACU393186:ACU393254 AMQ393186:AMQ393254 AWM393186:AWM393254 BGI393186:BGI393254 BQE393186:BQE393254 CAA393186:CAA393254 CJW393186:CJW393254 CTS393186:CTS393254 DDO393186:DDO393254 DNK393186:DNK393254 DXG393186:DXG393254 EHC393186:EHC393254 EQY393186:EQY393254 FAU393186:FAU393254 FKQ393186:FKQ393254 FUM393186:FUM393254 GEI393186:GEI393254 GOE393186:GOE393254 GYA393186:GYA393254 HHW393186:HHW393254 HRS393186:HRS393254 IBO393186:IBO393254 ILK393186:ILK393254 IVG393186:IVG393254 JFC393186:JFC393254 JOY393186:JOY393254 JYU393186:JYU393254 KIQ393186:KIQ393254 KSM393186:KSM393254 LCI393186:LCI393254 LME393186:LME393254 LWA393186:LWA393254 MFW393186:MFW393254 MPS393186:MPS393254 MZO393186:MZO393254 NJK393186:NJK393254 NTG393186:NTG393254 ODC393186:ODC393254 OMY393186:OMY393254 OWU393186:OWU393254 PGQ393186:PGQ393254 PQM393186:PQM393254 QAI393186:QAI393254 QKE393186:QKE393254 QUA393186:QUA393254 RDW393186:RDW393254 RNS393186:RNS393254 RXO393186:RXO393254 SHK393186:SHK393254 SRG393186:SRG393254 TBC393186:TBC393254 TKY393186:TKY393254 TUU393186:TUU393254 UEQ393186:UEQ393254 UOM393186:UOM393254 UYI393186:UYI393254 VIE393186:VIE393254 VSA393186:VSA393254 WBW393186:WBW393254 WLS393186:WLS393254 WVO393186:WVO393254 G458722:G458790 JC458722:JC458790 SY458722:SY458790 ACU458722:ACU458790 AMQ458722:AMQ458790 AWM458722:AWM458790 BGI458722:BGI458790 BQE458722:BQE458790 CAA458722:CAA458790 CJW458722:CJW458790 CTS458722:CTS458790 DDO458722:DDO458790 DNK458722:DNK458790 DXG458722:DXG458790 EHC458722:EHC458790 EQY458722:EQY458790 FAU458722:FAU458790 FKQ458722:FKQ458790 FUM458722:FUM458790 GEI458722:GEI458790 GOE458722:GOE458790 GYA458722:GYA458790 HHW458722:HHW458790 HRS458722:HRS458790 IBO458722:IBO458790 ILK458722:ILK458790 IVG458722:IVG458790 JFC458722:JFC458790 JOY458722:JOY458790 JYU458722:JYU458790 KIQ458722:KIQ458790 KSM458722:KSM458790 LCI458722:LCI458790 LME458722:LME458790 LWA458722:LWA458790 MFW458722:MFW458790 MPS458722:MPS458790 MZO458722:MZO458790 NJK458722:NJK458790 NTG458722:NTG458790 ODC458722:ODC458790 OMY458722:OMY458790 OWU458722:OWU458790 PGQ458722:PGQ458790 PQM458722:PQM458790 QAI458722:QAI458790 QKE458722:QKE458790 QUA458722:QUA458790 RDW458722:RDW458790 RNS458722:RNS458790 RXO458722:RXO458790 SHK458722:SHK458790 SRG458722:SRG458790 TBC458722:TBC458790 TKY458722:TKY458790 TUU458722:TUU458790 UEQ458722:UEQ458790 UOM458722:UOM458790 UYI458722:UYI458790 VIE458722:VIE458790 VSA458722:VSA458790 WBW458722:WBW458790 WLS458722:WLS458790 WVO458722:WVO458790 G524258:G524326 JC524258:JC524326 SY524258:SY524326 ACU524258:ACU524326 AMQ524258:AMQ524326 AWM524258:AWM524326 BGI524258:BGI524326 BQE524258:BQE524326 CAA524258:CAA524326 CJW524258:CJW524326 CTS524258:CTS524326 DDO524258:DDO524326 DNK524258:DNK524326 DXG524258:DXG524326 EHC524258:EHC524326 EQY524258:EQY524326 FAU524258:FAU524326 FKQ524258:FKQ524326 FUM524258:FUM524326 GEI524258:GEI524326 GOE524258:GOE524326 GYA524258:GYA524326 HHW524258:HHW524326 HRS524258:HRS524326 IBO524258:IBO524326 ILK524258:ILK524326 IVG524258:IVG524326 JFC524258:JFC524326 JOY524258:JOY524326 JYU524258:JYU524326 KIQ524258:KIQ524326 KSM524258:KSM524326 LCI524258:LCI524326 LME524258:LME524326 LWA524258:LWA524326 MFW524258:MFW524326 MPS524258:MPS524326 MZO524258:MZO524326 NJK524258:NJK524326 NTG524258:NTG524326 ODC524258:ODC524326 OMY524258:OMY524326 OWU524258:OWU524326 PGQ524258:PGQ524326 PQM524258:PQM524326 QAI524258:QAI524326 QKE524258:QKE524326 QUA524258:QUA524326 RDW524258:RDW524326 RNS524258:RNS524326 RXO524258:RXO524326 SHK524258:SHK524326 SRG524258:SRG524326 TBC524258:TBC524326 TKY524258:TKY524326 TUU524258:TUU524326 UEQ524258:UEQ524326 UOM524258:UOM524326 UYI524258:UYI524326 VIE524258:VIE524326 VSA524258:VSA524326 WBW524258:WBW524326 WLS524258:WLS524326 WVO524258:WVO524326 G589794:G589862 JC589794:JC589862 SY589794:SY589862 ACU589794:ACU589862 AMQ589794:AMQ589862 AWM589794:AWM589862 BGI589794:BGI589862 BQE589794:BQE589862 CAA589794:CAA589862 CJW589794:CJW589862 CTS589794:CTS589862 DDO589794:DDO589862 DNK589794:DNK589862 DXG589794:DXG589862 EHC589794:EHC589862 EQY589794:EQY589862 FAU589794:FAU589862 FKQ589794:FKQ589862 FUM589794:FUM589862 GEI589794:GEI589862 GOE589794:GOE589862 GYA589794:GYA589862 HHW589794:HHW589862 HRS589794:HRS589862 IBO589794:IBO589862 ILK589794:ILK589862 IVG589794:IVG589862 JFC589794:JFC589862 JOY589794:JOY589862 JYU589794:JYU589862 KIQ589794:KIQ589862 KSM589794:KSM589862 LCI589794:LCI589862 LME589794:LME589862 LWA589794:LWA589862 MFW589794:MFW589862 MPS589794:MPS589862 MZO589794:MZO589862 NJK589794:NJK589862 NTG589794:NTG589862 ODC589794:ODC589862 OMY589794:OMY589862 OWU589794:OWU589862 PGQ589794:PGQ589862 PQM589794:PQM589862 QAI589794:QAI589862 QKE589794:QKE589862 QUA589794:QUA589862 RDW589794:RDW589862 RNS589794:RNS589862 RXO589794:RXO589862 SHK589794:SHK589862 SRG589794:SRG589862 TBC589794:TBC589862 TKY589794:TKY589862 TUU589794:TUU589862 UEQ589794:UEQ589862 UOM589794:UOM589862 UYI589794:UYI589862 VIE589794:VIE589862 VSA589794:VSA589862 WBW589794:WBW589862 WLS589794:WLS589862 WVO589794:WVO589862 G655330:G655398 JC655330:JC655398 SY655330:SY655398 ACU655330:ACU655398 AMQ655330:AMQ655398 AWM655330:AWM655398 BGI655330:BGI655398 BQE655330:BQE655398 CAA655330:CAA655398 CJW655330:CJW655398 CTS655330:CTS655398 DDO655330:DDO655398 DNK655330:DNK655398 DXG655330:DXG655398 EHC655330:EHC655398 EQY655330:EQY655398 FAU655330:FAU655398 FKQ655330:FKQ655398 FUM655330:FUM655398 GEI655330:GEI655398 GOE655330:GOE655398 GYA655330:GYA655398 HHW655330:HHW655398 HRS655330:HRS655398 IBO655330:IBO655398 ILK655330:ILK655398 IVG655330:IVG655398 JFC655330:JFC655398 JOY655330:JOY655398 JYU655330:JYU655398 KIQ655330:KIQ655398 KSM655330:KSM655398 LCI655330:LCI655398 LME655330:LME655398 LWA655330:LWA655398 MFW655330:MFW655398 MPS655330:MPS655398 MZO655330:MZO655398 NJK655330:NJK655398 NTG655330:NTG655398 ODC655330:ODC655398 OMY655330:OMY655398 OWU655330:OWU655398 PGQ655330:PGQ655398 PQM655330:PQM655398 QAI655330:QAI655398 QKE655330:QKE655398 QUA655330:QUA655398 RDW655330:RDW655398 RNS655330:RNS655398 RXO655330:RXO655398 SHK655330:SHK655398 SRG655330:SRG655398 TBC655330:TBC655398 TKY655330:TKY655398 TUU655330:TUU655398 UEQ655330:UEQ655398 UOM655330:UOM655398 UYI655330:UYI655398 VIE655330:VIE655398 VSA655330:VSA655398 WBW655330:WBW655398 WLS655330:WLS655398 WVO655330:WVO655398 G720866:G720934 JC720866:JC720934 SY720866:SY720934 ACU720866:ACU720934 AMQ720866:AMQ720934 AWM720866:AWM720934 BGI720866:BGI720934 BQE720866:BQE720934 CAA720866:CAA720934 CJW720866:CJW720934 CTS720866:CTS720934 DDO720866:DDO720934 DNK720866:DNK720934 DXG720866:DXG720934 EHC720866:EHC720934 EQY720866:EQY720934 FAU720866:FAU720934 FKQ720866:FKQ720934 FUM720866:FUM720934 GEI720866:GEI720934 GOE720866:GOE720934 GYA720866:GYA720934 HHW720866:HHW720934 HRS720866:HRS720934 IBO720866:IBO720934 ILK720866:ILK720934 IVG720866:IVG720934 JFC720866:JFC720934 JOY720866:JOY720934 JYU720866:JYU720934 KIQ720866:KIQ720934 KSM720866:KSM720934 LCI720866:LCI720934 LME720866:LME720934 LWA720866:LWA720934 MFW720866:MFW720934 MPS720866:MPS720934 MZO720866:MZO720934 NJK720866:NJK720934 NTG720866:NTG720934 ODC720866:ODC720934 OMY720866:OMY720934 OWU720866:OWU720934 PGQ720866:PGQ720934 PQM720866:PQM720934 QAI720866:QAI720934 QKE720866:QKE720934 QUA720866:QUA720934 RDW720866:RDW720934 RNS720866:RNS720934 RXO720866:RXO720934 SHK720866:SHK720934 SRG720866:SRG720934 TBC720866:TBC720934 TKY720866:TKY720934 TUU720866:TUU720934 UEQ720866:UEQ720934 UOM720866:UOM720934 UYI720866:UYI720934 VIE720866:VIE720934 VSA720866:VSA720934 WBW720866:WBW720934 WLS720866:WLS720934 WVO720866:WVO720934 G786402:G786470 JC786402:JC786470 SY786402:SY786470 ACU786402:ACU786470 AMQ786402:AMQ786470 AWM786402:AWM786470 BGI786402:BGI786470 BQE786402:BQE786470 CAA786402:CAA786470 CJW786402:CJW786470 CTS786402:CTS786470 DDO786402:DDO786470 DNK786402:DNK786470 DXG786402:DXG786470 EHC786402:EHC786470 EQY786402:EQY786470 FAU786402:FAU786470 FKQ786402:FKQ786470 FUM786402:FUM786470 GEI786402:GEI786470 GOE786402:GOE786470 GYA786402:GYA786470 HHW786402:HHW786470 HRS786402:HRS786470 IBO786402:IBO786470 ILK786402:ILK786470 IVG786402:IVG786470 JFC786402:JFC786470 JOY786402:JOY786470 JYU786402:JYU786470 KIQ786402:KIQ786470 KSM786402:KSM786470 LCI786402:LCI786470 LME786402:LME786470 LWA786402:LWA786470 MFW786402:MFW786470 MPS786402:MPS786470 MZO786402:MZO786470 NJK786402:NJK786470 NTG786402:NTG786470 ODC786402:ODC786470 OMY786402:OMY786470 OWU786402:OWU786470 PGQ786402:PGQ786470 PQM786402:PQM786470 QAI786402:QAI786470 QKE786402:QKE786470 QUA786402:QUA786470 RDW786402:RDW786470 RNS786402:RNS786470 RXO786402:RXO786470 SHK786402:SHK786470 SRG786402:SRG786470 TBC786402:TBC786470 TKY786402:TKY786470 TUU786402:TUU786470 UEQ786402:UEQ786470 UOM786402:UOM786470 UYI786402:UYI786470 VIE786402:VIE786470 VSA786402:VSA786470 WBW786402:WBW786470 WLS786402:WLS786470 WVO786402:WVO786470 G851938:G852006 JC851938:JC852006 SY851938:SY852006 ACU851938:ACU852006 AMQ851938:AMQ852006 AWM851938:AWM852006 BGI851938:BGI852006 BQE851938:BQE852006 CAA851938:CAA852006 CJW851938:CJW852006 CTS851938:CTS852006 DDO851938:DDO852006 DNK851938:DNK852006 DXG851938:DXG852006 EHC851938:EHC852006 EQY851938:EQY852006 FAU851938:FAU852006 FKQ851938:FKQ852006 FUM851938:FUM852006 GEI851938:GEI852006 GOE851938:GOE852006 GYA851938:GYA852006 HHW851938:HHW852006 HRS851938:HRS852006 IBO851938:IBO852006 ILK851938:ILK852006 IVG851938:IVG852006 JFC851938:JFC852006 JOY851938:JOY852006 JYU851938:JYU852006 KIQ851938:KIQ852006 KSM851938:KSM852006 LCI851938:LCI852006 LME851938:LME852006 LWA851938:LWA852006 MFW851938:MFW852006 MPS851938:MPS852006 MZO851938:MZO852006 NJK851938:NJK852006 NTG851938:NTG852006 ODC851938:ODC852006 OMY851938:OMY852006 OWU851938:OWU852006 PGQ851938:PGQ852006 PQM851938:PQM852006 QAI851938:QAI852006 QKE851938:QKE852006 QUA851938:QUA852006 RDW851938:RDW852006 RNS851938:RNS852006 RXO851938:RXO852006 SHK851938:SHK852006 SRG851938:SRG852006 TBC851938:TBC852006 TKY851938:TKY852006 TUU851938:TUU852006 UEQ851938:UEQ852006 UOM851938:UOM852006 UYI851938:UYI852006 VIE851938:VIE852006 VSA851938:VSA852006 WBW851938:WBW852006 WLS851938:WLS852006 WVO851938:WVO852006 G917474:G917542 JC917474:JC917542 SY917474:SY917542 ACU917474:ACU917542 AMQ917474:AMQ917542 AWM917474:AWM917542 BGI917474:BGI917542 BQE917474:BQE917542 CAA917474:CAA917542 CJW917474:CJW917542 CTS917474:CTS917542 DDO917474:DDO917542 DNK917474:DNK917542 DXG917474:DXG917542 EHC917474:EHC917542 EQY917474:EQY917542 FAU917474:FAU917542 FKQ917474:FKQ917542 FUM917474:FUM917542 GEI917474:GEI917542 GOE917474:GOE917542 GYA917474:GYA917542 HHW917474:HHW917542 HRS917474:HRS917542 IBO917474:IBO917542 ILK917474:ILK917542 IVG917474:IVG917542 JFC917474:JFC917542 JOY917474:JOY917542 JYU917474:JYU917542 KIQ917474:KIQ917542 KSM917474:KSM917542 LCI917474:LCI917542 LME917474:LME917542 LWA917474:LWA917542 MFW917474:MFW917542 MPS917474:MPS917542 MZO917474:MZO917542 NJK917474:NJK917542 NTG917474:NTG917542 ODC917474:ODC917542 OMY917474:OMY917542 OWU917474:OWU917542 PGQ917474:PGQ917542 PQM917474:PQM917542 QAI917474:QAI917542 QKE917474:QKE917542 QUA917474:QUA917542 RDW917474:RDW917542 RNS917474:RNS917542 RXO917474:RXO917542 SHK917474:SHK917542 SRG917474:SRG917542 TBC917474:TBC917542 TKY917474:TKY917542 TUU917474:TUU917542 UEQ917474:UEQ917542 UOM917474:UOM917542 UYI917474:UYI917542 VIE917474:VIE917542 VSA917474:VSA917542 WBW917474:WBW917542 WLS917474:WLS917542 WVO917474:WVO917542 G983010:G983078 JC983010:JC983078 SY983010:SY983078 ACU983010:ACU983078 AMQ983010:AMQ983078 AWM983010:AWM983078 BGI983010:BGI983078 BQE983010:BQE983078 CAA983010:CAA983078 CJW983010:CJW983078 CTS983010:CTS983078 DDO983010:DDO983078 DNK983010:DNK983078 DXG983010:DXG983078 EHC983010:EHC983078 EQY983010:EQY983078 FAU983010:FAU983078 FKQ983010:FKQ983078 FUM983010:FUM983078 GEI983010:GEI983078 GOE983010:GOE983078 GYA983010:GYA983078 HHW983010:HHW983078 HRS983010:HRS983078 IBO983010:IBO983078 ILK983010:ILK983078 IVG983010:IVG983078 JFC983010:JFC983078 JOY983010:JOY983078 JYU983010:JYU983078 KIQ983010:KIQ983078 KSM983010:KSM983078 LCI983010:LCI983078 LME983010:LME983078 LWA983010:LWA983078 MFW983010:MFW983078 MPS983010:MPS983078 MZO983010:MZO983078 NJK983010:NJK983078 NTG983010:NTG983078 ODC983010:ODC983078 OMY983010:OMY983078 OWU983010:OWU983078 PGQ983010:PGQ983078 PQM983010:PQM983078 QAI983010:QAI983078 QKE983010:QKE983078 QUA983010:QUA983078 RDW983010:RDW983078 RNS983010:RNS983078 RXO983010:RXO983078 SHK983010:SHK983078 SRG983010:SRG983078 TBC983010:TBC983078 TKY983010:TKY983078 TUU983010:TUU983078 UEQ983010:UEQ983078 UOM983010:UOM983078 UYI983010:UYI983078 VIE983010:VIE983078 VSA983010:VSA983078 WBW983010:WBW983078 WLS983010:WLS983078 WVO983010:WVO983078">
      <formula1>"Following,Modified Following,Preceding,Modified Preceding,Month End Reference,Unadjusted Month End,Unadjusted"</formula1>
    </dataValidation>
    <dataValidation type="list" allowBlank="1" showInputMessage="1" showErrorMessage="1" sqref="F6:F38 JB6:JB38 SX6:SX38 ACT6:ACT38 AMP6:AMP38 AWL6:AWL38 BGH6:BGH38 BQD6:BQD38 BZZ6:BZZ38 CJV6:CJV38 CTR6:CTR38 DDN6:DDN38 DNJ6:DNJ38 DXF6:DXF38 EHB6:EHB38 EQX6:EQX38 FAT6:FAT38 FKP6:FKP38 FUL6:FUL38 GEH6:GEH38 GOD6:GOD38 GXZ6:GXZ38 HHV6:HHV38 HRR6:HRR38 IBN6:IBN38 ILJ6:ILJ38 IVF6:IVF38 JFB6:JFB38 JOX6:JOX38 JYT6:JYT38 KIP6:KIP38 KSL6:KSL38 LCH6:LCH38 LMD6:LMD38 LVZ6:LVZ38 MFV6:MFV38 MPR6:MPR38 MZN6:MZN38 NJJ6:NJJ38 NTF6:NTF38 ODB6:ODB38 OMX6:OMX38 OWT6:OWT38 PGP6:PGP38 PQL6:PQL38 QAH6:QAH38 QKD6:QKD38 QTZ6:QTZ38 RDV6:RDV38 RNR6:RNR38 RXN6:RXN38 SHJ6:SHJ38 SRF6:SRF38 TBB6:TBB38 TKX6:TKX38 TUT6:TUT38 UEP6:UEP38 UOL6:UOL38 UYH6:UYH38 VID6:VID38 VRZ6:VRZ38 WBV6:WBV38 WLR6:WLR38 WVN6:WVN38 F65506:F65574 JB65506:JB65574 SX65506:SX65574 ACT65506:ACT65574 AMP65506:AMP65574 AWL65506:AWL65574 BGH65506:BGH65574 BQD65506:BQD65574 BZZ65506:BZZ65574 CJV65506:CJV65574 CTR65506:CTR65574 DDN65506:DDN65574 DNJ65506:DNJ65574 DXF65506:DXF65574 EHB65506:EHB65574 EQX65506:EQX65574 FAT65506:FAT65574 FKP65506:FKP65574 FUL65506:FUL65574 GEH65506:GEH65574 GOD65506:GOD65574 GXZ65506:GXZ65574 HHV65506:HHV65574 HRR65506:HRR65574 IBN65506:IBN65574 ILJ65506:ILJ65574 IVF65506:IVF65574 JFB65506:JFB65574 JOX65506:JOX65574 JYT65506:JYT65574 KIP65506:KIP65574 KSL65506:KSL65574 LCH65506:LCH65574 LMD65506:LMD65574 LVZ65506:LVZ65574 MFV65506:MFV65574 MPR65506:MPR65574 MZN65506:MZN65574 NJJ65506:NJJ65574 NTF65506:NTF65574 ODB65506:ODB65574 OMX65506:OMX65574 OWT65506:OWT65574 PGP65506:PGP65574 PQL65506:PQL65574 QAH65506:QAH65574 QKD65506:QKD65574 QTZ65506:QTZ65574 RDV65506:RDV65574 RNR65506:RNR65574 RXN65506:RXN65574 SHJ65506:SHJ65574 SRF65506:SRF65574 TBB65506:TBB65574 TKX65506:TKX65574 TUT65506:TUT65574 UEP65506:UEP65574 UOL65506:UOL65574 UYH65506:UYH65574 VID65506:VID65574 VRZ65506:VRZ65574 WBV65506:WBV65574 WLR65506:WLR65574 WVN65506:WVN65574 F131042:F131110 JB131042:JB131110 SX131042:SX131110 ACT131042:ACT131110 AMP131042:AMP131110 AWL131042:AWL131110 BGH131042:BGH131110 BQD131042:BQD131110 BZZ131042:BZZ131110 CJV131042:CJV131110 CTR131042:CTR131110 DDN131042:DDN131110 DNJ131042:DNJ131110 DXF131042:DXF131110 EHB131042:EHB131110 EQX131042:EQX131110 FAT131042:FAT131110 FKP131042:FKP131110 FUL131042:FUL131110 GEH131042:GEH131110 GOD131042:GOD131110 GXZ131042:GXZ131110 HHV131042:HHV131110 HRR131042:HRR131110 IBN131042:IBN131110 ILJ131042:ILJ131110 IVF131042:IVF131110 JFB131042:JFB131110 JOX131042:JOX131110 JYT131042:JYT131110 KIP131042:KIP131110 KSL131042:KSL131110 LCH131042:LCH131110 LMD131042:LMD131110 LVZ131042:LVZ131110 MFV131042:MFV131110 MPR131042:MPR131110 MZN131042:MZN131110 NJJ131042:NJJ131110 NTF131042:NTF131110 ODB131042:ODB131110 OMX131042:OMX131110 OWT131042:OWT131110 PGP131042:PGP131110 PQL131042:PQL131110 QAH131042:QAH131110 QKD131042:QKD131110 QTZ131042:QTZ131110 RDV131042:RDV131110 RNR131042:RNR131110 RXN131042:RXN131110 SHJ131042:SHJ131110 SRF131042:SRF131110 TBB131042:TBB131110 TKX131042:TKX131110 TUT131042:TUT131110 UEP131042:UEP131110 UOL131042:UOL131110 UYH131042:UYH131110 VID131042:VID131110 VRZ131042:VRZ131110 WBV131042:WBV131110 WLR131042:WLR131110 WVN131042:WVN131110 F196578:F196646 JB196578:JB196646 SX196578:SX196646 ACT196578:ACT196646 AMP196578:AMP196646 AWL196578:AWL196646 BGH196578:BGH196646 BQD196578:BQD196646 BZZ196578:BZZ196646 CJV196578:CJV196646 CTR196578:CTR196646 DDN196578:DDN196646 DNJ196578:DNJ196646 DXF196578:DXF196646 EHB196578:EHB196646 EQX196578:EQX196646 FAT196578:FAT196646 FKP196578:FKP196646 FUL196578:FUL196646 GEH196578:GEH196646 GOD196578:GOD196646 GXZ196578:GXZ196646 HHV196578:HHV196646 HRR196578:HRR196646 IBN196578:IBN196646 ILJ196578:ILJ196646 IVF196578:IVF196646 JFB196578:JFB196646 JOX196578:JOX196646 JYT196578:JYT196646 KIP196578:KIP196646 KSL196578:KSL196646 LCH196578:LCH196646 LMD196578:LMD196646 LVZ196578:LVZ196646 MFV196578:MFV196646 MPR196578:MPR196646 MZN196578:MZN196646 NJJ196578:NJJ196646 NTF196578:NTF196646 ODB196578:ODB196646 OMX196578:OMX196646 OWT196578:OWT196646 PGP196578:PGP196646 PQL196578:PQL196646 QAH196578:QAH196646 QKD196578:QKD196646 QTZ196578:QTZ196646 RDV196578:RDV196646 RNR196578:RNR196646 RXN196578:RXN196646 SHJ196578:SHJ196646 SRF196578:SRF196646 TBB196578:TBB196646 TKX196578:TKX196646 TUT196578:TUT196646 UEP196578:UEP196646 UOL196578:UOL196646 UYH196578:UYH196646 VID196578:VID196646 VRZ196578:VRZ196646 WBV196578:WBV196646 WLR196578:WLR196646 WVN196578:WVN196646 F262114:F262182 JB262114:JB262182 SX262114:SX262182 ACT262114:ACT262182 AMP262114:AMP262182 AWL262114:AWL262182 BGH262114:BGH262182 BQD262114:BQD262182 BZZ262114:BZZ262182 CJV262114:CJV262182 CTR262114:CTR262182 DDN262114:DDN262182 DNJ262114:DNJ262182 DXF262114:DXF262182 EHB262114:EHB262182 EQX262114:EQX262182 FAT262114:FAT262182 FKP262114:FKP262182 FUL262114:FUL262182 GEH262114:GEH262182 GOD262114:GOD262182 GXZ262114:GXZ262182 HHV262114:HHV262182 HRR262114:HRR262182 IBN262114:IBN262182 ILJ262114:ILJ262182 IVF262114:IVF262182 JFB262114:JFB262182 JOX262114:JOX262182 JYT262114:JYT262182 KIP262114:KIP262182 KSL262114:KSL262182 LCH262114:LCH262182 LMD262114:LMD262182 LVZ262114:LVZ262182 MFV262114:MFV262182 MPR262114:MPR262182 MZN262114:MZN262182 NJJ262114:NJJ262182 NTF262114:NTF262182 ODB262114:ODB262182 OMX262114:OMX262182 OWT262114:OWT262182 PGP262114:PGP262182 PQL262114:PQL262182 QAH262114:QAH262182 QKD262114:QKD262182 QTZ262114:QTZ262182 RDV262114:RDV262182 RNR262114:RNR262182 RXN262114:RXN262182 SHJ262114:SHJ262182 SRF262114:SRF262182 TBB262114:TBB262182 TKX262114:TKX262182 TUT262114:TUT262182 UEP262114:UEP262182 UOL262114:UOL262182 UYH262114:UYH262182 VID262114:VID262182 VRZ262114:VRZ262182 WBV262114:WBV262182 WLR262114:WLR262182 WVN262114:WVN262182 F327650:F327718 JB327650:JB327718 SX327650:SX327718 ACT327650:ACT327718 AMP327650:AMP327718 AWL327650:AWL327718 BGH327650:BGH327718 BQD327650:BQD327718 BZZ327650:BZZ327718 CJV327650:CJV327718 CTR327650:CTR327718 DDN327650:DDN327718 DNJ327650:DNJ327718 DXF327650:DXF327718 EHB327650:EHB327718 EQX327650:EQX327718 FAT327650:FAT327718 FKP327650:FKP327718 FUL327650:FUL327718 GEH327650:GEH327718 GOD327650:GOD327718 GXZ327650:GXZ327718 HHV327650:HHV327718 HRR327650:HRR327718 IBN327650:IBN327718 ILJ327650:ILJ327718 IVF327650:IVF327718 JFB327650:JFB327718 JOX327650:JOX327718 JYT327650:JYT327718 KIP327650:KIP327718 KSL327650:KSL327718 LCH327650:LCH327718 LMD327650:LMD327718 LVZ327650:LVZ327718 MFV327650:MFV327718 MPR327650:MPR327718 MZN327650:MZN327718 NJJ327650:NJJ327718 NTF327650:NTF327718 ODB327650:ODB327718 OMX327650:OMX327718 OWT327650:OWT327718 PGP327650:PGP327718 PQL327650:PQL327718 QAH327650:QAH327718 QKD327650:QKD327718 QTZ327650:QTZ327718 RDV327650:RDV327718 RNR327650:RNR327718 RXN327650:RXN327718 SHJ327650:SHJ327718 SRF327650:SRF327718 TBB327650:TBB327718 TKX327650:TKX327718 TUT327650:TUT327718 UEP327650:UEP327718 UOL327650:UOL327718 UYH327650:UYH327718 VID327650:VID327718 VRZ327650:VRZ327718 WBV327650:WBV327718 WLR327650:WLR327718 WVN327650:WVN327718 F393186:F393254 JB393186:JB393254 SX393186:SX393254 ACT393186:ACT393254 AMP393186:AMP393254 AWL393186:AWL393254 BGH393186:BGH393254 BQD393186:BQD393254 BZZ393186:BZZ393254 CJV393186:CJV393254 CTR393186:CTR393254 DDN393186:DDN393254 DNJ393186:DNJ393254 DXF393186:DXF393254 EHB393186:EHB393254 EQX393186:EQX393254 FAT393186:FAT393254 FKP393186:FKP393254 FUL393186:FUL393254 GEH393186:GEH393254 GOD393186:GOD393254 GXZ393186:GXZ393254 HHV393186:HHV393254 HRR393186:HRR393254 IBN393186:IBN393254 ILJ393186:ILJ393254 IVF393186:IVF393254 JFB393186:JFB393254 JOX393186:JOX393254 JYT393186:JYT393254 KIP393186:KIP393254 KSL393186:KSL393254 LCH393186:LCH393254 LMD393186:LMD393254 LVZ393186:LVZ393254 MFV393186:MFV393254 MPR393186:MPR393254 MZN393186:MZN393254 NJJ393186:NJJ393254 NTF393186:NTF393254 ODB393186:ODB393254 OMX393186:OMX393254 OWT393186:OWT393254 PGP393186:PGP393254 PQL393186:PQL393254 QAH393186:QAH393254 QKD393186:QKD393254 QTZ393186:QTZ393254 RDV393186:RDV393254 RNR393186:RNR393254 RXN393186:RXN393254 SHJ393186:SHJ393254 SRF393186:SRF393254 TBB393186:TBB393254 TKX393186:TKX393254 TUT393186:TUT393254 UEP393186:UEP393254 UOL393186:UOL393254 UYH393186:UYH393254 VID393186:VID393254 VRZ393186:VRZ393254 WBV393186:WBV393254 WLR393186:WLR393254 WVN393186:WVN393254 F458722:F458790 JB458722:JB458790 SX458722:SX458790 ACT458722:ACT458790 AMP458722:AMP458790 AWL458722:AWL458790 BGH458722:BGH458790 BQD458722:BQD458790 BZZ458722:BZZ458790 CJV458722:CJV458790 CTR458722:CTR458790 DDN458722:DDN458790 DNJ458722:DNJ458790 DXF458722:DXF458790 EHB458722:EHB458790 EQX458722:EQX458790 FAT458722:FAT458790 FKP458722:FKP458790 FUL458722:FUL458790 GEH458722:GEH458790 GOD458722:GOD458790 GXZ458722:GXZ458790 HHV458722:HHV458790 HRR458722:HRR458790 IBN458722:IBN458790 ILJ458722:ILJ458790 IVF458722:IVF458790 JFB458722:JFB458790 JOX458722:JOX458790 JYT458722:JYT458790 KIP458722:KIP458790 KSL458722:KSL458790 LCH458722:LCH458790 LMD458722:LMD458790 LVZ458722:LVZ458790 MFV458722:MFV458790 MPR458722:MPR458790 MZN458722:MZN458790 NJJ458722:NJJ458790 NTF458722:NTF458790 ODB458722:ODB458790 OMX458722:OMX458790 OWT458722:OWT458790 PGP458722:PGP458790 PQL458722:PQL458790 QAH458722:QAH458790 QKD458722:QKD458790 QTZ458722:QTZ458790 RDV458722:RDV458790 RNR458722:RNR458790 RXN458722:RXN458790 SHJ458722:SHJ458790 SRF458722:SRF458790 TBB458722:TBB458790 TKX458722:TKX458790 TUT458722:TUT458790 UEP458722:UEP458790 UOL458722:UOL458790 UYH458722:UYH458790 VID458722:VID458790 VRZ458722:VRZ458790 WBV458722:WBV458790 WLR458722:WLR458790 WVN458722:WVN458790 F524258:F524326 JB524258:JB524326 SX524258:SX524326 ACT524258:ACT524326 AMP524258:AMP524326 AWL524258:AWL524326 BGH524258:BGH524326 BQD524258:BQD524326 BZZ524258:BZZ524326 CJV524258:CJV524326 CTR524258:CTR524326 DDN524258:DDN524326 DNJ524258:DNJ524326 DXF524258:DXF524326 EHB524258:EHB524326 EQX524258:EQX524326 FAT524258:FAT524326 FKP524258:FKP524326 FUL524258:FUL524326 GEH524258:GEH524326 GOD524258:GOD524326 GXZ524258:GXZ524326 HHV524258:HHV524326 HRR524258:HRR524326 IBN524258:IBN524326 ILJ524258:ILJ524326 IVF524258:IVF524326 JFB524258:JFB524326 JOX524258:JOX524326 JYT524258:JYT524326 KIP524258:KIP524326 KSL524258:KSL524326 LCH524258:LCH524326 LMD524258:LMD524326 LVZ524258:LVZ524326 MFV524258:MFV524326 MPR524258:MPR524326 MZN524258:MZN524326 NJJ524258:NJJ524326 NTF524258:NTF524326 ODB524258:ODB524326 OMX524258:OMX524326 OWT524258:OWT524326 PGP524258:PGP524326 PQL524258:PQL524326 QAH524258:QAH524326 QKD524258:QKD524326 QTZ524258:QTZ524326 RDV524258:RDV524326 RNR524258:RNR524326 RXN524258:RXN524326 SHJ524258:SHJ524326 SRF524258:SRF524326 TBB524258:TBB524326 TKX524258:TKX524326 TUT524258:TUT524326 UEP524258:UEP524326 UOL524258:UOL524326 UYH524258:UYH524326 VID524258:VID524326 VRZ524258:VRZ524326 WBV524258:WBV524326 WLR524258:WLR524326 WVN524258:WVN524326 F589794:F589862 JB589794:JB589862 SX589794:SX589862 ACT589794:ACT589862 AMP589794:AMP589862 AWL589794:AWL589862 BGH589794:BGH589862 BQD589794:BQD589862 BZZ589794:BZZ589862 CJV589794:CJV589862 CTR589794:CTR589862 DDN589794:DDN589862 DNJ589794:DNJ589862 DXF589794:DXF589862 EHB589794:EHB589862 EQX589794:EQX589862 FAT589794:FAT589862 FKP589794:FKP589862 FUL589794:FUL589862 GEH589794:GEH589862 GOD589794:GOD589862 GXZ589794:GXZ589862 HHV589794:HHV589862 HRR589794:HRR589862 IBN589794:IBN589862 ILJ589794:ILJ589862 IVF589794:IVF589862 JFB589794:JFB589862 JOX589794:JOX589862 JYT589794:JYT589862 KIP589794:KIP589862 KSL589794:KSL589862 LCH589794:LCH589862 LMD589794:LMD589862 LVZ589794:LVZ589862 MFV589794:MFV589862 MPR589794:MPR589862 MZN589794:MZN589862 NJJ589794:NJJ589862 NTF589794:NTF589862 ODB589794:ODB589862 OMX589794:OMX589862 OWT589794:OWT589862 PGP589794:PGP589862 PQL589794:PQL589862 QAH589794:QAH589862 QKD589794:QKD589862 QTZ589794:QTZ589862 RDV589794:RDV589862 RNR589794:RNR589862 RXN589794:RXN589862 SHJ589794:SHJ589862 SRF589794:SRF589862 TBB589794:TBB589862 TKX589794:TKX589862 TUT589794:TUT589862 UEP589794:UEP589862 UOL589794:UOL589862 UYH589794:UYH589862 VID589794:VID589862 VRZ589794:VRZ589862 WBV589794:WBV589862 WLR589794:WLR589862 WVN589794:WVN589862 F655330:F655398 JB655330:JB655398 SX655330:SX655398 ACT655330:ACT655398 AMP655330:AMP655398 AWL655330:AWL655398 BGH655330:BGH655398 BQD655330:BQD655398 BZZ655330:BZZ655398 CJV655330:CJV655398 CTR655330:CTR655398 DDN655330:DDN655398 DNJ655330:DNJ655398 DXF655330:DXF655398 EHB655330:EHB655398 EQX655330:EQX655398 FAT655330:FAT655398 FKP655330:FKP655398 FUL655330:FUL655398 GEH655330:GEH655398 GOD655330:GOD655398 GXZ655330:GXZ655398 HHV655330:HHV655398 HRR655330:HRR655398 IBN655330:IBN655398 ILJ655330:ILJ655398 IVF655330:IVF655398 JFB655330:JFB655398 JOX655330:JOX655398 JYT655330:JYT655398 KIP655330:KIP655398 KSL655330:KSL655398 LCH655330:LCH655398 LMD655330:LMD655398 LVZ655330:LVZ655398 MFV655330:MFV655398 MPR655330:MPR655398 MZN655330:MZN655398 NJJ655330:NJJ655398 NTF655330:NTF655398 ODB655330:ODB655398 OMX655330:OMX655398 OWT655330:OWT655398 PGP655330:PGP655398 PQL655330:PQL655398 QAH655330:QAH655398 QKD655330:QKD655398 QTZ655330:QTZ655398 RDV655330:RDV655398 RNR655330:RNR655398 RXN655330:RXN655398 SHJ655330:SHJ655398 SRF655330:SRF655398 TBB655330:TBB655398 TKX655330:TKX655398 TUT655330:TUT655398 UEP655330:UEP655398 UOL655330:UOL655398 UYH655330:UYH655398 VID655330:VID655398 VRZ655330:VRZ655398 WBV655330:WBV655398 WLR655330:WLR655398 WVN655330:WVN655398 F720866:F720934 JB720866:JB720934 SX720866:SX720934 ACT720866:ACT720934 AMP720866:AMP720934 AWL720866:AWL720934 BGH720866:BGH720934 BQD720866:BQD720934 BZZ720866:BZZ720934 CJV720866:CJV720934 CTR720866:CTR720934 DDN720866:DDN720934 DNJ720866:DNJ720934 DXF720866:DXF720934 EHB720866:EHB720934 EQX720866:EQX720934 FAT720866:FAT720934 FKP720866:FKP720934 FUL720866:FUL720934 GEH720866:GEH720934 GOD720866:GOD720934 GXZ720866:GXZ720934 HHV720866:HHV720934 HRR720866:HRR720934 IBN720866:IBN720934 ILJ720866:ILJ720934 IVF720866:IVF720934 JFB720866:JFB720934 JOX720866:JOX720934 JYT720866:JYT720934 KIP720866:KIP720934 KSL720866:KSL720934 LCH720866:LCH720934 LMD720866:LMD720934 LVZ720866:LVZ720934 MFV720866:MFV720934 MPR720866:MPR720934 MZN720866:MZN720934 NJJ720866:NJJ720934 NTF720866:NTF720934 ODB720866:ODB720934 OMX720866:OMX720934 OWT720866:OWT720934 PGP720866:PGP720934 PQL720866:PQL720934 QAH720866:QAH720934 QKD720866:QKD720934 QTZ720866:QTZ720934 RDV720866:RDV720934 RNR720866:RNR720934 RXN720866:RXN720934 SHJ720866:SHJ720934 SRF720866:SRF720934 TBB720866:TBB720934 TKX720866:TKX720934 TUT720866:TUT720934 UEP720866:UEP720934 UOL720866:UOL720934 UYH720866:UYH720934 VID720866:VID720934 VRZ720866:VRZ720934 WBV720866:WBV720934 WLR720866:WLR720934 WVN720866:WVN720934 F786402:F786470 JB786402:JB786470 SX786402:SX786470 ACT786402:ACT786470 AMP786402:AMP786470 AWL786402:AWL786470 BGH786402:BGH786470 BQD786402:BQD786470 BZZ786402:BZZ786470 CJV786402:CJV786470 CTR786402:CTR786470 DDN786402:DDN786470 DNJ786402:DNJ786470 DXF786402:DXF786470 EHB786402:EHB786470 EQX786402:EQX786470 FAT786402:FAT786470 FKP786402:FKP786470 FUL786402:FUL786470 GEH786402:GEH786470 GOD786402:GOD786470 GXZ786402:GXZ786470 HHV786402:HHV786470 HRR786402:HRR786470 IBN786402:IBN786470 ILJ786402:ILJ786470 IVF786402:IVF786470 JFB786402:JFB786470 JOX786402:JOX786470 JYT786402:JYT786470 KIP786402:KIP786470 KSL786402:KSL786470 LCH786402:LCH786470 LMD786402:LMD786470 LVZ786402:LVZ786470 MFV786402:MFV786470 MPR786402:MPR786470 MZN786402:MZN786470 NJJ786402:NJJ786470 NTF786402:NTF786470 ODB786402:ODB786470 OMX786402:OMX786470 OWT786402:OWT786470 PGP786402:PGP786470 PQL786402:PQL786470 QAH786402:QAH786470 QKD786402:QKD786470 QTZ786402:QTZ786470 RDV786402:RDV786470 RNR786402:RNR786470 RXN786402:RXN786470 SHJ786402:SHJ786470 SRF786402:SRF786470 TBB786402:TBB786470 TKX786402:TKX786470 TUT786402:TUT786470 UEP786402:UEP786470 UOL786402:UOL786470 UYH786402:UYH786470 VID786402:VID786470 VRZ786402:VRZ786470 WBV786402:WBV786470 WLR786402:WLR786470 WVN786402:WVN786470 F851938:F852006 JB851938:JB852006 SX851938:SX852006 ACT851938:ACT852006 AMP851938:AMP852006 AWL851938:AWL852006 BGH851938:BGH852006 BQD851938:BQD852006 BZZ851938:BZZ852006 CJV851938:CJV852006 CTR851938:CTR852006 DDN851938:DDN852006 DNJ851938:DNJ852006 DXF851938:DXF852006 EHB851938:EHB852006 EQX851938:EQX852006 FAT851938:FAT852006 FKP851938:FKP852006 FUL851938:FUL852006 GEH851938:GEH852006 GOD851938:GOD852006 GXZ851938:GXZ852006 HHV851938:HHV852006 HRR851938:HRR852006 IBN851938:IBN852006 ILJ851938:ILJ852006 IVF851938:IVF852006 JFB851938:JFB852006 JOX851938:JOX852006 JYT851938:JYT852006 KIP851938:KIP852006 KSL851938:KSL852006 LCH851938:LCH852006 LMD851938:LMD852006 LVZ851938:LVZ852006 MFV851938:MFV852006 MPR851938:MPR852006 MZN851938:MZN852006 NJJ851938:NJJ852006 NTF851938:NTF852006 ODB851938:ODB852006 OMX851938:OMX852006 OWT851938:OWT852006 PGP851938:PGP852006 PQL851938:PQL852006 QAH851938:QAH852006 QKD851938:QKD852006 QTZ851938:QTZ852006 RDV851938:RDV852006 RNR851938:RNR852006 RXN851938:RXN852006 SHJ851938:SHJ852006 SRF851938:SRF852006 TBB851938:TBB852006 TKX851938:TKX852006 TUT851938:TUT852006 UEP851938:UEP852006 UOL851938:UOL852006 UYH851938:UYH852006 VID851938:VID852006 VRZ851938:VRZ852006 WBV851938:WBV852006 WLR851938:WLR852006 WVN851938:WVN852006 F917474:F917542 JB917474:JB917542 SX917474:SX917542 ACT917474:ACT917542 AMP917474:AMP917542 AWL917474:AWL917542 BGH917474:BGH917542 BQD917474:BQD917542 BZZ917474:BZZ917542 CJV917474:CJV917542 CTR917474:CTR917542 DDN917474:DDN917542 DNJ917474:DNJ917542 DXF917474:DXF917542 EHB917474:EHB917542 EQX917474:EQX917542 FAT917474:FAT917542 FKP917474:FKP917542 FUL917474:FUL917542 GEH917474:GEH917542 GOD917474:GOD917542 GXZ917474:GXZ917542 HHV917474:HHV917542 HRR917474:HRR917542 IBN917474:IBN917542 ILJ917474:ILJ917542 IVF917474:IVF917542 JFB917474:JFB917542 JOX917474:JOX917542 JYT917474:JYT917542 KIP917474:KIP917542 KSL917474:KSL917542 LCH917474:LCH917542 LMD917474:LMD917542 LVZ917474:LVZ917542 MFV917474:MFV917542 MPR917474:MPR917542 MZN917474:MZN917542 NJJ917474:NJJ917542 NTF917474:NTF917542 ODB917474:ODB917542 OMX917474:OMX917542 OWT917474:OWT917542 PGP917474:PGP917542 PQL917474:PQL917542 QAH917474:QAH917542 QKD917474:QKD917542 QTZ917474:QTZ917542 RDV917474:RDV917542 RNR917474:RNR917542 RXN917474:RXN917542 SHJ917474:SHJ917542 SRF917474:SRF917542 TBB917474:TBB917542 TKX917474:TKX917542 TUT917474:TUT917542 UEP917474:UEP917542 UOL917474:UOL917542 UYH917474:UYH917542 VID917474:VID917542 VRZ917474:VRZ917542 WBV917474:WBV917542 WLR917474:WLR917542 WVN917474:WVN917542 F983010:F983078 JB983010:JB983078 SX983010:SX983078 ACT983010:ACT983078 AMP983010:AMP983078 AWL983010:AWL983078 BGH983010:BGH983078 BQD983010:BQD983078 BZZ983010:BZZ983078 CJV983010:CJV983078 CTR983010:CTR983078 DDN983010:DDN983078 DNJ983010:DNJ983078 DXF983010:DXF983078 EHB983010:EHB983078 EQX983010:EQX983078 FAT983010:FAT983078 FKP983010:FKP983078 FUL983010:FUL983078 GEH983010:GEH983078 GOD983010:GOD983078 GXZ983010:GXZ983078 HHV983010:HHV983078 HRR983010:HRR983078 IBN983010:IBN983078 ILJ983010:ILJ983078 IVF983010:IVF983078 JFB983010:JFB983078 JOX983010:JOX983078 JYT983010:JYT983078 KIP983010:KIP983078 KSL983010:KSL983078 LCH983010:LCH983078 LMD983010:LMD983078 LVZ983010:LVZ983078 MFV983010:MFV983078 MPR983010:MPR983078 MZN983010:MZN983078 NJJ983010:NJJ983078 NTF983010:NTF983078 ODB983010:ODB983078 OMX983010:OMX983078 OWT983010:OWT983078 PGP983010:PGP983078 PQL983010:PQL983078 QAH983010:QAH983078 QKD983010:QKD983078 QTZ983010:QTZ983078 RDV983010:RDV983078 RNR983010:RNR983078 RXN983010:RXN983078 SHJ983010:SHJ983078 SRF983010:SRF983078 TBB983010:TBB983078 TKX983010:TKX983078 TUT983010:TUT983078 UEP983010:UEP983078 UOL983010:UOL983078 UYH983010:UYH983078 VID983010:VID983078 VRZ983010:VRZ983078 WBV983010:WBV983078 WLR983010:WLR983078 WVN983010:WVN983078">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ON</vt:lpstr>
      <vt:lpstr>ON (2)</vt:lpstr>
      <vt:lpstr>ON (3)</vt:lpstr>
      <vt:lpstr>Accuracy</vt:lpstr>
      <vt:lpstr>Calendar</vt:lpstr>
      <vt:lpstr>Currency</vt:lpstr>
      <vt:lpstr>DayCounter</vt:lpstr>
      <vt:lpstr>DepoInclusionCriteria</vt:lpstr>
      <vt:lpstr>Discounting</vt:lpstr>
      <vt:lpstr>Discounting2</vt:lpstr>
      <vt:lpstr>'ON (3)'!DiscountingCurve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2013-12-19T18:31:46Z</dcterms:modified>
</cp:coreProperties>
</file>