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70" yWindow="-15" windowWidth="15315" windowHeight="828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LiborSwapForBasisCalc!$E$7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Settings'!$I$32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9" i="15" s="1"/>
  <c r="O8" i="15"/>
  <c r="O22" i="15"/>
  <c r="AB5" i="13" a="1"/>
  <c r="AB5" i="12" a="1"/>
  <c r="AB5" i="11" a="1"/>
  <c r="O18" i="15" l="1"/>
  <c r="O15" i="15"/>
  <c r="O13" i="15"/>
  <c r="O20" i="15"/>
  <c r="O19" i="15"/>
  <c r="O17" i="15"/>
  <c r="O16" i="15"/>
  <c r="O14" i="15"/>
  <c r="O12" i="15"/>
  <c r="O11" i="15"/>
  <c r="O10" i="15"/>
  <c r="O21" i="15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3" i="16"/>
  <c r="S30" i="16"/>
  <c r="S27" i="16"/>
  <c r="S31" i="16"/>
  <c r="S26" i="16"/>
  <c r="S28" i="16"/>
  <c r="S32" i="16"/>
  <c r="S24" i="16"/>
  <c r="S25" i="16"/>
  <c r="S29" i="16"/>
  <c r="S22" i="16"/>
  <c r="E23" i="16"/>
  <c r="E25" i="16"/>
  <c r="E32" i="16"/>
  <c r="E22" i="16"/>
  <c r="F32" i="16"/>
  <c r="E24" i="16"/>
  <c r="E29" i="16"/>
  <c r="F29" i="16" s="1"/>
  <c r="E26" i="16"/>
  <c r="F26" i="16" s="1"/>
  <c r="E30" i="16"/>
  <c r="F24" i="16"/>
  <c r="F30" i="16"/>
  <c r="F22" i="16"/>
  <c r="E27" i="16"/>
  <c r="F27" i="16" s="1"/>
  <c r="F23" i="16"/>
  <c r="E28" i="16"/>
  <c r="F28" i="16" s="1"/>
  <c r="F25" i="16"/>
  <c r="E31" i="16"/>
  <c r="F31" i="16" s="1"/>
  <c r="W22" i="16" l="1"/>
  <c r="W29" i="16"/>
  <c r="W25" i="16"/>
  <c r="W24" i="16"/>
  <c r="W32" i="16"/>
  <c r="W28" i="16"/>
  <c r="W26" i="16"/>
  <c r="W31" i="16"/>
  <c r="W27" i="16"/>
  <c r="W30" i="16"/>
  <c r="W23" i="16"/>
  <c r="X23" i="16"/>
  <c r="X30" i="16"/>
  <c r="X29" i="16"/>
  <c r="X24" i="16"/>
  <c r="X32" i="16"/>
  <c r="X31" i="16"/>
  <c r="X25" i="16"/>
  <c r="X26" i="16"/>
  <c r="X27" i="16"/>
  <c r="X22" i="16"/>
  <c r="X28" i="16"/>
  <c r="K33" i="16" l="1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8" i="16"/>
  <c r="S20" i="16"/>
  <c r="S16" i="16"/>
  <c r="S19" i="16"/>
  <c r="S17" i="16"/>
  <c r="E19" i="16"/>
  <c r="W17" i="16" l="1"/>
  <c r="W19" i="16"/>
  <c r="W16" i="16"/>
  <c r="W20" i="16"/>
  <c r="W18" i="16"/>
  <c r="J19" i="16"/>
  <c r="M19" i="16" s="1"/>
  <c r="F5" i="63"/>
  <c r="F19" i="16"/>
  <c r="X19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32" i="56"/>
  <c r="I13" i="6"/>
  <c r="G7" i="6"/>
  <c r="H13" i="6"/>
  <c r="G9" i="6"/>
  <c r="D8" i="6"/>
  <c r="D13" i="6"/>
  <c r="D6" i="6"/>
  <c r="E9" i="6"/>
  <c r="D11" i="6"/>
  <c r="D12" i="6"/>
  <c r="D10" i="6"/>
  <c r="E7" i="6"/>
  <c r="I12" i="56" l="1"/>
  <c r="D8" i="56"/>
  <c r="F9" i="6"/>
  <c r="E8" i="6"/>
  <c r="E12" i="6"/>
  <c r="H7" i="6"/>
  <c r="F7" i="6"/>
  <c r="H9" i="6"/>
  <c r="G13" i="6"/>
  <c r="G6" i="6"/>
  <c r="E6" i="6"/>
  <c r="G8" i="6"/>
  <c r="G12" i="6"/>
  <c r="E11" i="6"/>
  <c r="G11" i="6"/>
  <c r="G10" i="6"/>
  <c r="E10" i="6"/>
  <c r="F20" i="63"/>
  <c r="F52" i="63"/>
  <c r="F8" i="6"/>
  <c r="F41" i="63"/>
  <c r="F23" i="63"/>
  <c r="F32" i="63"/>
  <c r="F40" i="63"/>
  <c r="F55" i="63"/>
  <c r="F59" i="63"/>
  <c r="F46" i="63"/>
  <c r="F24" i="63"/>
  <c r="F15" i="63"/>
  <c r="F37" i="63"/>
  <c r="F50" i="63"/>
  <c r="F49" i="63"/>
  <c r="F63" i="63"/>
  <c r="F64" i="63"/>
  <c r="F35" i="63"/>
  <c r="F53" i="63"/>
  <c r="F8" i="63"/>
  <c r="F58" i="63"/>
  <c r="F38" i="63"/>
  <c r="F39" i="63"/>
  <c r="F9" i="63"/>
  <c r="F54" i="63"/>
  <c r="F36" i="63"/>
  <c r="F12" i="63"/>
  <c r="F60" i="63"/>
  <c r="F29" i="63"/>
  <c r="F13" i="63"/>
  <c r="F16" i="63"/>
  <c r="F30" i="63"/>
  <c r="F21" i="63"/>
  <c r="F11" i="63"/>
  <c r="F56" i="63"/>
  <c r="F18" i="63"/>
  <c r="F26" i="63"/>
  <c r="F22" i="63"/>
  <c r="F10" i="63"/>
  <c r="F48" i="63"/>
  <c r="F25" i="63"/>
  <c r="F61" i="63"/>
  <c r="F14" i="63"/>
  <c r="F43" i="63"/>
  <c r="F65" i="63"/>
  <c r="F67" i="63"/>
  <c r="F57" i="63"/>
  <c r="F44" i="63"/>
  <c r="F66" i="63"/>
  <c r="F47" i="63"/>
  <c r="F42" i="63"/>
  <c r="F27" i="63"/>
  <c r="F34" i="63"/>
  <c r="F45" i="63"/>
  <c r="F62" i="63"/>
  <c r="F33" i="63"/>
  <c r="F28" i="63"/>
  <c r="F17" i="63"/>
  <c r="F51" i="63"/>
  <c r="F19" i="63"/>
  <c r="F31" i="63"/>
  <c r="AM2" i="17" l="1"/>
  <c r="AM3" i="17"/>
  <c r="AM4" i="17"/>
  <c r="AM6" i="17"/>
  <c r="G49" i="63"/>
  <c r="G54" i="63"/>
  <c r="G42" i="63"/>
  <c r="H8" i="6"/>
  <c r="G58" i="63"/>
  <c r="G65" i="63"/>
  <c r="F11" i="6"/>
  <c r="G23" i="63"/>
  <c r="G67" i="63"/>
  <c r="G27" i="63"/>
  <c r="G11" i="63"/>
  <c r="G56" i="63"/>
  <c r="G28" i="63"/>
  <c r="G36" i="63"/>
  <c r="G34" i="63"/>
  <c r="AK7" i="17" a="1"/>
  <c r="G48" i="63"/>
  <c r="G12" i="63"/>
  <c r="G51" i="63"/>
  <c r="G61" i="63"/>
  <c r="G22" i="63"/>
  <c r="G25" i="63"/>
  <c r="G60" i="63"/>
  <c r="G19" i="63"/>
  <c r="G46" i="63"/>
  <c r="F6" i="6"/>
  <c r="G40" i="63"/>
  <c r="G57" i="63"/>
  <c r="G31" i="63"/>
  <c r="G15" i="63"/>
  <c r="G10" i="63"/>
  <c r="G55" i="63"/>
  <c r="G44" i="63"/>
  <c r="G45" i="63"/>
  <c r="G50" i="63"/>
  <c r="G35" i="63"/>
  <c r="G38" i="63"/>
  <c r="G20" i="63"/>
  <c r="G9" i="63"/>
  <c r="G53" i="63"/>
  <c r="G62" i="63"/>
  <c r="H6" i="6"/>
  <c r="G41" i="63"/>
  <c r="G14" i="63"/>
  <c r="G29" i="63"/>
  <c r="G64" i="63"/>
  <c r="H11" i="6"/>
  <c r="G33" i="63"/>
  <c r="G59" i="63"/>
  <c r="G13" i="63"/>
  <c r="G18" i="63"/>
  <c r="G8" i="63"/>
  <c r="G37" i="63"/>
  <c r="G66" i="63"/>
  <c r="G26" i="63"/>
  <c r="G17" i="63"/>
  <c r="G63" i="63"/>
  <c r="G16" i="63"/>
  <c r="G52" i="63"/>
  <c r="G32" i="63"/>
  <c r="G39" i="63"/>
  <c r="G47" i="63"/>
  <c r="G43" i="63"/>
  <c r="G30" i="63"/>
  <c r="H12" i="6"/>
  <c r="G21" i="63"/>
  <c r="G24" i="63"/>
  <c r="F12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10" i="17"/>
  <c r="AN7" i="17"/>
  <c r="AN8" i="17"/>
  <c r="AM11" i="17" l="1"/>
  <c r="AL12" i="17"/>
  <c r="AM12" i="17"/>
  <c r="AL13" i="17"/>
  <c r="AN12" i="17"/>
  <c r="AN11" i="17"/>
  <c r="AO10" i="17"/>
  <c r="AO7" i="17"/>
  <c r="AO8" i="17"/>
  <c r="AO9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7" i="17"/>
  <c r="AN16" i="17"/>
  <c r="AN15" i="17"/>
  <c r="AO14" i="17"/>
  <c r="AO13" i="17"/>
  <c r="AM18" i="17" l="1"/>
  <c r="AL5" i="18"/>
  <c r="D6" i="17" a="1"/>
  <c r="AK6" i="18" a="1"/>
  <c r="AN18" i="17"/>
  <c r="AO17" i="17"/>
  <c r="AO16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7" i="8"/>
  <c r="W14" i="8"/>
  <c r="T16" i="8"/>
  <c r="T19" i="8"/>
  <c r="T17" i="8"/>
  <c r="T18" i="8"/>
  <c r="W20" i="8"/>
  <c r="T13" i="8"/>
  <c r="W13" i="8"/>
  <c r="W15" i="8"/>
  <c r="W7" i="8"/>
  <c r="T11" i="8"/>
  <c r="W10" i="8"/>
  <c r="T21" i="8"/>
  <c r="W11" i="8"/>
  <c r="W18" i="8"/>
  <c r="T14" i="8"/>
  <c r="T12" i="8"/>
  <c r="W21" i="8"/>
  <c r="W12" i="8"/>
  <c r="T7" i="7"/>
  <c r="T15" i="8"/>
  <c r="W16" i="8"/>
  <c r="W19" i="8"/>
  <c r="T20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Q8" i="7"/>
  <c r="T9" i="7"/>
  <c r="U7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4" i="7"/>
  <c r="T17" i="7"/>
  <c r="T11" i="7"/>
  <c r="Q9" i="7"/>
  <c r="T10" i="7"/>
  <c r="T16" i="7"/>
  <c r="T12" i="7"/>
  <c r="U8" i="7"/>
  <c r="W17" i="7"/>
  <c r="T18" i="7"/>
  <c r="T19" i="7"/>
  <c r="T20" i="7"/>
  <c r="T15" i="7"/>
  <c r="X5" i="26"/>
  <c r="T21" i="7"/>
  <c r="W20" i="7"/>
  <c r="W7" i="7"/>
  <c r="T13" i="7"/>
  <c r="M6" i="7"/>
  <c r="V8" i="7" l="1"/>
  <c r="X8" i="7" s="1"/>
  <c r="V20" i="7"/>
  <c r="X20" i="7" s="1"/>
  <c r="V17" i="7"/>
  <c r="X17" i="7" s="1"/>
  <c r="R5" i="26"/>
  <c r="AJ5" i="26"/>
  <c r="P6" i="26"/>
  <c r="Q6" i="26"/>
  <c r="X6" i="26"/>
  <c r="Q10" i="7"/>
  <c r="Q15" i="7"/>
  <c r="U9" i="7"/>
  <c r="Q18" i="7"/>
  <c r="W8" i="7"/>
  <c r="Q19" i="7"/>
  <c r="Q14" i="7"/>
  <c r="Q16" i="7"/>
  <c r="Q13" i="7"/>
  <c r="Q12" i="7"/>
  <c r="Q11" i="7"/>
  <c r="Q21" i="7"/>
  <c r="V9" i="7" l="1"/>
  <c r="X9" i="7" s="1"/>
  <c r="R6" i="26"/>
  <c r="AJ6" i="26"/>
  <c r="P7" i="26"/>
  <c r="Q7" i="26"/>
  <c r="U15" i="7"/>
  <c r="X7" i="26"/>
  <c r="U18" i="7"/>
  <c r="U10" i="7"/>
  <c r="U11" i="7"/>
  <c r="U21" i="7"/>
  <c r="U19" i="7"/>
  <c r="U12" i="7"/>
  <c r="U14" i="7"/>
  <c r="U16" i="7"/>
  <c r="W9" i="7"/>
  <c r="U13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0" i="7"/>
  <c r="W19" i="7"/>
  <c r="W15" i="7"/>
  <c r="W12" i="7"/>
  <c r="W18" i="7"/>
  <c r="W11" i="7"/>
  <c r="W13" i="7"/>
  <c r="W14" i="7"/>
  <c r="X8" i="26"/>
  <c r="W16" i="7"/>
  <c r="W21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8" i="18"/>
  <c r="U25" i="18"/>
  <c r="U33" i="18"/>
  <c r="U6" i="18"/>
  <c r="U16" i="18"/>
  <c r="U27" i="18"/>
  <c r="U7" i="18"/>
  <c r="U14" i="18"/>
  <c r="U30" i="18"/>
  <c r="U13" i="18"/>
  <c r="U38" i="18"/>
  <c r="U41" i="18"/>
  <c r="U34" i="18"/>
  <c r="U20" i="18"/>
  <c r="U15" i="18"/>
  <c r="U37" i="18"/>
  <c r="U17" i="18"/>
  <c r="U22" i="18"/>
  <c r="U39" i="18"/>
  <c r="U10" i="18"/>
  <c r="U19" i="18"/>
  <c r="U26" i="18"/>
  <c r="U29" i="18"/>
  <c r="U28" i="18"/>
  <c r="U44" i="18"/>
  <c r="U12" i="18"/>
  <c r="U45" i="18"/>
  <c r="U43" i="18"/>
  <c r="U23" i="18"/>
  <c r="U35" i="18"/>
  <c r="U32" i="18"/>
  <c r="U46" i="18"/>
  <c r="U36" i="18"/>
  <c r="U24" i="18"/>
  <c r="U8" i="18"/>
  <c r="U21" i="18"/>
  <c r="U40" i="18"/>
  <c r="U31" i="18"/>
  <c r="U11" i="18"/>
  <c r="U47" i="18"/>
  <c r="U42" i="18"/>
  <c r="U9" i="18"/>
  <c r="N6" i="18" a="1"/>
  <c r="H4" i="20"/>
  <c r="Y9" i="18" l="1"/>
  <c r="Y42" i="18"/>
  <c r="Y47" i="18"/>
  <c r="Y11" i="18"/>
  <c r="Y31" i="18"/>
  <c r="Y40" i="18"/>
  <c r="Y21" i="18"/>
  <c r="Y8" i="18"/>
  <c r="Y24" i="18"/>
  <c r="Y36" i="18"/>
  <c r="Y46" i="18"/>
  <c r="Y32" i="18"/>
  <c r="Y35" i="18"/>
  <c r="Y23" i="18"/>
  <c r="Y43" i="18"/>
  <c r="Y45" i="18"/>
  <c r="Y12" i="18"/>
  <c r="Y44" i="18"/>
  <c r="Y28" i="18"/>
  <c r="Y29" i="18"/>
  <c r="Y26" i="18"/>
  <c r="Y19" i="18"/>
  <c r="Y10" i="18"/>
  <c r="Y39" i="18"/>
  <c r="Y22" i="18"/>
  <c r="Y17" i="18"/>
  <c r="Y37" i="18"/>
  <c r="Y15" i="18"/>
  <c r="Y20" i="18"/>
  <c r="Y34" i="18"/>
  <c r="Y41" i="18"/>
  <c r="Y38" i="18"/>
  <c r="Y13" i="18"/>
  <c r="Y30" i="18"/>
  <c r="Y14" i="18"/>
  <c r="Y7" i="18"/>
  <c r="Y27" i="18"/>
  <c r="Y16" i="18"/>
  <c r="Y6" i="18"/>
  <c r="Y33" i="18"/>
  <c r="Y25" i="18"/>
  <c r="Y18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7" i="17"/>
  <c r="U6" i="17"/>
  <c r="U9" i="17"/>
  <c r="U17" i="17"/>
  <c r="U8" i="17"/>
  <c r="U12" i="17"/>
  <c r="U15" i="17"/>
  <c r="U14" i="17"/>
  <c r="U11" i="17"/>
  <c r="U10" i="17"/>
  <c r="U13" i="17"/>
  <c r="U16" i="17"/>
  <c r="N6" i="17" a="1"/>
  <c r="Y16" i="17" l="1"/>
  <c r="Y13" i="17"/>
  <c r="Y10" i="17"/>
  <c r="Y11" i="17"/>
  <c r="Y14" i="17"/>
  <c r="Y15" i="17"/>
  <c r="Y12" i="17"/>
  <c r="Y8" i="17"/>
  <c r="Y17" i="17"/>
  <c r="Y9" i="17"/>
  <c r="Y6" i="17"/>
  <c r="Y7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N7" i="16" l="1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W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6" i="24"/>
  <c r="T5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1" i="6"/>
  <c r="O7" i="6"/>
  <c r="Q12" i="6"/>
  <c r="Q8" i="6"/>
  <c r="Q9" i="6"/>
  <c r="R6" i="6"/>
  <c r="K5" i="6"/>
  <c r="S6" i="6" l="1"/>
  <c r="U6" i="6" s="1"/>
  <c r="I13" i="56"/>
  <c r="O11" i="6"/>
  <c r="I14" i="56"/>
  <c r="R7" i="6"/>
  <c r="AO6" i="17"/>
  <c r="O9" i="6"/>
  <c r="O8" i="6"/>
  <c r="O12" i="6"/>
  <c r="T6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9" i="6"/>
  <c r="R11" i="6"/>
  <c r="T7" i="6"/>
  <c r="R12" i="6"/>
  <c r="R8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5" i="62"/>
  <c r="K17" i="62"/>
  <c r="N16" i="62"/>
  <c r="K19" i="62"/>
  <c r="K13" i="61"/>
  <c r="N19" i="62"/>
  <c r="S15" i="62"/>
  <c r="S21" i="62"/>
  <c r="K4" i="62"/>
  <c r="S4" i="62"/>
  <c r="S10" i="62"/>
  <c r="K11" i="61"/>
  <c r="K7" i="62"/>
  <c r="K6" i="61"/>
  <c r="N11" i="62"/>
  <c r="K4" i="61"/>
  <c r="N9" i="62"/>
  <c r="S18" i="62"/>
  <c r="N10" i="61"/>
  <c r="K16" i="62"/>
  <c r="K19" i="61"/>
  <c r="S20" i="62"/>
  <c r="K13" i="62"/>
  <c r="S11" i="62"/>
  <c r="N18" i="61"/>
  <c r="N9" i="61"/>
  <c r="N8" i="62"/>
  <c r="K8" i="62"/>
  <c r="N17" i="62"/>
  <c r="K11" i="62"/>
  <c r="K21" i="62"/>
  <c r="K7" i="61"/>
  <c r="N13" i="62"/>
  <c r="N20" i="61"/>
  <c r="N16" i="61"/>
  <c r="K10" i="62"/>
  <c r="K20" i="62"/>
  <c r="K17" i="61"/>
  <c r="N15" i="62"/>
  <c r="N17" i="61"/>
  <c r="K20" i="61"/>
  <c r="N6" i="61"/>
  <c r="K15" i="61"/>
  <c r="K12" i="61"/>
  <c r="K15" i="62"/>
  <c r="N20" i="62"/>
  <c r="K14" i="62"/>
  <c r="S16" i="62"/>
  <c r="N13" i="61"/>
  <c r="S9" i="62"/>
  <c r="N8" i="61"/>
  <c r="S7" i="62"/>
  <c r="K18" i="61"/>
  <c r="S13" i="62"/>
  <c r="K21" i="61"/>
  <c r="N11" i="61"/>
  <c r="K18" i="62"/>
  <c r="K16" i="61"/>
  <c r="K10" i="61"/>
  <c r="K5" i="62"/>
  <c r="N12" i="61"/>
  <c r="K9" i="61"/>
  <c r="N14" i="61"/>
  <c r="N14" i="62"/>
  <c r="N7" i="61"/>
  <c r="N19" i="61"/>
  <c r="N21" i="62"/>
  <c r="N12" i="62"/>
  <c r="S8" i="62"/>
  <c r="N4" i="61"/>
  <c r="K8" i="61"/>
  <c r="N7" i="62"/>
  <c r="S17" i="62"/>
  <c r="N15" i="61"/>
  <c r="K14" i="61"/>
  <c r="K12" i="62"/>
  <c r="N10" i="62"/>
  <c r="N21" i="61"/>
  <c r="S14" i="62"/>
  <c r="S12" i="62"/>
  <c r="N18" i="62"/>
  <c r="S19" i="62"/>
  <c r="K9" i="62"/>
  <c r="N5" i="61"/>
  <c r="K5" i="61"/>
  <c r="N4" i="62"/>
  <c r="T8" i="6"/>
  <c r="T11" i="6"/>
  <c r="T9" i="6"/>
  <c r="T12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N13" i="60"/>
  <c r="K16" i="60"/>
  <c r="K5" i="60"/>
  <c r="K14" i="60"/>
  <c r="N17" i="60"/>
  <c r="N15" i="60"/>
  <c r="K10" i="60"/>
  <c r="K12" i="60"/>
  <c r="K6" i="60"/>
  <c r="N16" i="60"/>
  <c r="N12" i="60"/>
  <c r="N8" i="60"/>
  <c r="N6" i="60"/>
  <c r="K15" i="60"/>
  <c r="N5" i="60"/>
  <c r="K18" i="60"/>
  <c r="K4" i="60"/>
  <c r="K7" i="60"/>
  <c r="K9" i="60"/>
  <c r="K13" i="60"/>
  <c r="N11" i="60"/>
  <c r="N14" i="60"/>
  <c r="K17" i="60"/>
  <c r="N4" i="60"/>
  <c r="N9" i="60"/>
  <c r="N18" i="60"/>
  <c r="K8" i="60"/>
  <c r="N10" i="60"/>
  <c r="N7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8" i="55"/>
  <c r="K9" i="55"/>
  <c r="K6" i="55"/>
  <c r="K10" i="55"/>
  <c r="K5" i="55"/>
  <c r="K7" i="55"/>
  <c r="B1" i="56"/>
  <c r="P7" i="55" l="1"/>
  <c r="P5" i="55"/>
  <c r="P10" i="55"/>
  <c r="P6" i="55"/>
  <c r="P9" i="55"/>
  <c r="P8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7" i="22"/>
  <c r="F42" i="22"/>
  <c r="F9" i="22"/>
  <c r="F20" i="22"/>
  <c r="F32" i="22"/>
  <c r="F12" i="23"/>
  <c r="F31" i="22"/>
  <c r="F41" i="22"/>
  <c r="F50" i="22"/>
  <c r="F15" i="22"/>
  <c r="F47" i="22"/>
  <c r="F28" i="22"/>
  <c r="F29" i="22"/>
  <c r="F53" i="22"/>
  <c r="F25" i="22"/>
  <c r="F36" i="22"/>
  <c r="F13" i="23"/>
  <c r="F7" i="24"/>
  <c r="F33" i="22"/>
  <c r="F19" i="22"/>
  <c r="F7" i="22"/>
  <c r="F52" i="22"/>
  <c r="F55" i="22"/>
  <c r="F44" i="22"/>
  <c r="F58" i="22"/>
  <c r="F34" i="22"/>
  <c r="F56" i="22"/>
  <c r="F5" i="22"/>
  <c r="F26" i="22"/>
  <c r="F14" i="23"/>
  <c r="F12" i="22"/>
  <c r="F49" i="22"/>
  <c r="F6" i="23"/>
  <c r="F46" i="22"/>
  <c r="F38" i="22"/>
  <c r="F30" i="22"/>
  <c r="F22" i="22"/>
  <c r="F18" i="22"/>
  <c r="F14" i="22"/>
  <c r="E3" i="28"/>
  <c r="E4" i="28"/>
  <c r="D60" i="22"/>
  <c r="F51" i="22"/>
  <c r="F9" i="24"/>
  <c r="F27" i="22"/>
  <c r="F7" i="23"/>
  <c r="F10" i="24"/>
  <c r="F13" i="22"/>
  <c r="F5" i="24"/>
  <c r="E2" i="28"/>
  <c r="F6" i="22"/>
  <c r="F10" i="22"/>
  <c r="F54" i="22"/>
  <c r="F40" i="22"/>
  <c r="F11" i="22"/>
  <c r="F8" i="24"/>
  <c r="F11" i="24"/>
  <c r="F21" i="22"/>
  <c r="F39" i="22"/>
  <c r="F16" i="22"/>
  <c r="F45" i="22"/>
  <c r="F10" i="23"/>
  <c r="F57" i="22"/>
  <c r="F23" i="22"/>
  <c r="F9" i="23"/>
  <c r="F15" i="23"/>
  <c r="F43" i="22"/>
  <c r="F8" i="22"/>
  <c r="F17" i="22"/>
  <c r="F11" i="23"/>
  <c r="F24" i="22"/>
  <c r="F5" i="23"/>
  <c r="F8" i="23"/>
  <c r="F35" i="22"/>
  <c r="F6" i="24"/>
  <c r="F48" i="22"/>
  <c r="Y6" i="22"/>
  <c r="Y8" i="22"/>
  <c r="Y5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12" i="23"/>
  <c r="G14" i="23"/>
  <c r="G17" i="22"/>
  <c r="G31" i="22"/>
  <c r="G47" i="22"/>
  <c r="F13" i="25"/>
  <c r="G57" i="22"/>
  <c r="G45" i="22"/>
  <c r="F60" i="22"/>
  <c r="G46" i="22"/>
  <c r="Y10" i="24"/>
  <c r="G21" i="22"/>
  <c r="F16" i="26"/>
  <c r="F19" i="25"/>
  <c r="F27" i="26"/>
  <c r="G24" i="22"/>
  <c r="G23" i="22"/>
  <c r="G40" i="22"/>
  <c r="G25" i="22"/>
  <c r="G55" i="22"/>
  <c r="Y9" i="24"/>
  <c r="G13" i="22"/>
  <c r="F40" i="26"/>
  <c r="G38" i="22"/>
  <c r="F35" i="26"/>
  <c r="G34" i="22"/>
  <c r="G52" i="22"/>
  <c r="G18" i="22"/>
  <c r="G19" i="22"/>
  <c r="F8" i="25"/>
  <c r="G10" i="23"/>
  <c r="F8" i="26"/>
  <c r="G53" i="22"/>
  <c r="G9" i="22"/>
  <c r="G42" i="22"/>
  <c r="G12" i="22"/>
  <c r="G11" i="22"/>
  <c r="G5" i="24"/>
  <c r="G7" i="23"/>
  <c r="G10" i="22"/>
  <c r="G9" i="23"/>
  <c r="G36" i="22"/>
  <c r="G49" i="22"/>
  <c r="G54" i="22"/>
  <c r="F32" i="26"/>
  <c r="G7" i="22"/>
  <c r="G11" i="23"/>
  <c r="F11" i="25"/>
  <c r="G16" i="22"/>
  <c r="F24" i="26"/>
  <c r="G50" i="22"/>
  <c r="F11" i="26"/>
  <c r="G27" i="22"/>
  <c r="G35" i="22"/>
  <c r="F16" i="25"/>
  <c r="G5" i="23"/>
  <c r="G39" i="22"/>
  <c r="G44" i="22"/>
  <c r="G15" i="22"/>
  <c r="G28" i="22"/>
  <c r="F29" i="25"/>
  <c r="G14" i="22"/>
  <c r="Y5" i="24"/>
  <c r="F12" i="25"/>
  <c r="G22" i="22"/>
  <c r="G29" i="22"/>
  <c r="G58" i="22"/>
  <c r="F19" i="26"/>
  <c r="G37" i="22"/>
  <c r="G15" i="23"/>
  <c r="Y8" i="24"/>
  <c r="F37" i="25"/>
  <c r="Y11" i="24"/>
  <c r="G11" i="24"/>
  <c r="G13" i="23"/>
  <c r="G5" i="22"/>
  <c r="D61" i="22"/>
  <c r="G33" i="22"/>
  <c r="G6" i="24"/>
  <c r="G7" i="24"/>
  <c r="Y6" i="24"/>
  <c r="G6" i="23"/>
  <c r="G56" i="22"/>
  <c r="G20" i="22"/>
  <c r="G32" i="22"/>
  <c r="G48" i="22"/>
  <c r="G43" i="22"/>
  <c r="G26" i="22"/>
  <c r="F29" i="26"/>
  <c r="G51" i="22"/>
  <c r="G9" i="24"/>
  <c r="G10" i="24"/>
  <c r="G8" i="24"/>
  <c r="G30" i="22"/>
  <c r="Y7" i="24"/>
  <c r="G8" i="23"/>
  <c r="G41" i="22"/>
  <c r="F21" i="25"/>
  <c r="G8" i="22"/>
  <c r="G6" i="22"/>
  <c r="F24" i="25"/>
  <c r="Y33" i="22"/>
  <c r="Y53" i="22"/>
  <c r="Y38" i="22"/>
  <c r="Y36" i="22"/>
  <c r="Y44" i="22"/>
  <c r="Y5" i="23"/>
  <c r="Y10" i="22"/>
  <c r="Y32" i="22"/>
  <c r="Y12" i="22"/>
  <c r="Y23" i="22"/>
  <c r="Y50" i="22"/>
  <c r="Y25" i="22"/>
  <c r="Y46" i="22"/>
  <c r="Y8" i="23"/>
  <c r="Y55" i="22"/>
  <c r="Y29" i="22"/>
  <c r="Y30" i="22"/>
  <c r="Y21" i="22"/>
  <c r="Y11" i="22"/>
  <c r="Y31" i="22"/>
  <c r="Y13" i="22"/>
  <c r="Y37" i="22"/>
  <c r="Y41" i="22"/>
  <c r="Y15" i="23"/>
  <c r="Y54" i="22"/>
  <c r="Y57" i="22"/>
  <c r="Y22" i="22"/>
  <c r="Y19" i="22"/>
  <c r="Y12" i="23"/>
  <c r="Y35" i="22"/>
  <c r="Y20" i="22"/>
  <c r="Y26" i="22"/>
  <c r="Y58" i="22"/>
  <c r="Y42" i="22"/>
  <c r="Y34" i="22"/>
  <c r="Y16" i="22"/>
  <c r="Y10" i="23"/>
  <c r="Y17" i="22"/>
  <c r="Y11" i="23"/>
  <c r="Y51" i="22"/>
  <c r="Y18" i="22"/>
  <c r="Y9" i="23"/>
  <c r="Y6" i="23"/>
  <c r="Y39" i="22"/>
  <c r="Y15" i="22"/>
  <c r="Y7" i="23"/>
  <c r="Y56" i="22"/>
  <c r="Y45" i="22"/>
  <c r="Y49" i="22"/>
  <c r="Y14" i="23"/>
  <c r="Y9" i="22"/>
  <c r="Y52" i="22"/>
  <c r="Y40" i="22"/>
  <c r="Y13" i="23"/>
  <c r="Y24" i="22"/>
  <c r="Y27" i="22"/>
  <c r="Y47" i="22"/>
  <c r="Y14" i="22"/>
  <c r="Y48" i="22"/>
  <c r="Y28" i="22"/>
  <c r="Y43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F28" i="26"/>
  <c r="F26" i="26"/>
  <c r="F23" i="26"/>
  <c r="F61" i="22"/>
  <c r="G37" i="25"/>
  <c r="AC19" i="26"/>
  <c r="G24" i="26"/>
  <c r="F15" i="25"/>
  <c r="AC35" i="26"/>
  <c r="F42" i="26"/>
  <c r="F22" i="25"/>
  <c r="F21" i="26"/>
  <c r="F12" i="26"/>
  <c r="AC40" i="26"/>
  <c r="G24" i="25"/>
  <c r="F20" i="25"/>
  <c r="F34" i="25"/>
  <c r="F31" i="25"/>
  <c r="F36" i="25"/>
  <c r="F35" i="25"/>
  <c r="G8" i="26"/>
  <c r="F14" i="26"/>
  <c r="F18" i="26"/>
  <c r="F7" i="26"/>
  <c r="G11" i="26"/>
  <c r="G8" i="25"/>
  <c r="F34" i="26"/>
  <c r="F15" i="26"/>
  <c r="F26" i="25"/>
  <c r="AC16" i="26"/>
  <c r="AC32" i="26"/>
  <c r="G16" i="25"/>
  <c r="AC11" i="26"/>
  <c r="F14" i="25"/>
  <c r="G29" i="25"/>
  <c r="F23" i="25"/>
  <c r="F39" i="26"/>
  <c r="F9" i="25"/>
  <c r="F25" i="25"/>
  <c r="F27" i="25"/>
  <c r="F6" i="26"/>
  <c r="F10" i="26"/>
  <c r="F31" i="26"/>
  <c r="G19" i="25"/>
  <c r="F32" i="25"/>
  <c r="F13" i="26"/>
  <c r="G21" i="25"/>
  <c r="F7" i="25"/>
  <c r="F17" i="26"/>
  <c r="D62" i="22"/>
  <c r="F37" i="26"/>
  <c r="G13" i="25"/>
  <c r="G29" i="26"/>
  <c r="G32" i="26"/>
  <c r="G16" i="26"/>
  <c r="G12" i="25"/>
  <c r="AC29" i="26"/>
  <c r="G27" i="26"/>
  <c r="F17" i="25"/>
  <c r="F38" i="25"/>
  <c r="F39" i="25"/>
  <c r="F30" i="25"/>
  <c r="F9" i="26"/>
  <c r="F42" i="25"/>
  <c r="AC27" i="26"/>
  <c r="F28" i="25"/>
  <c r="F40" i="25"/>
  <c r="F36" i="26"/>
  <c r="F33" i="26"/>
  <c r="G60" i="22"/>
  <c r="G19" i="26"/>
  <c r="F41" i="25"/>
  <c r="F18" i="25"/>
  <c r="F6" i="25"/>
  <c r="F38" i="26"/>
  <c r="AC24" i="26"/>
  <c r="G35" i="26"/>
  <c r="F30" i="26"/>
  <c r="F10" i="25"/>
  <c r="F41" i="26"/>
  <c r="F22" i="26"/>
  <c r="F25" i="26"/>
  <c r="AC8" i="26"/>
  <c r="F20" i="26"/>
  <c r="G40" i="26"/>
  <c r="F33" i="25"/>
  <c r="AC19" i="25"/>
  <c r="AC24" i="25"/>
  <c r="AC29" i="25"/>
  <c r="AC8" i="25"/>
  <c r="AC11" i="25"/>
  <c r="AC12" i="25"/>
  <c r="AC13" i="25"/>
  <c r="AC16" i="25"/>
  <c r="AC21" i="25"/>
  <c r="AC37" i="25"/>
  <c r="E62" i="22" l="1"/>
  <c r="AC28" i="26"/>
  <c r="G15" i="26"/>
  <c r="AC17" i="26"/>
  <c r="AC22" i="26"/>
  <c r="G61" i="22"/>
  <c r="F62" i="22"/>
  <c r="AC37" i="26"/>
  <c r="G31" i="26"/>
  <c r="AC10" i="26"/>
  <c r="G32" i="25"/>
  <c r="G15" i="25"/>
  <c r="G33" i="25"/>
  <c r="AC31" i="26"/>
  <c r="G23" i="25"/>
  <c r="G34" i="25"/>
  <c r="AC41" i="26"/>
  <c r="G17" i="26"/>
  <c r="G18" i="25"/>
  <c r="G36" i="26"/>
  <c r="G18" i="26"/>
  <c r="G26" i="25"/>
  <c r="AC39" i="26"/>
  <c r="G26" i="26"/>
  <c r="G28" i="26"/>
  <c r="AC25" i="26"/>
  <c r="G22" i="25"/>
  <c r="G39" i="25"/>
  <c r="G35" i="25"/>
  <c r="G6" i="25"/>
  <c r="G25" i="25"/>
  <c r="AC21" i="26"/>
  <c r="G34" i="26"/>
  <c r="G40" i="25"/>
  <c r="G9" i="26"/>
  <c r="G14" i="25"/>
  <c r="G37" i="26"/>
  <c r="AC34" i="26"/>
  <c r="G30" i="26"/>
  <c r="AC12" i="26"/>
  <c r="AC20" i="26"/>
  <c r="AC33" i="26"/>
  <c r="AC23" i="26"/>
  <c r="G38" i="26"/>
  <c r="G13" i="26"/>
  <c r="AC36" i="26"/>
  <c r="G23" i="26"/>
  <c r="G27" i="25"/>
  <c r="G25" i="26"/>
  <c r="G7" i="26"/>
  <c r="AC42" i="26"/>
  <c r="G20" i="25"/>
  <c r="G22" i="26"/>
  <c r="G17" i="25"/>
  <c r="AC15" i="26"/>
  <c r="G36" i="25"/>
  <c r="AC7" i="26"/>
  <c r="G42" i="25"/>
  <c r="G6" i="26"/>
  <c r="G20" i="26"/>
  <c r="G28" i="25"/>
  <c r="G33" i="26"/>
  <c r="G42" i="26"/>
  <c r="AC26" i="26"/>
  <c r="AC30" i="26"/>
  <c r="G31" i="25"/>
  <c r="AC18" i="26"/>
  <c r="G38" i="25"/>
  <c r="G41" i="25"/>
  <c r="G30" i="25"/>
  <c r="G39" i="26"/>
  <c r="AC6" i="26"/>
  <c r="AC38" i="26"/>
  <c r="G9" i="25"/>
  <c r="G7" i="25"/>
  <c r="AC14" i="26"/>
  <c r="G21" i="26"/>
  <c r="G10" i="26"/>
  <c r="G14" i="26"/>
  <c r="G12" i="26"/>
  <c r="D63" i="22"/>
  <c r="G41" i="26"/>
  <c r="AC9" i="26"/>
  <c r="AC13" i="26"/>
  <c r="G10" i="25"/>
  <c r="AC22" i="25"/>
  <c r="AC17" i="25"/>
  <c r="AC40" i="25"/>
  <c r="AC6" i="25"/>
  <c r="AC34" i="25"/>
  <c r="AC26" i="25"/>
  <c r="AC28" i="25"/>
  <c r="AC23" i="25"/>
  <c r="AC20" i="25"/>
  <c r="AC31" i="25"/>
  <c r="AC36" i="25"/>
  <c r="AC15" i="25"/>
  <c r="AC39" i="25"/>
  <c r="AC38" i="25"/>
  <c r="AC32" i="25"/>
  <c r="AC18" i="25"/>
  <c r="AC35" i="25"/>
  <c r="AC33" i="25"/>
  <c r="AC7" i="25"/>
  <c r="AC42" i="25"/>
  <c r="AC9" i="25"/>
  <c r="AC30" i="25"/>
  <c r="AC25" i="25"/>
  <c r="AC27" i="25"/>
  <c r="AC10" i="25"/>
  <c r="AC41" i="25"/>
  <c r="AC14" i="25"/>
  <c r="E63" i="22" l="1"/>
  <c r="D64" i="22"/>
  <c r="G62" i="22"/>
  <c r="F63" i="22"/>
  <c r="E64" i="22" l="1"/>
  <c r="D65" i="22"/>
  <c r="G63" i="22"/>
  <c r="F64" i="22"/>
  <c r="E65" i="22" l="1"/>
  <c r="D66" i="22"/>
  <c r="G64" i="22"/>
  <c r="F65" i="22"/>
  <c r="E66" i="22" l="1"/>
  <c r="G65" i="22"/>
  <c r="D67" i="22"/>
  <c r="F66" i="22"/>
  <c r="E67" i="22" l="1"/>
  <c r="G66" i="22"/>
  <c r="D68" i="22"/>
  <c r="F67" i="22"/>
  <c r="E68" i="22" l="1"/>
  <c r="F68" i="22"/>
  <c r="D69" i="22"/>
  <c r="G67" i="22"/>
  <c r="E69" i="22" l="1"/>
  <c r="D70" i="22"/>
  <c r="F69" i="22"/>
  <c r="G69" i="22"/>
  <c r="G68" i="22"/>
  <c r="E70" i="22" l="1"/>
  <c r="F70" i="22"/>
  <c r="D71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D76" i="22" s="1"/>
  <c r="F74" i="22"/>
  <c r="G74" i="22"/>
  <c r="E75" i="22" l="1"/>
  <c r="E76" i="22"/>
  <c r="F76" i="22"/>
  <c r="D77" i="22"/>
  <c r="F75" i="22"/>
  <c r="G75" i="22"/>
  <c r="G76" i="22"/>
  <c r="E77" i="22" l="1"/>
  <c r="F77" i="22"/>
  <c r="D78" i="22"/>
  <c r="G77" i="22"/>
  <c r="E78" i="22" l="1"/>
  <c r="F78" i="22"/>
  <c r="D79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4"/>
  <c r="E8" i="16"/>
  <c r="D13" i="15"/>
  <c r="E15" i="16"/>
  <c r="D10" i="15"/>
  <c r="D18" i="15"/>
  <c r="D8" i="15"/>
  <c r="D12" i="15"/>
  <c r="E9" i="16"/>
  <c r="G5" i="25"/>
  <c r="D22" i="15"/>
  <c r="C5" i="20"/>
  <c r="E5" i="16"/>
  <c r="D20" i="15"/>
  <c r="E11" i="16"/>
  <c r="C6" i="20"/>
  <c r="E3" i="16"/>
  <c r="D14" i="15"/>
  <c r="D9" i="15"/>
  <c r="E33" i="16"/>
  <c r="D17" i="15"/>
  <c r="D7" i="15"/>
  <c r="E18" i="16"/>
  <c r="D21" i="15"/>
  <c r="E21" i="16"/>
  <c r="E14" i="16"/>
  <c r="E6" i="16"/>
  <c r="E4" i="16"/>
  <c r="G5" i="26"/>
  <c r="E13" i="16"/>
  <c r="D11" i="15"/>
  <c r="D6" i="15"/>
  <c r="E7" i="16"/>
  <c r="E17" i="16"/>
  <c r="D5" i="15"/>
  <c r="D81" i="22"/>
  <c r="D15" i="15"/>
  <c r="E20" i="16"/>
  <c r="E16" i="16"/>
  <c r="D19" i="15"/>
  <c r="F80" i="22"/>
  <c r="E10" i="16"/>
  <c r="G4" i="23"/>
  <c r="D3" i="19" a="1"/>
  <c r="AC5" i="26"/>
  <c r="E12" i="16"/>
  <c r="D16" i="15"/>
  <c r="AC5" i="25"/>
  <c r="X18" i="16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23" i="19"/>
  <c r="E16" i="15"/>
  <c r="F7" i="16"/>
  <c r="F96" i="19"/>
  <c r="F11" i="16"/>
  <c r="F24" i="19"/>
  <c r="F43" i="19"/>
  <c r="F77" i="19"/>
  <c r="F3" i="16"/>
  <c r="F60" i="19"/>
  <c r="F25" i="19"/>
  <c r="F3" i="19"/>
  <c r="F54" i="19"/>
  <c r="F11" i="17"/>
  <c r="F40" i="19"/>
  <c r="F20" i="19"/>
  <c r="F93" i="19"/>
  <c r="F21" i="16"/>
  <c r="F122" i="19"/>
  <c r="F26" i="19"/>
  <c r="F32" i="18"/>
  <c r="F9" i="16"/>
  <c r="F103" i="19"/>
  <c r="F12" i="16"/>
  <c r="F14" i="19"/>
  <c r="F69" i="19"/>
  <c r="F8" i="19"/>
  <c r="F30" i="18"/>
  <c r="F16" i="19"/>
  <c r="F115" i="19"/>
  <c r="F102" i="19"/>
  <c r="F17" i="19"/>
  <c r="F40" i="18"/>
  <c r="F49" i="19"/>
  <c r="F34" i="18"/>
  <c r="F13" i="19"/>
  <c r="F10" i="18"/>
  <c r="F39" i="19"/>
  <c r="F83" i="19"/>
  <c r="F16" i="18"/>
  <c r="F37" i="19"/>
  <c r="F105" i="19"/>
  <c r="F33" i="16"/>
  <c r="F35" i="19"/>
  <c r="F20" i="16"/>
  <c r="F10" i="19"/>
  <c r="F41" i="18"/>
  <c r="F14" i="16"/>
  <c r="F46" i="19"/>
  <c r="F19" i="19"/>
  <c r="E6" i="15"/>
  <c r="E10" i="15"/>
  <c r="E12" i="15"/>
  <c r="F90" i="19"/>
  <c r="F52" i="19"/>
  <c r="F13" i="18"/>
  <c r="F98" i="19"/>
  <c r="F33" i="18"/>
  <c r="F21" i="19"/>
  <c r="F22" i="19"/>
  <c r="F6" i="17"/>
  <c r="E11" i="15"/>
  <c r="F42" i="19"/>
  <c r="D6" i="20"/>
  <c r="E9" i="15"/>
  <c r="F82" i="19"/>
  <c r="F95" i="19"/>
  <c r="F99" i="19"/>
  <c r="F28" i="18"/>
  <c r="F14" i="17"/>
  <c r="F30" i="19"/>
  <c r="F80" i="19"/>
  <c r="F5" i="19"/>
  <c r="F121" i="19"/>
  <c r="F114" i="19"/>
  <c r="F17" i="17"/>
  <c r="F119" i="19"/>
  <c r="F8" i="17"/>
  <c r="F12" i="18"/>
  <c r="F120" i="19"/>
  <c r="F13" i="16"/>
  <c r="F91" i="19"/>
  <c r="F39" i="18"/>
  <c r="F41" i="19"/>
  <c r="D5" i="20"/>
  <c r="F32" i="19"/>
  <c r="E22" i="15"/>
  <c r="F15" i="19"/>
  <c r="F25" i="18"/>
  <c r="F11" i="19"/>
  <c r="F7" i="17"/>
  <c r="F27" i="18"/>
  <c r="F4" i="16"/>
  <c r="E15" i="15"/>
  <c r="F4" i="19"/>
  <c r="F13" i="17"/>
  <c r="F56" i="19"/>
  <c r="F18" i="19"/>
  <c r="F55" i="19"/>
  <c r="F15" i="16"/>
  <c r="F87" i="19"/>
  <c r="F24" i="18"/>
  <c r="F10" i="17"/>
  <c r="F110" i="19"/>
  <c r="F70" i="19"/>
  <c r="E7" i="15"/>
  <c r="E14" i="15"/>
  <c r="F86" i="19"/>
  <c r="F17" i="18"/>
  <c r="F14" i="18"/>
  <c r="F36" i="19"/>
  <c r="F46" i="18"/>
  <c r="F42" i="18"/>
  <c r="E13" i="15"/>
  <c r="F104" i="19"/>
  <c r="F116" i="19"/>
  <c r="F79" i="19"/>
  <c r="F81" i="22"/>
  <c r="F8" i="18"/>
  <c r="F9" i="17"/>
  <c r="F112" i="19"/>
  <c r="E5" i="15"/>
  <c r="E17" i="15"/>
  <c r="E20" i="15"/>
  <c r="F63" i="19"/>
  <c r="F92" i="19"/>
  <c r="F38" i="18"/>
  <c r="F7" i="18"/>
  <c r="F34" i="19"/>
  <c r="F57" i="19"/>
  <c r="F35" i="18"/>
  <c r="F21" i="18"/>
  <c r="F51" i="19"/>
  <c r="F43" i="18"/>
  <c r="F18" i="16"/>
  <c r="F45" i="18"/>
  <c r="F89" i="19"/>
  <c r="F68" i="19"/>
  <c r="F6" i="19"/>
  <c r="F118" i="19"/>
  <c r="F47" i="18"/>
  <c r="F113" i="19"/>
  <c r="F71" i="19"/>
  <c r="F100" i="19"/>
  <c r="F16" i="17"/>
  <c r="F9" i="19"/>
  <c r="F9" i="18"/>
  <c r="F15" i="17"/>
  <c r="F59" i="19"/>
  <c r="E21" i="15"/>
  <c r="F81" i="19"/>
  <c r="F75" i="19"/>
  <c r="F48" i="19"/>
  <c r="F111" i="19"/>
  <c r="F45" i="19"/>
  <c r="F27" i="19"/>
  <c r="F88" i="19"/>
  <c r="F72" i="19"/>
  <c r="F12" i="17"/>
  <c r="F26" i="18"/>
  <c r="F8" i="16"/>
  <c r="E18" i="15"/>
  <c r="F37" i="18"/>
  <c r="F97" i="19"/>
  <c r="F10" i="16"/>
  <c r="F101" i="19"/>
  <c r="F65" i="19"/>
  <c r="F29" i="18"/>
  <c r="F58" i="19"/>
  <c r="F74" i="19"/>
  <c r="F61" i="19"/>
  <c r="F31" i="18"/>
  <c r="F23" i="18"/>
  <c r="F5" i="16"/>
  <c r="E19" i="15"/>
  <c r="F107" i="19"/>
  <c r="F53" i="19"/>
  <c r="F16" i="16"/>
  <c r="F67" i="19"/>
  <c r="F11" i="18"/>
  <c r="F44" i="18"/>
  <c r="F62" i="19"/>
  <c r="F31" i="19"/>
  <c r="F28" i="19"/>
  <c r="F17" i="16"/>
  <c r="F7" i="19"/>
  <c r="F6" i="18"/>
  <c r="F85" i="19"/>
  <c r="F50" i="19"/>
  <c r="F109" i="19"/>
  <c r="F22" i="18"/>
  <c r="E8" i="15"/>
  <c r="F6" i="16"/>
  <c r="F12" i="19"/>
  <c r="F44" i="19"/>
  <c r="F78" i="19"/>
  <c r="F64" i="19"/>
  <c r="F84" i="19"/>
  <c r="F20" i="18"/>
  <c r="F29" i="19"/>
  <c r="D82" i="22"/>
  <c r="F73" i="19"/>
  <c r="F19" i="18"/>
  <c r="F94" i="19"/>
  <c r="F108" i="19"/>
  <c r="F66" i="19"/>
  <c r="F38" i="19"/>
  <c r="F106" i="19"/>
  <c r="F18" i="18"/>
  <c r="F33" i="19"/>
  <c r="F36" i="18"/>
  <c r="F15" i="18"/>
  <c r="F47" i="19"/>
  <c r="F76" i="19"/>
  <c r="F117" i="19"/>
  <c r="Z14" i="17"/>
  <c r="Z15" i="17"/>
  <c r="Z7" i="17"/>
  <c r="Z17" i="17"/>
  <c r="X21" i="16"/>
  <c r="P7" i="15"/>
  <c r="P13" i="15"/>
  <c r="Z13" i="17"/>
  <c r="X15" i="16"/>
  <c r="X17" i="16"/>
  <c r="P19" i="15"/>
  <c r="X14" i="16"/>
  <c r="Z6" i="17"/>
  <c r="Q5" i="20"/>
  <c r="X20" i="16"/>
  <c r="P11" i="15"/>
  <c r="P9" i="15"/>
  <c r="Q6" i="20"/>
  <c r="P8" i="15"/>
  <c r="Z8" i="17"/>
  <c r="Z11" i="17"/>
  <c r="P22" i="15"/>
  <c r="P14" i="15"/>
  <c r="Z9" i="17"/>
  <c r="Z12" i="17"/>
  <c r="X11" i="16"/>
  <c r="P18" i="15"/>
  <c r="P17" i="15"/>
  <c r="Z10" i="17"/>
  <c r="X12" i="16"/>
  <c r="P10" i="15"/>
  <c r="P15" i="15"/>
  <c r="X10" i="16"/>
  <c r="Z16" i="17"/>
  <c r="X16" i="16"/>
  <c r="X13" i="16"/>
  <c r="X8" i="16"/>
  <c r="P21" i="15"/>
  <c r="P5" i="15"/>
  <c r="X9" i="16"/>
  <c r="X33" i="16"/>
  <c r="P12" i="15"/>
  <c r="X7" i="16"/>
  <c r="P16" i="15"/>
  <c r="P20" i="15"/>
  <c r="P6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7" i="18"/>
  <c r="G18" i="18"/>
  <c r="G67" i="19"/>
  <c r="G21" i="18"/>
  <c r="G49" i="19"/>
  <c r="G17" i="17"/>
  <c r="G56" i="19"/>
  <c r="G25" i="18"/>
  <c r="G12" i="19"/>
  <c r="G11" i="18"/>
  <c r="G70" i="19"/>
  <c r="G46" i="18"/>
  <c r="G118" i="19"/>
  <c r="G46" i="19"/>
  <c r="G10" i="17"/>
  <c r="G34" i="18"/>
  <c r="G9" i="18"/>
  <c r="G7" i="18"/>
  <c r="G42" i="18"/>
  <c r="G22" i="18"/>
  <c r="G57" i="19"/>
  <c r="G26" i="18"/>
  <c r="G39" i="18"/>
  <c r="G3" i="19"/>
  <c r="G45" i="19"/>
  <c r="G43" i="19"/>
  <c r="G14" i="17"/>
  <c r="G22" i="19"/>
  <c r="G7" i="17"/>
  <c r="G80" i="19"/>
  <c r="G14" i="19"/>
  <c r="G47" i="19"/>
  <c r="G13" i="18"/>
  <c r="G29" i="19"/>
  <c r="G64" i="19"/>
  <c r="G92" i="19"/>
  <c r="D4" i="20"/>
  <c r="G38" i="19"/>
  <c r="G12" i="18"/>
  <c r="G16" i="18"/>
  <c r="G68" i="19"/>
  <c r="G122" i="19"/>
  <c r="E4" i="15"/>
  <c r="G48" i="19"/>
  <c r="G63" i="19"/>
  <c r="G7" i="19"/>
  <c r="G13" i="19"/>
  <c r="G21" i="19"/>
  <c r="G93" i="19"/>
  <c r="G52" i="19"/>
  <c r="G37" i="19"/>
  <c r="G6" i="17"/>
  <c r="G99" i="19"/>
  <c r="G98" i="19"/>
  <c r="G34" i="19"/>
  <c r="G97" i="19"/>
  <c r="G76" i="19"/>
  <c r="G66" i="19"/>
  <c r="F82" i="22"/>
  <c r="G12" i="17"/>
  <c r="G73" i="19"/>
  <c r="G42" i="19"/>
  <c r="G24" i="18"/>
  <c r="G29" i="18"/>
  <c r="G25" i="19"/>
  <c r="G105" i="19"/>
  <c r="G115" i="19"/>
  <c r="G81" i="19"/>
  <c r="G17" i="19"/>
  <c r="G104" i="19"/>
  <c r="G88" i="19"/>
  <c r="G119" i="19"/>
  <c r="G15" i="17"/>
  <c r="G59" i="19"/>
  <c r="G69" i="19"/>
  <c r="G84" i="19"/>
  <c r="G109" i="19"/>
  <c r="G101" i="19"/>
  <c r="G36" i="19"/>
  <c r="G6" i="19"/>
  <c r="G18" i="19"/>
  <c r="G31" i="18"/>
  <c r="G33" i="19"/>
  <c r="G40" i="19"/>
  <c r="G112" i="19"/>
  <c r="G2" i="19"/>
  <c r="G114" i="19"/>
  <c r="G91" i="19"/>
  <c r="G28" i="19"/>
  <c r="G43" i="18"/>
  <c r="G51" i="19"/>
  <c r="G36" i="18"/>
  <c r="G30" i="19"/>
  <c r="G16" i="17"/>
  <c r="G4" i="19"/>
  <c r="G65" i="19"/>
  <c r="G32" i="19"/>
  <c r="G116" i="19"/>
  <c r="G39" i="19"/>
  <c r="G9" i="19"/>
  <c r="G106" i="19"/>
  <c r="G89" i="19"/>
  <c r="G26" i="19"/>
  <c r="G24" i="19"/>
  <c r="G27" i="18"/>
  <c r="G11" i="19"/>
  <c r="G20" i="19"/>
  <c r="G85" i="19"/>
  <c r="G55" i="19"/>
  <c r="G41" i="18"/>
  <c r="G86" i="19"/>
  <c r="G23" i="18"/>
  <c r="G17" i="18"/>
  <c r="G33" i="18"/>
  <c r="G6" i="18"/>
  <c r="G15" i="19"/>
  <c r="G100" i="19"/>
  <c r="G23" i="19"/>
  <c r="G5" i="19"/>
  <c r="G83" i="19"/>
  <c r="G103" i="19"/>
  <c r="G27" i="19"/>
  <c r="G28" i="18"/>
  <c r="G19" i="19"/>
  <c r="G5" i="17"/>
  <c r="G50" i="19"/>
  <c r="G38" i="18"/>
  <c r="G96" i="19"/>
  <c r="G16" i="19"/>
  <c r="G113" i="19"/>
  <c r="G53" i="19"/>
  <c r="G94" i="19"/>
  <c r="G45" i="18"/>
  <c r="G35" i="18"/>
  <c r="G61" i="19"/>
  <c r="G41" i="19"/>
  <c r="G111" i="19"/>
  <c r="G121" i="19"/>
  <c r="G107" i="19"/>
  <c r="F2" i="16"/>
  <c r="D83" i="22"/>
  <c r="G10" i="19"/>
  <c r="G8" i="19"/>
  <c r="G32" i="18"/>
  <c r="G44" i="18"/>
  <c r="G19" i="18"/>
  <c r="G87" i="19"/>
  <c r="G95" i="19"/>
  <c r="G82" i="19"/>
  <c r="G10" i="18"/>
  <c r="G90" i="19"/>
  <c r="G117" i="19"/>
  <c r="G78" i="19"/>
  <c r="G20" i="18"/>
  <c r="G79" i="19"/>
  <c r="G31" i="19"/>
  <c r="G74" i="19"/>
  <c r="G13" i="17"/>
  <c r="G5" i="18"/>
  <c r="G71" i="19"/>
  <c r="G72" i="19"/>
  <c r="G14" i="18"/>
  <c r="G77" i="19"/>
  <c r="G47" i="18"/>
  <c r="G54" i="19"/>
  <c r="G60" i="19"/>
  <c r="G110" i="19"/>
  <c r="G35" i="19"/>
  <c r="G11" i="17"/>
  <c r="G120" i="19"/>
  <c r="G40" i="18"/>
  <c r="G102" i="19"/>
  <c r="G62" i="19"/>
  <c r="G108" i="19"/>
  <c r="G15" i="18"/>
  <c r="G58" i="19"/>
  <c r="G9" i="17"/>
  <c r="G75" i="19"/>
  <c r="G8" i="18"/>
  <c r="G30" i="18"/>
  <c r="G8" i="17"/>
  <c r="G44" i="19"/>
  <c r="Z35" i="18"/>
  <c r="Z36" i="18"/>
  <c r="Z14" i="18"/>
  <c r="Z43" i="18"/>
  <c r="Z46" i="18"/>
  <c r="Z19" i="18"/>
  <c r="Z38" i="18"/>
  <c r="Z32" i="18"/>
  <c r="Z11" i="18"/>
  <c r="Z10" i="18"/>
  <c r="Z45" i="18"/>
  <c r="Q3" i="20"/>
  <c r="Z25" i="18"/>
  <c r="Z13" i="18"/>
  <c r="Z39" i="18"/>
  <c r="Z37" i="18"/>
  <c r="Z17" i="18"/>
  <c r="Z41" i="18"/>
  <c r="Z16" i="18"/>
  <c r="Z24" i="18"/>
  <c r="Z30" i="18"/>
  <c r="Z18" i="18"/>
  <c r="Z33" i="18"/>
  <c r="Z47" i="18"/>
  <c r="Z23" i="18"/>
  <c r="Z28" i="18"/>
  <c r="Z44" i="18"/>
  <c r="Z21" i="18"/>
  <c r="Z34" i="18"/>
  <c r="Z26" i="18"/>
  <c r="Z6" i="18"/>
  <c r="Z8" i="18"/>
  <c r="Z20" i="18"/>
  <c r="Z31" i="18"/>
  <c r="Z9" i="18"/>
  <c r="Z40" i="18"/>
  <c r="Z29" i="18"/>
  <c r="Z27" i="18"/>
  <c r="Z42" i="18"/>
  <c r="Z7" i="18"/>
  <c r="Z15" i="18"/>
  <c r="Z12" i="18"/>
  <c r="Z22" i="18"/>
  <c r="G82" i="22"/>
  <c r="E83" i="22" l="1"/>
  <c r="E5" i="13"/>
  <c r="E5" i="11"/>
  <c r="E5" i="12"/>
  <c r="C6" i="13"/>
  <c r="C6" i="12"/>
  <c r="C6" i="11"/>
  <c r="F5" i="11"/>
  <c r="D84" i="22"/>
  <c r="F5" i="13"/>
  <c r="F83" i="22"/>
  <c r="F5" i="12"/>
  <c r="G83" i="22"/>
  <c r="E84" i="22" l="1"/>
  <c r="C7" i="13"/>
  <c r="E6" i="13"/>
  <c r="E4" i="12"/>
  <c r="C7" i="12"/>
  <c r="E6" i="12"/>
  <c r="E4" i="11"/>
  <c r="C7" i="11"/>
  <c r="E6" i="11"/>
  <c r="F6" i="11"/>
  <c r="F6" i="13"/>
  <c r="F84" i="22"/>
  <c r="D85" i="22"/>
  <c r="G5" i="13"/>
  <c r="G5" i="12"/>
  <c r="F6" i="12"/>
  <c r="G5" i="11"/>
  <c r="G84" i="22"/>
  <c r="E85" i="22" l="1"/>
  <c r="C8" i="13"/>
  <c r="E7" i="13"/>
  <c r="E7" i="12"/>
  <c r="C8" i="12"/>
  <c r="E7" i="11"/>
  <c r="C8" i="11"/>
  <c r="G6" i="13"/>
  <c r="F85" i="22"/>
  <c r="G6" i="11"/>
  <c r="F7" i="12"/>
  <c r="F7" i="13"/>
  <c r="D86" i="22"/>
  <c r="G6" i="12"/>
  <c r="F7" i="11"/>
  <c r="G85" i="22"/>
  <c r="E86" i="22" l="1"/>
  <c r="E8" i="13"/>
  <c r="C9" i="13"/>
  <c r="C9" i="12"/>
  <c r="E8" i="12"/>
  <c r="E8" i="11"/>
  <c r="C9" i="11"/>
  <c r="F8" i="13"/>
  <c r="F8" i="11"/>
  <c r="G7" i="13"/>
  <c r="F8" i="12"/>
  <c r="G7" i="12"/>
  <c r="G7" i="11"/>
  <c r="F86" i="22"/>
  <c r="D87" i="22"/>
  <c r="G86" i="22"/>
  <c r="E87" i="22" l="1"/>
  <c r="E4" i="13"/>
  <c r="C10" i="13"/>
  <c r="E9" i="13"/>
  <c r="E9" i="12"/>
  <c r="C10" i="12"/>
  <c r="C10" i="11"/>
  <c r="E9" i="11"/>
  <c r="D88" i="22"/>
  <c r="D89" i="22"/>
  <c r="F87" i="22"/>
  <c r="F9" i="11"/>
  <c r="G8" i="13"/>
  <c r="G8" i="11"/>
  <c r="F9" i="13"/>
  <c r="G8" i="12"/>
  <c r="F9" i="12"/>
  <c r="G87" i="22"/>
  <c r="E88" i="22" l="1"/>
  <c r="E89" i="22"/>
  <c r="E10" i="13"/>
  <c r="C11" i="13"/>
  <c r="E10" i="12"/>
  <c r="C11" i="12"/>
  <c r="E10" i="11"/>
  <c r="C11" i="11"/>
  <c r="D90" i="22"/>
  <c r="F88" i="22"/>
  <c r="G88" i="22" s="1"/>
  <c r="G9" i="11"/>
  <c r="F10" i="12"/>
  <c r="G9" i="12"/>
  <c r="F10" i="13"/>
  <c r="F10" i="11"/>
  <c r="G9" i="13"/>
  <c r="F89" i="22"/>
  <c r="G89" i="22"/>
  <c r="E90" i="22" l="1"/>
  <c r="E11" i="13"/>
  <c r="C12" i="13"/>
  <c r="E11" i="12"/>
  <c r="C12" i="12"/>
  <c r="C12" i="11"/>
  <c r="E11" i="11"/>
  <c r="F90" i="22"/>
  <c r="G10" i="12"/>
  <c r="F11" i="12"/>
  <c r="G10" i="11"/>
  <c r="F11" i="13"/>
  <c r="D91" i="22"/>
  <c r="G10" i="13"/>
  <c r="F11" i="11"/>
  <c r="G90" i="22"/>
  <c r="E91" i="22" l="1"/>
  <c r="E12" i="13"/>
  <c r="C13" i="13"/>
  <c r="E12" i="12"/>
  <c r="C13" i="12"/>
  <c r="E12" i="11"/>
  <c r="C13" i="11"/>
  <c r="G11" i="12"/>
  <c r="F12" i="13"/>
  <c r="F12" i="11"/>
  <c r="G11" i="13"/>
  <c r="D92" i="22"/>
  <c r="G11" i="11"/>
  <c r="F91" i="22"/>
  <c r="F12" i="12"/>
  <c r="G91" i="22"/>
  <c r="E92" i="22" l="1"/>
  <c r="E13" i="13"/>
  <c r="C14" i="13"/>
  <c r="E13" i="12"/>
  <c r="C14" i="12"/>
  <c r="E13" i="11"/>
  <c r="C14" i="11"/>
  <c r="F4" i="22"/>
  <c r="F92" i="22"/>
  <c r="G12" i="12"/>
  <c r="F13" i="11"/>
  <c r="G12" i="13"/>
  <c r="D93" i="22"/>
  <c r="G12" i="11"/>
  <c r="F13" i="12"/>
  <c r="F13" i="13"/>
  <c r="G92" i="22"/>
  <c r="E93" i="22" l="1"/>
  <c r="C15" i="13"/>
  <c r="E14" i="13"/>
  <c r="C15" i="12"/>
  <c r="E14" i="12"/>
  <c r="C15" i="11"/>
  <c r="E14" i="11"/>
  <c r="D94" i="22"/>
  <c r="F14" i="11"/>
  <c r="G13" i="13"/>
  <c r="F14" i="12"/>
  <c r="F14" i="13"/>
  <c r="G13" i="11"/>
  <c r="G4" i="22"/>
  <c r="F93" i="22"/>
  <c r="G13" i="12"/>
  <c r="G93" i="22"/>
  <c r="E94" i="22" l="1"/>
  <c r="C16" i="13"/>
  <c r="E15" i="13"/>
  <c r="E15" i="12"/>
  <c r="C16" i="12"/>
  <c r="E15" i="11"/>
  <c r="C16" i="11"/>
  <c r="D95" i="22"/>
  <c r="G14" i="12"/>
  <c r="G14" i="13"/>
  <c r="F15" i="13"/>
  <c r="F15" i="12"/>
  <c r="G14" i="11"/>
  <c r="F15" i="11"/>
  <c r="F94" i="22"/>
  <c r="G94" i="22"/>
  <c r="E95" i="22" l="1"/>
  <c r="E16" i="13"/>
  <c r="C17" i="13"/>
  <c r="C17" i="12"/>
  <c r="E16" i="12"/>
  <c r="E16" i="11"/>
  <c r="C17" i="11"/>
  <c r="G15" i="12"/>
  <c r="F16" i="12"/>
  <c r="G15" i="13"/>
  <c r="F16" i="13"/>
  <c r="F16" i="11"/>
  <c r="G15" i="11"/>
  <c r="F95" i="22"/>
  <c r="G95" i="22"/>
  <c r="E17" i="13" l="1"/>
  <c r="C18" i="13"/>
  <c r="C18" i="12"/>
  <c r="E17" i="12"/>
  <c r="C18" i="11"/>
  <c r="E17" i="11"/>
  <c r="F17" i="13"/>
  <c r="F17" i="12"/>
  <c r="F17" i="11"/>
  <c r="G16" i="12"/>
  <c r="G16" i="13"/>
  <c r="G16" i="11"/>
  <c r="C19" i="13" l="1"/>
  <c r="E18" i="13"/>
  <c r="E18" i="12"/>
  <c r="C19" i="12"/>
  <c r="E18" i="11"/>
  <c r="C19" i="11"/>
  <c r="G17" i="11"/>
  <c r="G17" i="13"/>
  <c r="F18" i="11"/>
  <c r="F18" i="13"/>
  <c r="F18" i="12"/>
  <c r="G17" i="12"/>
  <c r="E19" i="13" l="1"/>
  <c r="C20" i="13"/>
  <c r="C20" i="12"/>
  <c r="E19" i="12"/>
  <c r="C20" i="11"/>
  <c r="E19" i="11"/>
  <c r="F19" i="11"/>
  <c r="F19" i="13"/>
  <c r="F19" i="12"/>
  <c r="G18" i="12"/>
  <c r="G18" i="13"/>
  <c r="G18" i="11"/>
  <c r="E20" i="13" l="1"/>
  <c r="C21" i="13"/>
  <c r="C21" i="12"/>
  <c r="E20" i="12"/>
  <c r="E20" i="11"/>
  <c r="C21" i="11"/>
  <c r="G19" i="11"/>
  <c r="F20" i="12"/>
  <c r="G19" i="12"/>
  <c r="G19" i="13"/>
  <c r="F20" i="11"/>
  <c r="F20" i="13"/>
  <c r="E21" i="13" l="1"/>
  <c r="C22" i="13"/>
  <c r="E21" i="12"/>
  <c r="C22" i="12"/>
  <c r="E21" i="11"/>
  <c r="C22" i="11"/>
  <c r="F21" i="11"/>
  <c r="F21" i="12"/>
  <c r="G20" i="13"/>
  <c r="G20" i="11"/>
  <c r="G20" i="12"/>
  <c r="F21" i="13"/>
  <c r="C23" i="13" l="1"/>
  <c r="E22" i="13"/>
  <c r="C23" i="12"/>
  <c r="E22" i="12"/>
  <c r="C23" i="11"/>
  <c r="E22" i="11"/>
  <c r="G21" i="13"/>
  <c r="G21" i="11"/>
  <c r="G21" i="12"/>
  <c r="F22" i="13"/>
  <c r="F22" i="11"/>
  <c r="F22" i="12"/>
  <c r="C24" i="13" l="1"/>
  <c r="E23" i="13"/>
  <c r="E23" i="12"/>
  <c r="C24" i="12"/>
  <c r="E23" i="11"/>
  <c r="C24" i="11"/>
  <c r="F23" i="13"/>
  <c r="G22" i="11"/>
  <c r="F23" i="11"/>
  <c r="G22" i="12"/>
  <c r="G22" i="13"/>
  <c r="F23" i="12"/>
  <c r="E24" i="13" l="1"/>
  <c r="C25" i="13"/>
  <c r="E24" i="12"/>
  <c r="C25" i="12"/>
  <c r="E24" i="11"/>
  <c r="C25" i="11"/>
  <c r="F24" i="11"/>
  <c r="F24" i="13"/>
  <c r="G23" i="12"/>
  <c r="G23" i="13"/>
  <c r="G23" i="11"/>
  <c r="F24" i="12"/>
  <c r="E25" i="13" l="1"/>
  <c r="C26" i="13"/>
  <c r="C26" i="12"/>
  <c r="E25" i="12"/>
  <c r="C26" i="11"/>
  <c r="E25" i="11"/>
  <c r="G24" i="13"/>
  <c r="F25" i="12"/>
  <c r="G24" i="12"/>
  <c r="F25" i="13"/>
  <c r="F25" i="11"/>
  <c r="G24" i="11"/>
  <c r="C27" i="13" l="1"/>
  <c r="E26" i="13"/>
  <c r="E26" i="12"/>
  <c r="C27" i="12"/>
  <c r="E26" i="11"/>
  <c r="C27" i="11"/>
  <c r="G25" i="12"/>
  <c r="G25" i="13"/>
  <c r="F26" i="11"/>
  <c r="G25" i="11"/>
  <c r="F26" i="13"/>
  <c r="F26" i="12"/>
  <c r="E27" i="13" l="1"/>
  <c r="C28" i="13"/>
  <c r="C28" i="12"/>
  <c r="E27" i="12"/>
  <c r="C28" i="11"/>
  <c r="E27" i="11"/>
  <c r="G26" i="13"/>
  <c r="F27" i="11"/>
  <c r="F27" i="12"/>
  <c r="F27" i="13"/>
  <c r="G26" i="12"/>
  <c r="G26" i="11"/>
  <c r="C29" i="13" l="1"/>
  <c r="E28" i="13"/>
  <c r="E28" i="12"/>
  <c r="C29" i="12"/>
  <c r="C29" i="11"/>
  <c r="E28" i="11"/>
  <c r="G27" i="12"/>
  <c r="F28" i="12"/>
  <c r="G27" i="13"/>
  <c r="G27" i="11"/>
  <c r="F28" i="13"/>
  <c r="F28" i="11"/>
  <c r="E29" i="13" l="1"/>
  <c r="C30" i="13"/>
  <c r="E29" i="12"/>
  <c r="C30" i="12"/>
  <c r="E29" i="11"/>
  <c r="C30" i="11"/>
  <c r="G28" i="13"/>
  <c r="F29" i="13"/>
  <c r="F29" i="11"/>
  <c r="F29" i="12"/>
  <c r="G28" i="12"/>
  <c r="G28" i="11"/>
  <c r="C31" i="13" l="1"/>
  <c r="E30" i="13"/>
  <c r="C31" i="12"/>
  <c r="E30" i="12"/>
  <c r="C31" i="11"/>
  <c r="E30" i="11"/>
  <c r="F30" i="13"/>
  <c r="F30" i="11"/>
  <c r="F30" i="12"/>
  <c r="G29" i="12"/>
  <c r="G29" i="13"/>
  <c r="G29" i="11"/>
  <c r="C32" i="13" l="1"/>
  <c r="E31" i="13"/>
  <c r="E31" i="12"/>
  <c r="C32" i="12"/>
  <c r="E31" i="11"/>
  <c r="C32" i="11"/>
  <c r="F31" i="12"/>
  <c r="G30" i="12"/>
  <c r="G30" i="13"/>
  <c r="G30" i="11"/>
  <c r="F31" i="11"/>
  <c r="F31" i="13"/>
  <c r="E32" i="13" l="1"/>
  <c r="C33" i="13"/>
  <c r="E32" i="12"/>
  <c r="C33" i="12"/>
  <c r="E32" i="11"/>
  <c r="C33" i="11"/>
  <c r="F32" i="13"/>
  <c r="F32" i="12"/>
  <c r="G31" i="13"/>
  <c r="F32" i="11"/>
  <c r="G31" i="11"/>
  <c r="G31" i="12"/>
  <c r="E33" i="13" l="1"/>
  <c r="C34" i="13"/>
  <c r="C34" i="12"/>
  <c r="E33" i="12"/>
  <c r="C34" i="11"/>
  <c r="E33" i="11"/>
  <c r="F33" i="11"/>
  <c r="G32" i="12"/>
  <c r="G32" i="13"/>
  <c r="G32" i="11"/>
  <c r="F33" i="12"/>
  <c r="F33" i="13"/>
  <c r="C35" i="13" l="1"/>
  <c r="E34" i="13"/>
  <c r="E34" i="12"/>
  <c r="C35" i="12"/>
  <c r="E34" i="11"/>
  <c r="C35" i="11"/>
  <c r="F34" i="11"/>
  <c r="G33" i="12"/>
  <c r="G33" i="13"/>
  <c r="F34" i="12"/>
  <c r="G33" i="11"/>
  <c r="F34" i="13"/>
  <c r="E35" i="13" l="1"/>
  <c r="C36" i="13"/>
  <c r="C36" i="12"/>
  <c r="E35" i="12"/>
  <c r="C36" i="11"/>
  <c r="E35" i="11"/>
  <c r="G34" i="11"/>
  <c r="G34" i="12"/>
  <c r="F35" i="13"/>
  <c r="F35" i="12"/>
  <c r="F35" i="11"/>
  <c r="G34" i="13"/>
  <c r="E36" i="13" l="1"/>
  <c r="C37" i="13"/>
  <c r="E36" i="12"/>
  <c r="C37" i="12"/>
  <c r="E36" i="11"/>
  <c r="C37" i="11"/>
  <c r="F36" i="13"/>
  <c r="G35" i="12"/>
  <c r="F36" i="12"/>
  <c r="G35" i="13"/>
  <c r="F36" i="11"/>
  <c r="G35" i="11"/>
  <c r="E37" i="13" l="1"/>
  <c r="C38" i="13"/>
  <c r="E37" i="12"/>
  <c r="C38" i="12"/>
  <c r="E37" i="11"/>
  <c r="C38" i="11"/>
  <c r="F37" i="12"/>
  <c r="F37" i="11"/>
  <c r="G36" i="13"/>
  <c r="G36" i="12"/>
  <c r="G36" i="11"/>
  <c r="F37" i="13"/>
  <c r="C39" i="13" l="1"/>
  <c r="E38" i="13"/>
  <c r="C39" i="12"/>
  <c r="E38" i="12"/>
  <c r="C39" i="11"/>
  <c r="E38" i="11"/>
  <c r="G37" i="12"/>
  <c r="F38" i="13"/>
  <c r="G37" i="11"/>
  <c r="F38" i="12"/>
  <c r="F38" i="11"/>
  <c r="G37" i="13"/>
  <c r="C40" i="13" l="1"/>
  <c r="E39" i="13"/>
  <c r="C40" i="12"/>
  <c r="E39" i="12"/>
  <c r="E39" i="11"/>
  <c r="C40" i="11"/>
  <c r="G38" i="13"/>
  <c r="F39" i="13"/>
  <c r="F39" i="12"/>
  <c r="G38" i="12"/>
  <c r="G38" i="11"/>
  <c r="F39" i="11"/>
  <c r="E40" i="13" l="1"/>
  <c r="C41" i="13"/>
  <c r="E40" i="12"/>
  <c r="C41" i="12"/>
  <c r="E40" i="11"/>
  <c r="C41" i="11"/>
  <c r="G39" i="13"/>
  <c r="F40" i="11"/>
  <c r="F40" i="12"/>
  <c r="G39" i="11"/>
  <c r="G39" i="12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1"/>
  <c r="F41" i="13"/>
  <c r="F42" i="12"/>
  <c r="F42" i="13"/>
  <c r="G40" i="11"/>
  <c r="F41" i="12"/>
  <c r="F42" i="11"/>
  <c r="G40" i="13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13" i="7"/>
  <c r="F24" i="7"/>
  <c r="F26" i="7"/>
  <c r="G4" i="12"/>
  <c r="G41" i="12"/>
  <c r="F33" i="7"/>
  <c r="F60" i="8"/>
  <c r="F49" i="7"/>
  <c r="F24" i="8"/>
  <c r="F40" i="8"/>
  <c r="F26" i="8"/>
  <c r="F19" i="7"/>
  <c r="G4" i="13"/>
  <c r="F43" i="7"/>
  <c r="F32" i="7"/>
  <c r="F56" i="8"/>
  <c r="F8" i="8"/>
  <c r="F30" i="8"/>
  <c r="F52" i="8"/>
  <c r="F62" i="8"/>
  <c r="F20" i="7"/>
  <c r="F29" i="7"/>
  <c r="F66" i="8"/>
  <c r="F51" i="8"/>
  <c r="F12" i="7"/>
  <c r="G42" i="13"/>
  <c r="F57" i="8"/>
  <c r="F33" i="8"/>
  <c r="F17" i="8"/>
  <c r="F64" i="7"/>
  <c r="F14" i="8"/>
  <c r="F48" i="8"/>
  <c r="F23" i="7"/>
  <c r="F39" i="8"/>
  <c r="F11" i="7"/>
  <c r="F46" i="7"/>
  <c r="F51" i="7"/>
  <c r="F36" i="7"/>
  <c r="F57" i="7"/>
  <c r="F21" i="8"/>
  <c r="F22" i="7"/>
  <c r="F45" i="7"/>
  <c r="F37" i="8"/>
  <c r="F11" i="8"/>
  <c r="F55" i="7"/>
  <c r="F25" i="7"/>
  <c r="F58" i="7"/>
  <c r="F40" i="7"/>
  <c r="F36" i="8"/>
  <c r="F27" i="7"/>
  <c r="F38" i="8"/>
  <c r="F45" i="8"/>
  <c r="F28" i="8"/>
  <c r="F17" i="7"/>
  <c r="F35" i="8"/>
  <c r="G41" i="13"/>
  <c r="F43" i="8"/>
  <c r="F58" i="8"/>
  <c r="F52" i="7"/>
  <c r="F18" i="8"/>
  <c r="F65" i="7"/>
  <c r="F46" i="8"/>
  <c r="F16" i="7"/>
  <c r="F12" i="8"/>
  <c r="G4" i="11"/>
  <c r="F63" i="7"/>
  <c r="F32" i="8"/>
  <c r="F39" i="7"/>
  <c r="F35" i="7"/>
  <c r="F10" i="8"/>
  <c r="G41" i="11"/>
  <c r="F65" i="8"/>
  <c r="F22" i="8"/>
  <c r="F48" i="7"/>
  <c r="F50" i="7"/>
  <c r="F29" i="8"/>
  <c r="F56" i="7"/>
  <c r="G42" i="11"/>
  <c r="F13" i="8"/>
  <c r="F31" i="7"/>
  <c r="F55" i="8"/>
  <c r="F16" i="8"/>
  <c r="F63" i="8"/>
  <c r="F21" i="7"/>
  <c r="F30" i="7"/>
  <c r="F7" i="7"/>
  <c r="F47" i="7"/>
  <c r="F49" i="8"/>
  <c r="F18" i="7"/>
  <c r="F50" i="8"/>
  <c r="F9" i="8"/>
  <c r="F60" i="7"/>
  <c r="F59" i="7"/>
  <c r="F27" i="8"/>
  <c r="F38" i="7"/>
  <c r="F15" i="8"/>
  <c r="F14" i="7"/>
  <c r="F44" i="7"/>
  <c r="F54" i="8"/>
  <c r="G42" i="12"/>
  <c r="F34" i="8"/>
  <c r="F10" i="7"/>
  <c r="F53" i="8"/>
  <c r="F9" i="7"/>
  <c r="F62" i="7"/>
  <c r="F66" i="7"/>
  <c r="F7" i="8"/>
  <c r="F31" i="8"/>
  <c r="F28" i="7"/>
  <c r="F25" i="8"/>
  <c r="F8" i="7"/>
  <c r="F19" i="8"/>
  <c r="F15" i="7"/>
  <c r="F47" i="8"/>
  <c r="F44" i="8"/>
  <c r="F20" i="8"/>
  <c r="F53" i="7"/>
  <c r="F37" i="7"/>
  <c r="F41" i="8"/>
  <c r="F64" i="8"/>
  <c r="F42" i="7"/>
  <c r="F42" i="8"/>
  <c r="F54" i="7"/>
  <c r="F61" i="8"/>
  <c r="F34" i="7"/>
  <c r="F41" i="7"/>
  <c r="F59" i="8"/>
  <c r="F61" i="7"/>
  <c r="F23" i="8"/>
  <c r="F6" i="8" l="1"/>
  <c r="F6" i="7"/>
  <c r="S3" i="12"/>
  <c r="S3" i="13"/>
  <c r="G63" i="7"/>
  <c r="G32" i="8"/>
  <c r="G24" i="8"/>
  <c r="G60" i="7"/>
  <c r="G35" i="7"/>
  <c r="G15" i="8"/>
  <c r="G11" i="8"/>
  <c r="G25" i="7"/>
  <c r="G64" i="7"/>
  <c r="G23" i="8"/>
  <c r="G31" i="7"/>
  <c r="G53" i="8"/>
  <c r="G21" i="7"/>
  <c r="G9" i="7"/>
  <c r="G51" i="8"/>
  <c r="G61" i="8"/>
  <c r="G56" i="8"/>
  <c r="G30" i="7"/>
  <c r="G45" i="7"/>
  <c r="G40" i="8"/>
  <c r="G21" i="8"/>
  <c r="G33" i="7"/>
  <c r="G29" i="8"/>
  <c r="G46" i="8"/>
  <c r="G12" i="8"/>
  <c r="G52" i="8"/>
  <c r="G6" i="8"/>
  <c r="G53" i="7"/>
  <c r="G28" i="7"/>
  <c r="G51" i="7"/>
  <c r="G57" i="7"/>
  <c r="G62" i="7"/>
  <c r="G41" i="7"/>
  <c r="G24" i="7"/>
  <c r="G49" i="8"/>
  <c r="G14" i="7"/>
  <c r="G10" i="8"/>
  <c r="G22" i="8"/>
  <c r="G42" i="7"/>
  <c r="I7" i="6"/>
  <c r="G39" i="7"/>
  <c r="G20" i="8"/>
  <c r="G22" i="7"/>
  <c r="G61" i="7"/>
  <c r="G7" i="8"/>
  <c r="G46" i="7"/>
  <c r="G50" i="8"/>
  <c r="G47" i="7"/>
  <c r="G40" i="7"/>
  <c r="G49" i="7"/>
  <c r="G52" i="7"/>
  <c r="G59" i="7"/>
  <c r="G58" i="7"/>
  <c r="G34" i="7"/>
  <c r="G56" i="7"/>
  <c r="G36" i="8"/>
  <c r="G48" i="8"/>
  <c r="G11" i="7"/>
  <c r="G57" i="8"/>
  <c r="G14" i="8"/>
  <c r="G10" i="7"/>
  <c r="G7" i="7"/>
  <c r="G23" i="7"/>
  <c r="G50" i="7"/>
  <c r="G35" i="8"/>
  <c r="G27" i="8"/>
  <c r="G59" i="8"/>
  <c r="G17" i="7"/>
  <c r="G54" i="7"/>
  <c r="G39" i="8"/>
  <c r="G37" i="8"/>
  <c r="G66" i="7"/>
  <c r="G9" i="8"/>
  <c r="G20" i="7"/>
  <c r="G18" i="8"/>
  <c r="G12" i="7"/>
  <c r="I9" i="6"/>
  <c r="G6" i="7"/>
  <c r="G44" i="7"/>
  <c r="G65" i="7"/>
  <c r="G29" i="7"/>
  <c r="G8" i="7"/>
  <c r="G65" i="8"/>
  <c r="G19" i="8"/>
  <c r="G26" i="8"/>
  <c r="G66" i="8"/>
  <c r="G63" i="8"/>
  <c r="G27" i="7"/>
  <c r="I6" i="6"/>
  <c r="G54" i="8"/>
  <c r="G36" i="7"/>
  <c r="G28" i="8"/>
  <c r="G13" i="8"/>
  <c r="I8" i="6"/>
  <c r="G45" i="8"/>
  <c r="G44" i="8"/>
  <c r="G43" i="8"/>
  <c r="G38" i="8"/>
  <c r="G42" i="8"/>
  <c r="G18" i="7"/>
  <c r="G30" i="8"/>
  <c r="G19" i="7"/>
  <c r="G33" i="8"/>
  <c r="G55" i="8"/>
  <c r="G16" i="8"/>
  <c r="G8" i="8"/>
  <c r="G58" i="8"/>
  <c r="G13" i="7"/>
  <c r="G38" i="7"/>
  <c r="G31" i="8"/>
  <c r="I12" i="6"/>
  <c r="G41" i="8"/>
  <c r="G16" i="7"/>
  <c r="G60" i="8"/>
  <c r="G15" i="7"/>
  <c r="G64" i="8"/>
  <c r="G48" i="7"/>
  <c r="G34" i="8"/>
  <c r="G47" i="8"/>
  <c r="G37" i="7"/>
  <c r="G55" i="7"/>
  <c r="G25" i="8"/>
  <c r="I11" i="6"/>
  <c r="G62" i="8"/>
  <c r="G32" i="7"/>
  <c r="G17" i="8"/>
  <c r="G43" i="7"/>
  <c r="G26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AB38" i="13" l="1"/>
  <c r="X39" i="13"/>
  <c r="X40" i="12"/>
  <c r="AB40" i="12" s="1"/>
  <c r="S3" i="11"/>
  <c r="AB39" i="13" l="1"/>
  <c r="X40" i="13"/>
  <c r="X41" i="12"/>
  <c r="AB41" i="12" s="1"/>
  <c r="X5" i="11" a="1"/>
  <c r="AB40" i="13" l="1"/>
  <c r="X41" i="13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AB41" i="13" l="1"/>
  <c r="X42" i="13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19" i="13"/>
  <c r="AC27" i="13"/>
  <c r="AC12" i="13"/>
  <c r="AC11" i="13"/>
  <c r="AC15" i="13"/>
  <c r="AC8" i="13"/>
  <c r="AC26" i="13"/>
  <c r="AC42" i="12"/>
  <c r="AC6" i="13"/>
  <c r="AC28" i="13"/>
  <c r="AC9" i="13"/>
  <c r="AC37" i="13"/>
  <c r="AC7" i="13"/>
  <c r="AC21" i="13"/>
  <c r="AC39" i="13"/>
  <c r="AC41" i="13"/>
  <c r="AC36" i="13"/>
  <c r="AC13" i="13"/>
  <c r="AC24" i="13"/>
  <c r="AC35" i="13"/>
  <c r="Y3" i="23"/>
  <c r="AC20" i="13"/>
  <c r="AC30" i="13"/>
  <c r="AC34" i="13"/>
  <c r="AC10" i="13"/>
  <c r="AC22" i="13"/>
  <c r="AC40" i="13"/>
  <c r="AC42" i="13"/>
  <c r="X5" i="16"/>
  <c r="P3" i="15"/>
  <c r="AC29" i="13"/>
  <c r="AC25" i="13"/>
  <c r="AC14" i="13"/>
  <c r="AC16" i="13"/>
  <c r="AC38" i="13"/>
  <c r="AC17" i="13"/>
  <c r="AC31" i="13"/>
  <c r="AC23" i="13"/>
  <c r="AC32" i="13"/>
  <c r="AC5" i="13"/>
  <c r="AC33" i="13"/>
  <c r="AC18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4" i="12"/>
  <c r="AC27" i="12"/>
  <c r="AC13" i="12"/>
  <c r="AC6" i="12"/>
  <c r="AC7" i="12"/>
  <c r="AC9" i="12"/>
  <c r="AC25" i="12"/>
  <c r="AC5" i="12"/>
  <c r="AC41" i="12"/>
  <c r="AC11" i="12"/>
  <c r="AC19" i="12"/>
  <c r="AC38" i="12"/>
  <c r="AC22" i="12"/>
  <c r="AC8" i="12"/>
  <c r="AC18" i="12"/>
  <c r="AC37" i="12"/>
  <c r="AC35" i="12"/>
  <c r="AC28" i="12"/>
  <c r="AC10" i="12"/>
  <c r="AC16" i="12"/>
  <c r="AC26" i="12"/>
  <c r="AC14" i="12"/>
  <c r="AC33" i="12"/>
  <c r="AC23" i="12"/>
  <c r="AC31" i="12"/>
  <c r="AC29" i="12"/>
  <c r="AC36" i="12"/>
  <c r="AC30" i="12"/>
  <c r="AC40" i="12"/>
  <c r="AC21" i="12"/>
  <c r="AC17" i="12"/>
  <c r="AC20" i="12"/>
  <c r="AC12" i="12"/>
  <c r="AC15" i="12"/>
  <c r="AC32" i="12"/>
  <c r="AC39" i="12"/>
  <c r="AC24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25" i="11"/>
  <c r="AC29" i="11"/>
  <c r="AC13" i="11"/>
  <c r="AC19" i="11"/>
  <c r="AC36" i="11"/>
  <c r="AC41" i="11"/>
  <c r="AC27" i="11"/>
  <c r="AC10" i="11"/>
  <c r="AC18" i="11"/>
  <c r="AC9" i="11"/>
  <c r="AC12" i="11"/>
  <c r="AC31" i="11"/>
  <c r="AC30" i="11"/>
  <c r="AC17" i="11"/>
  <c r="AC37" i="11"/>
  <c r="AC35" i="11"/>
  <c r="AC15" i="11"/>
  <c r="AC38" i="11"/>
  <c r="AC23" i="11"/>
  <c r="AC16" i="11"/>
  <c r="AC11" i="11"/>
  <c r="AC24" i="11"/>
  <c r="AC28" i="11"/>
  <c r="AC20" i="11"/>
  <c r="AC34" i="11"/>
  <c r="AC40" i="11"/>
  <c r="AC26" i="11"/>
  <c r="AC8" i="11"/>
  <c r="AC6" i="11"/>
  <c r="AC22" i="11"/>
  <c r="AC33" i="11"/>
  <c r="AC39" i="11"/>
  <c r="AC14" i="11"/>
  <c r="AC7" i="11"/>
  <c r="AC5" i="11"/>
  <c r="AC32" i="11"/>
  <c r="AC21" i="11"/>
  <c r="AC42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Z4" i="18"/>
  <c r="AC3" i="12"/>
  <c r="AC3" i="25"/>
  <c r="AN5" i="18"/>
  <c r="AC3" i="13"/>
  <c r="J4" i="15"/>
  <c r="U27" i="15"/>
  <c r="S4" i="11"/>
  <c r="S4" i="13"/>
  <c r="D3" i="60"/>
  <c r="O4" i="22"/>
  <c r="F4" i="55"/>
  <c r="N6" i="16"/>
  <c r="O4" i="24"/>
  <c r="D3" i="61"/>
  <c r="S4" i="26"/>
  <c r="S4" i="12"/>
  <c r="O5" i="17"/>
  <c r="S4" i="25"/>
  <c r="O5" i="18"/>
  <c r="O4" i="23"/>
  <c r="AM4" i="18" l="1"/>
  <c r="H10" i="6"/>
  <c r="F10" i="6"/>
  <c r="Q10" i="6"/>
  <c r="I10" i="6"/>
  <c r="AM7" i="18"/>
  <c r="AM13" i="18"/>
  <c r="AM15" i="18"/>
  <c r="AM45" i="18"/>
  <c r="AM31" i="18"/>
  <c r="AM40" i="18"/>
  <c r="AM34" i="18"/>
  <c r="AM8" i="18"/>
  <c r="AM33" i="18"/>
  <c r="AM43" i="18"/>
  <c r="AM42" i="18"/>
  <c r="AN33" i="18"/>
  <c r="AM28" i="18"/>
  <c r="AM30" i="18"/>
  <c r="AN45" i="18"/>
  <c r="AM20" i="18"/>
  <c r="AN20" i="18" s="1"/>
  <c r="D7" i="56"/>
  <c r="AM6" i="18"/>
  <c r="AM26" i="18"/>
  <c r="AM11" i="18"/>
  <c r="AN11" i="18" s="1"/>
  <c r="AN40" i="18"/>
  <c r="AM41" i="18"/>
  <c r="AM44" i="18"/>
  <c r="AM37" i="18"/>
  <c r="AM25" i="18"/>
  <c r="AN25" i="18"/>
  <c r="AN28" i="18"/>
  <c r="AM32" i="18"/>
  <c r="AM24" i="18"/>
  <c r="AN24" i="18" s="1"/>
  <c r="AM46" i="18"/>
  <c r="AM21" i="18"/>
  <c r="AM18" i="18"/>
  <c r="AM9" i="18"/>
  <c r="AM36" i="18"/>
  <c r="AN7" i="18"/>
  <c r="AN32" i="18"/>
  <c r="AM38" i="18"/>
  <c r="AM39" i="18"/>
  <c r="AN39" i="18" s="1"/>
  <c r="AM23" i="18"/>
  <c r="AN23" i="18" s="1"/>
  <c r="AM27" i="18"/>
  <c r="AM35" i="18"/>
  <c r="AN35" i="18" s="1"/>
  <c r="AM17" i="18"/>
  <c r="AN17" i="18" s="1"/>
  <c r="AM47" i="18"/>
  <c r="AN47" i="18" s="1"/>
  <c r="AM12" i="18"/>
  <c r="AM19" i="18"/>
  <c r="AN19" i="18" s="1"/>
  <c r="AN31" i="18"/>
  <c r="AM10" i="18"/>
  <c r="AN10" i="18" s="1"/>
  <c r="AM16" i="18"/>
  <c r="AN16" i="18" s="1"/>
  <c r="AM14" i="18"/>
  <c r="AN14" i="18" s="1"/>
  <c r="AM22" i="18"/>
  <c r="AN6" i="18"/>
  <c r="AM29" i="18"/>
  <c r="AN29" i="18" s="1"/>
  <c r="AN27" i="18"/>
  <c r="O10" i="6"/>
  <c r="AN22" i="18"/>
  <c r="AN34" i="18"/>
  <c r="AN15" i="18"/>
  <c r="AN13" i="18"/>
  <c r="AN36" i="18"/>
  <c r="AN9" i="18"/>
  <c r="AN21" i="18"/>
  <c r="AN26" i="18"/>
  <c r="AN42" i="18"/>
  <c r="AN8" i="18"/>
  <c r="AN12" i="18"/>
  <c r="AN18" i="18"/>
  <c r="AN37" i="18"/>
  <c r="AN44" i="18"/>
  <c r="AN43" i="18"/>
  <c r="AN38" i="18"/>
  <c r="AN46" i="18"/>
  <c r="AN41" i="18"/>
  <c r="AN30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<sst xmlns="http://schemas.openxmlformats.org/spreadsheetml/2006/main" count="2640" uniqueCount="325">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</sst>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12:26:30</v>
        <stp/>
        <stp>{99129EF4-D554-47A3-AFF0-500C5BF35914}</stp>
        <tr r="O4" s="23"/>
      </tp>
      <tp t="s">
        <v>Updated at 12:12:03</v>
        <stp/>
        <stp>{10A79A6B-0E35-4C04-A550-AF1F795DBF34}</stp>
        <tr r="S4" s="12"/>
      </tp>
      <tp t="s">
        <v>Updated at 12:30:54</v>
        <stp/>
        <stp>{72A5583B-324A-48C6-A34C-2DD5CDC98978}</stp>
        <tr r="O5" s="18"/>
      </tp>
      <tp t="s">
        <v>Updated at 12:19:05</v>
        <stp/>
        <stp>{C1A13D51-6682-4EA0-8E5E-A47C633CE20C}</stp>
        <tr r="U27" s="15"/>
      </tp>
      <tp t="s">
        <v>Updated at 12:30:23</v>
        <stp/>
        <stp>{3F8735F9-ECA6-48AF-8733-54461F09FE90}</stp>
        <tr r="H4" s="20"/>
      </tp>
      <tp t="s">
        <v>Updated at 12:26:34</v>
        <stp/>
        <stp>{7AE278AE-E68D-471F-8085-819D338BED6D}</stp>
        <tr r="O4" s="24"/>
      </tp>
      <tp t="s">
        <v>Updated at 12:12:03</v>
        <stp/>
        <stp>{C0FEB332-76DB-46CD-B6A0-4BA51B24F01F}</stp>
        <tr r="K5" s="6"/>
      </tp>
      <tp t="s">
        <v>Updated at 12:12:02</v>
        <stp/>
        <stp>{6C527BAF-86A1-4762-A039-03CA18DA69B9}</stp>
        <tr r="S4" s="26"/>
      </tp>
      <tp t="s">
        <v>Updated at 12:12:02</v>
        <stp/>
        <stp>{4FA1CD4E-25BD-4221-B012-8C176084D9D4}</stp>
        <tr r="D3" s="60"/>
      </tp>
      <tp t="s">
        <v>Updated at 12:12:03</v>
        <stp/>
        <stp>{37C7D3BF-2B46-4A5D-AC70-FD4EF89156B5}</stp>
        <tr r="O5" s="17"/>
      </tp>
      <tp t="s">
        <v>Updated at 12:12:02</v>
        <stp/>
        <stp>{217A1B5D-0FE5-412D-B234-A573D2C93B95}</stp>
        <tr r="D3" s="62"/>
      </tp>
      <tp t="s">
        <v>Updated at 12:26:22</v>
        <stp/>
        <stp>{7AF7EB68-5AE0-4CFD-AC81-AEC68293A9A1}</stp>
        <tr r="N6" s="16"/>
      </tp>
      <tp t="s">
        <v>Updated at 12:12:03</v>
        <stp/>
        <stp>{F9B54EB7-6552-4984-A74D-01C4A4900022}</stp>
        <tr r="S4" s="13"/>
      </tp>
      <tp t="s">
        <v>Updated at 12:12:02</v>
        <stp/>
        <stp>{F0B61772-5809-46F5-B9EB-7A53839162E5}</stp>
        <tr r="D3" s="61"/>
      </tp>
      <tp t="s">
        <v>Updated at 12:12:02</v>
        <stp/>
        <stp>{F52F0C07-91A6-41FD-BA94-A517EFF9AD50}</stp>
        <tr r="F4" s="55"/>
      </tp>
      <tp t="s">
        <v>Updated at 12:30:45</v>
        <stp/>
        <stp>{C892C016-372E-40FA-B26C-F2B1B1F33F98}</stp>
        <tr r="S4" s="25"/>
      </tp>
      <tp t="s">
        <v>Updated at 12:12:03</v>
        <stp/>
        <stp>{F16E7BAA-CA1E-45F5-A640-DD73189E90F9}</stp>
        <tr r="J4" s="15"/>
      </tp>
      <tp t="s">
        <v>Updated at 12:12:03</v>
        <stp/>
        <stp>{026441CB-CE61-4838-BFDD-58A98A95E8BB}</stp>
        <tr r="S4" s="11"/>
      </tp>
    </main>
    <main first="pldatasource.rdatartdserver">
      <tp t="s">
        <v>Updated at 12:12:03</v>
        <stp/>
        <stp>{BB472E20-EAA5-41B1-9792-4BC539D1448F}</stp>
        <tr r="M6" s="8"/>
      </tp>
    </main>
    <main first="pldatasource.rdatartdserver">
      <tp t="s">
        <v>Updated at 12:30:47</v>
        <stp/>
        <stp>{078A4C02-A5BB-4A1E-9951-57F09823DC3F}</stp>
        <tr r="O4" s="22"/>
      </tp>
    </main>
    <main first="pldatasource.rdatartdserver">
      <tp t="s">
        <v>Updated at 12:12:03</v>
        <stp/>
        <stp>{716B9D91-ABE3-4FF1-B6BB-33B2FA262B63}</stp>
        <tr r="M6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3"/>
  <sheetViews>
    <sheetView tabSelected="1" workbookViewId="0">
      <selection activeCell="G16" sqref="G16:J16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41779.505231481482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424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41779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41779.499305555553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317</v>
      </c>
      <c r="I32" s="17" t="str">
        <f>I29&amp;"("&amp;I30&amp;","&amp;I31&amp;")"</f>
        <v>JoinHolidays(UnitedKingdom::Exchange,UnitedStates::Settlement)</v>
      </c>
      <c r="J32" s="9"/>
    </row>
    <row r="33" spans="7:10" ht="13.5" thickBot="1" x14ac:dyDescent="0.25">
      <c r="G33" s="3"/>
      <c r="H33" s="2"/>
      <c r="I33" s="2"/>
      <c r="J33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12:12:03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USDON#0002</v>
      </c>
      <c r="E6" s="486" t="str">
        <f>_xll.qlOvernightIndex(PROPER(Currency)&amp;"FedFunds","FedFunds",0,"USD",OverNightIndexCalendar,"act/360",D6,Permanent,Trigger,ObjectOverwrite)</f>
        <v>UsdFedFunds#0002</v>
      </c>
      <c r="F6" s="469" t="str">
        <f>_xll.qlLastFixingQuote(PROPER(Currency)&amp;"FedFunds"&amp;$F$5,E6,Permanent,Trigger,ObjectOverwrite)</f>
        <v>UsdFedFundsLastFixing_Quote#0002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41778</v>
      </c>
      <c r="M6" s="473">
        <v>8.7499999999999994E-2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>
        <f>_xll.qlIndexFixing($E6,$L6,TRUE,$N6)</f>
        <v>8.7499999999999991E-4</v>
      </c>
      <c r="R6" s="471">
        <f>IF($O6,_xll.qlIndexFixing($E6,$L6,FALSE,$N6),"-")</f>
        <v>8.7499999999999991E-4</v>
      </c>
      <c r="S6" s="471">
        <f t="shared" ref="S6" si="3">Q6-R6</f>
        <v>0</v>
      </c>
      <c r="T6" s="475">
        <f>_xll.qlIndexFixing($E6,$L6,TRUE,$R6)</f>
        <v>8.7499999999999991E-4</v>
      </c>
      <c r="U6" s="470">
        <f>IF(ISERROR(S6),0,ABS(S6))</f>
        <v>0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UsdLiborSW#0002</v>
      </c>
      <c r="F7" s="469" t="str">
        <f>_xll.qlLastFixingQuote(PROPER(Currency)&amp;FamilyName&amp;C7&amp;$F$5,E7,Permanent,Trigger,ObjectOverwrite)</f>
        <v>UsdLiborSWLastFixing_Quote#0002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41778</v>
      </c>
      <c r="M7" s="473">
        <v>0.1178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>
        <f>_xll.qlIndexFixing($E7,$L7,TRUE,$N7)</f>
        <v>1.178E-3</v>
      </c>
      <c r="R7" s="471">
        <f>IF($O7,_xll.qlIndexFixing($E7,$L7,FALSE,$N7),"-")</f>
        <v>1.178E-3</v>
      </c>
      <c r="S7" s="471">
        <f t="shared" ref="S7:S12" si="4">Q7-R7</f>
        <v>0</v>
      </c>
      <c r="T7" s="475">
        <f>_xll.qlIndexFixing($E7,$L7,TRUE,$R7)</f>
        <v>1.178E-3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USD1M#0002</v>
      </c>
      <c r="E8" s="469" t="str">
        <f>_xll.qlLibor(PROPER(Currency)&amp;FamilyName&amp;C8,Currency,C8,D8,Permanent,Trigger,ObjectOverwrite)</f>
        <v>UsdLibor1M#0002</v>
      </c>
      <c r="F8" s="469" t="str">
        <f>_xll.qlLastFixingQuote(PROPER(Currency)&amp;FamilyName&amp;C8&amp;$F$5,E8,Permanent,Trigger,ObjectOverwrite)</f>
        <v>UsdLibor1MLastFixing_Quote#0002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41778</v>
      </c>
      <c r="M8" s="473">
        <v>0.14849999999999999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>
        <f>_xll.qlIndexFixing($E8,$L8,TRUE,$N8)</f>
        <v>1.485E-3</v>
      </c>
      <c r="R8" s="471">
        <f>IF($O8,_xll.qlIndexFixing($E8,$L8,FALSE,$N8),"-")</f>
        <v>1.485E-3</v>
      </c>
      <c r="S8" s="471">
        <f t="shared" si="4"/>
        <v>0</v>
      </c>
      <c r="T8" s="475">
        <f>_xll.qlIndexFixing($E8,$L8,TRUE,$R8)</f>
        <v>1.485E-3</v>
      </c>
      <c r="U8" s="476">
        <f t="shared" si="5"/>
        <v>0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UsdLibor2M#0002</v>
      </c>
      <c r="F9" s="469" t="str">
        <f>_xll.qlLastFixingQuote(PROPER(Currency)&amp;FamilyName&amp;C9&amp;$F$5,E9,Permanent,Trigger,ObjectOverwrite)</f>
        <v>UsdLibor2MLastFixing_Quote#0002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41778</v>
      </c>
      <c r="M9" s="473">
        <v>0.19120000000000001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>
        <f>_xll.qlIndexFixing($E9,$L9,TRUE,$N9)</f>
        <v>1.9120000000000001E-3</v>
      </c>
      <c r="R9" s="471">
        <f>IF($O9,_xll.qlIndexFixing($E9,$L9,FALSE,$N9),"-")</f>
        <v>1.9120000000000001E-3</v>
      </c>
      <c r="S9" s="471">
        <f t="shared" si="4"/>
        <v>0</v>
      </c>
      <c r="T9" s="475">
        <f>_xll.qlIndexFixing($E9,$L9,TRUE,$R9)</f>
        <v>1.9120000000000001E-3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USD3M#0002</v>
      </c>
      <c r="E10" s="469" t="str">
        <f>_xll.qlLibor(PROPER(Currency)&amp;FamilyName&amp;C10,Currency,C10,D10,Permanent,Trigger,ObjectOverwrite)</f>
        <v>UsdLibor3M#0002</v>
      </c>
      <c r="F10" s="469" t="str">
        <f>_xll.qlLastFixingQuote(PROPER(Currency)&amp;FamilyName&amp;C10&amp;$F$5,E10,Permanent,Trigger,ObjectOverwrite)</f>
        <v>UsdLibor3MLastFixing_Quote#0002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41778</v>
      </c>
      <c r="M10" s="473">
        <v>0.22695000000000001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>
        <f>_xll.qlIndexFixing($E10,$L10,TRUE,$N10)</f>
        <v>2.2695000000000002E-3</v>
      </c>
      <c r="R10" s="471">
        <f>IF($O10,_xll.qlIndexFixing($E10,$L10,FALSE,$N10),"-")</f>
        <v>2.2695000000000002E-3</v>
      </c>
      <c r="S10" s="471">
        <f t="shared" si="4"/>
        <v>0</v>
      </c>
      <c r="T10" s="475">
        <f>_xll.qlIndexFixing($E10,$L10,TRUE,$R10)</f>
        <v>2.2695000000000002E-3</v>
      </c>
      <c r="U10" s="476">
        <f t="shared" si="5"/>
        <v>0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USD6M#0002</v>
      </c>
      <c r="E11" s="469" t="str">
        <f>_xll.qlLibor(PROPER(Currency)&amp;FamilyName&amp;C11,Currency,C11,D11,Permanent,Trigger,ObjectOverwrite)</f>
        <v>UsdLibor6M#0002</v>
      </c>
      <c r="F11" s="469" t="str">
        <f>_xll.qlLastFixingQuote(PROPER(Currency)&amp;FamilyName&amp;C11&amp;$F$5,E11,Permanent,Trigger,ObjectOverwrite)</f>
        <v>UsdLibor6MLastFixing_Quote#0002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41778</v>
      </c>
      <c r="M11" s="473">
        <v>0.32290000000000002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>
        <f>_xll.qlIndexFixing($E11,$L11,TRUE,$N11)</f>
        <v>3.2290000000000001E-3</v>
      </c>
      <c r="R11" s="471">
        <f>IF($O11,_xll.qlIndexFixing($E11,$L11,FALSE,$N11),"-")</f>
        <v>3.2290000000000001E-3</v>
      </c>
      <c r="S11" s="471">
        <f t="shared" si="4"/>
        <v>0</v>
      </c>
      <c r="T11" s="475">
        <f>_xll.qlIndexFixing($E11,$L11,TRUE,$R11)</f>
        <v>3.2290000000000001E-3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USD1Y#0002</v>
      </c>
      <c r="E12" s="469" t="str">
        <f>_xll.qlLibor(PROPER(Currency)&amp;FamilyName&amp;C12,Currency,C12,D12,Permanent,Trigger,ObjectOverwrite)</f>
        <v>UsdLibor1Y#0002</v>
      </c>
      <c r="F12" s="469" t="str">
        <f>_xll.qlLastFixingQuote(PROPER(Currency)&amp;FamilyName&amp;C12&amp;$F$5,E12,Permanent,Trigger,ObjectOverwrite)</f>
        <v>UsdLibor1YLastFixing_Quote#0002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41778</v>
      </c>
      <c r="M12" s="473">
        <v>0.53459999999999996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>
        <f>_xll.qlIndexFixing($E12,$L12,TRUE,$N12)</f>
        <v>5.3460000000000001E-3</v>
      </c>
      <c r="R12" s="471">
        <f>IF($O12,_xll.qlIndexFixing($E12,$L12,FALSE,$N12),"-")</f>
        <v>5.3460000000000001E-3</v>
      </c>
      <c r="S12" s="471">
        <f t="shared" si="4"/>
        <v>0</v>
      </c>
      <c r="T12" s="475">
        <f>_xll.qlIndexFixing($E12,$L12,TRUE,$R12)</f>
        <v>5.3460000000000001E-3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USDSTD#0002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12:12:03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UsdLiborSwapIsdaFixAm1Y#0002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41778</v>
      </c>
      <c r="O7" s="385">
        <v>0.255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>
        <f>_xll.qlIndexFixing($S7,$N7,TRUE,$P7)</f>
        <v>2.5500000000000002E-3</v>
      </c>
      <c r="U7" s="382">
        <f>IF($Q7,_xll.qlIndexFixing($S7,$N7,FALSE,$P7),"-")</f>
        <v>2.5500000000000002E-3</v>
      </c>
      <c r="V7" s="382">
        <f t="shared" ref="V7:V21" si="4">T7-U7</f>
        <v>0</v>
      </c>
      <c r="W7" s="381">
        <f>_xll.qlIndexFixing($S7,$N7,TRUE,$U7)</f>
        <v>2.5500000000000002E-3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UsdLiborSwapIsdaFixAm2Y#0002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41778</v>
      </c>
      <c r="O8" s="377">
        <v>0.49399999999999999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>
        <f>_xll.qlIndexFixing($S8,$N8,TRUE,$P8)</f>
        <v>4.9399999999999999E-3</v>
      </c>
      <c r="U8" s="374">
        <f>IF($Q8,_xll.qlIndexFixing($S8,$N8,FALSE,$P8),"-")</f>
        <v>4.9399999999999999E-3</v>
      </c>
      <c r="V8" s="374">
        <f t="shared" si="4"/>
        <v>0</v>
      </c>
      <c r="W8" s="373">
        <f>_xll.qlIndexFixing($S8,$N8,TRUE,$U8)</f>
        <v>4.9399999999999999E-3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UsdLiborSwapIsdaFixAm3Y#0002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41778</v>
      </c>
      <c r="O9" s="377">
        <v>0.89100000000000001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>
        <f>_xll.qlIndexFixing($S9,$N9,TRUE,$P9)</f>
        <v>8.9099999999999995E-3</v>
      </c>
      <c r="U9" s="374">
        <f>IF($Q9,_xll.qlIndexFixing($S9,$N9,FALSE,$P9),"-")</f>
        <v>8.9099999999999995E-3</v>
      </c>
      <c r="V9" s="374">
        <f t="shared" si="4"/>
        <v>0</v>
      </c>
      <c r="W9" s="373">
        <f>_xll.qlIndexFixing($S9,$N9,TRUE,$U9)</f>
        <v>8.9099999999999995E-3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UsdLiborSwapIsdaFixAm4Y#0002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41778</v>
      </c>
      <c r="O10" s="377">
        <v>1.2789999999999999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>
        <f>_xll.qlIndexFixing($S10,$N10,TRUE,$P10)</f>
        <v>1.2789999999999999E-2</v>
      </c>
      <c r="U10" s="374">
        <f>IF($Q10,_xll.qlIndexFixing($S10,$N10,FALSE,$P10),"-")</f>
        <v>1.2789999999999999E-2</v>
      </c>
      <c r="V10" s="374">
        <f t="shared" si="4"/>
        <v>0</v>
      </c>
      <c r="W10" s="373">
        <f>_xll.qlIndexFixing($S10,$N10,TRUE,$U10)</f>
        <v>1.2789999999999999E-2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UsdLiborSwapIsdaFixAm5Y#0002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41778</v>
      </c>
      <c r="O11" s="377">
        <v>1.6120000000000001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>
        <f>_xll.qlIndexFixing($S11,$N11,TRUE,$P11)</f>
        <v>1.6120000000000002E-2</v>
      </c>
      <c r="U11" s="374">
        <f>IF($Q11,_xll.qlIndexFixing($S11,$N11,FALSE,$P11),"-")</f>
        <v>1.6120000000000002E-2</v>
      </c>
      <c r="V11" s="374">
        <f t="shared" si="4"/>
        <v>0</v>
      </c>
      <c r="W11" s="373">
        <f>_xll.qlIndexFixing($S11,$N11,TRUE,$U11)</f>
        <v>1.6120000000000002E-2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UsdLiborSwapIsdaFixAm6Y#0002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41778</v>
      </c>
      <c r="O12" s="377">
        <v>1.891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>
        <f>_xll.qlIndexFixing($S12,$N12,TRUE,$P12)</f>
        <v>1.891E-2</v>
      </c>
      <c r="U12" s="374">
        <f>IF($Q12,_xll.qlIndexFixing($S12,$N12,FALSE,$P12),"-")</f>
        <v>1.891E-2</v>
      </c>
      <c r="V12" s="374">
        <f t="shared" si="4"/>
        <v>0</v>
      </c>
      <c r="W12" s="373">
        <f>_xll.qlIndexFixing($S12,$N12,TRUE,$U12)</f>
        <v>1.891E-2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UsdLiborSwapIsdaFixAm7Y#0002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41778</v>
      </c>
      <c r="O13" s="377">
        <v>2.1190000000000002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>
        <f>_xll.qlIndexFixing($S13,$N13,TRUE,$P13)</f>
        <v>2.1190000000000001E-2</v>
      </c>
      <c r="U13" s="374">
        <f>IF($Q13,_xll.qlIndexFixing($S13,$N13,FALSE,$P13),"-")</f>
        <v>2.1190000000000001E-2</v>
      </c>
      <c r="V13" s="374">
        <f t="shared" si="4"/>
        <v>0</v>
      </c>
      <c r="W13" s="373">
        <f>_xll.qlIndexFixing($S13,$N13,TRUE,$U13)</f>
        <v>2.1190000000000001E-2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UsdLiborSwapIsdaFixAm8Y#0002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41778</v>
      </c>
      <c r="O14" s="377">
        <v>2.3090000000000002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>
        <f>_xll.qlIndexFixing($S14,$N14,TRUE,$P14)</f>
        <v>2.3090000000000003E-2</v>
      </c>
      <c r="U14" s="374">
        <f>IF($Q14,_xll.qlIndexFixing($S14,$N14,FALSE,$P14),"-")</f>
        <v>2.3090000000000003E-2</v>
      </c>
      <c r="V14" s="374">
        <f t="shared" si="4"/>
        <v>0</v>
      </c>
      <c r="W14" s="373">
        <f>_xll.qlIndexFixing($S14,$N14,TRUE,$U14)</f>
        <v>2.3090000000000003E-2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UsdLiborSwapIsdaFixAm9Y#0002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41778</v>
      </c>
      <c r="O15" s="377">
        <v>2.4649999999999999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>
        <f>_xll.qlIndexFixing($S15,$N15,TRUE,$P15)</f>
        <v>2.4649999999999998E-2</v>
      </c>
      <c r="U15" s="374">
        <f>IF($Q15,_xll.qlIndexFixing($S15,$N15,FALSE,$P15),"-")</f>
        <v>2.4649999999999998E-2</v>
      </c>
      <c r="V15" s="374">
        <f t="shared" si="4"/>
        <v>0</v>
      </c>
      <c r="W15" s="373">
        <f>_xll.qlIndexFixing($S15,$N15,TRUE,$U15)</f>
        <v>2.4649999999999998E-2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UsdLiborSwapIsdaFixAm10Y#0002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41778</v>
      </c>
      <c r="O16" s="377">
        <v>2.5979999999999999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>
        <f>_xll.qlIndexFixing($S16,$N16,TRUE,$P16)</f>
        <v>2.598E-2</v>
      </c>
      <c r="U16" s="374">
        <f>IF($Q16,_xll.qlIndexFixing($S16,$N16,FALSE,$P16),"-")</f>
        <v>2.598E-2</v>
      </c>
      <c r="V16" s="374">
        <f t="shared" si="4"/>
        <v>0</v>
      </c>
      <c r="W16" s="373">
        <f>_xll.qlIndexFixing($S16,$N16,TRUE,$U16)</f>
        <v>2.598E-2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UsdLiborSwapIsdaFixAm11Y#0002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UsdLiborSwapIsdaFixAm12Y#0002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41778</v>
      </c>
      <c r="O18" s="377">
        <v>3.0089999999999999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>
        <f>_xll.qlIndexFixing($S18,$N18,TRUE,$P18)</f>
        <v>3.0089999999999999E-2</v>
      </c>
      <c r="U18" s="374">
        <f>IF($Q18,_xll.qlIndexFixing($S18,$N18,FALSE,$P18),"-")</f>
        <v>3.0089999999999999E-2</v>
      </c>
      <c r="V18" s="374">
        <f t="shared" si="4"/>
        <v>0</v>
      </c>
      <c r="W18" s="373">
        <f>_xll.qlIndexFixing($S18,$N18,TRUE,$U18)</f>
        <v>3.0089999999999999E-2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UsdLiborSwapIsdaFixAm13Y#0002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41778</v>
      </c>
      <c r="O19" s="377">
        <v>3.19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>
        <f>_xll.qlIndexFixing($S19,$N19,TRUE,$P19)</f>
        <v>3.1899999999999998E-2</v>
      </c>
      <c r="U19" s="374">
        <f>IF($Q19,_xll.qlIndexFixing($S19,$N19,FALSE,$P19),"-")</f>
        <v>3.1899999999999998E-2</v>
      </c>
      <c r="V19" s="374">
        <f t="shared" si="4"/>
        <v>0</v>
      </c>
      <c r="W19" s="373">
        <f>_xll.qlIndexFixing($S19,$N19,TRUE,$U19)</f>
        <v>3.1899999999999998E-2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UsdLiborSwapIsdaFixAm14Y#0002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UsdLiborSwapIsdaFixAm15Y#0002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41778</v>
      </c>
      <c r="O21" s="368">
        <v>3.3119999999999998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>
        <f>_xll.qlIndexFixing($S21,$N21,TRUE,$P21)</f>
        <v>3.3119999999999997E-2</v>
      </c>
      <c r="U21" s="364">
        <f>IF($Q21,_xll.qlIndexFixing($S21,$N21,FALSE,$P21),"-")</f>
        <v>3.3119999999999997E-2</v>
      </c>
      <c r="V21" s="364">
        <f t="shared" si="4"/>
        <v>0</v>
      </c>
      <c r="W21" s="363">
        <f>_xll.qlIndexFixing($S21,$N21,TRUE,$U21)</f>
        <v>3.3119999999999997E-2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UsdLiborSwapIsdaFixAm16Y#0002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UsdLiborSwapIsdaFixAm17Y#0002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UsdLiborSwapIsdaFixAm18Y#0002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UsdLiborSwapIsdaFixAm19Y#0002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UsdLiborSwapIsdaFixAm20Y#0002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UsdLiborSwapIsdaFixAm21Y#0002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UsdLiborSwapIsdaFixAm22Y#0002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UsdLiborSwapIsdaFixAm23Y#0002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UsdLiborSwapIsdaFixAm24Y#0002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UsdLiborSwapIsdaFixAm25Y#0002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UsdLiborSwapIsdaFixAm26Y#0002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UsdLiborSwapIsdaFixAm27Y#0002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UsdLiborSwapIsdaFixAm28Y#0002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UsdLiborSwapIsdaFixAm29Y#0002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UsdLiborSwapIsdaFixAm30Y#0002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UsdLiborSwapIsdaFixAm31Y#0002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UsdLiborSwapIsdaFixAm32Y#0002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UsdLiborSwapIsdaFixAm33Y#0002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UsdLiborSwapIsdaFixAm34Y#0002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UsdLiborSwapIsdaFixAm35Y#0002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UsdLiborSwapIsdaFixAm36Y#0002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UsdLiborSwapIsdaFixAm37Y#0002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UsdLiborSwapIsdaFixAm38Y#0002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UsdLiborSwapIsdaFixAm39Y#0002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UsdLiborSwapIsdaFixAm40Y#0002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UsdLiborSwapIsdaFixAm41Y#0002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UsdLiborSwapIsdaFixAm42Y#0002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UsdLiborSwapIsdaFixAm43Y#0002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UsdLiborSwapIsdaFixAm44Y#0002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UsdLiborSwapIsdaFixAm45Y#0002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UsdLiborSwapIsdaFixAm46Y#0002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UsdLiborSwapIsdaFixAm47Y#0002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UsdLiborSwapIsdaFixAm48Y#0002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UsdLiborSwapIsdaFixAm49Y#0002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UsdLiborSwapIsdaFixAm50Y#0002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UsdLiborSwapIsdaFixAm51Y#0002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UsdLiborSwapIsdaFixAm52Y#0002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UsdLiborSwapIsdaFixAm53Y#0002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UsdLiborSwapIsdaFixAm54Y#0002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UsdLiborSwapIsdaFixAm55Y#0002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UsdLiborSwapIsdaFixAm56Y#0002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UsdLiborSwapIsdaFixAm57Y#0002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UsdLiborSwapIsdaFixAm58Y#0002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UsdLiborSwapIsdaFixAm59Y#0002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UsdLiborSwapIsdaFixAm60Y#0002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60"/>
      <c r="F6" s="460"/>
      <c r="G6" s="460"/>
      <c r="H6" s="461"/>
    </row>
    <row r="7" spans="1:8" s="451" customFormat="1" ht="12" x14ac:dyDescent="0.25">
      <c r="B7" s="497"/>
      <c r="C7" s="460"/>
      <c r="D7" s="501" t="s">
        <v>85</v>
      </c>
      <c r="E7" s="502" t="str">
        <f>PROPER(Currency)&amp;FamilyName2&amp;FixingType&amp;".xml"</f>
        <v>UsdLiborSwapForBasisCalc.xml</v>
      </c>
      <c r="F7" s="499" t="str">
        <f>IF(Serialize,_xll.ohObjectSave(F8:F67,SerializationPath&amp;FileName,FileOverwrite,,Serialize),"---")</f>
        <v>---</v>
      </c>
      <c r="G7" s="503" t="str">
        <f>_xll.ohRangeRetrieveError(F7)</f>
        <v/>
      </c>
      <c r="H7" s="461"/>
    </row>
    <row r="8" spans="1:8" s="451" customFormat="1" x14ac:dyDescent="0.2">
      <c r="B8" s="497"/>
      <c r="C8" s="504" t="s">
        <v>8</v>
      </c>
      <c r="D8" s="504" t="s">
        <v>17</v>
      </c>
      <c r="E8" s="505" t="str">
        <f t="shared" ref="E8:E39" si="0">PROPER(Currency)&amp;FamilyName2&amp;FixingType&amp;$C8</f>
        <v>UsdLiborSwapForBasisCalc1Y</v>
      </c>
      <c r="F8" s="506" t="str">
        <f>_xll.qlSwapIndex($E8,FixingType,C8,2,Currency,Calendar,"1Y","f",MoneyMarketDayCounter,Libor!$E$10,Discounting,Permanent,Trigger,ObjectOverwrite)</f>
        <v>UsdLiborSwapForBasisCalc1Y#0002</v>
      </c>
      <c r="G8" s="503" t="str">
        <f>_xll.ohRangeRetrieveError(F8)</f>
        <v/>
      </c>
      <c r="H8" s="507"/>
    </row>
    <row r="9" spans="1:8" s="451" customFormat="1" x14ac:dyDescent="0.2">
      <c r="B9" s="497"/>
      <c r="C9" s="504" t="s">
        <v>84</v>
      </c>
      <c r="D9" s="504" t="s">
        <v>17</v>
      </c>
      <c r="E9" s="505" t="str">
        <f t="shared" si="0"/>
        <v>UsdLiborSwapForBasisCalc2Y</v>
      </c>
      <c r="F9" s="506" t="str">
        <f>_xll.qlSwapIndex($E9,FixingType,C9,2,Currency,Calendar,"1Y","f",MoneyMarketDayCounter,Libor!$E$10,Discounting,Permanent,Trigger,ObjectOverwrite)</f>
        <v>UsdLiborSwapForBasisCalc2Y#0002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83</v>
      </c>
      <c r="D10" s="504" t="s">
        <v>17</v>
      </c>
      <c r="E10" s="505" t="str">
        <f t="shared" si="0"/>
        <v>UsdLiborSwapForBasisCalc3Y</v>
      </c>
      <c r="F10" s="506" t="str">
        <f>_xll.qlSwapIndex($E10,FixingType,C10,2,Currency,Calendar,"1Y","f",MoneyMarketDayCounter,Libor!$E$10,Discounting,Permanent,Trigger,ObjectOverwrite)</f>
        <v>UsdLiborSwapForBasisCalc3Y#0002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82</v>
      </c>
      <c r="D11" s="504" t="s">
        <v>17</v>
      </c>
      <c r="E11" s="505" t="str">
        <f t="shared" si="0"/>
        <v>UsdLiborSwapForBasisCalc4Y</v>
      </c>
      <c r="F11" s="506" t="str">
        <f>_xll.qlSwapIndex($E11,FixingType,C11,2,Currency,Calendar,"1Y","f",MoneyMarketDayCounter,Libor!$E$10,Discounting,Permanent,Trigger,ObjectOverwrite)</f>
        <v>UsdLiborSwapForBasisCalc4Y#0002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81</v>
      </c>
      <c r="D12" s="504" t="s">
        <v>17</v>
      </c>
      <c r="E12" s="505" t="str">
        <f t="shared" si="0"/>
        <v>UsdLiborSwapForBasisCalc5Y</v>
      </c>
      <c r="F12" s="506" t="str">
        <f>_xll.qlSwapIndex($E12,FixingType,C12,2,Currency,Calendar,"1Y","f",MoneyMarketDayCounter,Libor!$E$10,Discounting,Permanent,Trigger,ObjectOverwrite)</f>
        <v>UsdLiborSwapForBasisCalc5Y#0002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80</v>
      </c>
      <c r="D13" s="504" t="s">
        <v>17</v>
      </c>
      <c r="E13" s="505" t="str">
        <f t="shared" si="0"/>
        <v>UsdLiborSwapForBasisCalc6Y</v>
      </c>
      <c r="F13" s="506" t="str">
        <f>_xll.qlSwapIndex($E13,FixingType,C13,2,Currency,Calendar,"1Y","f",MoneyMarketDayCounter,Libor!$E$10,Discounting,Permanent,Trigger,ObjectOverwrite)</f>
        <v>UsdLiborSwapForBasisCalc6Y#0002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79</v>
      </c>
      <c r="D14" s="504" t="s">
        <v>17</v>
      </c>
      <c r="E14" s="505" t="str">
        <f t="shared" si="0"/>
        <v>UsdLiborSwapForBasisCalc7Y</v>
      </c>
      <c r="F14" s="506" t="str">
        <f>_xll.qlSwapIndex($E14,FixingType,C14,2,Currency,Calendar,"1Y","f",MoneyMarketDayCounter,Libor!$E$10,Discounting,Permanent,Trigger,ObjectOverwrite)</f>
        <v>UsdLiborSwapForBasisCalc7Y#0002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78</v>
      </c>
      <c r="D15" s="504" t="s">
        <v>17</v>
      </c>
      <c r="E15" s="505" t="str">
        <f t="shared" si="0"/>
        <v>UsdLiborSwapForBasisCalc8Y</v>
      </c>
      <c r="F15" s="506" t="str">
        <f>_xll.qlSwapIndex($E15,FixingType,C15,2,Currency,Calendar,"1Y","f",MoneyMarketDayCounter,Libor!$E$10,Discounting,Permanent,Trigger,ObjectOverwrite)</f>
        <v>UsdLiborSwapForBasisCalc8Y#0002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77</v>
      </c>
      <c r="D16" s="504" t="s">
        <v>17</v>
      </c>
      <c r="E16" s="505" t="str">
        <f t="shared" si="0"/>
        <v>UsdLiborSwapForBasisCalc9Y</v>
      </c>
      <c r="F16" s="506" t="str">
        <f>_xll.qlSwapIndex($E16,FixingType,C16,2,Currency,Calendar,"1Y","f",MoneyMarketDayCounter,Libor!$E$10,Discounting,Permanent,Trigger,ObjectOverwrite)</f>
        <v>UsdLiborSwapForBasisCalc9Y#0002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76</v>
      </c>
      <c r="D17" s="504" t="s">
        <v>17</v>
      </c>
      <c r="E17" s="505" t="str">
        <f t="shared" si="0"/>
        <v>UsdLiborSwapForBasisCalc10Y</v>
      </c>
      <c r="F17" s="506" t="str">
        <f>_xll.qlSwapIndex($E17,FixingType,C17,2,Currency,Calendar,"1Y","f",MoneyMarketDayCounter,Libor!$E$10,Discounting,Permanent,Trigger,ObjectOverwrite)</f>
        <v>UsdLiborSwapForBasisCalc10Y#0002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75</v>
      </c>
      <c r="D18" s="504" t="s">
        <v>17</v>
      </c>
      <c r="E18" s="505" t="str">
        <f t="shared" si="0"/>
        <v>UsdLiborSwapForBasisCalc11Y</v>
      </c>
      <c r="F18" s="506" t="str">
        <f>_xll.qlSwapIndex($E18,FixingType,C18,2,Currency,Calendar,"1Y","f",MoneyMarketDayCounter,Libor!$E$10,Discounting,Permanent,Trigger,ObjectOverwrite)</f>
        <v>UsdLiborSwapForBasisCalc11Y#0002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74</v>
      </c>
      <c r="D19" s="504" t="s">
        <v>17</v>
      </c>
      <c r="E19" s="505" t="str">
        <f t="shared" si="0"/>
        <v>UsdLiborSwapForBasisCalc12Y</v>
      </c>
      <c r="F19" s="506" t="str">
        <f>_xll.qlSwapIndex($E19,FixingType,C19,2,Currency,Calendar,"1Y","f",MoneyMarketDayCounter,Libor!$E$10,Discounting,Permanent,Trigger,ObjectOverwrite)</f>
        <v>UsdLiborSwapForBasisCalc12Y#0002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73</v>
      </c>
      <c r="D20" s="504" t="s">
        <v>17</v>
      </c>
      <c r="E20" s="505" t="str">
        <f t="shared" si="0"/>
        <v>UsdLiborSwapForBasisCalc13Y</v>
      </c>
      <c r="F20" s="506" t="str">
        <f>_xll.qlSwapIndex($E20,FixingType,C20,2,Currency,Calendar,"1Y","f",MoneyMarketDayCounter,Libor!$E$10,Discounting,Permanent,Trigger,ObjectOverwrite)</f>
        <v>UsdLiborSwapForBasisCalc13Y#0002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72</v>
      </c>
      <c r="D21" s="504" t="s">
        <v>17</v>
      </c>
      <c r="E21" s="505" t="str">
        <f t="shared" si="0"/>
        <v>UsdLiborSwapForBasisCalc14Y</v>
      </c>
      <c r="F21" s="506" t="str">
        <f>_xll.qlSwapIndex($E21,FixingType,C21,2,Currency,Calendar,"1Y","f",MoneyMarketDayCounter,Libor!$E$10,Discounting,Permanent,Trigger,ObjectOverwrite)</f>
        <v>UsdLiborSwapForBasisCalc14Y#0002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71</v>
      </c>
      <c r="D22" s="504" t="s">
        <v>17</v>
      </c>
      <c r="E22" s="505" t="str">
        <f t="shared" si="0"/>
        <v>UsdLiborSwapForBasisCalc15Y</v>
      </c>
      <c r="F22" s="506" t="str">
        <f>_xll.qlSwapIndex($E22,FixingType,C22,2,Currency,Calendar,"1Y","f",MoneyMarketDayCounter,Libor!$E$10,Discounting,Permanent,Trigger,ObjectOverwrite)</f>
        <v>UsdLiborSwapForBasisCalc15Y#0002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70</v>
      </c>
      <c r="D23" s="504" t="s">
        <v>17</v>
      </c>
      <c r="E23" s="505" t="str">
        <f t="shared" si="0"/>
        <v>UsdLiborSwapForBasisCalc16Y</v>
      </c>
      <c r="F23" s="506" t="str">
        <f>_xll.qlSwapIndex($E23,FixingType,C23,2,Currency,Calendar,"1Y","f",MoneyMarketDayCounter,Libor!$E$10,Discounting,Permanent,Trigger,ObjectOverwrite)</f>
        <v>UsdLiborSwapForBasisCalc16Y#0002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69</v>
      </c>
      <c r="D24" s="504" t="s">
        <v>17</v>
      </c>
      <c r="E24" s="505" t="str">
        <f t="shared" si="0"/>
        <v>UsdLiborSwapForBasisCalc17Y</v>
      </c>
      <c r="F24" s="506" t="str">
        <f>_xll.qlSwapIndex($E24,FixingType,C24,2,Currency,Calendar,"1Y","f",MoneyMarketDayCounter,Libor!$E$10,Discounting,Permanent,Trigger,ObjectOverwrite)</f>
        <v>UsdLiborSwapForBasisCalc17Y#0002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68</v>
      </c>
      <c r="D25" s="504" t="s">
        <v>17</v>
      </c>
      <c r="E25" s="505" t="str">
        <f t="shared" si="0"/>
        <v>UsdLiborSwapForBasisCalc18Y</v>
      </c>
      <c r="F25" s="506" t="str">
        <f>_xll.qlSwapIndex($E25,FixingType,C25,2,Currency,Calendar,"1Y","f",MoneyMarketDayCounter,Libor!$E$10,Discounting,Permanent,Trigger,ObjectOverwrite)</f>
        <v>UsdLiborSwapForBasisCalc18Y#0002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67</v>
      </c>
      <c r="D26" s="504" t="s">
        <v>17</v>
      </c>
      <c r="E26" s="505" t="str">
        <f t="shared" si="0"/>
        <v>UsdLiborSwapForBasisCalc19Y</v>
      </c>
      <c r="F26" s="506" t="str">
        <f>_xll.qlSwapIndex($E26,FixingType,C26,2,Currency,Calendar,"1Y","f",MoneyMarketDayCounter,Libor!$E$10,Discounting,Permanent,Trigger,ObjectOverwrite)</f>
        <v>UsdLiborSwapForBasisCalc19Y#0002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66</v>
      </c>
      <c r="D27" s="504" t="s">
        <v>17</v>
      </c>
      <c r="E27" s="505" t="str">
        <f t="shared" si="0"/>
        <v>UsdLiborSwapForBasisCalc20Y</v>
      </c>
      <c r="F27" s="506" t="str">
        <f>_xll.qlSwapIndex($E27,FixingType,C27,2,Currency,Calendar,"1Y","f",MoneyMarketDayCounter,Libor!$E$10,Discounting,Permanent,Trigger,ObjectOverwrite)</f>
        <v>UsdLiborSwapForBasisCalc20Y#0002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65</v>
      </c>
      <c r="D28" s="504" t="s">
        <v>17</v>
      </c>
      <c r="E28" s="505" t="str">
        <f t="shared" si="0"/>
        <v>UsdLiborSwapForBasisCalc21Y</v>
      </c>
      <c r="F28" s="506" t="str">
        <f>_xll.qlSwapIndex($E28,FixingType,C28,2,Currency,Calendar,"1Y","f",MoneyMarketDayCounter,Libor!$E$10,Discounting,Permanent,Trigger,ObjectOverwrite)</f>
        <v>UsdLiborSwapForBasisCalc21Y#0002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64</v>
      </c>
      <c r="D29" s="504" t="s">
        <v>17</v>
      </c>
      <c r="E29" s="505" t="str">
        <f t="shared" si="0"/>
        <v>UsdLiborSwapForBasisCalc22Y</v>
      </c>
      <c r="F29" s="506" t="str">
        <f>_xll.qlSwapIndex($E29,FixingType,C29,2,Currency,Calendar,"1Y","f",MoneyMarketDayCounter,Libor!$E$10,Discounting,Permanent,Trigger,ObjectOverwrite)</f>
        <v>UsdLiborSwapForBasisCalc22Y#0002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63</v>
      </c>
      <c r="D30" s="504" t="s">
        <v>17</v>
      </c>
      <c r="E30" s="505" t="str">
        <f t="shared" si="0"/>
        <v>UsdLiborSwapForBasisCalc23Y</v>
      </c>
      <c r="F30" s="506" t="str">
        <f>_xll.qlSwapIndex($E30,FixingType,C30,2,Currency,Calendar,"1Y","f",MoneyMarketDayCounter,Libor!$E$10,Discounting,Permanent,Trigger,ObjectOverwrite)</f>
        <v>UsdLiborSwapForBasisCalc23Y#0002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62</v>
      </c>
      <c r="D31" s="504" t="s">
        <v>17</v>
      </c>
      <c r="E31" s="505" t="str">
        <f t="shared" si="0"/>
        <v>UsdLiborSwapForBasisCalc24Y</v>
      </c>
      <c r="F31" s="506" t="str">
        <f>_xll.qlSwapIndex($E31,FixingType,C31,2,Currency,Calendar,"1Y","f",MoneyMarketDayCounter,Libor!$E$10,Discounting,Permanent,Trigger,ObjectOverwrite)</f>
        <v>UsdLiborSwapForBasisCalc24Y#0002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61</v>
      </c>
      <c r="D32" s="504" t="s">
        <v>17</v>
      </c>
      <c r="E32" s="505" t="str">
        <f t="shared" si="0"/>
        <v>UsdLiborSwapForBasisCalc25Y</v>
      </c>
      <c r="F32" s="506" t="str">
        <f>_xll.qlSwapIndex($E32,FixingType,C32,2,Currency,Calendar,"1Y","f",MoneyMarketDayCounter,Libor!$E$10,Discounting,Permanent,Trigger,ObjectOverwrite)</f>
        <v>UsdLiborSwapForBasisCalc25Y#0002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60</v>
      </c>
      <c r="D33" s="504" t="s">
        <v>17</v>
      </c>
      <c r="E33" s="505" t="str">
        <f t="shared" si="0"/>
        <v>UsdLiborSwapForBasisCalc26Y</v>
      </c>
      <c r="F33" s="506" t="str">
        <f>_xll.qlSwapIndex($E33,FixingType,C33,2,Currency,Calendar,"1Y","f",MoneyMarketDayCounter,Libor!$E$10,Discounting,Permanent,Trigger,ObjectOverwrite)</f>
        <v>UsdLiborSwapForBasisCalc26Y#0002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59</v>
      </c>
      <c r="D34" s="504" t="s">
        <v>17</v>
      </c>
      <c r="E34" s="505" t="str">
        <f t="shared" si="0"/>
        <v>UsdLiborSwapForBasisCalc27Y</v>
      </c>
      <c r="F34" s="506" t="str">
        <f>_xll.qlSwapIndex($E34,FixingType,C34,2,Currency,Calendar,"1Y","f",MoneyMarketDayCounter,Libor!$E$10,Discounting,Permanent,Trigger,ObjectOverwrite)</f>
        <v>UsdLiborSwapForBasisCalc27Y#0002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58</v>
      </c>
      <c r="D35" s="504" t="s">
        <v>17</v>
      </c>
      <c r="E35" s="505" t="str">
        <f t="shared" si="0"/>
        <v>UsdLiborSwapForBasisCalc28Y</v>
      </c>
      <c r="F35" s="506" t="str">
        <f>_xll.qlSwapIndex($E35,FixingType,C35,2,Currency,Calendar,"1Y","f",MoneyMarketDayCounter,Libor!$E$10,Discounting,Permanent,Trigger,ObjectOverwrite)</f>
        <v>UsdLiborSwapForBasisCalc28Y#0002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57</v>
      </c>
      <c r="D36" s="504" t="s">
        <v>17</v>
      </c>
      <c r="E36" s="505" t="str">
        <f t="shared" si="0"/>
        <v>UsdLiborSwapForBasisCalc29Y</v>
      </c>
      <c r="F36" s="506" t="str">
        <f>_xll.qlSwapIndex($E36,FixingType,C36,2,Currency,Calendar,"1Y","f",MoneyMarketDayCounter,Libor!$E$10,Discounting,Permanent,Trigger,ObjectOverwrite)</f>
        <v>UsdLiborSwapForBasisCalc29Y#0002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56</v>
      </c>
      <c r="D37" s="504" t="s">
        <v>17</v>
      </c>
      <c r="E37" s="505" t="str">
        <f t="shared" si="0"/>
        <v>UsdLiborSwapForBasisCalc30Y</v>
      </c>
      <c r="F37" s="506" t="str">
        <f>_xll.qlSwapIndex($E37,FixingType,C37,2,Currency,Calendar,"1Y","f",MoneyMarketDayCounter,Libor!$E$10,Discounting,Permanent,Trigger,ObjectOverwrite)</f>
        <v>UsdLiborSwapForBasisCalc30Y#0002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55</v>
      </c>
      <c r="D38" s="504" t="s">
        <v>17</v>
      </c>
      <c r="E38" s="505" t="str">
        <f t="shared" si="0"/>
        <v>UsdLiborSwapForBasisCalc31Y</v>
      </c>
      <c r="F38" s="506" t="str">
        <f>_xll.qlSwapIndex($E38,FixingType,C38,2,Currency,Calendar,"1Y","f",MoneyMarketDayCounter,Libor!$E$10,Discounting,Permanent,Trigger,ObjectOverwrite)</f>
        <v>UsdLiborSwapForBasisCalc31Y#0002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54</v>
      </c>
      <c r="D39" s="504" t="s">
        <v>17</v>
      </c>
      <c r="E39" s="505" t="str">
        <f t="shared" si="0"/>
        <v>UsdLiborSwapForBasisCalc32Y</v>
      </c>
      <c r="F39" s="506" t="str">
        <f>_xll.qlSwapIndex($E39,FixingType,C39,2,Currency,Calendar,"1Y","f",MoneyMarketDayCounter,Libor!$E$10,Discounting,Permanent,Trigger,ObjectOverwrite)</f>
        <v>UsdLiborSwapForBasisCalc32Y#0002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53</v>
      </c>
      <c r="D40" s="504" t="s">
        <v>17</v>
      </c>
      <c r="E40" s="505" t="str">
        <f t="shared" ref="E40:E67" si="1">PROPER(Currency)&amp;FamilyName2&amp;FixingType&amp;$C40</f>
        <v>UsdLiborSwapForBasisCalc33Y</v>
      </c>
      <c r="F40" s="506" t="str">
        <f>_xll.qlSwapIndex($E40,FixingType,C40,2,Currency,Calendar,"1Y","f",MoneyMarketDayCounter,Libor!$E$10,Discounting,Permanent,Trigger,ObjectOverwrite)</f>
        <v>UsdLiborSwapForBasisCalc33Y#0002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52</v>
      </c>
      <c r="D41" s="504" t="s">
        <v>17</v>
      </c>
      <c r="E41" s="505" t="str">
        <f t="shared" si="1"/>
        <v>UsdLiborSwapForBasisCalc34Y</v>
      </c>
      <c r="F41" s="506" t="str">
        <f>_xll.qlSwapIndex($E41,FixingType,C41,2,Currency,Calendar,"1Y","f",MoneyMarketDayCounter,Libor!$E$10,Discounting,Permanent,Trigger,ObjectOverwrite)</f>
        <v>UsdLiborSwapForBasisCalc34Y#0002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51</v>
      </c>
      <c r="D42" s="504" t="s">
        <v>17</v>
      </c>
      <c r="E42" s="505" t="str">
        <f t="shared" si="1"/>
        <v>UsdLiborSwapForBasisCalc35Y</v>
      </c>
      <c r="F42" s="506" t="str">
        <f>_xll.qlSwapIndex($E42,FixingType,C42,2,Currency,Calendar,"1Y","f",MoneyMarketDayCounter,Libor!$E$10,Discounting,Permanent,Trigger,ObjectOverwrite)</f>
        <v>UsdLiborSwapForBasisCalc35Y#0002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50</v>
      </c>
      <c r="D43" s="504" t="s">
        <v>17</v>
      </c>
      <c r="E43" s="505" t="str">
        <f t="shared" si="1"/>
        <v>UsdLiborSwapForBasisCalc36Y</v>
      </c>
      <c r="F43" s="506" t="str">
        <f>_xll.qlSwapIndex($E43,FixingType,C43,2,Currency,Calendar,"1Y","f",MoneyMarketDayCounter,Libor!$E$10,Discounting,Permanent,Trigger,ObjectOverwrite)</f>
        <v>UsdLiborSwapForBasisCalc36Y#0002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49</v>
      </c>
      <c r="D44" s="504" t="s">
        <v>17</v>
      </c>
      <c r="E44" s="505" t="str">
        <f t="shared" si="1"/>
        <v>UsdLiborSwapForBasisCalc37Y</v>
      </c>
      <c r="F44" s="506" t="str">
        <f>_xll.qlSwapIndex($E44,FixingType,C44,2,Currency,Calendar,"1Y","f",MoneyMarketDayCounter,Libor!$E$10,Discounting,Permanent,Trigger,ObjectOverwrite)</f>
        <v>UsdLiborSwapForBasisCalc37Y#0002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48</v>
      </c>
      <c r="D45" s="504" t="s">
        <v>17</v>
      </c>
      <c r="E45" s="505" t="str">
        <f t="shared" si="1"/>
        <v>UsdLiborSwapForBasisCalc38Y</v>
      </c>
      <c r="F45" s="506" t="str">
        <f>_xll.qlSwapIndex($E45,FixingType,C45,2,Currency,Calendar,"1Y","f",MoneyMarketDayCounter,Libor!$E$10,Discounting,Permanent,Trigger,ObjectOverwrite)</f>
        <v>UsdLiborSwapForBasisCalc38Y#0002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47</v>
      </c>
      <c r="D46" s="504" t="s">
        <v>17</v>
      </c>
      <c r="E46" s="505" t="str">
        <f t="shared" si="1"/>
        <v>UsdLiborSwapForBasisCalc39Y</v>
      </c>
      <c r="F46" s="506" t="str">
        <f>_xll.qlSwapIndex($E46,FixingType,C46,2,Currency,Calendar,"1Y","f",MoneyMarketDayCounter,Libor!$E$10,Discounting,Permanent,Trigger,ObjectOverwrite)</f>
        <v>UsdLiborSwapForBasisCalc39Y#0002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46</v>
      </c>
      <c r="D47" s="504" t="s">
        <v>17</v>
      </c>
      <c r="E47" s="505" t="str">
        <f t="shared" si="1"/>
        <v>UsdLiborSwapForBasisCalc40Y</v>
      </c>
      <c r="F47" s="506" t="str">
        <f>_xll.qlSwapIndex($E47,FixingType,C47,2,Currency,Calendar,"1Y","f",MoneyMarketDayCounter,Libor!$E$10,Discounting,Permanent,Trigger,ObjectOverwrite)</f>
        <v>UsdLiborSwapForBasisCalc40Y#0002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45</v>
      </c>
      <c r="D48" s="504" t="s">
        <v>17</v>
      </c>
      <c r="E48" s="505" t="str">
        <f t="shared" si="1"/>
        <v>UsdLiborSwapForBasisCalc41Y</v>
      </c>
      <c r="F48" s="506" t="str">
        <f>_xll.qlSwapIndex($E48,FixingType,C48,2,Currency,Calendar,"1Y","f",MoneyMarketDayCounter,Libor!$E$10,Discounting,Permanent,Trigger,ObjectOverwrite)</f>
        <v>UsdLiborSwapForBasisCalc41Y#0002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44</v>
      </c>
      <c r="D49" s="504" t="s">
        <v>17</v>
      </c>
      <c r="E49" s="505" t="str">
        <f t="shared" si="1"/>
        <v>UsdLiborSwapForBasisCalc42Y</v>
      </c>
      <c r="F49" s="506" t="str">
        <f>_xll.qlSwapIndex($E49,FixingType,C49,2,Currency,Calendar,"1Y","f",MoneyMarketDayCounter,Libor!$E$10,Discounting,Permanent,Trigger,ObjectOverwrite)</f>
        <v>UsdLiborSwapForBasisCalc42Y#0002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43</v>
      </c>
      <c r="D50" s="504" t="s">
        <v>17</v>
      </c>
      <c r="E50" s="505" t="str">
        <f t="shared" si="1"/>
        <v>UsdLiborSwapForBasisCalc43Y</v>
      </c>
      <c r="F50" s="506" t="str">
        <f>_xll.qlSwapIndex($E50,FixingType,C50,2,Currency,Calendar,"1Y","f",MoneyMarketDayCounter,Libor!$E$10,Discounting,Permanent,Trigger,ObjectOverwrite)</f>
        <v>UsdLiborSwapForBasisCalc43Y#0002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42</v>
      </c>
      <c r="D51" s="504" t="s">
        <v>17</v>
      </c>
      <c r="E51" s="505" t="str">
        <f t="shared" si="1"/>
        <v>UsdLiborSwapForBasisCalc44Y</v>
      </c>
      <c r="F51" s="506" t="str">
        <f>_xll.qlSwapIndex($E51,FixingType,C51,2,Currency,Calendar,"1Y","f",MoneyMarketDayCounter,Libor!$E$10,Discounting,Permanent,Trigger,ObjectOverwrite)</f>
        <v>UsdLiborSwapForBasisCalc44Y#0002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41</v>
      </c>
      <c r="D52" s="504" t="s">
        <v>17</v>
      </c>
      <c r="E52" s="505" t="str">
        <f t="shared" si="1"/>
        <v>UsdLiborSwapForBasisCalc45Y</v>
      </c>
      <c r="F52" s="506" t="str">
        <f>_xll.qlSwapIndex($E52,FixingType,C52,2,Currency,Calendar,"1Y","f",MoneyMarketDayCounter,Libor!$E$10,Discounting,Permanent,Trigger,ObjectOverwrite)</f>
        <v>UsdLiborSwapForBasisCalc45Y#0002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40</v>
      </c>
      <c r="D53" s="504" t="s">
        <v>17</v>
      </c>
      <c r="E53" s="505" t="str">
        <f t="shared" si="1"/>
        <v>UsdLiborSwapForBasisCalc46Y</v>
      </c>
      <c r="F53" s="506" t="str">
        <f>_xll.qlSwapIndex($E53,FixingType,C53,2,Currency,Calendar,"1Y","f",MoneyMarketDayCounter,Libor!$E$10,Discounting,Permanent,Trigger,ObjectOverwrite)</f>
        <v>UsdLiborSwapForBasisCalc46Y#0002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39</v>
      </c>
      <c r="D54" s="504" t="s">
        <v>17</v>
      </c>
      <c r="E54" s="505" t="str">
        <f t="shared" si="1"/>
        <v>UsdLiborSwapForBasisCalc47Y</v>
      </c>
      <c r="F54" s="506" t="str">
        <f>_xll.qlSwapIndex($E54,FixingType,C54,2,Currency,Calendar,"1Y","f",MoneyMarketDayCounter,Libor!$E$10,Discounting,Permanent,Trigger,ObjectOverwrite)</f>
        <v>UsdLiborSwapForBasisCalc47Y#0002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38</v>
      </c>
      <c r="D55" s="504" t="s">
        <v>17</v>
      </c>
      <c r="E55" s="505" t="str">
        <f t="shared" si="1"/>
        <v>UsdLiborSwapForBasisCalc48Y</v>
      </c>
      <c r="F55" s="506" t="str">
        <f>_xll.qlSwapIndex($E55,FixingType,C55,2,Currency,Calendar,"1Y","f",MoneyMarketDayCounter,Libor!$E$10,Discounting,Permanent,Trigger,ObjectOverwrite)</f>
        <v>UsdLiborSwapForBasisCalc48Y#0002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37</v>
      </c>
      <c r="D56" s="504" t="s">
        <v>17</v>
      </c>
      <c r="E56" s="505" t="str">
        <f t="shared" si="1"/>
        <v>UsdLiborSwapForBasisCalc49Y</v>
      </c>
      <c r="F56" s="506" t="str">
        <f>_xll.qlSwapIndex($E56,FixingType,C56,2,Currency,Calendar,"1Y","f",MoneyMarketDayCounter,Libor!$E$10,Discounting,Permanent,Trigger,ObjectOverwrite)</f>
        <v>UsdLiborSwapForBasisCalc49Y#0002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36</v>
      </c>
      <c r="D57" s="504" t="s">
        <v>17</v>
      </c>
      <c r="E57" s="505" t="str">
        <f t="shared" si="1"/>
        <v>UsdLiborSwapForBasisCalc50Y</v>
      </c>
      <c r="F57" s="506" t="str">
        <f>_xll.qlSwapIndex($E57,FixingType,C57,2,Currency,Calendar,"1Y","f",MoneyMarketDayCounter,Libor!$E$10,Discounting,Permanent,Trigger,ObjectOverwrite)</f>
        <v>UsdLiborSwapForBasisCalc50Y#0002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35</v>
      </c>
      <c r="D58" s="504" t="s">
        <v>17</v>
      </c>
      <c r="E58" s="505" t="str">
        <f t="shared" si="1"/>
        <v>UsdLiborSwapForBasisCalc51Y</v>
      </c>
      <c r="F58" s="506" t="str">
        <f>_xll.qlSwapIndex($E58,FixingType,C58,2,Currency,Calendar,"1Y","f",MoneyMarketDayCounter,Libor!$E$10,Discounting,Permanent,Trigger,ObjectOverwrite)</f>
        <v>UsdLiborSwapForBasisCalc51Y#0002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34</v>
      </c>
      <c r="D59" s="504" t="s">
        <v>17</v>
      </c>
      <c r="E59" s="505" t="str">
        <f t="shared" si="1"/>
        <v>UsdLiborSwapForBasisCalc52Y</v>
      </c>
      <c r="F59" s="506" t="str">
        <f>_xll.qlSwapIndex($E59,FixingType,C59,2,Currency,Calendar,"1Y","f",MoneyMarketDayCounter,Libor!$E$10,Discounting,Permanent,Trigger,ObjectOverwrite)</f>
        <v>UsdLiborSwapForBasisCalc52Y#0002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33</v>
      </c>
      <c r="D60" s="504" t="s">
        <v>17</v>
      </c>
      <c r="E60" s="505" t="str">
        <f t="shared" si="1"/>
        <v>UsdLiborSwapForBasisCalc53Y</v>
      </c>
      <c r="F60" s="506" t="str">
        <f>_xll.qlSwapIndex($E60,FixingType,C60,2,Currency,Calendar,"1Y","f",MoneyMarketDayCounter,Libor!$E$10,Discounting,Permanent,Trigger,ObjectOverwrite)</f>
        <v>UsdLiborSwapForBasisCalc53Y#0002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32</v>
      </c>
      <c r="D61" s="504" t="s">
        <v>17</v>
      </c>
      <c r="E61" s="505" t="str">
        <f t="shared" si="1"/>
        <v>UsdLiborSwapForBasisCalc54Y</v>
      </c>
      <c r="F61" s="506" t="str">
        <f>_xll.qlSwapIndex($E61,FixingType,C61,2,Currency,Calendar,"1Y","f",MoneyMarketDayCounter,Libor!$E$10,Discounting,Permanent,Trigger,ObjectOverwrite)</f>
        <v>UsdLiborSwapForBasisCalc54Y#0002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31</v>
      </c>
      <c r="D62" s="504" t="s">
        <v>17</v>
      </c>
      <c r="E62" s="505" t="str">
        <f t="shared" si="1"/>
        <v>UsdLiborSwapForBasisCalc55Y</v>
      </c>
      <c r="F62" s="506" t="str">
        <f>_xll.qlSwapIndex($E62,FixingType,C62,2,Currency,Calendar,"1Y","f",MoneyMarketDayCounter,Libor!$E$10,Discounting,Permanent,Trigger,ObjectOverwrite)</f>
        <v>UsdLiborSwapForBasisCalc55Y#0002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30</v>
      </c>
      <c r="D63" s="504" t="s">
        <v>17</v>
      </c>
      <c r="E63" s="505" t="str">
        <f t="shared" si="1"/>
        <v>UsdLiborSwapForBasisCalc56Y</v>
      </c>
      <c r="F63" s="506" t="str">
        <f>_xll.qlSwapIndex($E63,FixingType,C63,2,Currency,Calendar,"1Y","f",MoneyMarketDayCounter,Libor!$E$10,Discounting,Permanent,Trigger,ObjectOverwrite)</f>
        <v>UsdLiborSwapForBasisCalc56Y#0002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29</v>
      </c>
      <c r="D64" s="504" t="s">
        <v>17</v>
      </c>
      <c r="E64" s="505" t="str">
        <f t="shared" si="1"/>
        <v>UsdLiborSwapForBasisCalc57Y</v>
      </c>
      <c r="F64" s="506" t="str">
        <f>_xll.qlSwapIndex($E64,FixingType,C64,2,Currency,Calendar,"1Y","f",MoneyMarketDayCounter,Libor!$E$10,Discounting,Permanent,Trigger,ObjectOverwrite)</f>
        <v>UsdLiborSwapForBasisCalc57Y#0002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28</v>
      </c>
      <c r="D65" s="504" t="s">
        <v>17</v>
      </c>
      <c r="E65" s="505" t="str">
        <f t="shared" si="1"/>
        <v>UsdLiborSwapForBasisCalc58Y</v>
      </c>
      <c r="F65" s="506" t="str">
        <f>_xll.qlSwapIndex($E65,FixingType,C65,2,Currency,Calendar,"1Y","f",MoneyMarketDayCounter,Libor!$E$10,Discounting,Permanent,Trigger,ObjectOverwrite)</f>
        <v>UsdLiborSwapForBasisCalc58Y#0002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27</v>
      </c>
      <c r="D66" s="504" t="s">
        <v>17</v>
      </c>
      <c r="E66" s="505" t="str">
        <f t="shared" si="1"/>
        <v>UsdLiborSwapForBasisCalc59Y</v>
      </c>
      <c r="F66" s="506" t="str">
        <f>_xll.qlSwapIndex($E66,FixingType,C66,2,Currency,Calendar,"1Y","f",MoneyMarketDayCounter,Libor!$E$10,Discounting,Permanent,Trigger,ObjectOverwrite)</f>
        <v>UsdLiborSwapForBasisCalc59Y#0002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26</v>
      </c>
      <c r="D67" s="504" t="s">
        <v>17</v>
      </c>
      <c r="E67" s="505" t="str">
        <f t="shared" si="1"/>
        <v>UsdLiborSwapForBasisCalc60Y</v>
      </c>
      <c r="F67" s="506" t="str">
        <f>_xll.qlSwapIndex($E67,FixingType,C67,2,Currency,Calendar,"1Y","f",MoneyMarketDayCounter,Libor!$E$10,Discounting,Permanent,Trigger,ObjectOverwrite)</f>
        <v>UsdLiborSwapForBasisCalc60Y#0002</v>
      </c>
      <c r="G67" s="503" t="str">
        <f>_xll.ohRangeRetrieveError(F67)</f>
        <v/>
      </c>
      <c r="H67" s="507"/>
    </row>
    <row r="68" spans="2:8" s="451" customFormat="1" ht="12" thickBot="1" x14ac:dyDescent="0.25">
      <c r="B68" s="508"/>
      <c r="C68" s="509"/>
      <c r="D68" s="509"/>
      <c r="E68" s="509"/>
      <c r="F68" s="509"/>
      <c r="G68" s="509"/>
      <c r="H68" s="510"/>
    </row>
    <row r="69" spans="2:8" s="451" customFormat="1" x14ac:dyDescent="0.2"/>
    <row r="70" spans="2:8" s="451" customFormat="1" x14ac:dyDescent="0.2">
      <c r="B70" s="511"/>
      <c r="C70" s="511"/>
      <c r="D70" s="511"/>
      <c r="E70" s="511"/>
      <c r="F70" s="511"/>
      <c r="G70" s="511"/>
      <c r="H70" s="511"/>
    </row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12:12:03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UsdLiborSwapIsdaFixPm1Y#0002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41778</v>
      </c>
      <c r="O7" s="385">
        <v>0.255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>
        <f>_xll.qlIndexFixing($S7,$N7,TRUE,$P7)</f>
        <v>2.5500000000000002E-3</v>
      </c>
      <c r="U7" s="382">
        <f>IF($Q7,_xll.qlIndexFixing($S7,$N7,FALSE,$P7),"-")</f>
        <v>2.5500000000000002E-3</v>
      </c>
      <c r="V7" s="382">
        <f t="shared" ref="V7:V21" si="4">T7-U7</f>
        <v>0</v>
      </c>
      <c r="W7" s="381">
        <f>_xll.qlIndexFixing($S7,$N7,TRUE,$U7)</f>
        <v>2.5500000000000002E-3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UsdLiborSwapIsdaFixPm2Y#0002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UsdLiborSwapIsdaFixPm3Y#0002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UsdLiborSwapIsdaFixPm4Y#0002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UsdLiborSwapIsdaFixPm5Y#0002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UsdLiborSwapIsdaFixPm6Y#0002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UsdLiborSwapIsdaFixPm7Y#0002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UsdLiborSwapIsdaFixPm8Y#0002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UsdLiborSwapIsdaFixPm9Y#0002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UsdLiborSwapIsdaFixPm10Y#0002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UsdLiborSwapIsdaFixPm11Y#0002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UsdLiborSwapIsdaFixPm12Y#0002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UsdLiborSwapIsdaFixPm13Y#0002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UsdLiborSwapIsdaFixPm14Y#0002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UsdLiborSwapIsdaFixPm15Y#0002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UsdLiborSwapIsdaFixPm16Y#0002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UsdLiborSwapIsdaFixPm17Y#0002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UsdLiborSwapIsdaFixPm18Y#0002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UsdLiborSwapIsdaFixPm19Y#0002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UsdLiborSwapIsdaFixPm20Y#0002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UsdLiborSwapIsdaFixPm21Y#0002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UsdLiborSwapIsdaFixPm22Y#0002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UsdLiborSwapIsdaFixPm23Y#0002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UsdLiborSwapIsdaFixPm24Y#0002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UsdLiborSwapIsdaFixPm25Y#0002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UsdLiborSwapIsdaFixPm26Y#0002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UsdLiborSwapIsdaFixPm27Y#0002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UsdLiborSwapIsdaFixPm28Y#0002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UsdLiborSwapIsdaFixPm29Y#0002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UsdLiborSwapIsdaFixPm30Y#0002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UsdLiborSwapIsdaFixPm31Y#0002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UsdLiborSwapIsdaFixPm32Y#0002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UsdLiborSwapIsdaFixPm33Y#0002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UsdLiborSwapIsdaFixPm34Y#0002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UsdLiborSwapIsdaFixPm35Y#0002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UsdLiborSwapIsdaFixPm36Y#0002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UsdLiborSwapIsdaFixPm37Y#0002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UsdLiborSwapIsdaFixPm38Y#0002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UsdLiborSwapIsdaFixPm39Y#0002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UsdLiborSwapIsdaFixPm40Y#0002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UsdLiborSwapIsdaFixPm41Y#0002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UsdLiborSwapIsdaFixPm42Y#0002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UsdLiborSwapIsdaFixPm43Y#0002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UsdLiborSwapIsdaFixPm44Y#0002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UsdLiborSwapIsdaFixPm45Y#0002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UsdLiborSwapIsdaFixPm46Y#0002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UsdLiborSwapIsdaFixPm47Y#0002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UsdLiborSwapIsdaFixPm48Y#0002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UsdLiborSwapIsdaFixPm49Y#0002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UsdLiborSwapIsdaFixPm50Y#0002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UsdLiborSwapIsdaFixPm51Y#0002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UsdLiborSwapIsdaFixPm52Y#0002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UsdLiborSwapIsdaFixPm53Y#0002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UsdLiborSwapIsdaFixPm54Y#0002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UsdLiborSwapIsdaFixPm55Y#0002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UsdLiborSwapIsdaFixPm56Y#0002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UsdLiborSwapIsdaFixPm57Y#0002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UsdLiborSwapIsdaFixPm58Y#0002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UsdLiborSwapIsdaFixPm59Y#0002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UsdLiborSwapIsdaFixPm60Y#0002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obj_0061d#0002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12:12:03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USD3L1L6M_Quote#0002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7.4</v>
      </c>
      <c r="U5" s="315">
        <v>0</v>
      </c>
      <c r="V5" s="315">
        <f>_xll.qlMidEquivalent(T5,U5)</f>
        <v>7.4</v>
      </c>
      <c r="W5" s="197" t="b">
        <f t="shared" ref="W5:W42" si="2">IF(ISNUMBER(V5),TRUE,FALSE)</f>
        <v>1</v>
      </c>
      <c r="X5" s="316">
        <f t="array" ref="X5:X38">_xll.qlInterpolationInterpolate(S3,N5:N42)</f>
        <v>7.4</v>
      </c>
      <c r="Y5" s="199"/>
      <c r="Z5" s="313">
        <v>7.4</v>
      </c>
      <c r="AA5" s="199"/>
      <c r="AB5" s="423">
        <f t="array" ref="AB5:AB42">QuoteLive</f>
        <v>7.4</v>
      </c>
      <c r="AC5" s="196" t="e">
        <f>_xll.qlSimpleQuoteSetValue(F5,AB5/10000,Trigger)</f>
        <v>#N/A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USD3L1L1Y_Quote#0002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7.5</v>
      </c>
      <c r="U6" s="315">
        <v>0</v>
      </c>
      <c r="V6" s="315">
        <f>_xll.qlMidEquivalent(T6,U6)</f>
        <v>7.5</v>
      </c>
      <c r="W6" s="197" t="b">
        <f t="shared" si="2"/>
        <v>1</v>
      </c>
      <c r="X6" s="316">
        <v>7.5</v>
      </c>
      <c r="Y6" s="199"/>
      <c r="Z6" s="313">
        <v>7.5</v>
      </c>
      <c r="AA6" s="199"/>
      <c r="AB6" s="423">
        <v>7.5</v>
      </c>
      <c r="AC6" s="196" t="e">
        <f>_xll.qlSimpleQuoteSetValue(F6,AB6/10000,Trigger)</f>
        <v>#N/A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USD3L1L15M_Quote#0002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7.549337180277754</v>
      </c>
      <c r="Y7" s="199"/>
      <c r="Z7" s="313">
        <v>7.549337180277754</v>
      </c>
      <c r="AA7" s="199"/>
      <c r="AB7" s="423">
        <v>7.549337180277754</v>
      </c>
      <c r="AC7" s="196" t="e">
        <f>_xll.qlSimpleQuoteSetValue(F7,AB7/10000,Trigger)</f>
        <v>#N/A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USD3L1L18M_Quote#0002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7.5986743605555072</v>
      </c>
      <c r="Y8" s="199"/>
      <c r="Z8" s="313">
        <v>7.5986743605555072</v>
      </c>
      <c r="AA8" s="199"/>
      <c r="AB8" s="423">
        <v>7.5986743605555072</v>
      </c>
      <c r="AC8" s="196" t="e">
        <f>_xll.qlSimpleQuoteSetValue(F8,AB8/10000,Trigger)</f>
        <v>#N/A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USD3L1L21M_Quote#0002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7.648674360555507</v>
      </c>
      <c r="Y9" s="199"/>
      <c r="Z9" s="313">
        <v>7.648674360555507</v>
      </c>
      <c r="AA9" s="199"/>
      <c r="AB9" s="423">
        <v>7.648674360555507</v>
      </c>
      <c r="AC9" s="196" t="e">
        <f>_xll.qlSimpleQuoteSetValue(F9,AB9/10000,Trigger)</f>
        <v>#N/A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USD3L1L2Y_Quote#0002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7.7</v>
      </c>
      <c r="U10" s="315">
        <v>0</v>
      </c>
      <c r="V10" s="315">
        <f>_xll.qlMidEquivalent(T10,U10)</f>
        <v>7.7</v>
      </c>
      <c r="W10" s="197" t="b">
        <f t="shared" si="2"/>
        <v>1</v>
      </c>
      <c r="X10" s="316">
        <v>7.7</v>
      </c>
      <c r="Y10" s="199"/>
      <c r="Z10" s="313">
        <v>7.7</v>
      </c>
      <c r="AA10" s="199"/>
      <c r="AB10" s="423">
        <v>7.7</v>
      </c>
      <c r="AC10" s="196" t="e">
        <f>_xll.qlSimpleQuoteSetValue(F10,AB10/10000,Trigger)</f>
        <v>#N/A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USD3L1L3Y_Quote#0002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7.9</v>
      </c>
      <c r="U11" s="315">
        <v>0</v>
      </c>
      <c r="V11" s="315">
        <f>_xll.qlMidEquivalent(T11,U11)</f>
        <v>7.9</v>
      </c>
      <c r="W11" s="197" t="b">
        <f t="shared" si="2"/>
        <v>1</v>
      </c>
      <c r="X11" s="316">
        <v>7.9</v>
      </c>
      <c r="Y11" s="199"/>
      <c r="Z11" s="313">
        <v>7.9</v>
      </c>
      <c r="AA11" s="199"/>
      <c r="AB11" s="423">
        <v>7.9</v>
      </c>
      <c r="AC11" s="196" t="e">
        <f>_xll.qlSimpleQuoteSetValue(F11,AB11/10000,Trigger)</f>
        <v>#N/A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USD3L1L4Y_Quote#0002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8</v>
      </c>
      <c r="U12" s="315">
        <v>0</v>
      </c>
      <c r="V12" s="315">
        <f>_xll.qlMidEquivalent(T12,U12)</f>
        <v>8</v>
      </c>
      <c r="W12" s="197" t="b">
        <f t="shared" si="2"/>
        <v>1</v>
      </c>
      <c r="X12" s="316">
        <v>8</v>
      </c>
      <c r="Y12" s="199"/>
      <c r="Z12" s="313">
        <v>8</v>
      </c>
      <c r="AA12" s="199"/>
      <c r="AB12" s="423">
        <v>8</v>
      </c>
      <c r="AC12" s="196" t="e">
        <f>_xll.qlSimpleQuoteSetValue(F12,AB12/10000,Trigger)</f>
        <v>#N/A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USD3L1L5Y_Quote#0002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8</v>
      </c>
      <c r="U13" s="315">
        <v>0</v>
      </c>
      <c r="V13" s="315">
        <f>_xll.qlMidEquivalent(T13,U13)</f>
        <v>8</v>
      </c>
      <c r="W13" s="197" t="b">
        <f t="shared" si="2"/>
        <v>1</v>
      </c>
      <c r="X13" s="316">
        <v>8</v>
      </c>
      <c r="Y13" s="199"/>
      <c r="Z13" s="313">
        <v>8</v>
      </c>
      <c r="AA13" s="199"/>
      <c r="AB13" s="423">
        <v>8</v>
      </c>
      <c r="AC13" s="196" t="e">
        <f>_xll.qlSimpleQuoteSetValue(F13,AB13/10000,Trigger)</f>
        <v>#N/A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USD3L1L6Y_Quote#0002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8</v>
      </c>
      <c r="U14" s="315">
        <v>0</v>
      </c>
      <c r="V14" s="315">
        <f>_xll.qlMidEquivalent(T14,U14)</f>
        <v>8</v>
      </c>
      <c r="W14" s="197" t="b">
        <f t="shared" si="2"/>
        <v>1</v>
      </c>
      <c r="X14" s="316">
        <v>8</v>
      </c>
      <c r="Y14" s="199"/>
      <c r="Z14" s="313">
        <v>8</v>
      </c>
      <c r="AA14" s="199"/>
      <c r="AB14" s="423">
        <v>8</v>
      </c>
      <c r="AC14" s="196" t="e">
        <f>_xll.qlSimpleQuoteSetValue(F14,AB14/10000,Trigger)</f>
        <v>#N/A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USD3L1L7Y_Quote#0002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7.7</v>
      </c>
      <c r="U15" s="315">
        <v>0</v>
      </c>
      <c r="V15" s="315">
        <f>_xll.qlMidEquivalent(T15,U15)</f>
        <v>7.7</v>
      </c>
      <c r="W15" s="197" t="b">
        <f t="shared" si="2"/>
        <v>1</v>
      </c>
      <c r="X15" s="316">
        <v>7.7</v>
      </c>
      <c r="Y15" s="199"/>
      <c r="Z15" s="313">
        <v>7.7</v>
      </c>
      <c r="AA15" s="199"/>
      <c r="AB15" s="423">
        <v>7.7</v>
      </c>
      <c r="AC15" s="196" t="e">
        <f>_xll.qlSimpleQuoteSetValue(F15,AB15/10000,Trigger)</f>
        <v>#N/A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USD3L1L8Y_Quote#0002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7.4</v>
      </c>
      <c r="U16" s="315">
        <v>0</v>
      </c>
      <c r="V16" s="315">
        <f>_xll.qlMidEquivalent(T16,U16)</f>
        <v>7.4</v>
      </c>
      <c r="W16" s="197" t="b">
        <f t="shared" si="2"/>
        <v>1</v>
      </c>
      <c r="X16" s="316">
        <v>7.4</v>
      </c>
      <c r="Y16" s="199"/>
      <c r="Z16" s="313">
        <v>7.4</v>
      </c>
      <c r="AA16" s="199"/>
      <c r="AB16" s="423">
        <v>7.4</v>
      </c>
      <c r="AC16" s="196" t="e">
        <f>_xll.qlSimpleQuoteSetValue(F16,AB16/10000,Trigger)</f>
        <v>#N/A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USD3L1L9Y_Quote#0002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7</v>
      </c>
      <c r="U17" s="315">
        <v>0</v>
      </c>
      <c r="V17" s="315">
        <f>_xll.qlMidEquivalent(T17,U17)</f>
        <v>7</v>
      </c>
      <c r="W17" s="197" t="b">
        <f t="shared" si="2"/>
        <v>1</v>
      </c>
      <c r="X17" s="316">
        <v>7</v>
      </c>
      <c r="Y17" s="199"/>
      <c r="Z17" s="313">
        <v>7</v>
      </c>
      <c r="AA17" s="199"/>
      <c r="AB17" s="423">
        <v>7</v>
      </c>
      <c r="AC17" s="196" t="e">
        <f>_xll.qlSimpleQuoteSetValue(F17,AB17/10000,Trigger)</f>
        <v>#N/A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USD3L1L10Y_Quote#0002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6.7</v>
      </c>
      <c r="U18" s="315">
        <v>0</v>
      </c>
      <c r="V18" s="315">
        <f>_xll.qlMidEquivalent(T18,U18)</f>
        <v>6.7</v>
      </c>
      <c r="W18" s="197" t="b">
        <f t="shared" si="2"/>
        <v>1</v>
      </c>
      <c r="X18" s="316">
        <v>6.7</v>
      </c>
      <c r="Y18" s="199"/>
      <c r="Z18" s="313">
        <v>6.7</v>
      </c>
      <c r="AA18" s="199"/>
      <c r="AB18" s="423">
        <v>6.7</v>
      </c>
      <c r="AC18" s="196" t="e">
        <f>_xll.qlSimpleQuoteSetValue(F18,AB18/10000,Trigger)</f>
        <v>#N/A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USD3L1L11Y_Quote#0002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6.3983232715938012</v>
      </c>
      <c r="Y19" s="199"/>
      <c r="Z19" s="313">
        <v>6.3983232715938012</v>
      </c>
      <c r="AA19" s="199"/>
      <c r="AB19" s="423">
        <v>6.3983232715938012</v>
      </c>
      <c r="AC19" s="196" t="e">
        <f>_xll.qlSimpleQuoteSetValue(F19,AB19/10000,Trigger)</f>
        <v>#N/A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USD3L1L12Y_Quote#0002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6.1</v>
      </c>
      <c r="U20" s="315">
        <v>0</v>
      </c>
      <c r="V20" s="315">
        <f>_xll.qlMidEquivalent(T20,U20)</f>
        <v>6.1</v>
      </c>
      <c r="W20" s="197" t="b">
        <f t="shared" si="2"/>
        <v>1</v>
      </c>
      <c r="X20" s="316">
        <v>6.1</v>
      </c>
      <c r="Y20" s="199"/>
      <c r="Z20" s="313">
        <v>6.1</v>
      </c>
      <c r="AA20" s="199"/>
      <c r="AB20" s="423">
        <v>6.1</v>
      </c>
      <c r="AC20" s="196" t="e">
        <f>_xll.qlSimpleQuoteSetValue(F20,AB20/10000,Trigger)</f>
        <v>#N/A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USD3L1L13Y_Quote#0002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5.8555679125517681</v>
      </c>
      <c r="Y21" s="199"/>
      <c r="Z21" s="313">
        <v>5.8555679125517681</v>
      </c>
      <c r="AA21" s="199"/>
      <c r="AB21" s="423">
        <v>5.8555679125517681</v>
      </c>
      <c r="AC21" s="196" t="e">
        <f>_xll.qlSimpleQuoteSetValue(F21,AB21/10000,Trigger)</f>
        <v>#N/A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USD3L1L14Y_Quote#0002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5.6613228073058783</v>
      </c>
      <c r="Y22" s="199"/>
      <c r="Z22" s="313">
        <v>5.6613228073058783</v>
      </c>
      <c r="AA22" s="199"/>
      <c r="AB22" s="423">
        <v>5.6613228073058783</v>
      </c>
      <c r="AC22" s="196" t="e">
        <f>_xll.qlSimpleQuoteSetValue(F22,AB22/10000,Trigger)</f>
        <v>#N/A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USD3L1L15Y_Quote#0002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5.5</v>
      </c>
      <c r="U23" s="315">
        <v>0</v>
      </c>
      <c r="V23" s="315">
        <f>_xll.qlMidEquivalent(T23,U23)</f>
        <v>5.5</v>
      </c>
      <c r="W23" s="197" t="b">
        <f t="shared" si="2"/>
        <v>1</v>
      </c>
      <c r="X23" s="316">
        <v>5.5</v>
      </c>
      <c r="Y23" s="199"/>
      <c r="Z23" s="313">
        <v>5.5</v>
      </c>
      <c r="AA23" s="199"/>
      <c r="AB23" s="423">
        <v>5.5</v>
      </c>
      <c r="AC23" s="196" t="e">
        <f>_xll.qlSimpleQuoteSetValue(F23,AB23/10000,Trigger)</f>
        <v>#N/A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USD3L1L16Y_Quote#0002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5.3568711545046881</v>
      </c>
      <c r="Y24" s="199"/>
      <c r="Z24" s="313">
        <v>5.3568711545046881</v>
      </c>
      <c r="AA24" s="199"/>
      <c r="AB24" s="423">
        <v>5.3568711545046881</v>
      </c>
      <c r="AC24" s="196" t="e">
        <f>_xll.qlSimpleQuoteSetValue(F24,AB24/10000,Trigger)</f>
        <v>#N/A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USD3L1L17Y_Quote#0002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5.2273533272220449</v>
      </c>
      <c r="Y25" s="199"/>
      <c r="Z25" s="313">
        <v>5.2273533272220449</v>
      </c>
      <c r="AA25" s="199"/>
      <c r="AB25" s="423">
        <v>5.2273533272220449</v>
      </c>
      <c r="AC25" s="196" t="e">
        <f>_xll.qlSimpleQuoteSetValue(F25,AB25/10000,Trigger)</f>
        <v>#N/A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USD3L1L18Y_Quote#0002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5.1093999226870581</v>
      </c>
      <c r="Y26" s="199"/>
      <c r="Z26" s="313">
        <v>5.1093999226870581</v>
      </c>
      <c r="AA26" s="199"/>
      <c r="AB26" s="423">
        <v>5.1093999226870581</v>
      </c>
      <c r="AC26" s="196" t="e">
        <f>_xll.qlSimpleQuoteSetValue(F26,AB26/10000,Trigger)</f>
        <v>#N/A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USD3L1L19Y_Quote#0002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5.0009643454347135</v>
      </c>
      <c r="Y27" s="199"/>
      <c r="Z27" s="313">
        <v>5.0009643454347135</v>
      </c>
      <c r="AA27" s="199"/>
      <c r="AB27" s="423">
        <v>5.0009643454347135</v>
      </c>
      <c r="AC27" s="196" t="e">
        <f>_xll.qlSimpleQuoteSetValue(F27,AB27/10000,Trigger)</f>
        <v>#N/A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USD3L1L20Y_Quote#0002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4.9000000000000004</v>
      </c>
      <c r="U28" s="315">
        <v>0</v>
      </c>
      <c r="V28" s="315">
        <f>_xll.qlMidEquivalent(T28,U28)</f>
        <v>4.9000000000000004</v>
      </c>
      <c r="W28" s="197" t="b">
        <f t="shared" si="2"/>
        <v>1</v>
      </c>
      <c r="X28" s="316">
        <v>4.9000000000000004</v>
      </c>
      <c r="Y28" s="199"/>
      <c r="Z28" s="313">
        <v>4.9000000000000004</v>
      </c>
      <c r="AA28" s="199"/>
      <c r="AB28" s="423">
        <v>4.9000000000000004</v>
      </c>
      <c r="AC28" s="196" t="e">
        <f>_xll.qlSimpleQuoteSetValue(F28,AB28/10000,Trigger)</f>
        <v>#N/A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USD3L1L21Y_Quote#0002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4.8049753636473822</v>
      </c>
      <c r="Y29" s="199"/>
      <c r="Z29" s="313">
        <v>4.8049753636473822</v>
      </c>
      <c r="AA29" s="199"/>
      <c r="AB29" s="423">
        <v>4.8049753636473822</v>
      </c>
      <c r="AC29" s="196" t="e">
        <f>_xll.qlSimpleQuoteSetValue(F29,AB29/10000,Trigger)</f>
        <v>#N/A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USD3L1L22Y_Quote#0002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4.7164192045592275</v>
      </c>
      <c r="Y30" s="199"/>
      <c r="Z30" s="313">
        <v>4.7164192045592275</v>
      </c>
      <c r="AA30" s="199"/>
      <c r="AB30" s="423">
        <v>4.7164192045592275</v>
      </c>
      <c r="AC30" s="196" t="e">
        <f>_xll.qlSimpleQuoteSetValue(F30,AB30/10000,Trigger)</f>
        <v>#N/A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USD3L1L23Y_Quote#0002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4.6353753636473813</v>
      </c>
      <c r="Y31" s="199"/>
      <c r="Z31" s="313">
        <v>4.6353753636473813</v>
      </c>
      <c r="AA31" s="199"/>
      <c r="AB31" s="423">
        <v>4.6353753636473813</v>
      </c>
      <c r="AC31" s="196" t="e">
        <f>_xll.qlSimpleQuoteSetValue(F31,AB31/10000,Trigger)</f>
        <v>#N/A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USD3L1L24Y_Quote#0002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4.5628876818236908</v>
      </c>
      <c r="Y32" s="199"/>
      <c r="Z32" s="313">
        <v>4.5628876818236908</v>
      </c>
      <c r="AA32" s="199"/>
      <c r="AB32" s="423">
        <v>4.5628876818236908</v>
      </c>
      <c r="AC32" s="196" t="e">
        <f>_xll.qlSimpleQuoteSetValue(F32,AB32/10000,Trigger)</f>
        <v>#N/A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USD3L1L25Y_Quote#0002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4.5</v>
      </c>
      <c r="U33" s="315">
        <v>0</v>
      </c>
      <c r="V33" s="315">
        <f>_xll.qlMidEquivalent(T33,U33)</f>
        <v>4.5</v>
      </c>
      <c r="W33" s="197" t="b">
        <f t="shared" si="2"/>
        <v>1</v>
      </c>
      <c r="X33" s="316">
        <v>4.5</v>
      </c>
      <c r="Y33" s="199"/>
      <c r="Z33" s="313">
        <v>4.5</v>
      </c>
      <c r="AA33" s="199"/>
      <c r="AB33" s="423">
        <v>4.5</v>
      </c>
      <c r="AC33" s="196" t="e">
        <f>_xll.qlSimpleQuoteSetValue(F33,AB33/10000,Trigger)</f>
        <v>#N/A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USD3L1L26Y_Quote#0002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4.4472273909057858</v>
      </c>
      <c r="Y34" s="199"/>
      <c r="Z34" s="313">
        <v>4.4472273909057858</v>
      </c>
      <c r="AA34" s="199"/>
      <c r="AB34" s="423">
        <v>4.4472273909057858</v>
      </c>
      <c r="AC34" s="196" t="e">
        <f>_xll.qlSimpleQuoteSetValue(F34,AB34/10000,Trigger)</f>
        <v>#N/A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USD3L1L27Y_Quote#0002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4.4029698545410474</v>
      </c>
      <c r="Y35" s="199"/>
      <c r="Z35" s="313">
        <v>4.4029698545410474</v>
      </c>
      <c r="AA35" s="199"/>
      <c r="AB35" s="423">
        <v>4.4029698545410474</v>
      </c>
      <c r="AC35" s="196" t="e">
        <f>_xll.qlSimpleQuoteSetValue(F35,AB35/10000,Trigger)</f>
        <v>#N/A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USD3L1L28Y_Quote#0002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4.3650986227234165</v>
      </c>
      <c r="Y36" s="199"/>
      <c r="Z36" s="313">
        <v>4.3650986227234165</v>
      </c>
      <c r="AA36" s="199"/>
      <c r="AB36" s="423">
        <v>4.3650986227234165</v>
      </c>
      <c r="AC36" s="196" t="e">
        <f>_xll.qlSimpleQuoteSetValue(F36,AB36/10000,Trigger)</f>
        <v>#N/A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USD3L1L29Y_Quote#0002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4.3314849272705231</v>
      </c>
      <c r="Y37" s="199"/>
      <c r="Z37" s="313">
        <v>4.3314849272705231</v>
      </c>
      <c r="AA37" s="199"/>
      <c r="AB37" s="423">
        <v>4.3314849272705231</v>
      </c>
      <c r="AC37" s="196" t="e">
        <f>_xll.qlSimpleQuoteSetValue(F37,AB37/10000,Trigger)</f>
        <v>#N/A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USD3L1L30Y_Quote#0002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4.3</v>
      </c>
      <c r="U38" s="315">
        <v>0</v>
      </c>
      <c r="V38" s="315">
        <f>_xll.qlMidEquivalent(T38,U38)</f>
        <v>4.3</v>
      </c>
      <c r="W38" s="197" t="b">
        <f t="shared" si="2"/>
        <v>1</v>
      </c>
      <c r="X38" s="316">
        <v>4.3</v>
      </c>
      <c r="Y38" s="199"/>
      <c r="Z38" s="313">
        <v>4.3</v>
      </c>
      <c r="AA38" s="199"/>
      <c r="AB38" s="423">
        <v>4.3</v>
      </c>
      <c r="AC38" s="196" t="e">
        <f>_xll.qlSimpleQuoteSetValue(F38,AB38/10000,Trigger)</f>
        <v>#N/A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USD3L1L35Y_Quote#0002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4.3</v>
      </c>
      <c r="Y39" s="199"/>
      <c r="Z39" s="313">
        <v>4.3</v>
      </c>
      <c r="AA39" s="199"/>
      <c r="AB39" s="423">
        <v>4.3</v>
      </c>
      <c r="AC39" s="196" t="e">
        <f>_xll.qlSimpleQuoteSetValue(F39,AB39/10000,Trigger)</f>
        <v>#N/A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USD3L1L40Y_Quote#0002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4.3</v>
      </c>
      <c r="Y40" s="199"/>
      <c r="Z40" s="313">
        <v>4.3</v>
      </c>
      <c r="AA40" s="199"/>
      <c r="AB40" s="423">
        <v>4.3</v>
      </c>
      <c r="AC40" s="196" t="e">
        <f>_xll.qlSimpleQuoteSetValue(F40,AB40/10000,Trigger)</f>
        <v>#N/A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USD3L1L50Y_Quote#0002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4.3</v>
      </c>
      <c r="Y41" s="199"/>
      <c r="Z41" s="313">
        <v>4.3</v>
      </c>
      <c r="AA41" s="199"/>
      <c r="AB41" s="423">
        <v>4.3</v>
      </c>
      <c r="AC41" s="196" t="e">
        <f>_xll.qlSimpleQuoteSetValue(F41,AB41/10000,Trigger)</f>
        <v>#N/A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USD3L1L60Y_Quote#0002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4.3</v>
      </c>
      <c r="Y42" s="199"/>
      <c r="Z42" s="310">
        <v>4.3</v>
      </c>
      <c r="AA42" s="199"/>
      <c r="AB42" s="424">
        <v>4.3</v>
      </c>
      <c r="AC42" s="209" t="e">
        <f>_xll.qlSimpleQuoteSetValue(F42,AB42/10000,Trigger)</f>
        <v>#N/A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obj_0061b#0003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12:12:03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USD6L3L6M_Quote#0002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9.5</v>
      </c>
      <c r="U5" s="315">
        <v>0</v>
      </c>
      <c r="V5" s="315">
        <f>_xll.qlMidEquivalent(T5,U5)</f>
        <v>9.5</v>
      </c>
      <c r="W5" s="197" t="b">
        <f t="shared" ref="W5:W42" si="2">IF(ISNUMBER(V5),TRUE,FALSE)</f>
        <v>1</v>
      </c>
      <c r="X5" s="316">
        <f t="array" ref="X5:X38">_xll.qlInterpolationInterpolate(S3,N5:N42)</f>
        <v>9.5</v>
      </c>
      <c r="Y5" s="199"/>
      <c r="Z5" s="313">
        <v>9.5</v>
      </c>
      <c r="AA5" s="199"/>
      <c r="AB5" s="423">
        <f t="array" ref="AB5:AB42">QuoteLive</f>
        <v>9.5</v>
      </c>
      <c r="AC5" s="196" t="e">
        <f>_xll.qlSimpleQuoteSetValue(F5,AB5/10000,Trigger)</f>
        <v>#N/A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USD6L3L1Y_Quote#0002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9.3000000000000007</v>
      </c>
      <c r="U6" s="315">
        <v>0</v>
      </c>
      <c r="V6" s="315">
        <f>_xll.qlMidEquivalent(T6,U6)</f>
        <v>9.3000000000000007</v>
      </c>
      <c r="W6" s="197" t="b">
        <f t="shared" si="2"/>
        <v>1</v>
      </c>
      <c r="X6" s="316">
        <v>9.3000000000000007</v>
      </c>
      <c r="Y6" s="199"/>
      <c r="Z6" s="313">
        <v>9.3000000000000007</v>
      </c>
      <c r="AA6" s="199"/>
      <c r="AB6" s="423">
        <v>9.3000000000000007</v>
      </c>
      <c r="AC6" s="196" t="e">
        <f>_xll.qlSimpleQuoteSetValue(F6,AB6/10000,Trigger)</f>
        <v>#N/A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USD6L3L15M_Quote#0002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9.2200986714235373</v>
      </c>
      <c r="Y7" s="199"/>
      <c r="Z7" s="313">
        <v>9.2200986714235373</v>
      </c>
      <c r="AA7" s="199"/>
      <c r="AB7" s="423">
        <v>9.2200986714235373</v>
      </c>
      <c r="AC7" s="196" t="e">
        <f>_xll.qlSimpleQuoteSetValue(F7,AB7/10000,Trigger)</f>
        <v>#N/A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USD6L3L18M_Quote#0002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9.1567543745986999</v>
      </c>
      <c r="Y8" s="199"/>
      <c r="Z8" s="313">
        <v>9.1567543745986999</v>
      </c>
      <c r="AA8" s="199"/>
      <c r="AB8" s="423">
        <v>9.1567543745986999</v>
      </c>
      <c r="AC8" s="196" t="e">
        <f>_xll.qlSimpleQuoteSetValue(F8,AB8/10000,Trigger)</f>
        <v>#N/A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USD6L3L21M_Quote#0002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9.115032890474513</v>
      </c>
      <c r="Y9" s="199"/>
      <c r="Z9" s="313">
        <v>9.115032890474513</v>
      </c>
      <c r="AA9" s="199"/>
      <c r="AB9" s="423">
        <v>9.115032890474513</v>
      </c>
      <c r="AC9" s="196" t="e">
        <f>_xll.qlSimpleQuoteSetValue(F9,AB9/10000,Trigger)</f>
        <v>#N/A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USD6L3L2Y_Quote#0002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9.1</v>
      </c>
      <c r="U10" s="315">
        <v>0</v>
      </c>
      <c r="V10" s="315">
        <f>_xll.qlMidEquivalent(T10,U10)</f>
        <v>9.1</v>
      </c>
      <c r="W10" s="197" t="b">
        <f t="shared" si="2"/>
        <v>1</v>
      </c>
      <c r="X10" s="316">
        <v>9.1</v>
      </c>
      <c r="Y10" s="199"/>
      <c r="Z10" s="313">
        <v>9.1</v>
      </c>
      <c r="AA10" s="199"/>
      <c r="AB10" s="423">
        <v>9.1</v>
      </c>
      <c r="AC10" s="196" t="e">
        <f>_xll.qlSimpleQuoteSetValue(F10,AB10/10000,Trigger)</f>
        <v>#N/A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USD6L3L3Y_Quote#0002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9.1</v>
      </c>
      <c r="U11" s="315">
        <v>0</v>
      </c>
      <c r="V11" s="315">
        <f>_xll.qlMidEquivalent(T11,U11)</f>
        <v>9.1</v>
      </c>
      <c r="W11" s="197" t="b">
        <f t="shared" si="2"/>
        <v>1</v>
      </c>
      <c r="X11" s="316">
        <v>9.1</v>
      </c>
      <c r="Y11" s="199"/>
      <c r="Z11" s="313">
        <v>9.1</v>
      </c>
      <c r="AA11" s="199"/>
      <c r="AB11" s="423">
        <v>9.1</v>
      </c>
      <c r="AC11" s="196" t="e">
        <f>_xll.qlSimpleQuoteSetValue(F11,AB11/10000,Trigger)</f>
        <v>#N/A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USD6L3L4Y_Quote#0002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9.1</v>
      </c>
      <c r="U12" s="315">
        <v>0</v>
      </c>
      <c r="V12" s="315">
        <f>_xll.qlMidEquivalent(T12,U12)</f>
        <v>9.1</v>
      </c>
      <c r="W12" s="197" t="b">
        <f t="shared" si="2"/>
        <v>1</v>
      </c>
      <c r="X12" s="316">
        <v>9.1</v>
      </c>
      <c r="Y12" s="199"/>
      <c r="Z12" s="313">
        <v>9.1</v>
      </c>
      <c r="AA12" s="199"/>
      <c r="AB12" s="423">
        <v>9.1</v>
      </c>
      <c r="AC12" s="196" t="e">
        <f>_xll.qlSimpleQuoteSetValue(F12,AB12/10000,Trigger)</f>
        <v>#N/A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USD6L3L5Y_Quote#0002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9.1</v>
      </c>
      <c r="U13" s="315">
        <v>0</v>
      </c>
      <c r="V13" s="315">
        <f>_xll.qlMidEquivalent(T13,U13)</f>
        <v>9.1</v>
      </c>
      <c r="W13" s="197" t="b">
        <f t="shared" si="2"/>
        <v>1</v>
      </c>
      <c r="X13" s="316">
        <v>9.1</v>
      </c>
      <c r="Y13" s="199"/>
      <c r="Z13" s="313">
        <v>9.1</v>
      </c>
      <c r="AA13" s="199"/>
      <c r="AB13" s="423">
        <v>9.1</v>
      </c>
      <c r="AC13" s="196" t="e">
        <f>_xll.qlSimpleQuoteSetValue(F13,AB13/10000,Trigger)</f>
        <v>#N/A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USD6L3L6Y_Quote#0002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9.3000000000000007</v>
      </c>
      <c r="U14" s="315">
        <v>0</v>
      </c>
      <c r="V14" s="315">
        <f>_xll.qlMidEquivalent(T14,U14)</f>
        <v>9.3000000000000007</v>
      </c>
      <c r="W14" s="197" t="b">
        <f t="shared" si="2"/>
        <v>1</v>
      </c>
      <c r="X14" s="316">
        <v>9.3000000000000007</v>
      </c>
      <c r="Y14" s="199"/>
      <c r="Z14" s="313">
        <v>9.3000000000000007</v>
      </c>
      <c r="AA14" s="199"/>
      <c r="AB14" s="423">
        <v>9.3000000000000007</v>
      </c>
      <c r="AC14" s="196" t="e">
        <f>_xll.qlSimpleQuoteSetValue(F14,AB14/10000,Trigger)</f>
        <v>#N/A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USD6L3L7Y_Quote#0002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9.4</v>
      </c>
      <c r="U15" s="315">
        <v>0</v>
      </c>
      <c r="V15" s="315">
        <f>_xll.qlMidEquivalent(T15,U15)</f>
        <v>9.4</v>
      </c>
      <c r="W15" s="197" t="b">
        <f t="shared" si="2"/>
        <v>1</v>
      </c>
      <c r="X15" s="316">
        <v>9.4</v>
      </c>
      <c r="Y15" s="199"/>
      <c r="Z15" s="313">
        <v>9.4</v>
      </c>
      <c r="AA15" s="199"/>
      <c r="AB15" s="423">
        <v>9.4</v>
      </c>
      <c r="AC15" s="196" t="e">
        <f>_xll.qlSimpleQuoteSetValue(F15,AB15/10000,Trigger)</f>
        <v>#N/A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USD6L3L8Y_Quote#0002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9.6</v>
      </c>
      <c r="U16" s="315">
        <v>0</v>
      </c>
      <c r="V16" s="315">
        <f>_xll.qlMidEquivalent(T16,U16)</f>
        <v>9.6</v>
      </c>
      <c r="W16" s="197" t="b">
        <f t="shared" si="2"/>
        <v>1</v>
      </c>
      <c r="X16" s="316">
        <v>9.6</v>
      </c>
      <c r="Y16" s="199"/>
      <c r="Z16" s="313">
        <v>9.6</v>
      </c>
      <c r="AA16" s="199"/>
      <c r="AB16" s="423">
        <v>9.6</v>
      </c>
      <c r="AC16" s="196" t="e">
        <f>_xll.qlSimpleQuoteSetValue(F16,AB16/10000,Trigger)</f>
        <v>#N/A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USD6L3L9Y_Quote#0002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9.6999999999999993</v>
      </c>
      <c r="U17" s="315">
        <v>0</v>
      </c>
      <c r="V17" s="315">
        <f>_xll.qlMidEquivalent(T17,U17)</f>
        <v>9.6999999999999993</v>
      </c>
      <c r="W17" s="197" t="b">
        <f t="shared" si="2"/>
        <v>1</v>
      </c>
      <c r="X17" s="316">
        <v>9.6999999999999993</v>
      </c>
      <c r="Y17" s="199"/>
      <c r="Z17" s="313">
        <v>9.6999999999999993</v>
      </c>
      <c r="AA17" s="199"/>
      <c r="AB17" s="423">
        <v>9.6999999999999993</v>
      </c>
      <c r="AC17" s="196" t="e">
        <f>_xll.qlSimpleQuoteSetValue(F17,AB17/10000,Trigger)</f>
        <v>#N/A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USD6L3L10Y_Quote#0002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9.8000000000000007</v>
      </c>
      <c r="U18" s="315">
        <v>0</v>
      </c>
      <c r="V18" s="315">
        <f>_xll.qlMidEquivalent(T18,U18)</f>
        <v>9.8000000000000007</v>
      </c>
      <c r="W18" s="197" t="b">
        <f t="shared" si="2"/>
        <v>1</v>
      </c>
      <c r="X18" s="316">
        <v>9.8000000000000007</v>
      </c>
      <c r="Y18" s="199"/>
      <c r="Z18" s="313">
        <v>9.8000000000000007</v>
      </c>
      <c r="AA18" s="199"/>
      <c r="AB18" s="423">
        <v>9.8000000000000007</v>
      </c>
      <c r="AC18" s="196" t="e">
        <f>_xll.qlSimpleQuoteSetValue(F18,AB18/10000,Trigger)</f>
        <v>#N/A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USD6L3L11Y_Quote#0002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9.8651666418983925</v>
      </c>
      <c r="Y19" s="199"/>
      <c r="Z19" s="313">
        <v>9.8651666418983925</v>
      </c>
      <c r="AA19" s="199"/>
      <c r="AB19" s="423">
        <v>9.8651666418983925</v>
      </c>
      <c r="AC19" s="196" t="e">
        <f>_xll.qlSimpleQuoteSetValue(F19,AB19/10000,Trigger)</f>
        <v>#N/A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USD6L3L12Y_Quote#0002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9.9</v>
      </c>
      <c r="U20" s="315">
        <v>0</v>
      </c>
      <c r="V20" s="315">
        <f>_xll.qlMidEquivalent(T20,U20)</f>
        <v>9.9</v>
      </c>
      <c r="W20" s="197" t="b">
        <f t="shared" si="2"/>
        <v>1</v>
      </c>
      <c r="X20" s="316">
        <v>9.9</v>
      </c>
      <c r="Y20" s="199"/>
      <c r="Z20" s="313">
        <v>9.9</v>
      </c>
      <c r="AA20" s="199"/>
      <c r="AB20" s="423">
        <v>9.9</v>
      </c>
      <c r="AC20" s="196" t="e">
        <f>_xll.qlSimpleQuoteSetValue(F20,AB20/10000,Trigger)</f>
        <v>#N/A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USD6L3L13Y_Quote#0002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9.9321308386754072</v>
      </c>
      <c r="Y21" s="199"/>
      <c r="Z21" s="313">
        <v>9.9321308386754072</v>
      </c>
      <c r="AA21" s="199"/>
      <c r="AB21" s="423">
        <v>9.9321308386754072</v>
      </c>
      <c r="AC21" s="196" t="e">
        <f>_xll.qlSimpleQuoteSetValue(F21,AB21/10000,Trigger)</f>
        <v>#N/A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USD6L3L14Y_Quote#0002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9.9659409775352081</v>
      </c>
      <c r="Y22" s="199"/>
      <c r="Z22" s="313">
        <v>9.9659409775352081</v>
      </c>
      <c r="AA22" s="199"/>
      <c r="AB22" s="423">
        <v>9.9659409775352081</v>
      </c>
      <c r="AC22" s="196" t="e">
        <f>_xll.qlSimpleQuoteSetValue(F22,AB22/10000,Trigger)</f>
        <v>#N/A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USD6L3L15Y_Quote#0002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10</v>
      </c>
      <c r="U23" s="315">
        <v>0</v>
      </c>
      <c r="V23" s="315">
        <f>_xll.qlMidEquivalent(T23,U23)</f>
        <v>10</v>
      </c>
      <c r="W23" s="197" t="b">
        <f t="shared" si="2"/>
        <v>1</v>
      </c>
      <c r="X23" s="316">
        <v>10</v>
      </c>
      <c r="Y23" s="199"/>
      <c r="Z23" s="313">
        <v>10</v>
      </c>
      <c r="AA23" s="199"/>
      <c r="AB23" s="423">
        <v>10</v>
      </c>
      <c r="AC23" s="196" t="e">
        <f>_xll.qlSimpleQuoteSetValue(F23,AB23/10000,Trigger)</f>
        <v>#N/A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USD6L3L16Y_Quote#0002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10.031972261594124</v>
      </c>
      <c r="Y24" s="199"/>
      <c r="Z24" s="313">
        <v>10.031972261594124</v>
      </c>
      <c r="AA24" s="199"/>
      <c r="AB24" s="423">
        <v>10.031972261594124</v>
      </c>
      <c r="AC24" s="196" t="e">
        <f>_xll.qlSimpleQuoteSetValue(F24,AB24/10000,Trigger)</f>
        <v>#N/A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USD6L3L17Y_Quote#0002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10.059468794293389</v>
      </c>
      <c r="Y25" s="199"/>
      <c r="Z25" s="313">
        <v>10.059468794293389</v>
      </c>
      <c r="AA25" s="199"/>
      <c r="AB25" s="423">
        <v>10.059468794293389</v>
      </c>
      <c r="AC25" s="196" t="e">
        <f>_xll.qlSimpleQuoteSetValue(F25,AB25/10000,Trigger)</f>
        <v>#N/A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USD6L3L18Y_Quote#0002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10.080979196195592</v>
      </c>
      <c r="Y26" s="199"/>
      <c r="Z26" s="313">
        <v>10.080979196195592</v>
      </c>
      <c r="AA26" s="199"/>
      <c r="AB26" s="423">
        <v>10.080979196195592</v>
      </c>
      <c r="AC26" s="196" t="e">
        <f>_xll.qlSimpleQuoteSetValue(F26,AB26/10000,Trigger)</f>
        <v>#N/A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USD6L3L19Y_Quote#0002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10.09499306539853</v>
      </c>
      <c r="Y27" s="199"/>
      <c r="Z27" s="313">
        <v>10.09499306539853</v>
      </c>
      <c r="AA27" s="199"/>
      <c r="AB27" s="423">
        <v>10.09499306539853</v>
      </c>
      <c r="AC27" s="196" t="e">
        <f>_xll.qlSimpleQuoteSetValue(F27,AB27/10000,Trigger)</f>
        <v>#N/A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USD6L3L20Y_Quote#0002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10.1</v>
      </c>
      <c r="U28" s="315">
        <v>0</v>
      </c>
      <c r="V28" s="315">
        <f>_xll.qlMidEquivalent(T28,U28)</f>
        <v>10.1</v>
      </c>
      <c r="W28" s="197" t="b">
        <f t="shared" si="2"/>
        <v>1</v>
      </c>
      <c r="X28" s="316">
        <v>10.1</v>
      </c>
      <c r="Y28" s="199"/>
      <c r="Z28" s="313">
        <v>10.1</v>
      </c>
      <c r="AA28" s="199"/>
      <c r="AB28" s="423">
        <v>10.1</v>
      </c>
      <c r="AC28" s="196" t="e">
        <f>_xll.qlSimpleQuoteSetValue(F28,AB28/10000,Trigger)</f>
        <v>#N/A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USD6L3L21Y_Quote#0002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10.089599999999999</v>
      </c>
      <c r="Y29" s="199"/>
      <c r="Z29" s="313">
        <v>10.089599999999999</v>
      </c>
      <c r="AA29" s="199"/>
      <c r="AB29" s="423">
        <v>10.089599999999999</v>
      </c>
      <c r="AC29" s="196" t="e">
        <f>_xll.qlSimpleQuoteSetValue(F29,AB29/10000,Trigger)</f>
        <v>#N/A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USD6L3L22Y_Quote#0002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10.0648</v>
      </c>
      <c r="Y30" s="199"/>
      <c r="Z30" s="313">
        <v>10.0648</v>
      </c>
      <c r="AA30" s="199"/>
      <c r="AB30" s="423">
        <v>10.0648</v>
      </c>
      <c r="AC30" s="196" t="e">
        <f>_xll.qlSimpleQuoteSetValue(F30,AB30/10000,Trigger)</f>
        <v>#N/A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USD6L3L23Y_Quote#0002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10.0352</v>
      </c>
      <c r="Y31" s="199"/>
      <c r="Z31" s="313">
        <v>10.0352</v>
      </c>
      <c r="AA31" s="199"/>
      <c r="AB31" s="423">
        <v>10.0352</v>
      </c>
      <c r="AC31" s="196" t="e">
        <f>_xll.qlSimpleQuoteSetValue(F31,AB31/10000,Trigger)</f>
        <v>#N/A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USD6L3L24Y_Quote#0002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10.010400000000001</v>
      </c>
      <c r="Y32" s="199"/>
      <c r="Z32" s="313">
        <v>10.010400000000001</v>
      </c>
      <c r="AA32" s="199"/>
      <c r="AB32" s="423">
        <v>10.010400000000001</v>
      </c>
      <c r="AC32" s="196" t="e">
        <f>_xll.qlSimpleQuoteSetValue(F32,AB32/10000,Trigger)</f>
        <v>#N/A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USD6L3L25Y_Quote#0002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10</v>
      </c>
      <c r="U33" s="315">
        <v>0</v>
      </c>
      <c r="V33" s="315">
        <f>_xll.qlMidEquivalent(T33,U33)</f>
        <v>10</v>
      </c>
      <c r="W33" s="197" t="b">
        <f t="shared" si="2"/>
        <v>1</v>
      </c>
      <c r="X33" s="316">
        <v>10</v>
      </c>
      <c r="Y33" s="199"/>
      <c r="Z33" s="313">
        <v>10</v>
      </c>
      <c r="AA33" s="199"/>
      <c r="AB33" s="423">
        <v>10</v>
      </c>
      <c r="AC33" s="196" t="e">
        <f>_xll.qlSimpleQuoteSetValue(F33,AB33/10000,Trigger)</f>
        <v>#N/A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USD6L3L26Y_Quote#0002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10</v>
      </c>
      <c r="Y34" s="199"/>
      <c r="Z34" s="313">
        <v>10</v>
      </c>
      <c r="AA34" s="199"/>
      <c r="AB34" s="423">
        <v>10</v>
      </c>
      <c r="AC34" s="196" t="e">
        <f>_xll.qlSimpleQuoteSetValue(F34,AB34/10000,Trigger)</f>
        <v>#N/A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USD6L3L27Y_Quote#0002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10</v>
      </c>
      <c r="Y35" s="199"/>
      <c r="Z35" s="313">
        <v>10</v>
      </c>
      <c r="AA35" s="199"/>
      <c r="AB35" s="423">
        <v>10</v>
      </c>
      <c r="AC35" s="196" t="e">
        <f>_xll.qlSimpleQuoteSetValue(F35,AB35/10000,Trigger)</f>
        <v>#N/A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USD6L3L28Y_Quote#0002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10</v>
      </c>
      <c r="Y36" s="199"/>
      <c r="Z36" s="313">
        <v>10</v>
      </c>
      <c r="AA36" s="199"/>
      <c r="AB36" s="423">
        <v>10</v>
      </c>
      <c r="AC36" s="196" t="e">
        <f>_xll.qlSimpleQuoteSetValue(F36,AB36/10000,Trigger)</f>
        <v>#N/A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USD6L3L29Y_Quote#0002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10</v>
      </c>
      <c r="Y37" s="199"/>
      <c r="Z37" s="313">
        <v>10</v>
      </c>
      <c r="AA37" s="199"/>
      <c r="AB37" s="423">
        <v>10</v>
      </c>
      <c r="AC37" s="196" t="e">
        <f>_xll.qlSimpleQuoteSetValue(F37,AB37/10000,Trigger)</f>
        <v>#N/A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USD6L3L30Y_Quote#0002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10</v>
      </c>
      <c r="U38" s="315">
        <v>0</v>
      </c>
      <c r="V38" s="315">
        <f>_xll.qlMidEquivalent(T38,U38)</f>
        <v>10</v>
      </c>
      <c r="W38" s="197" t="b">
        <f t="shared" si="2"/>
        <v>1</v>
      </c>
      <c r="X38" s="316">
        <v>10</v>
      </c>
      <c r="Y38" s="199"/>
      <c r="Z38" s="313">
        <v>10</v>
      </c>
      <c r="AA38" s="199"/>
      <c r="AB38" s="423">
        <v>10</v>
      </c>
      <c r="AC38" s="196" t="e">
        <f>_xll.qlSimpleQuoteSetValue(F38,AB38/10000,Trigger)</f>
        <v>#N/A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USD6L3L35Y_Quote#0002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10</v>
      </c>
      <c r="Y39" s="199"/>
      <c r="Z39" s="313">
        <v>10</v>
      </c>
      <c r="AA39" s="199"/>
      <c r="AB39" s="423">
        <v>10</v>
      </c>
      <c r="AC39" s="196" t="e">
        <f>_xll.qlSimpleQuoteSetValue(F39,AB39/10000,Trigger)</f>
        <v>#N/A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USD6L3L40Y_Quote#0002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10</v>
      </c>
      <c r="Y40" s="199"/>
      <c r="Z40" s="313">
        <v>10</v>
      </c>
      <c r="AA40" s="199"/>
      <c r="AB40" s="423">
        <v>10</v>
      </c>
      <c r="AC40" s="196" t="e">
        <f>_xll.qlSimpleQuoteSetValue(F40,AB40/10000,Trigger)</f>
        <v>#N/A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USD6L3L50Y_Quote#0002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10</v>
      </c>
      <c r="Y41" s="199"/>
      <c r="Z41" s="313">
        <v>10</v>
      </c>
      <c r="AA41" s="199"/>
      <c r="AB41" s="423">
        <v>10</v>
      </c>
      <c r="AC41" s="196" t="e">
        <f>_xll.qlSimpleQuoteSetValue(F41,AB41/10000,Trigger)</f>
        <v>#N/A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USD6L3L60Y_Quote#0002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10</v>
      </c>
      <c r="Y42" s="199"/>
      <c r="Z42" s="310">
        <v>10</v>
      </c>
      <c r="AA42" s="199"/>
      <c r="AB42" s="424">
        <v>10</v>
      </c>
      <c r="AC42" s="209" t="e">
        <f>_xll.qlSimpleQuoteSetValue(F42,AB42/10000,Trigger)</f>
        <v>#N/A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obj_0061c#0003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12:12:03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USD12L3L6M_Quote#0002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USD12L3L1Y_Quote#0002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28.1</v>
      </c>
      <c r="U6" s="315">
        <v>0</v>
      </c>
      <c r="V6" s="315">
        <f>_xll.qlMidEquivalent(T6,U6)</f>
        <v>28.1</v>
      </c>
      <c r="W6" s="197" t="b">
        <f t="shared" si="2"/>
        <v>1</v>
      </c>
      <c r="X6" s="316">
        <v>28.1</v>
      </c>
      <c r="Y6" s="199"/>
      <c r="Z6" s="313">
        <v>28.1</v>
      </c>
      <c r="AA6" s="199"/>
      <c r="AB6" s="423">
        <v>28.1</v>
      </c>
      <c r="AC6" s="196" t="e">
        <f>_xll.qlSimpleQuoteSetValue(F6,AB6/10000,Trigger)</f>
        <v>#N/A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USD12L3L15M_Quote#0002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28.1</v>
      </c>
      <c r="Y7" s="199"/>
      <c r="Z7" s="313">
        <v>28.1</v>
      </c>
      <c r="AA7" s="199"/>
      <c r="AB7" s="423">
        <v>28.1</v>
      </c>
      <c r="AC7" s="196" t="e">
        <f>_xll.qlSimpleQuoteSetValue(F7,AB7/10000,Trigger)</f>
        <v>#N/A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USD12L3L18M_Quote#0002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28.1</v>
      </c>
      <c r="Y8" s="199"/>
      <c r="Z8" s="313">
        <v>28.1</v>
      </c>
      <c r="AA8" s="199"/>
      <c r="AB8" s="423">
        <v>28.1</v>
      </c>
      <c r="AC8" s="196" t="e">
        <f>_xll.qlSimpleQuoteSetValue(F8,AB8/10000,Trigger)</f>
        <v>#N/A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USD12L3L21M_Quote#0002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28.1</v>
      </c>
      <c r="Y9" s="199"/>
      <c r="Z9" s="313">
        <v>28.1</v>
      </c>
      <c r="AA9" s="199"/>
      <c r="AB9" s="423">
        <v>28.1</v>
      </c>
      <c r="AC9" s="196" t="e">
        <f>_xll.qlSimpleQuoteSetValue(F9,AB9/10000,Trigger)</f>
        <v>#N/A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USD12L3L2Y_Quote#0002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28.1</v>
      </c>
      <c r="U10" s="315">
        <v>0</v>
      </c>
      <c r="V10" s="315">
        <f>_xll.qlMidEquivalent(T10,U10)</f>
        <v>28.1</v>
      </c>
      <c r="W10" s="197" t="b">
        <f t="shared" si="2"/>
        <v>1</v>
      </c>
      <c r="X10" s="316">
        <v>28.1</v>
      </c>
      <c r="Y10" s="199"/>
      <c r="Z10" s="313">
        <v>28.1</v>
      </c>
      <c r="AA10" s="199"/>
      <c r="AB10" s="423">
        <v>28.1</v>
      </c>
      <c r="AC10" s="196" t="e">
        <f>_xll.qlSimpleQuoteSetValue(F10,AB10/10000,Trigger)</f>
        <v>#N/A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USD12L3L3Y_Quote#0002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28</v>
      </c>
      <c r="U11" s="315">
        <v>0</v>
      </c>
      <c r="V11" s="315">
        <f>_xll.qlMidEquivalent(T11,U11)</f>
        <v>28</v>
      </c>
      <c r="W11" s="197" t="b">
        <f t="shared" si="2"/>
        <v>1</v>
      </c>
      <c r="X11" s="316">
        <v>28</v>
      </c>
      <c r="Y11" s="199"/>
      <c r="Z11" s="313">
        <v>28</v>
      </c>
      <c r="AA11" s="199"/>
      <c r="AB11" s="423">
        <v>28</v>
      </c>
      <c r="AC11" s="196" t="e">
        <f>_xll.qlSimpleQuoteSetValue(F11,AB11/10000,Trigger)</f>
        <v>#N/A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USD12L3L4Y_Quote#0002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27.8</v>
      </c>
      <c r="U12" s="315">
        <v>0</v>
      </c>
      <c r="V12" s="315">
        <f>_xll.qlMidEquivalent(T12,U12)</f>
        <v>27.8</v>
      </c>
      <c r="W12" s="197" t="b">
        <f t="shared" si="2"/>
        <v>1</v>
      </c>
      <c r="X12" s="316">
        <v>27.8</v>
      </c>
      <c r="Y12" s="199"/>
      <c r="Z12" s="313">
        <v>27.8</v>
      </c>
      <c r="AA12" s="199"/>
      <c r="AB12" s="423">
        <v>27.8</v>
      </c>
      <c r="AC12" s="196" t="e">
        <f>_xll.qlSimpleQuoteSetValue(F12,AB12/10000,Trigger)</f>
        <v>#N/A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USD12L3L5Y_Quote#0002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27.5</v>
      </c>
      <c r="U13" s="315">
        <v>0</v>
      </c>
      <c r="V13" s="315">
        <f>_xll.qlMidEquivalent(T13,U13)</f>
        <v>27.5</v>
      </c>
      <c r="W13" s="197" t="b">
        <f t="shared" si="2"/>
        <v>1</v>
      </c>
      <c r="X13" s="316">
        <v>27.5</v>
      </c>
      <c r="Y13" s="199"/>
      <c r="Z13" s="313">
        <v>27.5</v>
      </c>
      <c r="AA13" s="199"/>
      <c r="AB13" s="423">
        <v>27.5</v>
      </c>
      <c r="AC13" s="196" t="e">
        <f>_xll.qlSimpleQuoteSetValue(F13,AB13/10000,Trigger)</f>
        <v>#N/A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USD12L3L6Y_Quote#0002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27.2</v>
      </c>
      <c r="U14" s="315">
        <v>0</v>
      </c>
      <c r="V14" s="315">
        <f>_xll.qlMidEquivalent(T14,U14)</f>
        <v>27.2</v>
      </c>
      <c r="W14" s="197" t="b">
        <f t="shared" si="2"/>
        <v>1</v>
      </c>
      <c r="X14" s="316">
        <v>27.2</v>
      </c>
      <c r="Y14" s="199"/>
      <c r="Z14" s="313">
        <v>27.2</v>
      </c>
      <c r="AA14" s="199"/>
      <c r="AB14" s="423">
        <v>27.2</v>
      </c>
      <c r="AC14" s="196" t="e">
        <f>_xll.qlSimpleQuoteSetValue(F14,AB14/10000,Trigger)</f>
        <v>#N/A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USD12L3L7Y_Quote#0002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26.8</v>
      </c>
      <c r="U15" s="315">
        <v>0</v>
      </c>
      <c r="V15" s="315">
        <f>_xll.qlMidEquivalent(T15,U15)</f>
        <v>26.8</v>
      </c>
      <c r="W15" s="197" t="b">
        <f t="shared" si="2"/>
        <v>1</v>
      </c>
      <c r="X15" s="316">
        <v>26.8</v>
      </c>
      <c r="Y15" s="199"/>
      <c r="Z15" s="313">
        <v>26.8</v>
      </c>
      <c r="AA15" s="199"/>
      <c r="AB15" s="423">
        <v>26.8</v>
      </c>
      <c r="AC15" s="196" t="e">
        <f>_xll.qlSimpleQuoteSetValue(F15,AB15/10000,Trigger)</f>
        <v>#N/A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USD12L3L8Y_Quote#0002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26.4</v>
      </c>
      <c r="U16" s="315">
        <v>0</v>
      </c>
      <c r="V16" s="315">
        <f>_xll.qlMidEquivalent(T16,U16)</f>
        <v>26.4</v>
      </c>
      <c r="W16" s="197" t="b">
        <f t="shared" si="2"/>
        <v>1</v>
      </c>
      <c r="X16" s="316">
        <v>26.4</v>
      </c>
      <c r="Y16" s="199"/>
      <c r="Z16" s="313">
        <v>26.4</v>
      </c>
      <c r="AA16" s="199"/>
      <c r="AB16" s="423">
        <v>26.4</v>
      </c>
      <c r="AC16" s="196" t="e">
        <f>_xll.qlSimpleQuoteSetValue(F16,AB16/10000,Trigger)</f>
        <v>#N/A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USD12L3L9Y_Quote#0002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26.1</v>
      </c>
      <c r="U17" s="315">
        <v>0</v>
      </c>
      <c r="V17" s="315">
        <f>_xll.qlMidEquivalent(T17,U17)</f>
        <v>26.1</v>
      </c>
      <c r="W17" s="197" t="b">
        <f t="shared" si="2"/>
        <v>1</v>
      </c>
      <c r="X17" s="316">
        <v>26.1</v>
      </c>
      <c r="Y17" s="199"/>
      <c r="Z17" s="313">
        <v>26.1</v>
      </c>
      <c r="AA17" s="199"/>
      <c r="AB17" s="423">
        <v>26.1</v>
      </c>
      <c r="AC17" s="196" t="e">
        <f>_xll.qlSimpleQuoteSetValue(F17,AB17/10000,Trigger)</f>
        <v>#N/A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USD12L3L10Y_Quote#0002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25.8</v>
      </c>
      <c r="U18" s="315">
        <v>0</v>
      </c>
      <c r="V18" s="315">
        <f>_xll.qlMidEquivalent(T18,U18)</f>
        <v>25.8</v>
      </c>
      <c r="W18" s="197" t="b">
        <f t="shared" si="2"/>
        <v>1</v>
      </c>
      <c r="X18" s="316">
        <v>25.8</v>
      </c>
      <c r="Y18" s="199"/>
      <c r="Z18" s="313">
        <v>25.8</v>
      </c>
      <c r="AA18" s="199"/>
      <c r="AB18" s="423">
        <v>25.8</v>
      </c>
      <c r="AC18" s="196" t="e">
        <f>_xll.qlSimpleQuoteSetValue(F18,AB18/10000,Trigger)</f>
        <v>#N/A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USD12L3L11Y_Quote#0002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25.574431174796779</v>
      </c>
      <c r="Y19" s="199"/>
      <c r="Z19" s="313">
        <v>25.574431174796779</v>
      </c>
      <c r="AA19" s="199"/>
      <c r="AB19" s="423">
        <v>25.574431174796779</v>
      </c>
      <c r="AC19" s="196" t="e">
        <f>_xll.qlSimpleQuoteSetValue(F19,AB19/10000,Trigger)</f>
        <v>#N/A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USD12L3L12Y_Quote#0002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25.4</v>
      </c>
      <c r="U20" s="315">
        <v>0</v>
      </c>
      <c r="V20" s="315">
        <f>_xll.qlMidEquivalent(T20,U20)</f>
        <v>25.4</v>
      </c>
      <c r="W20" s="197" t="b">
        <f t="shared" si="2"/>
        <v>1</v>
      </c>
      <c r="X20" s="316">
        <v>25.4</v>
      </c>
      <c r="Y20" s="199"/>
      <c r="Z20" s="313">
        <v>25.4</v>
      </c>
      <c r="AA20" s="199"/>
      <c r="AB20" s="423">
        <v>25.4</v>
      </c>
      <c r="AC20" s="196" t="e">
        <f>_xll.qlSimpleQuoteSetValue(F20,AB20/10000,Trigger)</f>
        <v>#N/A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USD12L3L13Y_Quote#0002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25.224971388273207</v>
      </c>
      <c r="Y21" s="199"/>
      <c r="Z21" s="313">
        <v>25.224971388273207</v>
      </c>
      <c r="AA21" s="199"/>
      <c r="AB21" s="423">
        <v>25.224971388273207</v>
      </c>
      <c r="AC21" s="196" t="e">
        <f>_xll.qlSimpleQuoteSetValue(F21,AB21/10000,Trigger)</f>
        <v>#N/A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USD12L3L14Y_Quote#0002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25.052626368824946</v>
      </c>
      <c r="Y22" s="199"/>
      <c r="Z22" s="313">
        <v>25.052626368824946</v>
      </c>
      <c r="AA22" s="199"/>
      <c r="AB22" s="423">
        <v>25.052626368824946</v>
      </c>
      <c r="AC22" s="196" t="e">
        <f>_xll.qlSimpleQuoteSetValue(F22,AB22/10000,Trigger)</f>
        <v>#N/A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USD12L3L15Y_Quote#0002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24.9</v>
      </c>
      <c r="U23" s="315">
        <v>0</v>
      </c>
      <c r="V23" s="315">
        <f>_xll.qlMidEquivalent(T23,U23)</f>
        <v>24.9</v>
      </c>
      <c r="W23" s="197" t="b">
        <f t="shared" si="2"/>
        <v>1</v>
      </c>
      <c r="X23" s="316">
        <v>24.9</v>
      </c>
      <c r="Y23" s="199"/>
      <c r="Z23" s="313">
        <v>24.9</v>
      </c>
      <c r="AA23" s="199"/>
      <c r="AB23" s="423">
        <v>24.9</v>
      </c>
      <c r="AC23" s="196" t="e">
        <f>_xll.qlSimpleQuoteSetValue(F23,AB23/10000,Trigger)</f>
        <v>#N/A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USD12L3L16Y_Quote#0002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24.779896340484807</v>
      </c>
      <c r="Y24" s="199"/>
      <c r="Z24" s="313">
        <v>24.779896340484807</v>
      </c>
      <c r="AA24" s="199"/>
      <c r="AB24" s="423">
        <v>24.779896340484807</v>
      </c>
      <c r="AC24" s="196" t="e">
        <f>_xll.qlSimpleQuoteSetValue(F24,AB24/10000,Trigger)</f>
        <v>#N/A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USD12L3L17Y_Quote#0002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24.688195450332465</v>
      </c>
      <c r="Y25" s="199"/>
      <c r="Z25" s="313">
        <v>24.688195450332465</v>
      </c>
      <c r="AA25" s="199"/>
      <c r="AB25" s="423">
        <v>24.688195450332465</v>
      </c>
      <c r="AC25" s="196" t="e">
        <f>_xll.qlSimpleQuoteSetValue(F25,AB25/10000,Trigger)</f>
        <v>#N/A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USD12L3L18Y_Quote#0002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24.616546389937717</v>
      </c>
      <c r="Y26" s="199"/>
      <c r="Z26" s="313">
        <v>24.616546389937717</v>
      </c>
      <c r="AA26" s="199"/>
      <c r="AB26" s="423">
        <v>24.616546389937717</v>
      </c>
      <c r="AC26" s="196" t="e">
        <f>_xll.qlSimpleQuoteSetValue(F26,AB26/10000,Trigger)</f>
        <v>#N/A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USD12L3L19Y_Quote#0002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24.556598219695314</v>
      </c>
      <c r="Y27" s="199"/>
      <c r="Z27" s="313">
        <v>24.556598219695314</v>
      </c>
      <c r="AA27" s="199"/>
      <c r="AB27" s="423">
        <v>24.556598219695314</v>
      </c>
      <c r="AC27" s="196" t="e">
        <f>_xll.qlSimpleQuoteSetValue(F27,AB27/10000,Trigger)</f>
        <v>#N/A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USD12L3L20Y_Quote#0002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24.5</v>
      </c>
      <c r="U28" s="315">
        <v>0</v>
      </c>
      <c r="V28" s="315">
        <f>_xll.qlMidEquivalent(T28,U28)</f>
        <v>24.5</v>
      </c>
      <c r="W28" s="197" t="b">
        <f t="shared" si="2"/>
        <v>1</v>
      </c>
      <c r="X28" s="316">
        <v>24.5</v>
      </c>
      <c r="Y28" s="199"/>
      <c r="Z28" s="313">
        <v>24.5</v>
      </c>
      <c r="AA28" s="199"/>
      <c r="AB28" s="423">
        <v>24.5</v>
      </c>
      <c r="AC28" s="196" t="e">
        <f>_xll.qlSimpleQuoteSetValue(F28,AB28/10000,Trigger)</f>
        <v>#N/A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USD12L3L21Y_Quote#0002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24.440200989058159</v>
      </c>
      <c r="Y29" s="199"/>
      <c r="Z29" s="313">
        <v>24.440200989058159</v>
      </c>
      <c r="AA29" s="199"/>
      <c r="AB29" s="423">
        <v>24.440200989058159</v>
      </c>
      <c r="AC29" s="196" t="e">
        <f>_xll.qlSimpleQuoteSetValue(F29,AB29/10000,Trigger)</f>
        <v>#N/A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USD12L3L22Y_Quote#0002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24.377851236322698</v>
      </c>
      <c r="Y30" s="199"/>
      <c r="Z30" s="313">
        <v>24.377851236322698</v>
      </c>
      <c r="AA30" s="199"/>
      <c r="AB30" s="423">
        <v>24.377851236322698</v>
      </c>
      <c r="AC30" s="196" t="e">
        <f>_xll.qlSimpleQuoteSetValue(F30,AB30/10000,Trigger)</f>
        <v>#N/A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USD12L3L23Y_Quote#0002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24.315400989058158</v>
      </c>
      <c r="Y31" s="199"/>
      <c r="Z31" s="313">
        <v>24.315400989058158</v>
      </c>
      <c r="AA31" s="199"/>
      <c r="AB31" s="423">
        <v>24.315400989058158</v>
      </c>
      <c r="AC31" s="196" t="e">
        <f>_xll.qlSimpleQuoteSetValue(F31,AB31/10000,Trigger)</f>
        <v>#N/A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USD12L3L24Y_Quote#0002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24.255300494529081</v>
      </c>
      <c r="Y32" s="199"/>
      <c r="Z32" s="313">
        <v>24.255300494529081</v>
      </c>
      <c r="AA32" s="199"/>
      <c r="AB32" s="423">
        <v>24.255300494529081</v>
      </c>
      <c r="AC32" s="196" t="e">
        <f>_xll.qlSimpleQuoteSetValue(F32,AB32/10000,Trigger)</f>
        <v>#N/A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USD12L3L25Y_Quote#0002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24.2</v>
      </c>
      <c r="U33" s="315">
        <v>0</v>
      </c>
      <c r="V33" s="315">
        <f>_xll.qlMidEquivalent(T33,U33)</f>
        <v>24.2</v>
      </c>
      <c r="W33" s="197" t="b">
        <f t="shared" si="2"/>
        <v>1</v>
      </c>
      <c r="X33" s="316">
        <v>24.2</v>
      </c>
      <c r="Y33" s="199"/>
      <c r="Z33" s="313">
        <v>24.2</v>
      </c>
      <c r="AA33" s="199"/>
      <c r="AB33" s="423">
        <v>24.2</v>
      </c>
      <c r="AC33" s="196" t="e">
        <f>_xll.qlSimpleQuoteSetValue(F33,AB33/10000,Trigger)</f>
        <v>#N/A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USD12L3L26Y_Quote#0002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24.15129970328255</v>
      </c>
      <c r="Y34" s="199"/>
      <c r="Z34" s="313">
        <v>24.15129970328255</v>
      </c>
      <c r="AA34" s="199"/>
      <c r="AB34" s="423">
        <v>24.15129970328255</v>
      </c>
      <c r="AC34" s="196" t="e">
        <f>_xll.qlSimpleQuoteSetValue(F34,AB34/10000,Trigger)</f>
        <v>#N/A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USD12L3L27Y_Quote#0002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24.108399604376736</v>
      </c>
      <c r="Y35" s="199"/>
      <c r="Z35" s="313">
        <v>24.108399604376736</v>
      </c>
      <c r="AA35" s="199"/>
      <c r="AB35" s="423">
        <v>24.108399604376736</v>
      </c>
      <c r="AC35" s="196" t="e">
        <f>_xll.qlSimpleQuoteSetValue(F35,AB35/10000,Trigger)</f>
        <v>#N/A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USD12L3L28Y_Quote#0002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24.069849653829642</v>
      </c>
      <c r="Y36" s="199"/>
      <c r="Z36" s="313">
        <v>24.069849653829642</v>
      </c>
      <c r="AA36" s="199"/>
      <c r="AB36" s="423">
        <v>24.069849653829642</v>
      </c>
      <c r="AC36" s="196" t="e">
        <f>_xll.qlSimpleQuoteSetValue(F36,AB36/10000,Trigger)</f>
        <v>#N/A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USD12L3L29Y_Quote#0002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24.034199802188368</v>
      </c>
      <c r="Y37" s="199"/>
      <c r="Z37" s="313">
        <v>24.034199802188368</v>
      </c>
      <c r="AA37" s="199"/>
      <c r="AB37" s="423">
        <v>24.034199802188368</v>
      </c>
      <c r="AC37" s="196" t="e">
        <f>_xll.qlSimpleQuoteSetValue(F37,AB37/10000,Trigger)</f>
        <v>#N/A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USD12L3L30Y_Quote#0002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24</v>
      </c>
      <c r="U38" s="315">
        <v>0</v>
      </c>
      <c r="V38" s="315">
        <f>_xll.qlMidEquivalent(T38,U38)</f>
        <v>24</v>
      </c>
      <c r="W38" s="197" t="b">
        <f t="shared" si="2"/>
        <v>1</v>
      </c>
      <c r="X38" s="316">
        <v>24</v>
      </c>
      <c r="Y38" s="199"/>
      <c r="Z38" s="313">
        <v>24</v>
      </c>
      <c r="AA38" s="199"/>
      <c r="AB38" s="423">
        <v>24</v>
      </c>
      <c r="AC38" s="196" t="e">
        <f>_xll.qlSimpleQuoteSetValue(F38,AB38/10000,Trigger)</f>
        <v>#N/A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USD12L3L35Y_Quote#0002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24</v>
      </c>
      <c r="Y39" s="199"/>
      <c r="Z39" s="313">
        <v>24</v>
      </c>
      <c r="AA39" s="199"/>
      <c r="AB39" s="423">
        <v>24</v>
      </c>
      <c r="AC39" s="196" t="e">
        <f>_xll.qlSimpleQuoteSetValue(F39,AB39/10000,Trigger)</f>
        <v>#N/A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USD12L3L40Y_Quote#0002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24</v>
      </c>
      <c r="Y40" s="199"/>
      <c r="Z40" s="313">
        <v>24</v>
      </c>
      <c r="AA40" s="199"/>
      <c r="AB40" s="423">
        <v>24</v>
      </c>
      <c r="AC40" s="196" t="e">
        <f>_xll.qlSimpleQuoteSetValue(F40,AB40/10000,Trigger)</f>
        <v>#N/A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USD12L3L50Y_Quote#0002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24</v>
      </c>
      <c r="Y41" s="199"/>
      <c r="Z41" s="313">
        <v>24</v>
      </c>
      <c r="AA41" s="199"/>
      <c r="AB41" s="423">
        <v>24</v>
      </c>
      <c r="AC41" s="196" t="e">
        <f>_xll.qlSimpleQuoteSetValue(F41,AB41/10000,Trigger)</f>
        <v>#N/A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USD12L3L60Y_Quote#0002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24</v>
      </c>
      <c r="Y42" s="199"/>
      <c r="Z42" s="310">
        <v>24</v>
      </c>
      <c r="AA42" s="199"/>
      <c r="AB42" s="424">
        <v>24</v>
      </c>
      <c r="AC42" s="209" t="e">
        <f>_xll.qlSimpleQuoteSetValue(F42,AB42/10000,Trigger)</f>
        <v>#N/A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4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12:12:03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USDOND_Quote#0002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0.12000000000000001</v>
      </c>
      <c r="L5" s="199"/>
      <c r="M5" s="218">
        <v>0.12000000000000001</v>
      </c>
      <c r="N5" s="199"/>
      <c r="O5" s="272">
        <f t="array" ref="O5:O22">QuoteLive</f>
        <v>0.12000000000000001</v>
      </c>
      <c r="P5" s="216" t="e">
        <f>_xll.qlSimpleQuoteSetValue(D5,O5/100,Trigger)</f>
        <v>#N/A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USDTND_Quote#0002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0.12000000000000001</v>
      </c>
      <c r="L6" s="199"/>
      <c r="M6" s="200">
        <v>0.12000000000000001</v>
      </c>
      <c r="N6" s="199"/>
      <c r="O6" s="265">
        <v>0.12000000000000001</v>
      </c>
      <c r="P6" s="196" t="e">
        <f>_xll.qlSimpleQuoteSetValue(D6,O6/100,Trigger)</f>
        <v>#N/A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USDSND_Quote#0002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0.12000000000000001</v>
      </c>
      <c r="L7" s="199"/>
      <c r="M7" s="212">
        <v>0.12000000000000001</v>
      </c>
      <c r="N7" s="199"/>
      <c r="O7" s="258">
        <v>0.12000000000000001</v>
      </c>
      <c r="P7" s="209" t="e">
        <f>_xll.qlSimpleQuoteSetValue(D7,O7/100,Trigger)</f>
        <v>#N/A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USDSWD_Quote#0002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0.1178</v>
      </c>
      <c r="L8" s="199"/>
      <c r="M8" s="200">
        <v>0.1178</v>
      </c>
      <c r="N8" s="199"/>
      <c r="O8" s="265">
        <v>0.1178</v>
      </c>
      <c r="P8" s="196" t="e">
        <f>_xll.qlSimpleQuoteSetValue(D8,O8/100,Trigger)</f>
        <v>#N/A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USD2WD_Quote#0002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 t="e">
        <f>_xll.qlSimpleQuoteSetValue(D9,O9/100,Trigger)</f>
        <v>#N/A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USD3WD_Quote#0002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USD1MD_Quote#0002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0.14849999999999999</v>
      </c>
      <c r="L11" s="199"/>
      <c r="M11" s="200">
        <v>0.14849999999999999</v>
      </c>
      <c r="N11" s="199"/>
      <c r="O11" s="265">
        <v>0.14849999999999999</v>
      </c>
      <c r="P11" s="196" t="e">
        <f>_xll.qlSimpleQuoteSetValue(D11,O11/100,Trigger)</f>
        <v>#N/A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USD2MD_Quote#0002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0.19120000000000001</v>
      </c>
      <c r="L12" s="199"/>
      <c r="M12" s="200">
        <v>0.19120000000000001</v>
      </c>
      <c r="N12" s="199"/>
      <c r="O12" s="265">
        <v>0.19120000000000001</v>
      </c>
      <c r="P12" s="196" t="e">
        <f>_xll.qlSimpleQuoteSetValue(D12,O12/100,Trigger)</f>
        <v>#N/A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USD3MD_Quote#0002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0.22695000000000001</v>
      </c>
      <c r="L13" s="199"/>
      <c r="M13" s="200">
        <v>0.22695000000000001</v>
      </c>
      <c r="N13" s="199"/>
      <c r="O13" s="265">
        <v>0.22695000000000001</v>
      </c>
      <c r="P13" s="196" t="e">
        <f>_xll.qlSimpleQuoteSetValue(D13,O13/100,Trigger)</f>
        <v>#N/A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USD4MD_Quote#0002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 t="e">
        <f>_xll.qlSimpleQuoteSetValue(D14,O14/100,Trigger)</f>
        <v>#N/A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USD5MD_Quote#0002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 t="e">
        <f>_xll.qlSimpleQuoteSetValue(D15,O15/100,Trigger)</f>
        <v>#N/A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USD6MD_Quote#0002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0.32290000000000002</v>
      </c>
      <c r="L16" s="199"/>
      <c r="M16" s="200">
        <v>0.32290000000000002</v>
      </c>
      <c r="N16" s="199"/>
      <c r="O16" s="265">
        <v>0.32290000000000002</v>
      </c>
      <c r="P16" s="196" t="e">
        <f>_xll.qlSimpleQuoteSetValue(D16,O16/100,Trigger)</f>
        <v>#N/A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USD7MD_Quote#0002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 t="e">
        <f>_xll.qlSimpleQuoteSetValue(D17,O17/100,Trigger)</f>
        <v>#N/A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USD8MD_Quote#0002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 t="e">
        <f>_xll.qlSimpleQuoteSetValue(D18,O18/100,Trigger)</f>
        <v>#N/A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USD9MD_Quote#0002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 t="e">
        <f>_xll.qlSimpleQuoteSetValue(D19,O19/100,Trigger)</f>
        <v>#N/A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USD10MD_Quote#0002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 t="e">
        <f>_xll.qlSimpleQuoteSetValue(D20,O20/100,Trigger)</f>
        <v>#N/A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USD11MD_Quote#0002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 t="e">
        <f>_xll.qlSimpleQuoteSetValue(D21,O21/100,Trigger)</f>
        <v>#N/A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USD1YD_Quote#0002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0.53459999999999996</v>
      </c>
      <c r="L22" s="199"/>
      <c r="M22" s="200">
        <v>0.53459999999999996</v>
      </c>
      <c r="N22" s="199"/>
      <c r="O22" s="258">
        <v>0.53459999999999996</v>
      </c>
      <c r="P22" s="209" t="e">
        <f>_xll.qlSimpleQuoteSetValue(D22,O22/100,Trigger)</f>
        <v>#N/A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12:19:05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7.0000000000000007E-2</v>
      </c>
      <c r="W28" s="438">
        <v>0.17</v>
      </c>
      <c r="X28" s="438">
        <f>(V28+W28)/2</f>
        <v>0.12000000000000001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7.0000000000000007E-2</v>
      </c>
      <c r="W29" s="439">
        <v>0.17</v>
      </c>
      <c r="X29" s="439">
        <f>(V29+W29)/2</f>
        <v>0.12000000000000001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7.0000000000000007E-2</v>
      </c>
      <c r="W30" s="440">
        <v>0.17</v>
      </c>
      <c r="X30" s="440">
        <f>(V30+W30)/2</f>
        <v>0.12000000000000001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USDT1F1_Quote#0002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USDTOM1F1_Quote#0002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USDT3F1_Quote#0002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32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USDTOM3F1_Quote#0002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12:26:22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USD1x4F_Quote#0002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0.20300000000000001</v>
      </c>
      <c r="P7" s="244">
        <v>0.24299999999999999</v>
      </c>
      <c r="Q7" s="243">
        <v>0.20300000000000001</v>
      </c>
      <c r="R7" s="243">
        <v>0.20499999999999999</v>
      </c>
      <c r="S7" s="201">
        <f>_xll.qlMidSafe($O7,$P7)</f>
        <v>0.223</v>
      </c>
      <c r="T7" s="199"/>
      <c r="U7" s="247">
        <v>0.223</v>
      </c>
      <c r="V7" s="199"/>
      <c r="W7" s="272">
        <f t="array" ref="W7:W33">QuoteLive</f>
        <v>0.223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USD2x5F_Quote#0002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0.20300000000000001</v>
      </c>
      <c r="P8" s="244">
        <v>0.24299999999999999</v>
      </c>
      <c r="Q8" s="243">
        <v>0.20300000000000001</v>
      </c>
      <c r="R8" s="243">
        <v>0.20599999999999999</v>
      </c>
      <c r="S8" s="201">
        <f>_xll.qlMidSafe($O8,$P8)</f>
        <v>0.223</v>
      </c>
      <c r="T8" s="199"/>
      <c r="U8" s="242">
        <v>0.223</v>
      </c>
      <c r="V8" s="199"/>
      <c r="W8" s="265">
        <v>0.223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USD3x6F_Quote#0002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0.21</v>
      </c>
      <c r="P9" s="244">
        <v>0.25</v>
      </c>
      <c r="Q9" s="243">
        <v>0.21</v>
      </c>
      <c r="R9" s="243">
        <v>0.19500000000000001</v>
      </c>
      <c r="S9" s="201">
        <f>_xll.qlMidSafe($O9,$P9)</f>
        <v>0.22999999999999998</v>
      </c>
      <c r="T9" s="199"/>
      <c r="U9" s="242">
        <v>0.22999999999999998</v>
      </c>
      <c r="V9" s="199"/>
      <c r="W9" s="265">
        <v>0.22999999999999998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USD4x7F_Quote#0002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0.21299999999999999</v>
      </c>
      <c r="P10" s="244">
        <v>0.253</v>
      </c>
      <c r="Q10" s="243">
        <v>0.21299999999999999</v>
      </c>
      <c r="R10" s="243">
        <v>0.216</v>
      </c>
      <c r="S10" s="201">
        <f>_xll.qlMidSafe($O10,$P10)</f>
        <v>0.23299999999999998</v>
      </c>
      <c r="T10" s="199"/>
      <c r="U10" s="242">
        <v>0.23299999999999998</v>
      </c>
      <c r="V10" s="199"/>
      <c r="W10" s="265">
        <v>0.23299999999999998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USD5x8F_Quote#0002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0.223</v>
      </c>
      <c r="P11" s="244">
        <v>0.26300000000000001</v>
      </c>
      <c r="Q11" s="243">
        <v>0.223</v>
      </c>
      <c r="R11" s="243">
        <v>0.23100000000000001</v>
      </c>
      <c r="S11" s="201">
        <f>_xll.qlMidSafe($O11,$P11)</f>
        <v>0.24299999999999999</v>
      </c>
      <c r="T11" s="199"/>
      <c r="U11" s="242">
        <v>0.24199999999999999</v>
      </c>
      <c r="V11" s="199"/>
      <c r="W11" s="265">
        <v>0.24299999999999999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USD6x9F_Quote#0002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0.23200000000000001</v>
      </c>
      <c r="P12" s="239">
        <v>0.27200000000000002</v>
      </c>
      <c r="Q12" s="238">
        <v>0.23200000000000001</v>
      </c>
      <c r="R12" s="238">
        <v>0.23300000000000001</v>
      </c>
      <c r="S12" s="213">
        <f>_xll.qlMidSafe($O12,$P12)</f>
        <v>0.252</v>
      </c>
      <c r="T12" s="199"/>
      <c r="U12" s="237">
        <v>0.252</v>
      </c>
      <c r="V12" s="199"/>
      <c r="W12" s="258">
        <v>0.252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USD1x7F_Quote#0002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0.29799999999999999</v>
      </c>
      <c r="P13" s="249">
        <v>0.33800000000000002</v>
      </c>
      <c r="Q13" s="248">
        <v>0.29799999999999999</v>
      </c>
      <c r="R13" s="248">
        <v>0.3</v>
      </c>
      <c r="S13" s="219">
        <f>_xll.qlMidSafe($O13,$P13)</f>
        <v>0.318</v>
      </c>
      <c r="T13" s="199"/>
      <c r="U13" s="247">
        <v>0.318</v>
      </c>
      <c r="V13" s="199"/>
      <c r="W13" s="272">
        <v>0.318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USD2x8F_Quote#0002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0.30299999999999999</v>
      </c>
      <c r="P14" s="244">
        <v>0.34300000000000003</v>
      </c>
      <c r="Q14" s="243">
        <v>0.30299999999999999</v>
      </c>
      <c r="R14" s="243">
        <v>0.308</v>
      </c>
      <c r="S14" s="201">
        <f>_xll.qlMidSafe($O14,$P14)</f>
        <v>0.32300000000000001</v>
      </c>
      <c r="T14" s="199"/>
      <c r="U14" s="242">
        <v>0.32300000000000001</v>
      </c>
      <c r="V14" s="199"/>
      <c r="W14" s="265">
        <v>0.32300000000000001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USD3x9F_Quote#0002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0.311</v>
      </c>
      <c r="P15" s="244">
        <v>0.35099999999999998</v>
      </c>
      <c r="Q15" s="243">
        <v>0.311</v>
      </c>
      <c r="R15" s="243">
        <v>0.30499999999999999</v>
      </c>
      <c r="S15" s="201">
        <f>_xll.qlMidSafe($O15,$P15)</f>
        <v>0.33099999999999996</v>
      </c>
      <c r="T15" s="199"/>
      <c r="U15" s="242">
        <v>0.33099999999999996</v>
      </c>
      <c r="V15" s="199"/>
      <c r="W15" s="265">
        <v>0.33099999999999996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USD4x10F_Quote#0002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0.31900000000000001</v>
      </c>
      <c r="P16" s="244">
        <v>0.35899999999999999</v>
      </c>
      <c r="Q16" s="243">
        <v>0.31900000000000001</v>
      </c>
      <c r="R16" s="243">
        <v>0.317</v>
      </c>
      <c r="S16" s="201">
        <f>_xll.qlMidSafe($O16,$P16)</f>
        <v>0.33899999999999997</v>
      </c>
      <c r="T16" s="199"/>
      <c r="U16" s="242">
        <v>0.33899999999999997</v>
      </c>
      <c r="V16" s="199"/>
      <c r="W16" s="265">
        <v>0.33899999999999997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USD5x11F_Quote#0002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0.33</v>
      </c>
      <c r="P17" s="244">
        <v>0.37</v>
      </c>
      <c r="Q17" s="243">
        <v>0.33</v>
      </c>
      <c r="R17" s="243">
        <v>0.33</v>
      </c>
      <c r="S17" s="201">
        <f>_xll.qlMidSafe($O17,$P17)</f>
        <v>0.35</v>
      </c>
      <c r="T17" s="199"/>
      <c r="U17" s="242">
        <v>0.35</v>
      </c>
      <c r="V17" s="199"/>
      <c r="W17" s="265">
        <v>0.35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USD6x12F_Quote#0002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0.34899999999999998</v>
      </c>
      <c r="P18" s="244">
        <v>0.38900000000000001</v>
      </c>
      <c r="Q18" s="243">
        <v>0.34899999999999998</v>
      </c>
      <c r="R18" s="243">
        <v>0.34599999999999997</v>
      </c>
      <c r="S18" s="201">
        <f>_xll.qlMidSafe($O18,$P18)</f>
        <v>0.36899999999999999</v>
      </c>
      <c r="T18" s="199"/>
      <c r="U18" s="242">
        <v>0.36899999999999999</v>
      </c>
      <c r="V18" s="199"/>
      <c r="W18" s="265">
        <v>0.36899999999999999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USD9x15F_Quote#0002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0.442</v>
      </c>
      <c r="P19" s="244">
        <v>0.48199999999999998</v>
      </c>
      <c r="Q19" s="243">
        <v>0.442</v>
      </c>
      <c r="R19" s="243">
        <v>0.435</v>
      </c>
      <c r="S19" s="201">
        <f>_xll.qlMidSafe($O19,$P19)</f>
        <v>0.46199999999999997</v>
      </c>
      <c r="T19" s="199"/>
      <c r="U19" s="242">
        <v>0.46099999999999997</v>
      </c>
      <c r="V19" s="199"/>
      <c r="W19" s="265">
        <v>0.46199999999999997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USD12x18F_Quote#0002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0.59199999999999997</v>
      </c>
      <c r="P20" s="244">
        <v>0.63200000000000001</v>
      </c>
      <c r="Q20" s="243">
        <v>0.59199999999999997</v>
      </c>
      <c r="R20" s="243">
        <v>0.58799999999999997</v>
      </c>
      <c r="S20" s="201">
        <f>_xll.qlMidSafe($O20,$P20)</f>
        <v>0.61199999999999999</v>
      </c>
      <c r="T20" s="199"/>
      <c r="U20" s="242">
        <v>0.61399999999999999</v>
      </c>
      <c r="V20" s="199"/>
      <c r="W20" s="265">
        <v>0.61199999999999999</v>
      </c>
      <c r="X20" s="196">
        <f>_xll.qlSimpleQuoteSetValue(E20,W20/100,Trigger)</f>
        <v>-1.000000000000046E-5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USD18x24F_Quote#0002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1.026</v>
      </c>
      <c r="P21" s="239">
        <v>1.0660000000000001</v>
      </c>
      <c r="Q21" s="238">
        <v>1.026</v>
      </c>
      <c r="R21" s="238">
        <v>1.0289999999999999</v>
      </c>
      <c r="S21" s="213">
        <f>_xll.qlMidSafe($O21,$P21)</f>
        <v>1.046</v>
      </c>
      <c r="T21" s="199"/>
      <c r="U21" s="237">
        <v>1.0469999999999999</v>
      </c>
      <c r="V21" s="199"/>
      <c r="W21" s="258">
        <v>1.046</v>
      </c>
      <c r="X21" s="209">
        <f>_xll.qlSimpleQuoteSetValue(E21,W21/100,Trigger)</f>
        <v>2.000000000000092E-5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USD1x13F_Quote#0002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0.52500000000000002</v>
      </c>
      <c r="P22" s="249">
        <v>0.56499999999999995</v>
      </c>
      <c r="Q22" s="248">
        <v>0.52500000000000002</v>
      </c>
      <c r="R22" s="248">
        <v>0.52300000000000002</v>
      </c>
      <c r="S22" s="219">
        <f>_xll.qlMidSafe($O22,$P22)</f>
        <v>0.54499999999999993</v>
      </c>
      <c r="T22" s="199"/>
      <c r="U22" s="247">
        <v>0.54499999999999993</v>
      </c>
      <c r="V22" s="199"/>
      <c r="W22" s="272">
        <v>0.54499999999999993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USD2x14F_Quote#0002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0.54100000000000004</v>
      </c>
      <c r="P23" s="244">
        <v>0.58099999999999996</v>
      </c>
      <c r="Q23" s="243">
        <v>0.54100000000000004</v>
      </c>
      <c r="R23" s="243">
        <v>0.54</v>
      </c>
      <c r="S23" s="201">
        <f>_xll.qlMidSafe($O23,$P23)</f>
        <v>0.56099999999999994</v>
      </c>
      <c r="T23" s="199"/>
      <c r="U23" s="242">
        <v>0.56099999999999994</v>
      </c>
      <c r="V23" s="199"/>
      <c r="W23" s="265">
        <v>0.56099999999999994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USD3x15F_Quote#0002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0.56399999999999995</v>
      </c>
      <c r="P24" s="244">
        <v>0.60399999999999998</v>
      </c>
      <c r="Q24" s="243">
        <v>0.56399999999999995</v>
      </c>
      <c r="R24" s="243">
        <v>0.55700000000000005</v>
      </c>
      <c r="S24" s="201">
        <f>_xll.qlMidSafe($O24,$P24)</f>
        <v>0.58399999999999996</v>
      </c>
      <c r="T24" s="199"/>
      <c r="U24" s="242">
        <v>0.58399999999999996</v>
      </c>
      <c r="V24" s="199"/>
      <c r="W24" s="265">
        <v>0.58399999999999996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USD4x16F_Quote#0002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0.59</v>
      </c>
      <c r="P25" s="244">
        <v>0.63</v>
      </c>
      <c r="Q25" s="243">
        <v>0.59</v>
      </c>
      <c r="R25" s="243">
        <v>0.58699999999999997</v>
      </c>
      <c r="S25" s="201">
        <f>_xll.qlMidSafe($O25,$P25)</f>
        <v>0.61</v>
      </c>
      <c r="T25" s="199"/>
      <c r="U25" s="242">
        <v>0.61</v>
      </c>
      <c r="V25" s="199"/>
      <c r="W25" s="265">
        <v>0.61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USD5x17F_Quote#0002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0.622</v>
      </c>
      <c r="P26" s="244">
        <v>0.66200000000000003</v>
      </c>
      <c r="Q26" s="243">
        <v>0.622</v>
      </c>
      <c r="R26" s="243">
        <v>0.61899999999999999</v>
      </c>
      <c r="S26" s="201">
        <f>_xll.qlMidSafe($O26,$P26)</f>
        <v>0.64200000000000002</v>
      </c>
      <c r="T26" s="199"/>
      <c r="U26" s="242">
        <v>0.64200000000000002</v>
      </c>
      <c r="V26" s="199"/>
      <c r="W26" s="265">
        <v>0.64200000000000002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USD6x18F_Quote#0002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0.66100000000000003</v>
      </c>
      <c r="P27" s="244">
        <v>0.70099999999999996</v>
      </c>
      <c r="Q27" s="243">
        <v>0.66100000000000003</v>
      </c>
      <c r="R27" s="243">
        <v>0.65700000000000003</v>
      </c>
      <c r="S27" s="201">
        <f>_xll.qlMidSafe($O27,$P27)</f>
        <v>0.68100000000000005</v>
      </c>
      <c r="T27" s="199"/>
      <c r="U27" s="242">
        <v>0.68199999999999994</v>
      </c>
      <c r="V27" s="199"/>
      <c r="W27" s="265">
        <v>0.68100000000000005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USD7x19F_Quote#0002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USD8x20F_Quote#0002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USD9x21F_Quote#0002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0.80700000000000005</v>
      </c>
      <c r="P30" s="244">
        <v>0.84699999999999998</v>
      </c>
      <c r="Q30" s="243">
        <v>0.80700000000000005</v>
      </c>
      <c r="R30" s="243">
        <v>0.80400000000000005</v>
      </c>
      <c r="S30" s="201">
        <f>_xll.qlMidSafe($O30,$P30)</f>
        <v>0.82699999999999996</v>
      </c>
      <c r="T30" s="199"/>
      <c r="U30" s="242">
        <v>0.82899999999999996</v>
      </c>
      <c r="V30" s="199"/>
      <c r="W30" s="265">
        <v>0.82699999999999996</v>
      </c>
      <c r="X30" s="196">
        <f>_xll.qlSimpleQuoteSetValue(E30,W30/100,Trigger)</f>
        <v>9.9999999999995925E-6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USD10x22F_Quote#0002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USD11x23F_Quote#0002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USD12x24F_Quote#0002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0.997</v>
      </c>
      <c r="P33" s="239">
        <v>1.0369999999999999</v>
      </c>
      <c r="Q33" s="238">
        <v>0.997</v>
      </c>
      <c r="R33" s="238">
        <v>0.995</v>
      </c>
      <c r="S33" s="213">
        <f>_xll.qlMidSafe($O33,$P33)</f>
        <v>1.0169999999999999</v>
      </c>
      <c r="T33" s="199"/>
      <c r="U33" s="237">
        <v>1.0189999999999999</v>
      </c>
      <c r="V33" s="199"/>
      <c r="W33" s="258">
        <v>1.0169999999999999</v>
      </c>
      <c r="X33" s="209">
        <f>_xll.qlSimpleQuoteSetValue(E33,W33/100,Trigger)</f>
        <v>9.9999999999978578E-6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4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12:12:03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K4</v>
      </c>
      <c r="E6" s="115" t="str">
        <f t="shared" ref="E6:E17" si="0">Currency&amp;$D$4&amp;$E$4&amp;$D6&amp;QuoteSuffix</f>
        <v>USDFUT1MK4_Quote</v>
      </c>
      <c r="F6" s="121" t="str">
        <f>_xll.qlSimpleQuote(E6,,PriceTickValue,Permanent,Trigger,ObjectOverwrite)</f>
        <v>USDFUT1MK4_Quote#0002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K4</v>
      </c>
      <c r="N6" s="275">
        <f t="array" ref="N6:N17">_xll.qlIMMNextDates(_xll.qlSettingsEvaluationDate(Trigger)-1,$L6:$L17)</f>
        <v>41780</v>
      </c>
      <c r="O6" s="217" t="str">
        <f t="array" ref="O6:O17">VLOOKUP(Currency,LiffeCodes,2)&amp;FuturesCodes</f>
        <v>EMK4</v>
      </c>
      <c r="P6" s="274">
        <v>41778</v>
      </c>
      <c r="Q6" s="217">
        <v>0</v>
      </c>
      <c r="R6" s="217">
        <v>0</v>
      </c>
      <c r="S6" s="217">
        <v>0</v>
      </c>
      <c r="T6" s="217">
        <v>99.851500000000001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/>
      <c r="AE6" s="13"/>
      <c r="AF6" s="234" t="e">
        <f t="shared" ref="AF6:AF17" si="1">(R6-U6)/50</f>
        <v>#NUM!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M4</v>
      </c>
      <c r="E7" s="115" t="str">
        <f t="shared" si="0"/>
        <v>USDFUT1MM4_Quote</v>
      </c>
      <c r="F7" s="114" t="str">
        <f>_xll.qlSimpleQuote(E7,,PriceTickValue,Permanent,Trigger,ObjectOverwrite)</f>
        <v>USDFUT1MM4_Quote#0002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M4</v>
      </c>
      <c r="N7" s="268">
        <v>41808</v>
      </c>
      <c r="O7" s="197" t="str">
        <v>EMM4</v>
      </c>
      <c r="P7" s="267">
        <v>41806</v>
      </c>
      <c r="Q7" s="197">
        <v>0</v>
      </c>
      <c r="R7" s="197">
        <v>0</v>
      </c>
      <c r="S7" s="197">
        <v>0</v>
      </c>
      <c r="T7" s="197">
        <v>99.85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104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K4</v>
      </c>
      <c r="AL7" s="189" t="str">
        <f t="shared" ref="AL7:AL18" si="2">Currency&amp;"FUT"&amp;$AN$4&amp;$AK7&amp;QuoteSuffix</f>
        <v>USDFUT1MK4_Quote</v>
      </c>
      <c r="AM7" s="190" t="str">
        <f t="shared" ref="AM7:AM18" si="3">Currency&amp;"FUT"&amp;$AN$4&amp;$AK7&amp;"ConvAdj"&amp;QuoteSuffix</f>
        <v>USDFUT1MK4ConvAdj_Quote</v>
      </c>
      <c r="AN7" s="189" t="str">
        <f>_xll.qlFuturesConvAdjustmentQuote($AM7,IborIndex,$AK7,$AL7,Volatility,MeanReversion,Permanent,Trigger,ObjectOverwrite)</f>
        <v>USDFUT1MK4ConvAdj_Quote#0001</v>
      </c>
      <c r="AO7" s="48" t="str">
        <f>_xll.ohRangeRetrieveError(AN7)</f>
        <v/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N4</v>
      </c>
      <c r="E8" s="115" t="str">
        <f t="shared" si="0"/>
        <v>USDFUT1MN4_Quote</v>
      </c>
      <c r="F8" s="114" t="str">
        <f>_xll.qlSimpleQuote(E8,,PriceTickValue,Permanent,Trigger,ObjectOverwrite)</f>
        <v>USDFUT1MN4_Quote#0002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N4</v>
      </c>
      <c r="N8" s="268">
        <v>41836</v>
      </c>
      <c r="O8" s="197" t="str">
        <v>EMN4</v>
      </c>
      <c r="P8" s="267">
        <v>41834</v>
      </c>
      <c r="Q8" s="197">
        <v>0</v>
      </c>
      <c r="R8" s="197">
        <v>0</v>
      </c>
      <c r="S8" s="197">
        <v>0</v>
      </c>
      <c r="T8" s="197">
        <v>99.85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101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M4</v>
      </c>
      <c r="AL8" s="189" t="str">
        <f t="shared" si="2"/>
        <v>USDFUT1MM4_Quote</v>
      </c>
      <c r="AM8" s="190" t="str">
        <f t="shared" si="3"/>
        <v>USDFUT1MM4ConvAdj_Quote</v>
      </c>
      <c r="AN8" s="189" t="str">
        <f>_xll.qlFuturesConvAdjustmentQuote($AM8,IborIndex,$AK8,$AL8,Volatility,MeanReversion,Permanent,Trigger,ObjectOverwrite)</f>
        <v>USDFUT1MM4ConvAdj_Quote#0001</v>
      </c>
      <c r="AO8" s="48" t="str">
        <f>_xll.ohRangeRetrieveError(AN8)</f>
        <v/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Q4</v>
      </c>
      <c r="E9" s="115" t="str">
        <f t="shared" si="0"/>
        <v>USDFUT1MQ4_Quote</v>
      </c>
      <c r="F9" s="114" t="str">
        <f>_xll.qlSimpleQuote(E9,,PriceTickValue,Permanent,Trigger,ObjectOverwrite)</f>
        <v>USDFUT1MQ4_Quote#0002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Q4</v>
      </c>
      <c r="N9" s="268">
        <v>41871</v>
      </c>
      <c r="O9" s="197" t="str">
        <v>EMQ4</v>
      </c>
      <c r="P9" s="267">
        <v>41869</v>
      </c>
      <c r="Q9" s="197">
        <v>0</v>
      </c>
      <c r="R9" s="197">
        <v>0</v>
      </c>
      <c r="S9" s="197">
        <v>0</v>
      </c>
      <c r="T9" s="197">
        <v>99.85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N4</v>
      </c>
      <c r="AL9" s="189" t="str">
        <f t="shared" si="2"/>
        <v>USDFUT1MN4_Quote</v>
      </c>
      <c r="AM9" s="190" t="str">
        <f t="shared" si="3"/>
        <v>USDFUT1MN4ConvAdj_Quote</v>
      </c>
      <c r="AN9" s="189" t="str">
        <f>_xll.qlFuturesConvAdjustmentQuote($AM9,IborIndex,$AK9,$AL9,Volatility,MeanReversion,Permanent,Trigger,ObjectOverwrite)</f>
        <v>USDFUT1MN4ConvAdj_Quote#0001</v>
      </c>
      <c r="AO9" s="48" t="str">
        <f>_xll.ohRangeRetrieveError(AN9)</f>
        <v/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U4</v>
      </c>
      <c r="E10" s="115" t="str">
        <f t="shared" si="0"/>
        <v>USDFUT1MU4_Quote</v>
      </c>
      <c r="F10" s="114" t="str">
        <f>_xll.qlSimpleQuote(E10,,PriceTickValue,Permanent,Trigger,ObjectOverwrite)</f>
        <v>USDFUT1MU4_Quote#0002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U4</v>
      </c>
      <c r="N10" s="268">
        <v>41899</v>
      </c>
      <c r="O10" s="197" t="str">
        <v>EMU4</v>
      </c>
      <c r="P10" s="267">
        <v>41897</v>
      </c>
      <c r="Q10" s="197">
        <v>0</v>
      </c>
      <c r="R10" s="197">
        <v>0</v>
      </c>
      <c r="S10" s="197">
        <v>0</v>
      </c>
      <c r="T10" s="197">
        <v>99.847499999999997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Q4</v>
      </c>
      <c r="AL10" s="189" t="str">
        <f t="shared" si="2"/>
        <v>USDFUT1MQ4_Quote</v>
      </c>
      <c r="AM10" s="190" t="str">
        <f t="shared" si="3"/>
        <v>USDFUT1MQ4ConvAdj_Quote</v>
      </c>
      <c r="AN10" s="189" t="str">
        <f>_xll.qlFuturesConvAdjustmentQuote($AM10,IborIndex,$AK10,$AL10,Volatility,MeanReversion,Permanent,Trigger,ObjectOverwrite)</f>
        <v>USDFUT1MQ4ConvAdj_Quote#0001</v>
      </c>
      <c r="AO10" s="48" t="str">
        <f>_xll.ohRangeRetrieveError(AN10)</f>
        <v/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V4</v>
      </c>
      <c r="E11" s="115" t="str">
        <f t="shared" si="0"/>
        <v>USDFUT1MV4_Quote</v>
      </c>
      <c r="F11" s="114" t="str">
        <f>_xll.qlSimpleQuote(E11,,PriceTickValue,Permanent,Trigger,ObjectOverwrite)</f>
        <v>USDFUT1MV4_Quote#0002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V4</v>
      </c>
      <c r="N11" s="268">
        <v>41927</v>
      </c>
      <c r="O11" s="197" t="str">
        <v>EMV4</v>
      </c>
      <c r="P11" s="267">
        <v>41926</v>
      </c>
      <c r="Q11" s="197">
        <v>0</v>
      </c>
      <c r="R11" s="197">
        <v>0</v>
      </c>
      <c r="S11" s="197">
        <v>0</v>
      </c>
      <c r="T11" s="197">
        <v>99.844999999999999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U4</v>
      </c>
      <c r="AL11" s="189" t="str">
        <f t="shared" si="2"/>
        <v>USDFUT1MU4_Quote</v>
      </c>
      <c r="AM11" s="190" t="str">
        <f t="shared" si="3"/>
        <v>USDFUT1MU4ConvAdj_Quote</v>
      </c>
      <c r="AN11" s="189" t="str">
        <f>_xll.qlFuturesConvAdjustmentQuote($AM11,IborIndex,$AK11,$AL11,Volatility,MeanReversion,Permanent,Trigger,ObjectOverwrite)</f>
        <v>USDFUT1MU4ConvAdj_Quote#0001</v>
      </c>
      <c r="AO11" s="48" t="str">
        <f>_xll.ohRangeRetrieveError(AN11)</f>
        <v/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X4</v>
      </c>
      <c r="E12" s="115" t="str">
        <f t="shared" si="0"/>
        <v>USDFUT1MX4_Quote</v>
      </c>
      <c r="F12" s="114" t="str">
        <f>_xll.qlSimpleQuote(E12,,PriceTickValue,Permanent,Trigger,ObjectOverwrite)</f>
        <v>USDFUT1MX4_Quote#0002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X4</v>
      </c>
      <c r="N12" s="268">
        <v>41962</v>
      </c>
      <c r="O12" s="197" t="str">
        <v>EMX4</v>
      </c>
      <c r="P12" s="267">
        <v>41960</v>
      </c>
      <c r="Q12" s="197">
        <v>0</v>
      </c>
      <c r="R12" s="197">
        <v>0</v>
      </c>
      <c r="S12" s="197">
        <v>0</v>
      </c>
      <c r="T12" s="197">
        <v>99.84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V4</v>
      </c>
      <c r="AL12" s="189" t="str">
        <f t="shared" si="2"/>
        <v>USDFUT1MV4_Quote</v>
      </c>
      <c r="AM12" s="190" t="str">
        <f t="shared" si="3"/>
        <v>USDFUT1MV4ConvAdj_Quote</v>
      </c>
      <c r="AN12" s="189" t="str">
        <f>_xll.qlFuturesConvAdjustmentQuote($AM12,IborIndex,$AK12,$AL12,Volatility,MeanReversion,Permanent,Trigger,ObjectOverwrite)</f>
        <v>USDFUT1MV4ConvAdj_Quote#0001</v>
      </c>
      <c r="AO12" s="48" t="str">
        <f>_xll.ohRangeRetrieveError(AN12)</f>
        <v/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Z4</v>
      </c>
      <c r="E13" s="115" t="str">
        <f t="shared" si="0"/>
        <v>USDFUT1MZ4_Quote</v>
      </c>
      <c r="F13" s="114" t="str">
        <f>_xll.qlSimpleQuote(E13,,PriceTickValue,Permanent,Trigger,ObjectOverwrite)</f>
        <v>USDFUT1MZ4_Quote#0002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Z4</v>
      </c>
      <c r="N13" s="268">
        <v>41990</v>
      </c>
      <c r="O13" s="197" t="str">
        <v>EMZ4</v>
      </c>
      <c r="P13" s="267">
        <v>41988</v>
      </c>
      <c r="Q13" s="197">
        <v>0</v>
      </c>
      <c r="R13" s="197">
        <v>0</v>
      </c>
      <c r="S13" s="197">
        <v>0</v>
      </c>
      <c r="T13" s="197">
        <v>99.825000000000003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X4</v>
      </c>
      <c r="AL13" s="189" t="str">
        <f t="shared" si="2"/>
        <v>USDFUT1MX4_Quote</v>
      </c>
      <c r="AM13" s="190" t="str">
        <f t="shared" si="3"/>
        <v>USDFUT1MX4ConvAdj_Quote</v>
      </c>
      <c r="AN13" s="189" t="str">
        <f>_xll.qlFuturesConvAdjustmentQuote($AM13,IborIndex,$AK13,$AL13,Volatility,MeanReversion,Permanent,Trigger,ObjectOverwrite)</f>
        <v>USDFUT1MX4ConvAdj_Quote#0001</v>
      </c>
      <c r="AO13" s="48" t="str">
        <f>_xll.ohRangeRetrieveError(AN13)</f>
        <v/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F5</v>
      </c>
      <c r="E14" s="115" t="str">
        <f t="shared" si="0"/>
        <v>USDFUT1MF5_Quote</v>
      </c>
      <c r="F14" s="114" t="str">
        <f>_xll.qlSimpleQuote(E14,,PriceTickValue,Permanent,Trigger,ObjectOverwrite)</f>
        <v>USDFUT1MF5_Quote#0002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F5</v>
      </c>
      <c r="N14" s="268">
        <v>42025</v>
      </c>
      <c r="O14" s="197" t="str">
        <v>EMF5</v>
      </c>
      <c r="P14" s="267">
        <v>42024</v>
      </c>
      <c r="Q14" s="197">
        <v>0</v>
      </c>
      <c r="R14" s="197">
        <v>0</v>
      </c>
      <c r="S14" s="197">
        <v>0</v>
      </c>
      <c r="T14" s="197">
        <v>99.814999999999998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Z4</v>
      </c>
      <c r="AL14" s="189" t="str">
        <f t="shared" si="2"/>
        <v>USDFUT1MZ4_Quote</v>
      </c>
      <c r="AM14" s="190" t="str">
        <f t="shared" si="3"/>
        <v>USDFUT1MZ4ConvAdj_Quote</v>
      </c>
      <c r="AN14" s="189" t="str">
        <f>_xll.qlFuturesConvAdjustmentQuote($AM14,IborIndex,$AK14,$AL14,Volatility,MeanReversion,Permanent,Trigger,ObjectOverwrite)</f>
        <v>USDFUT1MZ4ConvAdj_Quote#0001</v>
      </c>
      <c r="AO14" s="48" t="str">
        <f>_xll.ohRangeRetrieveError(AN14)</f>
        <v/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G5</v>
      </c>
      <c r="E15" s="115" t="str">
        <f t="shared" si="0"/>
        <v>USDFUT1MG5_Quote</v>
      </c>
      <c r="F15" s="114" t="str">
        <f>_xll.qlSimpleQuote(E15,,PriceTickValue,Permanent,Trigger,ObjectOverwrite)</f>
        <v>USDFUT1MG5_Quote#0002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G5</v>
      </c>
      <c r="N15" s="268">
        <v>42053</v>
      </c>
      <c r="O15" s="197" t="str">
        <v>EMG5</v>
      </c>
      <c r="P15" s="267">
        <v>42052</v>
      </c>
      <c r="Q15" s="197">
        <v>0</v>
      </c>
      <c r="R15" s="197">
        <v>0</v>
      </c>
      <c r="S15" s="197">
        <v>0</v>
      </c>
      <c r="T15" s="197">
        <v>99.807500000000005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F5</v>
      </c>
      <c r="AL15" s="189" t="str">
        <f t="shared" si="2"/>
        <v>USDFUT1MF5_Quote</v>
      </c>
      <c r="AM15" s="190" t="str">
        <f t="shared" si="3"/>
        <v>USDFUT1MF5ConvAdj_Quote</v>
      </c>
      <c r="AN15" s="189" t="str">
        <f>_xll.qlFuturesConvAdjustmentQuote($AM15,IborIndex,$AK15,$AL15,Volatility,MeanReversion,Permanent,Trigger,ObjectOverwrite)</f>
        <v>USDFUT1MF5ConvAdj_Quote#0001</v>
      </c>
      <c r="AO15" s="48" t="str">
        <f>_xll.ohRangeRetrieveError(AN15)</f>
        <v/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H5</v>
      </c>
      <c r="E16" s="115" t="str">
        <f t="shared" si="0"/>
        <v>USDFUT1MH5_Quote</v>
      </c>
      <c r="F16" s="114" t="str">
        <f>_xll.qlSimpleQuote(E16,,PriceTickValue,Permanent,Trigger,ObjectOverwrite)</f>
        <v>USDFUT1MH5_Quote#0002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H5</v>
      </c>
      <c r="N16" s="268">
        <v>42081</v>
      </c>
      <c r="O16" s="197" t="str">
        <v>EMH5</v>
      </c>
      <c r="P16" s="267">
        <v>42079</v>
      </c>
      <c r="Q16" s="197">
        <v>0</v>
      </c>
      <c r="R16" s="197">
        <v>0</v>
      </c>
      <c r="S16" s="197">
        <v>0</v>
      </c>
      <c r="T16" s="197">
        <v>99.77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G5</v>
      </c>
      <c r="AL16" s="189" t="str">
        <f t="shared" si="2"/>
        <v>USDFUT1MG5_Quote</v>
      </c>
      <c r="AM16" s="190" t="str">
        <f t="shared" si="3"/>
        <v>USDFUT1MG5ConvAdj_Quote</v>
      </c>
      <c r="AN16" s="189" t="str">
        <f>_xll.qlFuturesConvAdjustmentQuote($AM16,IborIndex,$AK16,$AL16,Volatility,MeanReversion,Permanent,Trigger,ObjectOverwrite)</f>
        <v>USDFUT1MG5ConvAdj_Quote#0001</v>
      </c>
      <c r="AO16" s="48" t="str">
        <f>_xll.ohRangeRetrieveError(AN16)</f>
        <v/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J5</v>
      </c>
      <c r="E17" s="115" t="str">
        <f t="shared" si="0"/>
        <v>USDFUT1MJ5_Quote</v>
      </c>
      <c r="F17" s="114" t="str">
        <f>_xll.qlSimpleQuote(E17,,PriceTickValue,Permanent,Trigger,ObjectOverwrite)</f>
        <v>USDFUT1MJ5_Quote#0002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J5</v>
      </c>
      <c r="N17" s="261">
        <v>42109</v>
      </c>
      <c r="O17" s="210" t="str">
        <v>EMJ5</v>
      </c>
      <c r="P17" s="260">
        <v>42107</v>
      </c>
      <c r="Q17" s="210">
        <v>0</v>
      </c>
      <c r="R17" s="210">
        <v>0</v>
      </c>
      <c r="S17" s="210">
        <v>0</v>
      </c>
      <c r="T17" s="210">
        <v>99.752499999999998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H5</v>
      </c>
      <c r="AL17" s="189" t="str">
        <f t="shared" si="2"/>
        <v>USDFUT1MH5_Quote</v>
      </c>
      <c r="AM17" s="190" t="str">
        <f t="shared" si="3"/>
        <v>USDFUT1MH5ConvAdj_Quote</v>
      </c>
      <c r="AN17" s="189" t="str">
        <f>_xll.qlFuturesConvAdjustmentQuote($AM17,IborIndex,$AK17,$AL17,Volatility,MeanReversion,Permanent,Trigger,ObjectOverwrite)</f>
        <v>USDFUT1MH5ConvAdj_Quote#0001</v>
      </c>
      <c r="AO17" s="48" t="str">
        <f>_xll.ohRangeRetrieveError(AN17)</f>
        <v/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J5</v>
      </c>
      <c r="AL18" s="189" t="str">
        <f t="shared" si="2"/>
        <v>USDFUT1MJ5_Quote</v>
      </c>
      <c r="AM18" s="190" t="str">
        <f t="shared" si="3"/>
        <v>USDFUT1MJ5ConvAdj_Quote</v>
      </c>
      <c r="AN18" s="189" t="str">
        <f>_xll.qlFuturesConvAdjustmentQuote($AM18,IborIndex,$AK18,$AL18,Volatility,MeanReversion,Permanent,Trigger,ObjectOverwrite)</f>
        <v>USDFUT1MJ5ConvAdj_Quote#0001</v>
      </c>
      <c r="AO18" s="48" t="str">
        <f>_xll.ohRangeRetrieveError(AN18)</f>
        <v/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D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USDHW_Volatility_Quote#0002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USDHW_MeanReversion_Quote#0002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271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UsdLibor3M#0002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12:30:54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K4</v>
      </c>
      <c r="E6" s="115" t="str">
        <f t="shared" ref="E6:E37" si="0">Currency&amp;$D$4&amp;$E$4&amp;$D6&amp;QuoteSuffix</f>
        <v>USDFUT3MK4_Quote</v>
      </c>
      <c r="F6" s="121" t="str">
        <f>_xll.qlSimpleQuote(E6,,PriceTickValue,Permanent,Trigger,ObjectOverwrite)</f>
        <v>USDFUT3MK4_Quote#0002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K4</v>
      </c>
      <c r="N6" s="275">
        <f t="array" ref="N6:N47">_xll.qlIMMNextDates(_xll.qlSettingsEvaluationDate(Trigger)-1,$L6:$L47)</f>
        <v>41780</v>
      </c>
      <c r="O6" s="217" t="str">
        <f t="array" ref="O6:O47">VLOOKUP(Currency,LiffeCodes,2)&amp;FuturesCodes</f>
        <v>EDK4</v>
      </c>
      <c r="P6" s="274">
        <v>41778</v>
      </c>
      <c r="Q6" s="217">
        <v>0</v>
      </c>
      <c r="R6" s="217">
        <v>0</v>
      </c>
      <c r="S6" s="217">
        <v>0</v>
      </c>
      <c r="T6" s="217">
        <v>99.772999999999996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4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 t="s">
        <v>245</v>
      </c>
      <c r="AE6" s="13"/>
      <c r="AF6" s="234" t="e">
        <f t="shared" ref="AF6:AF47" si="1">(R6-U6)/50</f>
        <v>#NUM!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K4</v>
      </c>
      <c r="AL6" s="190" t="str">
        <f t="shared" ref="AL6:AL47" si="2">Currency&amp;"FUT"&amp;$AN$4&amp;$AK6&amp;"ConvAdj"&amp;QuoteSuffix</f>
        <v>USDFUT3MK4ConvAdj_Quote</v>
      </c>
      <c r="AM6" s="189" t="str">
        <f>_xll.qlFuturesConvAdjustmentQuote(AL6,IborIndex,AK6,F6,Volatility,MeanReversion,Permanent,AND(ISERROR(Z6),ISERROR(FuturesHWConvAdj!Q5:Q6)),ObjectOverwrite)</f>
        <v>USDFUT3MK4ConvAdj_Quote#0316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M4</v>
      </c>
      <c r="E7" s="115" t="str">
        <f t="shared" si="0"/>
        <v>USDFUT3MM4_Quote</v>
      </c>
      <c r="F7" s="114" t="str">
        <f>_xll.qlSimpleQuote(E7,,PriceTickValue,Permanent,Trigger,ObjectOverwrite)</f>
        <v>USDFUT3MM4_Quote#0002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M4</v>
      </c>
      <c r="N7" s="268">
        <v>41808</v>
      </c>
      <c r="O7" s="197" t="str">
        <v>EDM4</v>
      </c>
      <c r="P7" s="267">
        <v>41806</v>
      </c>
      <c r="Q7" s="197">
        <v>99.775000000000006</v>
      </c>
      <c r="R7" s="197">
        <v>99.777500000000003</v>
      </c>
      <c r="S7" s="197">
        <v>99.777500000000003</v>
      </c>
      <c r="T7" s="197">
        <v>99.777500000000003</v>
      </c>
      <c r="U7" s="201">
        <f>_xll.qlMidSafe($Q7,$R7)</f>
        <v>99.776250000000005</v>
      </c>
      <c r="V7" s="199"/>
      <c r="W7" s="271">
        <v>99.776250000000005</v>
      </c>
      <c r="X7" s="199"/>
      <c r="Y7" s="265">
        <v>99.776250000000005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2.4999999999977263E-5</v>
      </c>
      <c r="AH7" s="119"/>
      <c r="AI7" s="118">
        <v>2</v>
      </c>
      <c r="AJ7" s="116" t="b">
        <v>0</v>
      </c>
      <c r="AK7" s="116" t="str">
        <v>M4</v>
      </c>
      <c r="AL7" s="190" t="str">
        <f t="shared" si="2"/>
        <v>USDFUT3MM4ConvAdj_Quote</v>
      </c>
      <c r="AM7" s="189" t="str">
        <f>_xll.qlFuturesConvAdjustmentQuote(AL7,IborIndex,AK7,F7,Volatility,MeanReversion,Permanent,AND(ISERROR(Z7),ISERROR(FuturesHWConvAdj!Q6:Q7)),ObjectOverwrite)</f>
        <v>USDFUT3MM4ConvAdj_Quote#0270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N4</v>
      </c>
      <c r="E8" s="115" t="str">
        <f t="shared" si="0"/>
        <v>USDFUT3MN4_Quote</v>
      </c>
      <c r="F8" s="114" t="str">
        <f>_xll.qlSimpleQuote(E8,,PriceTickValue,Permanent,Trigger,ObjectOverwrite)</f>
        <v>USDFUT3MN4_Quote#0002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N4</v>
      </c>
      <c r="N8" s="268">
        <v>41836</v>
      </c>
      <c r="O8" s="197" t="str">
        <v>EDN4</v>
      </c>
      <c r="P8" s="267">
        <v>41834</v>
      </c>
      <c r="Q8" s="197">
        <v>99.775000000000006</v>
      </c>
      <c r="R8" s="197">
        <v>99.78</v>
      </c>
      <c r="S8" s="197">
        <v>99.78</v>
      </c>
      <c r="T8" s="197">
        <v>99.775000000000006</v>
      </c>
      <c r="U8" s="201">
        <f>_xll.qlMidSafe($Q8,$R8)</f>
        <v>99.777500000000003</v>
      </c>
      <c r="V8" s="199"/>
      <c r="W8" s="271">
        <v>99.777500000000003</v>
      </c>
      <c r="X8" s="199"/>
      <c r="Y8" s="265">
        <v>99.777500000000003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4.9999999999954527E-5</v>
      </c>
      <c r="AH8" s="119"/>
      <c r="AI8" s="118">
        <v>3</v>
      </c>
      <c r="AJ8" s="116" t="b">
        <v>0</v>
      </c>
      <c r="AK8" s="116" t="str">
        <v>N4</v>
      </c>
      <c r="AL8" s="190" t="str">
        <f t="shared" si="2"/>
        <v>USDFUT3MN4ConvAdj_Quote</v>
      </c>
      <c r="AM8" s="189" t="str">
        <f>_xll.qlFuturesConvAdjustmentQuote(AL8,IborIndex,AK8,F8,Volatility,MeanReversion,Permanent,AND(ISERROR(Z8),ISERROR(FuturesHWConvAdj!Q7:Q8)),ObjectOverwrite)</f>
        <v>USDFUT3MN4ConvAdj_Quote#0270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Q4</v>
      </c>
      <c r="E9" s="115" t="str">
        <f t="shared" si="0"/>
        <v>USDFUT3MQ4_Quote</v>
      </c>
      <c r="F9" s="114" t="str">
        <f>_xll.qlSimpleQuote(E9,,PriceTickValue,Permanent,Trigger,ObjectOverwrite)</f>
        <v>USDFUT3MQ4_Quote#0002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Q4</v>
      </c>
      <c r="N9" s="268">
        <v>41871</v>
      </c>
      <c r="O9" s="197" t="str">
        <v>EDQ4</v>
      </c>
      <c r="P9" s="267">
        <v>41869</v>
      </c>
      <c r="Q9" s="197">
        <v>99.765000000000001</v>
      </c>
      <c r="R9" s="197">
        <v>99.775000000000006</v>
      </c>
      <c r="S9" s="197">
        <v>0</v>
      </c>
      <c r="T9" s="197">
        <v>99.77</v>
      </c>
      <c r="U9" s="201">
        <f>_xll.qlMidSafe($Q9,$R9)</f>
        <v>99.77000000000001</v>
      </c>
      <c r="V9" s="199"/>
      <c r="W9" s="271">
        <v>99.77000000000001</v>
      </c>
      <c r="X9" s="199"/>
      <c r="Y9" s="265">
        <v>99.77000000000001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9.9999999999909054E-5</v>
      </c>
      <c r="AH9" s="119"/>
      <c r="AI9" s="118">
        <v>4</v>
      </c>
      <c r="AJ9" s="116" t="b">
        <v>0</v>
      </c>
      <c r="AK9" s="116" t="str">
        <v>Q4</v>
      </c>
      <c r="AL9" s="190" t="str">
        <f t="shared" si="2"/>
        <v>USDFUT3MQ4ConvAdj_Quote</v>
      </c>
      <c r="AM9" s="189" t="str">
        <f>_xll.qlFuturesConvAdjustmentQuote(AL9,IborIndex,AK9,F9,Volatility,MeanReversion,Permanent,AND(ISERROR(Z9),ISERROR(FuturesHWConvAdj!Q8:Q9)),ObjectOverwrite)</f>
        <v>USDFUT3MQ4ConvAdj_Quote#0270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U4</v>
      </c>
      <c r="E10" s="115" t="str">
        <f t="shared" si="0"/>
        <v>USDFUT3MU4_Quote</v>
      </c>
      <c r="F10" s="114" t="str">
        <f>_xll.qlSimpleQuote(E10,,PriceTickValue,Permanent,Trigger,ObjectOverwrite)</f>
        <v>USDFUT3MU4_Quote#0002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U4</v>
      </c>
      <c r="N10" s="268">
        <v>41899</v>
      </c>
      <c r="O10" s="197" t="str">
        <v>EDU4</v>
      </c>
      <c r="P10" s="267">
        <v>41897</v>
      </c>
      <c r="Q10" s="197">
        <v>99.765000000000001</v>
      </c>
      <c r="R10" s="197">
        <v>99.77</v>
      </c>
      <c r="S10" s="197">
        <v>99.765000000000001</v>
      </c>
      <c r="T10" s="197">
        <v>99.77</v>
      </c>
      <c r="U10" s="201">
        <f>_xll.qlMidSafe($Q10,$R10)</f>
        <v>99.767499999999998</v>
      </c>
      <c r="V10" s="199"/>
      <c r="W10" s="266">
        <v>99.767499999999998</v>
      </c>
      <c r="X10" s="199"/>
      <c r="Y10" s="265">
        <v>99.767499999999998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242</v>
      </c>
      <c r="AE10" s="13"/>
      <c r="AF10" s="234">
        <f t="shared" si="1"/>
        <v>4.9999999999954527E-5</v>
      </c>
      <c r="AH10" s="119"/>
      <c r="AI10" s="118">
        <v>5</v>
      </c>
      <c r="AJ10" s="116" t="b">
        <v>0</v>
      </c>
      <c r="AK10" s="116" t="str">
        <v>U4</v>
      </c>
      <c r="AL10" s="190" t="str">
        <f t="shared" si="2"/>
        <v>USDFUT3MU4ConvAdj_Quote</v>
      </c>
      <c r="AM10" s="189" t="str">
        <f>_xll.qlFuturesConvAdjustmentQuote(AL10,IborIndex,AK10,F10,Volatility,MeanReversion,Permanent,AND(ISERROR(Z10),ISERROR(FuturesHWConvAdj!Q9:Q10)),ObjectOverwrite)</f>
        <v>USDFUT3MU4ConvAdj_Quote#0270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V4</v>
      </c>
      <c r="E11" s="115" t="str">
        <f t="shared" si="0"/>
        <v>USDFUT3MV4_Quote</v>
      </c>
      <c r="F11" s="114" t="str">
        <f>_xll.qlSimpleQuote(E11,,PriceTickValue,Permanent,Trigger,ObjectOverwrite)</f>
        <v>USDFUT3MV4_Quote#0002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V4</v>
      </c>
      <c r="N11" s="268">
        <v>41927</v>
      </c>
      <c r="O11" s="197" t="str">
        <v>EDV4</v>
      </c>
      <c r="P11" s="267">
        <v>41925</v>
      </c>
      <c r="Q11" s="197">
        <v>99.745000000000005</v>
      </c>
      <c r="R11" s="197">
        <v>99.775000000000006</v>
      </c>
      <c r="S11" s="197">
        <v>0</v>
      </c>
      <c r="T11" s="197">
        <v>99.76</v>
      </c>
      <c r="U11" s="201">
        <f>_xll.qlMidSafe($Q11,$R11)</f>
        <v>99.76</v>
      </c>
      <c r="V11" s="199"/>
      <c r="W11" s="266">
        <v>99.76</v>
      </c>
      <c r="X11" s="199"/>
      <c r="Y11" s="265">
        <v>99.76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3.0000000000001136E-4</v>
      </c>
      <c r="AH11" s="119"/>
      <c r="AI11" s="118">
        <v>6</v>
      </c>
      <c r="AJ11" s="116" t="b">
        <v>0</v>
      </c>
      <c r="AK11" s="116" t="str">
        <v>V4</v>
      </c>
      <c r="AL11" s="190" t="str">
        <f t="shared" si="2"/>
        <v>USDFUT3MV4ConvAdj_Quote</v>
      </c>
      <c r="AM11" s="189" t="str">
        <f>_xll.qlFuturesConvAdjustmentQuote(AL11,IborIndex,AK11,F11,Volatility,MeanReversion,Permanent,AND(ISERROR(Z11),ISERROR(FuturesHWConvAdj!Q10:Q11)),ObjectOverwrite)</f>
        <v>USDFUT3MV4ConvAdj_Quote#0270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X4</v>
      </c>
      <c r="E12" s="115" t="str">
        <f t="shared" si="0"/>
        <v>USDFUT3MX4_Quote</v>
      </c>
      <c r="F12" s="114" t="str">
        <f>_xll.qlSimpleQuote(E12,,PriceTickValue,Permanent,Trigger,ObjectOverwrite)</f>
        <v>USDFUT3MX4_Quote#0002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X4</v>
      </c>
      <c r="N12" s="268">
        <v>41962</v>
      </c>
      <c r="O12" s="197" t="str">
        <v>EDX4</v>
      </c>
      <c r="P12" s="267">
        <v>41960</v>
      </c>
      <c r="Q12" s="197">
        <v>0</v>
      </c>
      <c r="R12" s="197">
        <v>0</v>
      </c>
      <c r="S12" s="197">
        <v>0</v>
      </c>
      <c r="T12" s="197">
        <v>99.745000000000005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7</v>
      </c>
      <c r="AJ12" s="116" t="b">
        <v>0</v>
      </c>
      <c r="AK12" s="116" t="str">
        <v>X4</v>
      </c>
      <c r="AL12" s="190" t="str">
        <f t="shared" si="2"/>
        <v>USDFUT3MX4ConvAdj_Quote</v>
      </c>
      <c r="AM12" s="189" t="str">
        <f>_xll.qlFuturesConvAdjustmentQuote(AL12,IborIndex,AK12,F12,Volatility,MeanReversion,Permanent,AND(ISERROR(Z12),ISERROR(FuturesHWConvAdj!Q11:Q12)),ObjectOverwrite)</f>
        <v>USDFUT3MX4ConvAdj_Quote#0270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Z4</v>
      </c>
      <c r="E13" s="115" t="str">
        <f t="shared" si="0"/>
        <v>USDFUT3MZ4_Quote</v>
      </c>
      <c r="F13" s="114" t="str">
        <f>_xll.qlSimpleQuote(E13,,PriceTickValue,Permanent,Trigger,ObjectOverwrite)</f>
        <v>USDFUT3MZ4_Quote#0002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Z4</v>
      </c>
      <c r="N13" s="268">
        <v>41990</v>
      </c>
      <c r="O13" s="197" t="str">
        <v>EDZ4</v>
      </c>
      <c r="P13" s="267">
        <v>41988</v>
      </c>
      <c r="Q13" s="197">
        <v>99.734999999999999</v>
      </c>
      <c r="R13" s="197">
        <v>99.74</v>
      </c>
      <c r="S13" s="197">
        <v>99.74</v>
      </c>
      <c r="T13" s="197">
        <v>99.745000000000005</v>
      </c>
      <c r="U13" s="201">
        <f>_xll.qlMidSafe($Q13,$R13)</f>
        <v>99.737499999999997</v>
      </c>
      <c r="V13" s="199"/>
      <c r="W13" s="266">
        <v>99.737499999999997</v>
      </c>
      <c r="X13" s="199"/>
      <c r="Y13" s="265">
        <v>99.737499999999997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>
        <f t="shared" si="1"/>
        <v>4.9999999999954527E-5</v>
      </c>
      <c r="AH13" s="119"/>
      <c r="AI13" s="118">
        <v>8</v>
      </c>
      <c r="AJ13" s="116" t="b">
        <v>0</v>
      </c>
      <c r="AK13" s="116" t="str">
        <v>Z4</v>
      </c>
      <c r="AL13" s="190" t="str">
        <f t="shared" si="2"/>
        <v>USDFUT3MZ4ConvAdj_Quote</v>
      </c>
      <c r="AM13" s="189" t="str">
        <f>_xll.qlFuturesConvAdjustmentQuote(AL13,IborIndex,AK13,F13,Volatility,MeanReversion,Permanent,AND(ISERROR(Z13),ISERROR(FuturesHWConvAdj!Q12:Q13)),ObjectOverwrite)</f>
        <v>USDFUT3MZ4ConvAdj_Quote#0270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F5</v>
      </c>
      <c r="E14" s="115" t="str">
        <f t="shared" si="0"/>
        <v>USDFUT3MF5_Quote</v>
      </c>
      <c r="F14" s="114" t="str">
        <f>_xll.qlSimpleQuote(E14,,PriceTickValue,Permanent,Trigger,ObjectOverwrite)</f>
        <v>USDFUT3MF5_Quote#0002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F5</v>
      </c>
      <c r="N14" s="268">
        <v>42025</v>
      </c>
      <c r="O14" s="197" t="str">
        <v>EDF5</v>
      </c>
      <c r="P14" s="267" t="s">
        <v>212</v>
      </c>
      <c r="Q14" s="197" t="s">
        <v>212</v>
      </c>
      <c r="R14" s="197" t="s">
        <v>212</v>
      </c>
      <c r="S14" s="197" t="s">
        <v>212</v>
      </c>
      <c r="T14" s="197" t="s">
        <v>212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F5</v>
      </c>
      <c r="AL14" s="190" t="str">
        <f t="shared" si="2"/>
        <v>USDFUT3MF5ConvAdj_Quote</v>
      </c>
      <c r="AM14" s="189" t="str">
        <f>_xll.qlFuturesConvAdjustmentQuote(AL14,IborIndex,AK14,F14,Volatility,MeanReversion,Permanent,AND(ISERROR(Z14),ISERROR(FuturesHWConvAdj!Q13:Q14)),ObjectOverwrite)</f>
        <v>USDFUT3MF5ConvAdj_Quote#0270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G5</v>
      </c>
      <c r="E15" s="115" t="str">
        <f t="shared" si="0"/>
        <v>USDFUT3MG5_Quote</v>
      </c>
      <c r="F15" s="114" t="str">
        <f>_xll.qlSimpleQuote(E15,,PriceTickValue,Permanent,Trigger,ObjectOverwrite)</f>
        <v>USDFUT3MG5_Quote#0002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G5</v>
      </c>
      <c r="N15" s="268">
        <v>42053</v>
      </c>
      <c r="O15" s="197" t="str">
        <v>EDG5</v>
      </c>
      <c r="P15" s="267" t="s">
        <v>212</v>
      </c>
      <c r="Q15" s="197" t="s">
        <v>212</v>
      </c>
      <c r="R15" s="197" t="s">
        <v>212</v>
      </c>
      <c r="S15" s="197" t="s">
        <v>212</v>
      </c>
      <c r="T15" s="197" t="s">
        <v>212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G5</v>
      </c>
      <c r="AL15" s="190" t="str">
        <f t="shared" si="2"/>
        <v>USDFUT3MG5ConvAdj_Quote</v>
      </c>
      <c r="AM15" s="189" t="str">
        <f>_xll.qlFuturesConvAdjustmentQuote(AL15,IborIndex,AK15,F15,Volatility,MeanReversion,Permanent,AND(ISERROR(Z15),ISERROR(FuturesHWConvAdj!Q14:Q15)),ObjectOverwrite)</f>
        <v>USDFUT3MG5ConvAdj_Quote#0270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H5</v>
      </c>
      <c r="E16" s="115" t="str">
        <f t="shared" si="0"/>
        <v>USDFUT3MH5_Quote</v>
      </c>
      <c r="F16" s="114" t="str">
        <f>_xll.qlSimpleQuote(E16,,PriceTickValue,Permanent,Trigger,ObjectOverwrite)</f>
        <v>USDFUT3MH5_Quote#0002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H5</v>
      </c>
      <c r="N16" s="268">
        <v>42081</v>
      </c>
      <c r="O16" s="197" t="str">
        <v>EDH5</v>
      </c>
      <c r="P16" s="267">
        <v>42079</v>
      </c>
      <c r="Q16" s="197">
        <v>99.665000000000006</v>
      </c>
      <c r="R16" s="197">
        <v>99.67</v>
      </c>
      <c r="S16" s="197">
        <v>99.665000000000006</v>
      </c>
      <c r="T16" s="197">
        <v>99.674999999999997</v>
      </c>
      <c r="U16" s="201">
        <f>_xll.qlMidSafe($Q16,$R16)</f>
        <v>99.667500000000004</v>
      </c>
      <c r="V16" s="199"/>
      <c r="W16" s="266">
        <v>99.667500000000004</v>
      </c>
      <c r="X16" s="199"/>
      <c r="Y16" s="265">
        <v>99.667500000000004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>
        <f t="shared" si="1"/>
        <v>4.9999999999954527E-5</v>
      </c>
      <c r="AH16" s="119"/>
      <c r="AI16" s="118">
        <v>11</v>
      </c>
      <c r="AJ16" s="116" t="b">
        <v>0</v>
      </c>
      <c r="AK16" s="116" t="str">
        <v>H5</v>
      </c>
      <c r="AL16" s="190" t="str">
        <f t="shared" si="2"/>
        <v>USDFUT3MH5ConvAdj_Quote</v>
      </c>
      <c r="AM16" s="189" t="str">
        <f>_xll.qlFuturesConvAdjustmentQuote(AL16,IborIndex,AK16,F16,Volatility,MeanReversion,Permanent,AND(ISERROR(Z16),ISERROR(FuturesHWConvAdj!Q15:Q16)),ObjectOverwrite)</f>
        <v>USDFUT3MH5ConvAdj_Quote#0270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J5</v>
      </c>
      <c r="E17" s="115" t="str">
        <f t="shared" si="0"/>
        <v>USDFUT3MJ5_Quote</v>
      </c>
      <c r="F17" s="114" t="str">
        <f>_xll.qlSimpleQuote(E17,,PriceTickValue,Permanent,Trigger,ObjectOverwrite)</f>
        <v>USDFUT3MJ5_Quote#0002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J5</v>
      </c>
      <c r="N17" s="268">
        <v>42109</v>
      </c>
      <c r="O17" s="197" t="str">
        <v>EDJ5</v>
      </c>
      <c r="P17" s="267" t="s">
        <v>212</v>
      </c>
      <c r="Q17" s="197" t="s">
        <v>212</v>
      </c>
      <c r="R17" s="197" t="s">
        <v>212</v>
      </c>
      <c r="S17" s="197" t="s">
        <v>212</v>
      </c>
      <c r="T17" s="197" t="s">
        <v>212</v>
      </c>
      <c r="U17" s="201" t="e">
        <f>_xll.qlMidSafe($Q17,$R17)</f>
        <v>#NUM!</v>
      </c>
      <c r="V17" s="199"/>
      <c r="W17" s="266" t="e">
        <v>#NUM!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J5</v>
      </c>
      <c r="AL17" s="190" t="str">
        <f t="shared" si="2"/>
        <v>USDFUT3MJ5ConvAdj_Quote</v>
      </c>
      <c r="AM17" s="189" t="str">
        <f>_xll.qlFuturesConvAdjustmentQuote(AL17,IborIndex,AK17,F17,Volatility,MeanReversion,Permanent,AND(ISERROR(Z17),ISERROR(FuturesHWConvAdj!Q16:Q17)),ObjectOverwrite)</f>
        <v>USDFUT3MJ5ConvAdj_Quote#0270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M5</v>
      </c>
      <c r="E18" s="115" t="str">
        <f t="shared" si="0"/>
        <v>USDFUT3MM5_Quote</v>
      </c>
      <c r="F18" s="114" t="str">
        <f>_xll.qlSimpleQuote(E18,,PriceTickValue,Permanent,Trigger,ObjectOverwrite)</f>
        <v>USDFUT3MM5_Quote#0002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M5</v>
      </c>
      <c r="N18" s="268">
        <v>42172</v>
      </c>
      <c r="O18" s="197" t="str">
        <v>EDM5</v>
      </c>
      <c r="P18" s="267">
        <v>42170</v>
      </c>
      <c r="Q18" s="197">
        <v>99.515000000000001</v>
      </c>
      <c r="R18" s="197">
        <v>99.52</v>
      </c>
      <c r="S18" s="197">
        <v>99.515000000000001</v>
      </c>
      <c r="T18" s="197">
        <v>99.525000000000006</v>
      </c>
      <c r="U18" s="201">
        <f>_xll.qlMidSafe($Q18,$R18)</f>
        <v>99.517499999999998</v>
      </c>
      <c r="V18" s="199"/>
      <c r="W18" s="266">
        <v>99.517499999999998</v>
      </c>
      <c r="X18" s="199"/>
      <c r="Y18" s="265">
        <v>99.517499999999998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M5</v>
      </c>
      <c r="AL18" s="190" t="str">
        <f t="shared" si="2"/>
        <v>USDFUT3MM5ConvAdj_Quote</v>
      </c>
      <c r="AM18" s="189" t="str">
        <f>_xll.qlFuturesConvAdjustmentQuote(AL18,IborIndex,AK18,F18,Volatility,MeanReversion,Permanent,AND(ISERROR(Z18),ISERROR(FuturesHWConvAdj!Q17:Q18)),ObjectOverwrite)</f>
        <v>USDFUT3MM5ConvAdj_Quote#0270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U5</v>
      </c>
      <c r="E19" s="115" t="str">
        <f t="shared" si="0"/>
        <v>USDFUT3MU5_Quote</v>
      </c>
      <c r="F19" s="114" t="str">
        <f>_xll.qlSimpleQuote(E19,,PriceTickValue,Permanent,Trigger,ObjectOverwrite)</f>
        <v>USDFUT3MU5_Quote#0002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U5</v>
      </c>
      <c r="N19" s="268">
        <v>42263</v>
      </c>
      <c r="O19" s="197" t="str">
        <v>EDU5</v>
      </c>
      <c r="P19" s="267">
        <v>42261</v>
      </c>
      <c r="Q19" s="197">
        <v>99.33</v>
      </c>
      <c r="R19" s="197">
        <v>99.334999999999994</v>
      </c>
      <c r="S19" s="197">
        <v>99.33</v>
      </c>
      <c r="T19" s="197">
        <v>99.334999999999994</v>
      </c>
      <c r="U19" s="201">
        <f>_xll.qlMidSafe($Q19,$R19)</f>
        <v>99.332499999999996</v>
      </c>
      <c r="V19" s="199"/>
      <c r="W19" s="266">
        <v>99.327500000000001</v>
      </c>
      <c r="X19" s="199"/>
      <c r="Y19" s="265">
        <v>99.332499999999996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U5</v>
      </c>
      <c r="AL19" s="190" t="str">
        <f t="shared" si="2"/>
        <v>USDFUT3MU5ConvAdj_Quote</v>
      </c>
      <c r="AM19" s="189" t="str">
        <f>_xll.qlFuturesConvAdjustmentQuote(AL19,IborIndex,AK19,F19,Volatility,MeanReversion,Permanent,AND(ISERROR(Z19),ISERROR(FuturesHWConvAdj!Q18:Q19)),ObjectOverwrite)</f>
        <v>USDFUT3MU5ConvAdj_Quote#0270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Z5</v>
      </c>
      <c r="E20" s="115" t="str">
        <f t="shared" si="0"/>
        <v>USDFUT3MZ5_Quote</v>
      </c>
      <c r="F20" s="114" t="str">
        <f>_xll.qlSimpleQuote(E20,,PriceTickValue,Permanent,Trigger,ObjectOverwrite)</f>
        <v>USDFUT3MZ5_Quote#0002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Z5</v>
      </c>
      <c r="N20" s="268">
        <v>42354</v>
      </c>
      <c r="O20" s="197" t="str">
        <v>EDZ5</v>
      </c>
      <c r="P20" s="267">
        <v>42352</v>
      </c>
      <c r="Q20" s="197">
        <v>99.094999999999999</v>
      </c>
      <c r="R20" s="197">
        <v>99.1</v>
      </c>
      <c r="S20" s="197">
        <v>99.1</v>
      </c>
      <c r="T20" s="197">
        <v>99.105000000000004</v>
      </c>
      <c r="U20" s="201">
        <f>_xll.qlMidSafe($Q20,$R20)</f>
        <v>99.097499999999997</v>
      </c>
      <c r="V20" s="199"/>
      <c r="W20" s="266">
        <v>99.097499999999997</v>
      </c>
      <c r="X20" s="199"/>
      <c r="Y20" s="265">
        <v>99.097499999999997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Z5</v>
      </c>
      <c r="AL20" s="190" t="str">
        <f t="shared" si="2"/>
        <v>USDFUT3MZ5ConvAdj_Quote</v>
      </c>
      <c r="AM20" s="189" t="str">
        <f>_xll.qlFuturesConvAdjustmentQuote(AL20,IborIndex,AK20,F20,Volatility,MeanReversion,Permanent,AND(ISERROR(Z20),ISERROR(FuturesHWConvAdj!Q19:Q20)),ObjectOverwrite)</f>
        <v>USDFUT3MZ5ConvAdj_Quote#0270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H6</v>
      </c>
      <c r="E21" s="115" t="str">
        <f t="shared" si="0"/>
        <v>USDFUT3MH6_Quote</v>
      </c>
      <c r="F21" s="114" t="str">
        <f>_xll.qlSimpleQuote(E21,,PriceTickValue,Permanent,Trigger,ObjectOverwrite)</f>
        <v>USDFUT3MH6_Quote#0002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H6</v>
      </c>
      <c r="N21" s="268">
        <v>42445</v>
      </c>
      <c r="O21" s="197" t="str">
        <v>EDH6</v>
      </c>
      <c r="P21" s="267">
        <v>42443</v>
      </c>
      <c r="Q21" s="197">
        <v>98.84</v>
      </c>
      <c r="R21" s="197">
        <v>98.844999999999999</v>
      </c>
      <c r="S21" s="197">
        <v>98.844999999999999</v>
      </c>
      <c r="T21" s="197">
        <v>98.85</v>
      </c>
      <c r="U21" s="201">
        <f>_xll.qlMidSafe($Q21,$R21)</f>
        <v>98.842500000000001</v>
      </c>
      <c r="V21" s="199"/>
      <c r="W21" s="266">
        <v>98.842500000000001</v>
      </c>
      <c r="X21" s="199"/>
      <c r="Y21" s="265">
        <v>98.842500000000001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H6</v>
      </c>
      <c r="AL21" s="190" t="str">
        <f t="shared" si="2"/>
        <v>USDFUT3MH6ConvAdj_Quote</v>
      </c>
      <c r="AM21" s="189" t="str">
        <f>_xll.qlFuturesConvAdjustmentQuote(AL21,IborIndex,AK21,F21,Volatility,MeanReversion,Permanent,AND(ISERROR(Z21),ISERROR(FuturesHWConvAdj!Q20:Q21)),ObjectOverwrite)</f>
        <v>USDFUT3MH6ConvAdj_Quote#0270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M6</v>
      </c>
      <c r="E22" s="115" t="str">
        <f t="shared" si="0"/>
        <v>USDFUT3MM6_Quote</v>
      </c>
      <c r="F22" s="114" t="str">
        <f>_xll.qlSimpleQuote(E22,,PriceTickValue,Permanent,Trigger,ObjectOverwrite)</f>
        <v>USDFUT3MM6_Quote#0002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M6</v>
      </c>
      <c r="N22" s="268">
        <v>42536</v>
      </c>
      <c r="O22" s="197" t="str">
        <v>EDM6</v>
      </c>
      <c r="P22" s="267">
        <v>42534</v>
      </c>
      <c r="Q22" s="197">
        <v>98.56</v>
      </c>
      <c r="R22" s="197">
        <v>98.564999999999998</v>
      </c>
      <c r="S22" s="197">
        <v>98.564999999999998</v>
      </c>
      <c r="T22" s="197">
        <v>98.564999999999998</v>
      </c>
      <c r="U22" s="201">
        <f>_xll.qlMidSafe($Q22,$R22)</f>
        <v>98.5625</v>
      </c>
      <c r="V22" s="199"/>
      <c r="W22" s="266">
        <v>98.5625</v>
      </c>
      <c r="X22" s="199"/>
      <c r="Y22" s="265">
        <v>98.5625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M6</v>
      </c>
      <c r="AL22" s="190" t="str">
        <f t="shared" si="2"/>
        <v>USDFUT3MM6ConvAdj_Quote</v>
      </c>
      <c r="AM22" s="189" t="str">
        <f>_xll.qlFuturesConvAdjustmentQuote(AL22,IborIndex,AK22,F22,Volatility,MeanReversion,Permanent,AND(ISERROR(Z22),ISERROR(FuturesHWConvAdj!Q21:Q22)),ObjectOverwrite)</f>
        <v>USDFUT3MM6ConvAdj_Quote#0270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U6</v>
      </c>
      <c r="E23" s="115" t="str">
        <f t="shared" si="0"/>
        <v>USDFUT3MU6_Quote</v>
      </c>
      <c r="F23" s="114" t="str">
        <f>_xll.qlSimpleQuote(E23,,PriceTickValue,Permanent,Trigger,ObjectOverwrite)</f>
        <v>USDFUT3MU6_Quote#0002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U6</v>
      </c>
      <c r="N23" s="268">
        <v>42634</v>
      </c>
      <c r="O23" s="197" t="str">
        <v>EDU6</v>
      </c>
      <c r="P23" s="267">
        <v>42632</v>
      </c>
      <c r="Q23" s="197">
        <v>98.284999999999997</v>
      </c>
      <c r="R23" s="197">
        <v>98.29</v>
      </c>
      <c r="S23" s="197">
        <v>98.284999999999997</v>
      </c>
      <c r="T23" s="197">
        <v>98.284999999999997</v>
      </c>
      <c r="U23" s="201">
        <f>_xll.qlMidSafe($Q23,$R23)</f>
        <v>98.287499999999994</v>
      </c>
      <c r="V23" s="199"/>
      <c r="W23" s="266">
        <v>98.282499999999999</v>
      </c>
      <c r="X23" s="199"/>
      <c r="Y23" s="265">
        <v>98.287499999999994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5.0000000000238744E-5</v>
      </c>
      <c r="AH23" s="119"/>
      <c r="AI23" s="118">
        <v>18</v>
      </c>
      <c r="AJ23" s="116" t="b">
        <v>1</v>
      </c>
      <c r="AK23" s="116" t="str">
        <v>U6</v>
      </c>
      <c r="AL23" s="190" t="str">
        <f t="shared" si="2"/>
        <v>USDFUT3MU6ConvAdj_Quote</v>
      </c>
      <c r="AM23" s="189" t="str">
        <f>_xll.qlFuturesConvAdjustmentQuote(AL23,IborIndex,AK23,F23,Volatility,MeanReversion,Permanent,AND(ISERROR(Z23),ISERROR(FuturesHWConvAdj!Q22:Q23)),ObjectOverwrite)</f>
        <v>USDFUT3MU6ConvAdj_Quote#0270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Z6</v>
      </c>
      <c r="E24" s="115" t="str">
        <f t="shared" si="0"/>
        <v>USDFUT3MZ6_Quote</v>
      </c>
      <c r="F24" s="114" t="str">
        <f>_xll.qlSimpleQuote(E24,,PriceTickValue,Permanent,Trigger,ObjectOverwrite)</f>
        <v>USDFUT3MZ6_Quote#0002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Z6</v>
      </c>
      <c r="N24" s="268">
        <v>42725</v>
      </c>
      <c r="O24" s="197" t="str">
        <v>EDZ6</v>
      </c>
      <c r="P24" s="267">
        <v>42723</v>
      </c>
      <c r="Q24" s="197">
        <v>98.025000000000006</v>
      </c>
      <c r="R24" s="197">
        <v>98.03</v>
      </c>
      <c r="S24" s="197">
        <v>98.025000000000006</v>
      </c>
      <c r="T24" s="197">
        <v>98.025000000000006</v>
      </c>
      <c r="U24" s="201">
        <f>_xll.qlMidSafe($Q24,$R24)</f>
        <v>98.027500000000003</v>
      </c>
      <c r="V24" s="199"/>
      <c r="W24" s="266">
        <v>98.022500000000008</v>
      </c>
      <c r="X24" s="199"/>
      <c r="Y24" s="265">
        <v>98.027500000000003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Z6</v>
      </c>
      <c r="AL24" s="190" t="str">
        <f t="shared" si="2"/>
        <v>USDFUT3MZ6ConvAdj_Quote</v>
      </c>
      <c r="AM24" s="189" t="str">
        <f>_xll.qlFuturesConvAdjustmentQuote(AL24,IborIndex,AK24,F24,Volatility,MeanReversion,Permanent,AND(ISERROR(Z24),ISERROR(FuturesHWConvAdj!Q23:Q24)),ObjectOverwrite)</f>
        <v>USDFUT3MZ6ConvAdj_Quote#0270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H7</v>
      </c>
      <c r="E25" s="115" t="str">
        <f t="shared" si="0"/>
        <v>USDFUT3MH7_Quote</v>
      </c>
      <c r="F25" s="114" t="str">
        <f>_xll.qlSimpleQuote(E25,,PriceTickValue,Permanent,Trigger,ObjectOverwrite)</f>
        <v>USDFUT3MH7_Quote#0002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H7</v>
      </c>
      <c r="N25" s="268">
        <v>42809</v>
      </c>
      <c r="O25" s="197" t="str">
        <v>EDH7</v>
      </c>
      <c r="P25" s="267">
        <v>42807</v>
      </c>
      <c r="Q25" s="197">
        <v>97.81</v>
      </c>
      <c r="R25" s="197">
        <v>97.814999999999998</v>
      </c>
      <c r="S25" s="197">
        <v>97.81</v>
      </c>
      <c r="T25" s="197">
        <v>97.81</v>
      </c>
      <c r="U25" s="201">
        <f>_xll.qlMidSafe($Q25,$R25)</f>
        <v>97.8125</v>
      </c>
      <c r="V25" s="199"/>
      <c r="W25" s="266">
        <v>97.807500000000005</v>
      </c>
      <c r="X25" s="199"/>
      <c r="Y25" s="265">
        <v>97.8125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H7</v>
      </c>
      <c r="AL25" s="190" t="str">
        <f t="shared" si="2"/>
        <v>USDFUT3MH7ConvAdj_Quote</v>
      </c>
      <c r="AM25" s="189" t="str">
        <f>_xll.qlFuturesConvAdjustmentQuote(AL25,IborIndex,AK25,F25,Volatility,MeanReversion,Permanent,AND(ISERROR(Z25),ISERROR(FuturesHWConvAdj!Q24:Q25)),ObjectOverwrite)</f>
        <v>USDFUT3MH7ConvAdj_Quote#0270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M7</v>
      </c>
      <c r="E26" s="115" t="str">
        <f t="shared" si="0"/>
        <v>USDFUT3MM7_Quote</v>
      </c>
      <c r="F26" s="114" t="str">
        <f>_xll.qlSimpleQuote(E26,,PriceTickValue,Permanent,Trigger,ObjectOverwrite)</f>
        <v>USDFUT3MM7_Quote#0002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M7</v>
      </c>
      <c r="N26" s="268">
        <v>42907</v>
      </c>
      <c r="O26" s="197" t="str">
        <v>EDM7</v>
      </c>
      <c r="P26" s="267">
        <v>42905</v>
      </c>
      <c r="Q26" s="197">
        <v>97.594999999999999</v>
      </c>
      <c r="R26" s="197">
        <v>97.605000000000004</v>
      </c>
      <c r="S26" s="197">
        <v>97.6</v>
      </c>
      <c r="T26" s="197">
        <v>97.6</v>
      </c>
      <c r="U26" s="201">
        <f>_xll.qlMidSafe($Q26,$R26)</f>
        <v>97.6</v>
      </c>
      <c r="V26" s="199"/>
      <c r="W26" s="266">
        <v>97.597499999999997</v>
      </c>
      <c r="X26" s="199"/>
      <c r="Y26" s="265">
        <v>97.6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1.0000000000019326E-4</v>
      </c>
      <c r="AH26" s="119"/>
      <c r="AI26" s="118">
        <v>21</v>
      </c>
      <c r="AJ26" s="116" t="b">
        <v>1</v>
      </c>
      <c r="AK26" s="116" t="str">
        <v>M7</v>
      </c>
      <c r="AL26" s="190" t="str">
        <f t="shared" si="2"/>
        <v>USDFUT3MM7ConvAdj_Quote</v>
      </c>
      <c r="AM26" s="189" t="str">
        <f>_xll.qlFuturesConvAdjustmentQuote(AL26,IborIndex,AK26,F26,Volatility,MeanReversion,Permanent,AND(ISERROR(Z26),ISERROR(FuturesHWConvAdj!Q25:Q26)),ObjectOverwrite)</f>
        <v>USDFUT3MM7ConvAdj_Quote#0270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U7</v>
      </c>
      <c r="E27" s="115" t="str">
        <f t="shared" si="0"/>
        <v>USDFUT3MU7_Quote</v>
      </c>
      <c r="F27" s="114" t="str">
        <f>_xll.qlSimpleQuote(E27,,PriceTickValue,Permanent,Trigger,ObjectOverwrite)</f>
        <v>USDFUT3MU7_Quote#0002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U7</v>
      </c>
      <c r="N27" s="268">
        <v>42998</v>
      </c>
      <c r="O27" s="197" t="str">
        <v>EDU7</v>
      </c>
      <c r="P27" s="267">
        <v>42996</v>
      </c>
      <c r="Q27" s="197">
        <v>97.415000000000006</v>
      </c>
      <c r="R27" s="197">
        <v>97.42</v>
      </c>
      <c r="S27" s="197">
        <v>97.415000000000006</v>
      </c>
      <c r="T27" s="197">
        <v>97.415000000000006</v>
      </c>
      <c r="U27" s="201">
        <f>_xll.qlMidSafe($Q27,$R27)</f>
        <v>97.417500000000004</v>
      </c>
      <c r="V27" s="199"/>
      <c r="W27" s="266">
        <v>97.412499999999994</v>
      </c>
      <c r="X27" s="199"/>
      <c r="Y27" s="265">
        <v>97.417500000000004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U7</v>
      </c>
      <c r="AL27" s="190" t="str">
        <f t="shared" si="2"/>
        <v>USDFUT3MU7ConvAdj_Quote</v>
      </c>
      <c r="AM27" s="189" t="str">
        <f>_xll.qlFuturesConvAdjustmentQuote(AL27,IborIndex,AK27,F27,Volatility,MeanReversion,Permanent,AND(ISERROR(Z27),ISERROR(FuturesHWConvAdj!Q26:Q27)),ObjectOverwrite)</f>
        <v>USDFUT3MU7ConvAdj_Quote#0270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Z7</v>
      </c>
      <c r="E28" s="115" t="str">
        <f t="shared" si="0"/>
        <v>USDFUT3MZ7_Quote</v>
      </c>
      <c r="F28" s="114" t="str">
        <f>_xll.qlSimpleQuote(E28,,PriceTickValue,Permanent,Trigger,ObjectOverwrite)</f>
        <v>USDFUT3MZ7_Quote#0002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Z7</v>
      </c>
      <c r="N28" s="268">
        <v>43089</v>
      </c>
      <c r="O28" s="197" t="str">
        <v>EDZ7</v>
      </c>
      <c r="P28" s="267">
        <v>43087</v>
      </c>
      <c r="Q28" s="197">
        <v>97.234999999999999</v>
      </c>
      <c r="R28" s="197">
        <v>97.24</v>
      </c>
      <c r="S28" s="197">
        <v>97.24</v>
      </c>
      <c r="T28" s="197">
        <v>97.234999999999999</v>
      </c>
      <c r="U28" s="201">
        <f>_xll.qlMidSafe($Q28,$R28)</f>
        <v>97.237499999999997</v>
      </c>
      <c r="V28" s="199"/>
      <c r="W28" s="266">
        <v>97.234999999999999</v>
      </c>
      <c r="X28" s="199"/>
      <c r="Y28" s="265">
        <v>97.237499999999997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Z7</v>
      </c>
      <c r="AL28" s="190" t="str">
        <f t="shared" si="2"/>
        <v>USDFUT3MZ7ConvAdj_Quote</v>
      </c>
      <c r="AM28" s="189" t="str">
        <f>_xll.qlFuturesConvAdjustmentQuote(AL28,IborIndex,AK28,F28,Volatility,MeanReversion,Permanent,AND(ISERROR(Z28),ISERROR(FuturesHWConvAdj!Q27:Q28)),ObjectOverwrite)</f>
        <v>USDFUT3MZ7ConvAdj_Quote#0270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H8</v>
      </c>
      <c r="E29" s="115" t="str">
        <f t="shared" si="0"/>
        <v>USDFUT3MH8_Quote</v>
      </c>
      <c r="F29" s="114" t="str">
        <f>_xll.qlSimpleQuote(E29,,PriceTickValue,Permanent,Trigger,ObjectOverwrite)</f>
        <v>USDFUT3MH8_Quote#0002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H8</v>
      </c>
      <c r="N29" s="268">
        <v>43180</v>
      </c>
      <c r="O29" s="197" t="str">
        <v>EDH8</v>
      </c>
      <c r="P29" s="267">
        <v>43178</v>
      </c>
      <c r="Q29" s="197">
        <v>97.084999999999994</v>
      </c>
      <c r="R29" s="197">
        <v>97.09</v>
      </c>
      <c r="S29" s="197">
        <v>97.09</v>
      </c>
      <c r="T29" s="197">
        <v>97.084999999999994</v>
      </c>
      <c r="U29" s="201">
        <f>_xll.qlMidSafe($Q29,$R29)</f>
        <v>97.087500000000006</v>
      </c>
      <c r="V29" s="199"/>
      <c r="W29" s="266">
        <v>97.085000000000008</v>
      </c>
      <c r="X29" s="199"/>
      <c r="Y29" s="265">
        <v>97.087500000000006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H8</v>
      </c>
      <c r="AL29" s="190" t="str">
        <f t="shared" si="2"/>
        <v>USDFUT3MH8ConvAdj_Quote</v>
      </c>
      <c r="AM29" s="189" t="str">
        <f>_xll.qlFuturesConvAdjustmentQuote(AL29,IborIndex,AK29,F29,Volatility,MeanReversion,Permanent,AND(ISERROR(Z29),ISERROR(FuturesHWConvAdj!Q28:Q29)),ObjectOverwrite)</f>
        <v>USDFUT3MH8ConvAdj_Quote#0270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M8</v>
      </c>
      <c r="E30" s="115" t="str">
        <f t="shared" si="0"/>
        <v>USDFUT3MM8_Quote</v>
      </c>
      <c r="F30" s="114" t="str">
        <f>_xll.qlSimpleQuote(E30,,PriceTickValue,Permanent,Trigger,ObjectOverwrite)</f>
        <v>USDFUT3MM8_Quote#0002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M8</v>
      </c>
      <c r="N30" s="268">
        <v>43271</v>
      </c>
      <c r="O30" s="197" t="str">
        <v>EDM8</v>
      </c>
      <c r="P30" s="267">
        <v>43269</v>
      </c>
      <c r="Q30" s="197">
        <v>96.935000000000002</v>
      </c>
      <c r="R30" s="197">
        <v>96.94</v>
      </c>
      <c r="S30" s="197">
        <v>96.94</v>
      </c>
      <c r="T30" s="197">
        <v>96.935000000000002</v>
      </c>
      <c r="U30" s="201">
        <f>_xll.qlMidSafe($Q30,$R30)</f>
        <v>96.9375</v>
      </c>
      <c r="V30" s="199"/>
      <c r="W30" s="266">
        <v>96.9375</v>
      </c>
      <c r="X30" s="199"/>
      <c r="Y30" s="265">
        <v>96.9375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M8</v>
      </c>
      <c r="AL30" s="190" t="str">
        <f t="shared" si="2"/>
        <v>USDFUT3MM8ConvAdj_Quote</v>
      </c>
      <c r="AM30" s="189" t="str">
        <f>_xll.qlFuturesConvAdjustmentQuote(AL30,IborIndex,AK30,F30,Volatility,MeanReversion,Permanent,AND(ISERROR(Z30),ISERROR(FuturesHWConvAdj!Q29:Q30)),ObjectOverwrite)</f>
        <v>USDFUT3MM8ConvAdj_Quote#0270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U8</v>
      </c>
      <c r="E31" s="115" t="str">
        <f t="shared" si="0"/>
        <v>USDFUT3MU8_Quote</v>
      </c>
      <c r="F31" s="114" t="str">
        <f>_xll.qlSimpleQuote(E31,,PriceTickValue,Permanent,Trigger,ObjectOverwrite)</f>
        <v>USDFUT3MU8_Quote#0002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U8</v>
      </c>
      <c r="N31" s="268">
        <v>43362</v>
      </c>
      <c r="O31" s="197" t="str">
        <v>EDU8</v>
      </c>
      <c r="P31" s="267">
        <v>43360</v>
      </c>
      <c r="Q31" s="197">
        <v>96.805000000000007</v>
      </c>
      <c r="R31" s="197">
        <v>96.81</v>
      </c>
      <c r="S31" s="197">
        <v>96.81</v>
      </c>
      <c r="T31" s="197">
        <v>96.805000000000007</v>
      </c>
      <c r="U31" s="201">
        <f>_xll.qlMidSafe($Q31,$R31)</f>
        <v>96.807500000000005</v>
      </c>
      <c r="V31" s="199"/>
      <c r="W31" s="266">
        <v>96.805000000000007</v>
      </c>
      <c r="X31" s="199"/>
      <c r="Y31" s="265">
        <v>96.807500000000005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U8</v>
      </c>
      <c r="AL31" s="190" t="str">
        <f t="shared" si="2"/>
        <v>USDFUT3MU8ConvAdj_Quote</v>
      </c>
      <c r="AM31" s="189" t="str">
        <f>_xll.qlFuturesConvAdjustmentQuote(AL31,IborIndex,AK31,F31,Volatility,MeanReversion,Permanent,AND(ISERROR(Z31),ISERROR(FuturesHWConvAdj!Q30:Q31)),ObjectOverwrite)</f>
        <v>USDFUT3MU8ConvAdj_Quote#0270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Z8</v>
      </c>
      <c r="E32" s="115" t="str">
        <f t="shared" si="0"/>
        <v>USDFUT3MZ8_Quote</v>
      </c>
      <c r="F32" s="114" t="str">
        <f>_xll.qlSimpleQuote(E32,,PriceTickValue,Permanent,Trigger,ObjectOverwrite)</f>
        <v>USDFUT3MZ8_Quote#0002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Z8</v>
      </c>
      <c r="N32" s="268">
        <v>43453</v>
      </c>
      <c r="O32" s="197" t="str">
        <v>EDZ8</v>
      </c>
      <c r="P32" s="267">
        <v>43451</v>
      </c>
      <c r="Q32" s="197">
        <v>96.68</v>
      </c>
      <c r="R32" s="197">
        <v>96.69</v>
      </c>
      <c r="S32" s="197">
        <v>96.685000000000002</v>
      </c>
      <c r="T32" s="197">
        <v>96.68</v>
      </c>
      <c r="U32" s="201">
        <f>_xll.qlMidSafe($Q32,$R32)</f>
        <v>96.685000000000002</v>
      </c>
      <c r="V32" s="199"/>
      <c r="W32" s="266">
        <v>96.682500000000005</v>
      </c>
      <c r="X32" s="199"/>
      <c r="Y32" s="265">
        <v>96.685000000000002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9.9999999999909054E-5</v>
      </c>
      <c r="AH32" s="119"/>
      <c r="AI32" s="118">
        <v>27</v>
      </c>
      <c r="AJ32" s="116" t="b">
        <v>1</v>
      </c>
      <c r="AK32" s="116" t="str">
        <v>Z8</v>
      </c>
      <c r="AL32" s="190" t="str">
        <f t="shared" si="2"/>
        <v>USDFUT3MZ8ConvAdj_Quote</v>
      </c>
      <c r="AM32" s="189" t="str">
        <f>_xll.qlFuturesConvAdjustmentQuote(AL32,IborIndex,AK32,F32,Volatility,MeanReversion,Permanent,AND(ISERROR(Z32),ISERROR(FuturesHWConvAdj!Q31:Q32)),ObjectOverwrite)</f>
        <v>USDFUT3MZ8ConvAdj_Quote#0270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H9</v>
      </c>
      <c r="E33" s="115" t="str">
        <f t="shared" si="0"/>
        <v>USDFUT3MH9_Quote</v>
      </c>
      <c r="F33" s="114" t="str">
        <f>_xll.qlSimpleQuote(E33,,PriceTickValue,Permanent,Trigger,ObjectOverwrite)</f>
        <v>USDFUT3MH9_Quote#0002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H9</v>
      </c>
      <c r="N33" s="268">
        <v>43544</v>
      </c>
      <c r="O33" s="197" t="str">
        <v>EDH9</v>
      </c>
      <c r="P33" s="267">
        <v>43542</v>
      </c>
      <c r="Q33" s="197">
        <v>96.575000000000003</v>
      </c>
      <c r="R33" s="197">
        <v>96.58</v>
      </c>
      <c r="S33" s="197">
        <v>96.575000000000003</v>
      </c>
      <c r="T33" s="197">
        <v>96.575000000000003</v>
      </c>
      <c r="U33" s="201">
        <f>_xll.qlMidSafe($Q33,$R33)</f>
        <v>96.577500000000001</v>
      </c>
      <c r="V33" s="199"/>
      <c r="W33" s="266">
        <v>96.574999999999989</v>
      </c>
      <c r="X33" s="199"/>
      <c r="Y33" s="265">
        <v>96.577500000000001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H9</v>
      </c>
      <c r="AL33" s="190" t="str">
        <f t="shared" si="2"/>
        <v>USDFUT3MH9ConvAdj_Quote</v>
      </c>
      <c r="AM33" s="189" t="str">
        <f>_xll.qlFuturesConvAdjustmentQuote(AL33,IborIndex,AK33,F33,Volatility,MeanReversion,Permanent,AND(ISERROR(Z33),ISERROR(FuturesHWConvAdj!Q32:Q33)),ObjectOverwrite)</f>
        <v>USDFUT3MH9ConvAdj_Quote#0270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M9</v>
      </c>
      <c r="E34" s="115" t="str">
        <f t="shared" si="0"/>
        <v>USDFUT3MM9_Quote</v>
      </c>
      <c r="F34" s="114" t="str">
        <f>_xll.qlSimpleQuote(E34,,PriceTickValue,Permanent,Trigger,ObjectOverwrite)</f>
        <v>USDFUT3MM9_Quote#0002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M9</v>
      </c>
      <c r="N34" s="268">
        <v>43635</v>
      </c>
      <c r="O34" s="197" t="str">
        <v>EDM9</v>
      </c>
      <c r="P34" s="267">
        <v>43633</v>
      </c>
      <c r="Q34" s="197">
        <v>96.47</v>
      </c>
      <c r="R34" s="197">
        <v>96.474999999999994</v>
      </c>
      <c r="S34" s="197">
        <v>96.454999999999998</v>
      </c>
      <c r="T34" s="197">
        <v>96.47</v>
      </c>
      <c r="U34" s="201">
        <f>_xll.qlMidSafe($Q34,$R34)</f>
        <v>96.472499999999997</v>
      </c>
      <c r="V34" s="199"/>
      <c r="W34" s="266">
        <v>96.47</v>
      </c>
      <c r="X34" s="199"/>
      <c r="Y34" s="265">
        <v>96.472499999999997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4.9999999999954527E-5</v>
      </c>
      <c r="AH34" s="119"/>
      <c r="AI34" s="118">
        <v>29</v>
      </c>
      <c r="AJ34" s="116" t="b">
        <v>1</v>
      </c>
      <c r="AK34" s="116" t="str">
        <v>M9</v>
      </c>
      <c r="AL34" s="190" t="str">
        <f t="shared" si="2"/>
        <v>USDFUT3MM9ConvAdj_Quote</v>
      </c>
      <c r="AM34" s="189" t="str">
        <f>_xll.qlFuturesConvAdjustmentQuote(AL34,IborIndex,AK34,F34,Volatility,MeanReversion,Permanent,AND(ISERROR(Z34),ISERROR(FuturesHWConvAdj!Q33:Q34)),ObjectOverwrite)</f>
        <v>USDFUT3MM9ConvAdj_Quote#0270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U9</v>
      </c>
      <c r="E35" s="115" t="str">
        <f t="shared" si="0"/>
        <v>USDFUT3MU9_Quote</v>
      </c>
      <c r="F35" s="114" t="str">
        <f>_xll.qlSimpleQuote(E35,,PriceTickValue,Permanent,Trigger,ObjectOverwrite)</f>
        <v>USDFUT3MU9_Quote#0002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U9</v>
      </c>
      <c r="N35" s="268">
        <v>43726</v>
      </c>
      <c r="O35" s="197" t="str">
        <v>EDU9</v>
      </c>
      <c r="P35" s="267">
        <v>43724</v>
      </c>
      <c r="Q35" s="197">
        <v>96.375</v>
      </c>
      <c r="R35" s="197">
        <v>96.38</v>
      </c>
      <c r="S35" s="197">
        <v>96.375</v>
      </c>
      <c r="T35" s="197">
        <v>96.375</v>
      </c>
      <c r="U35" s="201">
        <f>_xll.qlMidSafe($Q35,$R35)</f>
        <v>96.377499999999998</v>
      </c>
      <c r="V35" s="199"/>
      <c r="W35" s="266">
        <v>96.375</v>
      </c>
      <c r="X35" s="199"/>
      <c r="Y35" s="265">
        <v>96.377499999999998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U9</v>
      </c>
      <c r="AL35" s="190" t="str">
        <f t="shared" si="2"/>
        <v>USDFUT3MU9ConvAdj_Quote</v>
      </c>
      <c r="AM35" s="189" t="str">
        <f>_xll.qlFuturesConvAdjustmentQuote(AL35,IborIndex,AK35,F35,Volatility,MeanReversion,Permanent,AND(ISERROR(Z35),ISERROR(FuturesHWConvAdj!Q34:Q35)),ObjectOverwrite)</f>
        <v>USDFUT3MU9ConvAdj_Quote#0270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Z9</v>
      </c>
      <c r="E36" s="115" t="str">
        <f t="shared" si="0"/>
        <v>USDFUT3MZ9_Quote</v>
      </c>
      <c r="F36" s="114" t="str">
        <f>_xll.qlSimpleQuote(E36,,PriceTickValue,Permanent,Trigger,ObjectOverwrite)</f>
        <v>USDFUT3MZ9_Quote#0002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Z9</v>
      </c>
      <c r="N36" s="268">
        <v>43817</v>
      </c>
      <c r="O36" s="197" t="str">
        <v>EDZ9</v>
      </c>
      <c r="P36" s="267">
        <v>43815</v>
      </c>
      <c r="Q36" s="197">
        <v>96.28</v>
      </c>
      <c r="R36" s="197">
        <v>96.29</v>
      </c>
      <c r="S36" s="197">
        <v>96.284999999999997</v>
      </c>
      <c r="T36" s="197">
        <v>96.284999999999997</v>
      </c>
      <c r="U36" s="201">
        <f>_xll.qlMidSafe($Q36,$R36)</f>
        <v>96.284999999999997</v>
      </c>
      <c r="V36" s="199"/>
      <c r="W36" s="266">
        <v>96.282499999999999</v>
      </c>
      <c r="X36" s="199"/>
      <c r="Y36" s="265">
        <v>96.284999999999997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1.0000000000019326E-4</v>
      </c>
      <c r="AH36" s="119"/>
      <c r="AI36" s="118">
        <v>31</v>
      </c>
      <c r="AJ36" s="116" t="b">
        <v>1</v>
      </c>
      <c r="AK36" s="116" t="str">
        <v>Z9</v>
      </c>
      <c r="AL36" s="190" t="str">
        <f t="shared" si="2"/>
        <v>USDFUT3MZ9ConvAdj_Quote</v>
      </c>
      <c r="AM36" s="189" t="str">
        <f>_xll.qlFuturesConvAdjustmentQuote(AL36,IborIndex,AK36,F36,Volatility,MeanReversion,Permanent,AND(ISERROR(Z36),ISERROR(FuturesHWConvAdj!Q35:Q36)),ObjectOverwrite)</f>
        <v>USDFUT3MZ9ConvAdj_Quote#0270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H0</v>
      </c>
      <c r="E37" s="115" t="str">
        <f t="shared" si="0"/>
        <v>USDFUT3MH0_Quote</v>
      </c>
      <c r="F37" s="114" t="str">
        <f>_xll.qlSimpleQuote(E37,,PriceTickValue,Permanent,Trigger,ObjectOverwrite)</f>
        <v>USDFUT3MH0_Quote#0002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H0</v>
      </c>
      <c r="N37" s="268">
        <v>43908</v>
      </c>
      <c r="O37" s="197" t="str">
        <v>EDH0</v>
      </c>
      <c r="P37" s="267">
        <v>43906</v>
      </c>
      <c r="Q37" s="197">
        <v>96.204999999999998</v>
      </c>
      <c r="R37" s="197">
        <v>96.21</v>
      </c>
      <c r="S37" s="197">
        <v>96.204999999999998</v>
      </c>
      <c r="T37" s="197">
        <v>96.21</v>
      </c>
      <c r="U37" s="201">
        <f>_xll.qlMidSafe($Q37,$R37)</f>
        <v>96.207499999999996</v>
      </c>
      <c r="V37" s="199"/>
      <c r="W37" s="266">
        <v>96.20750000000001</v>
      </c>
      <c r="X37" s="199"/>
      <c r="Y37" s="265">
        <v>96.207499999999996</v>
      </c>
      <c r="Z37" s="201">
        <f>_xll.qlSimpleQuoteSetValue(F37,Y37,Trigger)</f>
        <v>-2.5000000000119371E-3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H0</v>
      </c>
      <c r="AL37" s="190" t="str">
        <f t="shared" si="2"/>
        <v>USDFUT3MH0ConvAdj_Quote</v>
      </c>
      <c r="AM37" s="189" t="str">
        <f>_xll.qlFuturesConvAdjustmentQuote(AL37,IborIndex,AK37,F37,Volatility,MeanReversion,Permanent,AND(ISERROR(Z37),ISERROR(FuturesHWConvAdj!Q36:Q37)),ObjectOverwrite)</f>
        <v>USDFUT3MH0ConvAdj_Quote#0270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M0</v>
      </c>
      <c r="E38" s="115" t="str">
        <f t="shared" ref="E38:E47" si="3">Currency&amp;$D$4&amp;$E$4&amp;$D38&amp;QuoteSuffix</f>
        <v>USDFUT3MM0_Quote</v>
      </c>
      <c r="F38" s="114" t="str">
        <f>_xll.qlSimpleQuote(E38,,PriceTickValue,Permanent,Trigger,ObjectOverwrite)</f>
        <v>USDFUT3MM0_Quote#0002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M0</v>
      </c>
      <c r="N38" s="268">
        <v>43999</v>
      </c>
      <c r="O38" s="197" t="str">
        <v>EDM0</v>
      </c>
      <c r="P38" s="267">
        <v>43997</v>
      </c>
      <c r="Q38" s="197">
        <v>96.13</v>
      </c>
      <c r="R38" s="197">
        <v>96.14</v>
      </c>
      <c r="S38" s="197">
        <v>0</v>
      </c>
      <c r="T38" s="197">
        <v>96.135000000000005</v>
      </c>
      <c r="U38" s="201">
        <f>_xll.qlMidSafe($Q38,$R38)</f>
        <v>96.134999999999991</v>
      </c>
      <c r="V38" s="199"/>
      <c r="W38" s="266">
        <v>96.132499999999993</v>
      </c>
      <c r="X38" s="199"/>
      <c r="Y38" s="265">
        <v>96.134999999999991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1.0000000000019326E-4</v>
      </c>
      <c r="AH38" s="119"/>
      <c r="AI38" s="118">
        <v>33</v>
      </c>
      <c r="AJ38" s="116" t="b">
        <v>1</v>
      </c>
      <c r="AK38" s="116" t="str">
        <v>M0</v>
      </c>
      <c r="AL38" s="190" t="str">
        <f t="shared" si="2"/>
        <v>USDFUT3MM0ConvAdj_Quote</v>
      </c>
      <c r="AM38" s="189" t="str">
        <f>_xll.qlFuturesConvAdjustmentQuote(AL38,IborIndex,AK38,F38,Volatility,MeanReversion,Permanent,AND(ISERROR(Z38),ISERROR(FuturesHWConvAdj!Q37:Q38)),ObjectOverwrite)</f>
        <v>USDFUT3MM0ConvAdj_Quote#0270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U0</v>
      </c>
      <c r="E39" s="115" t="str">
        <f t="shared" si="3"/>
        <v>USDFUT3MU0_Quote</v>
      </c>
      <c r="F39" s="114" t="str">
        <f>_xll.qlSimpleQuote(E39,,PriceTickValue,Permanent,Trigger,ObjectOverwrite)</f>
        <v>USDFUT3MU0_Quote#0002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U0</v>
      </c>
      <c r="N39" s="268">
        <v>44090</v>
      </c>
      <c r="O39" s="197" t="str">
        <v>EDU0</v>
      </c>
      <c r="P39" s="267">
        <v>44088</v>
      </c>
      <c r="Q39" s="197">
        <v>96.064999999999998</v>
      </c>
      <c r="R39" s="197">
        <v>96.075000000000003</v>
      </c>
      <c r="S39" s="197">
        <v>0</v>
      </c>
      <c r="T39" s="197">
        <v>96.07</v>
      </c>
      <c r="U39" s="201">
        <f>_xll.qlMidSafe($Q39,$R39)</f>
        <v>96.07</v>
      </c>
      <c r="V39" s="199"/>
      <c r="W39" s="266">
        <v>96.067499999999995</v>
      </c>
      <c r="X39" s="199"/>
      <c r="Y39" s="265">
        <v>96.07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1.0000000000019326E-4</v>
      </c>
      <c r="AH39" s="119"/>
      <c r="AI39" s="118">
        <v>34</v>
      </c>
      <c r="AJ39" s="116" t="b">
        <v>1</v>
      </c>
      <c r="AK39" s="116" t="str">
        <v>U0</v>
      </c>
      <c r="AL39" s="190" t="str">
        <f t="shared" si="2"/>
        <v>USDFUT3MU0ConvAdj_Quote</v>
      </c>
      <c r="AM39" s="189" t="str">
        <f>_xll.qlFuturesConvAdjustmentQuote(AL39,IborIndex,AK39,F39,Volatility,MeanReversion,Permanent,AND(ISERROR(Z39),ISERROR(FuturesHWConvAdj!Q38:Q39)),ObjectOverwrite)</f>
        <v>USDFUT3MU0ConvAdj_Quote#0270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Z0</v>
      </c>
      <c r="E40" s="115" t="str">
        <f t="shared" si="3"/>
        <v>USDFUT3MZ0_Quote</v>
      </c>
      <c r="F40" s="114" t="str">
        <f>_xll.qlSimpleQuote(E40,,PriceTickValue,Permanent,Trigger,ObjectOverwrite)</f>
        <v>USDFUT3MZ0_Quote#0002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Z0</v>
      </c>
      <c r="N40" s="268">
        <v>44181</v>
      </c>
      <c r="O40" s="197" t="str">
        <v>EDZ0</v>
      </c>
      <c r="P40" s="267">
        <v>44179</v>
      </c>
      <c r="Q40" s="197">
        <v>95.99</v>
      </c>
      <c r="R40" s="197">
        <v>96.004999999999995</v>
      </c>
      <c r="S40" s="197">
        <v>0</v>
      </c>
      <c r="T40" s="197">
        <v>96.004999999999995</v>
      </c>
      <c r="U40" s="201">
        <f>_xll.qlMidSafe($Q40,$R40)</f>
        <v>95.997500000000002</v>
      </c>
      <c r="V40" s="199"/>
      <c r="W40" s="266">
        <v>96</v>
      </c>
      <c r="X40" s="199"/>
      <c r="Y40" s="265">
        <v>95.997500000000002</v>
      </c>
      <c r="Z40" s="201">
        <f>_xll.qlSimpleQuoteSetValue(F40,Y40,Trigger)</f>
        <v>-2.4999999999977263E-3</v>
      </c>
      <c r="AA40" s="23"/>
      <c r="AB40" s="13"/>
      <c r="AC40" s="13"/>
      <c r="AD40" s="13"/>
      <c r="AE40" s="13"/>
      <c r="AF40" s="234">
        <f t="shared" si="1"/>
        <v>1.4999999999986357E-4</v>
      </c>
      <c r="AH40" s="119"/>
      <c r="AI40" s="118">
        <v>35</v>
      </c>
      <c r="AJ40" s="116" t="b">
        <v>1</v>
      </c>
      <c r="AK40" s="116" t="str">
        <v>Z0</v>
      </c>
      <c r="AL40" s="190" t="str">
        <f t="shared" si="2"/>
        <v>USDFUT3MZ0ConvAdj_Quote</v>
      </c>
      <c r="AM40" s="189" t="str">
        <f>_xll.qlFuturesConvAdjustmentQuote(AL40,IborIndex,AK40,F40,Volatility,MeanReversion,Permanent,AND(ISERROR(Z40),ISERROR(FuturesHWConvAdj!Q39:Q40)),ObjectOverwrite)</f>
        <v>USDFUT3MZ0ConvAdj_Quote#0270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H1</v>
      </c>
      <c r="E41" s="115" t="str">
        <f t="shared" si="3"/>
        <v>USDFUT3MH1_Quote</v>
      </c>
      <c r="F41" s="114" t="str">
        <f>_xll.qlSimpleQuote(E41,,PriceTickValue,Permanent,Trigger,ObjectOverwrite)</f>
        <v>USDFUT3MH1_Quote#0002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H1</v>
      </c>
      <c r="N41" s="268">
        <v>44272</v>
      </c>
      <c r="O41" s="197" t="str">
        <v>EDH1</v>
      </c>
      <c r="P41" s="267">
        <v>44270</v>
      </c>
      <c r="Q41" s="197">
        <v>95.944999999999993</v>
      </c>
      <c r="R41" s="197">
        <v>95.965000000000003</v>
      </c>
      <c r="S41" s="197">
        <v>0</v>
      </c>
      <c r="T41" s="197">
        <v>95.954999999999998</v>
      </c>
      <c r="U41" s="201">
        <f>_xll.qlMidSafe($Q41,$R41)</f>
        <v>95.954999999999998</v>
      </c>
      <c r="V41" s="199"/>
      <c r="W41" s="266">
        <v>95.954999999999998</v>
      </c>
      <c r="X41" s="199"/>
      <c r="Y41" s="265">
        <v>95.954999999999998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2.0000000000010233E-4</v>
      </c>
      <c r="AH41" s="119"/>
      <c r="AI41" s="118">
        <v>36</v>
      </c>
      <c r="AJ41" s="116" t="b">
        <v>1</v>
      </c>
      <c r="AK41" s="116" t="str">
        <v>H1</v>
      </c>
      <c r="AL41" s="190" t="str">
        <f t="shared" si="2"/>
        <v>USDFUT3MH1ConvAdj_Quote</v>
      </c>
      <c r="AM41" s="189" t="str">
        <f>_xll.qlFuturesConvAdjustmentQuote(AL41,IborIndex,AK41,F41,Volatility,MeanReversion,Permanent,AND(ISERROR(Z41),ISERROR(FuturesHWConvAdj!Q40:Q41)),ObjectOverwrite)</f>
        <v>USDFUT3MH1ConvAdj_Quote#0270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M1</v>
      </c>
      <c r="E42" s="115" t="str">
        <f t="shared" si="3"/>
        <v>USDFUT3MM1_Quote</v>
      </c>
      <c r="F42" s="114" t="str">
        <f>_xll.qlSimpleQuote(E42,,PriceTickValue,Permanent,Trigger,ObjectOverwrite)</f>
        <v>USDFUT3MM1_Quote#0002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M1</v>
      </c>
      <c r="N42" s="268">
        <v>44363</v>
      </c>
      <c r="O42" s="197" t="str">
        <v>EDM1</v>
      </c>
      <c r="P42" s="267">
        <v>44361</v>
      </c>
      <c r="Q42" s="197">
        <v>95.89</v>
      </c>
      <c r="R42" s="197">
        <v>95.92</v>
      </c>
      <c r="S42" s="197">
        <v>0</v>
      </c>
      <c r="T42" s="197">
        <v>95.905000000000001</v>
      </c>
      <c r="U42" s="201">
        <f>_xll.qlMidSafe($Q42,$R42)</f>
        <v>95.905000000000001</v>
      </c>
      <c r="V42" s="199"/>
      <c r="W42" s="266">
        <v>95.907499999999999</v>
      </c>
      <c r="X42" s="199"/>
      <c r="Y42" s="265">
        <v>95.905000000000001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3.0000000000001136E-4</v>
      </c>
      <c r="AH42" s="119"/>
      <c r="AI42" s="118">
        <v>37</v>
      </c>
      <c r="AJ42" s="116" t="b">
        <v>1</v>
      </c>
      <c r="AK42" s="116" t="str">
        <v>M1</v>
      </c>
      <c r="AL42" s="190" t="str">
        <f t="shared" si="2"/>
        <v>USDFUT3MM1ConvAdj_Quote</v>
      </c>
      <c r="AM42" s="189" t="str">
        <f>_xll.qlFuturesConvAdjustmentQuote(AL42,IborIndex,AK42,F42,Volatility,MeanReversion,Permanent,AND(ISERROR(Z42),ISERROR(FuturesHWConvAdj!Q41:Q42)),ObjectOverwrite)</f>
        <v>USDFUT3MM1ConvAdj_Quote#0270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U1</v>
      </c>
      <c r="E43" s="115" t="str">
        <f t="shared" si="3"/>
        <v>USDFUT3MU1_Quote</v>
      </c>
      <c r="F43" s="114" t="str">
        <f>_xll.qlSimpleQuote(E43,,PriceTickValue,Permanent,Trigger,ObjectOverwrite)</f>
        <v>USDFUT3MU1_Quote#0002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U1</v>
      </c>
      <c r="N43" s="268">
        <v>44454</v>
      </c>
      <c r="O43" s="197" t="str">
        <v>EDU1</v>
      </c>
      <c r="P43" s="267">
        <v>44452</v>
      </c>
      <c r="Q43" s="197">
        <v>95.85</v>
      </c>
      <c r="R43" s="197">
        <v>95.885000000000005</v>
      </c>
      <c r="S43" s="197">
        <v>0</v>
      </c>
      <c r="T43" s="197">
        <v>95.87</v>
      </c>
      <c r="U43" s="201">
        <f>_xll.qlMidSafe($Q43,$R43)</f>
        <v>95.867500000000007</v>
      </c>
      <c r="V43" s="199"/>
      <c r="W43" s="266">
        <v>95.87</v>
      </c>
      <c r="X43" s="199"/>
      <c r="Y43" s="265">
        <v>95.867500000000007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3.499999999999659E-4</v>
      </c>
      <c r="AH43" s="119"/>
      <c r="AI43" s="118">
        <v>38</v>
      </c>
      <c r="AJ43" s="116" t="b">
        <v>1</v>
      </c>
      <c r="AK43" s="116" t="str">
        <v>U1</v>
      </c>
      <c r="AL43" s="190" t="str">
        <f t="shared" si="2"/>
        <v>USDFUT3MU1ConvAdj_Quote</v>
      </c>
      <c r="AM43" s="189" t="str">
        <f>_xll.qlFuturesConvAdjustmentQuote(AL43,IborIndex,AK43,F43,Volatility,MeanReversion,Permanent,AND(ISERROR(Z43),ISERROR(FuturesHWConvAdj!Q42:Q43)),ObjectOverwrite)</f>
        <v>USDFUT3MU1ConvAdj_Quote#0270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Z1</v>
      </c>
      <c r="E44" s="115" t="str">
        <f t="shared" si="3"/>
        <v>USDFUT3MZ1_Quote</v>
      </c>
      <c r="F44" s="114" t="str">
        <f>_xll.qlSimpleQuote(E44,,PriceTickValue,Permanent,Trigger,ObjectOverwrite)</f>
        <v>USDFUT3MZ1_Quote#0002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Z1</v>
      </c>
      <c r="N44" s="268">
        <v>44545</v>
      </c>
      <c r="O44" s="197" t="str">
        <v>EDZ1</v>
      </c>
      <c r="P44" s="267">
        <v>44543</v>
      </c>
      <c r="Q44" s="197">
        <v>95.805000000000007</v>
      </c>
      <c r="R44" s="197">
        <v>95.844999999999999</v>
      </c>
      <c r="S44" s="197">
        <v>0</v>
      </c>
      <c r="T44" s="197">
        <v>95.83</v>
      </c>
      <c r="U44" s="201">
        <f>_xll.qlMidSafe($Q44,$R44)</f>
        <v>95.825000000000003</v>
      </c>
      <c r="V44" s="199"/>
      <c r="W44" s="266">
        <v>95.827500000000001</v>
      </c>
      <c r="X44" s="199"/>
      <c r="Y44" s="265">
        <v>95.825000000000003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3.9999999999992044E-4</v>
      </c>
      <c r="AH44" s="119"/>
      <c r="AI44" s="118">
        <v>39</v>
      </c>
      <c r="AJ44" s="116" t="b">
        <v>1</v>
      </c>
      <c r="AK44" s="116" t="str">
        <v>Z1</v>
      </c>
      <c r="AL44" s="190" t="str">
        <f t="shared" si="2"/>
        <v>USDFUT3MZ1ConvAdj_Quote</v>
      </c>
      <c r="AM44" s="189" t="str">
        <f>_xll.qlFuturesConvAdjustmentQuote(AL44,IborIndex,AK44,F44,Volatility,MeanReversion,Permanent,AND(ISERROR(Z44),ISERROR(FuturesHWConvAdj!Q43:Q44)),ObjectOverwrite)</f>
        <v>USDFUT3MZ1ConvAdj_Quote#0270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H2</v>
      </c>
      <c r="E45" s="115" t="str">
        <f t="shared" si="3"/>
        <v>USDFUT3MH2_Quote</v>
      </c>
      <c r="F45" s="114" t="str">
        <f>_xll.qlSimpleQuote(E45,,PriceTickValue,Permanent,Trigger,ObjectOverwrite)</f>
        <v>USDFUT3MH2_Quote#0002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H2</v>
      </c>
      <c r="N45" s="268">
        <v>44636</v>
      </c>
      <c r="O45" s="197" t="str">
        <v>EDH2</v>
      </c>
      <c r="P45" s="267">
        <v>44634</v>
      </c>
      <c r="Q45" s="197">
        <v>95.775000000000006</v>
      </c>
      <c r="R45" s="197">
        <v>95.825000000000003</v>
      </c>
      <c r="S45" s="197">
        <v>0</v>
      </c>
      <c r="T45" s="197">
        <v>95.805000000000007</v>
      </c>
      <c r="U45" s="201">
        <f>_xll.qlMidSafe($Q45,$R45)</f>
        <v>95.800000000000011</v>
      </c>
      <c r="V45" s="199"/>
      <c r="W45" s="266">
        <v>95.802500000000009</v>
      </c>
      <c r="X45" s="199"/>
      <c r="Y45" s="265">
        <v>95.800000000000011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4.9999999999982947E-4</v>
      </c>
      <c r="AH45" s="119"/>
      <c r="AI45" s="118">
        <v>40</v>
      </c>
      <c r="AJ45" s="116" t="b">
        <v>1</v>
      </c>
      <c r="AK45" s="116" t="str">
        <v>H2</v>
      </c>
      <c r="AL45" s="190" t="str">
        <f t="shared" si="2"/>
        <v>USDFUT3MH2ConvAdj_Quote</v>
      </c>
      <c r="AM45" s="189" t="str">
        <f>_xll.qlFuturesConvAdjustmentQuote(AL45,IborIndex,AK45,F45,Volatility,MeanReversion,Permanent,AND(ISERROR(Z45),ISERROR(FuturesHWConvAdj!Q44:Q45)),ObjectOverwrite)</f>
        <v>USDFUT3MH2ConvAdj_Quote#0270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M2</v>
      </c>
      <c r="E46" s="115" t="str">
        <f t="shared" si="3"/>
        <v>USDFUT3MM2_Quote</v>
      </c>
      <c r="F46" s="114" t="str">
        <f>_xll.qlSimpleQuote(E46,,PriceTickValue,Permanent,Trigger,ObjectOverwrite)</f>
        <v>USDFUT3MM2_Quote#0002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M2</v>
      </c>
      <c r="N46" s="268">
        <v>44727</v>
      </c>
      <c r="O46" s="197" t="str">
        <v>EDM2</v>
      </c>
      <c r="P46" s="267">
        <v>44725</v>
      </c>
      <c r="Q46" s="197">
        <v>95.74</v>
      </c>
      <c r="R46" s="197">
        <v>95.795000000000002</v>
      </c>
      <c r="S46" s="197">
        <v>0</v>
      </c>
      <c r="T46" s="197">
        <v>95.775000000000006</v>
      </c>
      <c r="U46" s="201">
        <f>_xll.qlMidSafe($Q46,$R46)</f>
        <v>95.767499999999998</v>
      </c>
      <c r="V46" s="199"/>
      <c r="W46" s="266">
        <v>95.777500000000003</v>
      </c>
      <c r="X46" s="199"/>
      <c r="Y46" s="265">
        <v>95.767499999999998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5.5000000000006823E-4</v>
      </c>
      <c r="AH46" s="119"/>
      <c r="AI46" s="118">
        <v>41</v>
      </c>
      <c r="AJ46" s="116" t="b">
        <v>1</v>
      </c>
      <c r="AK46" s="116" t="str">
        <v>M2</v>
      </c>
      <c r="AL46" s="190" t="str">
        <f t="shared" si="2"/>
        <v>USDFUT3MM2ConvAdj_Quote</v>
      </c>
      <c r="AM46" s="189" t="str">
        <f>_xll.qlFuturesConvAdjustmentQuote(AL46,IborIndex,AK46,F46,Volatility,MeanReversion,Permanent,AND(ISERROR(Z46),ISERROR(FuturesHWConvAdj!Q45:Q46)),ObjectOverwrite)</f>
        <v>USDFUT3MM2ConvAdj_Quote#0270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U2</v>
      </c>
      <c r="E47" s="115" t="str">
        <f t="shared" si="3"/>
        <v>USDFUT3MU2_Quote</v>
      </c>
      <c r="F47" s="114" t="str">
        <f>_xll.qlSimpleQuote(E47,,PriceTickValue,Permanent,Trigger,ObjectOverwrite)</f>
        <v>USDFUT3MU2_Quote#0002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U2</v>
      </c>
      <c r="N47" s="261">
        <v>44825</v>
      </c>
      <c r="O47" s="210" t="str">
        <v>EDU2</v>
      </c>
      <c r="P47" s="260">
        <v>44823</v>
      </c>
      <c r="Q47" s="210">
        <v>95.71</v>
      </c>
      <c r="R47" s="210">
        <v>95.765000000000001</v>
      </c>
      <c r="S47" s="210">
        <v>0</v>
      </c>
      <c r="T47" s="210">
        <v>95.75</v>
      </c>
      <c r="U47" s="213">
        <f>_xll.qlMidSafe($Q47,$R47)</f>
        <v>95.737499999999997</v>
      </c>
      <c r="V47" s="199"/>
      <c r="W47" s="259">
        <v>95.75</v>
      </c>
      <c r="X47" s="199"/>
      <c r="Y47" s="258">
        <v>95.737499999999997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5.5000000000006823E-4</v>
      </c>
      <c r="AH47" s="119"/>
      <c r="AI47" s="118">
        <v>42</v>
      </c>
      <c r="AJ47" s="116" t="b">
        <v>1</v>
      </c>
      <c r="AK47" s="116" t="str">
        <v>U2</v>
      </c>
      <c r="AL47" s="190" t="str">
        <f t="shared" si="2"/>
        <v>USDFUT3MU2ConvAdj_Quote</v>
      </c>
      <c r="AM47" s="189" t="str">
        <f>_xll.qlFuturesConvAdjustmentQuote(AL47,IborIndex,AK47,F47,Volatility,MeanReversion,Permanent,AND(ISERROR(Z47),ISERROR(FuturesHWConvAdj!Q46:Q47)),ObjectOverwrite)</f>
        <v>USDFUT3MU2ConvAdj_Quote#0270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K4</v>
      </c>
      <c r="E3" s="115" t="str">
        <f t="shared" ref="E3:E34" si="0">Currency&amp;$D$1&amp;$E$1&amp;$D3&amp;QuoteSuffix</f>
        <v>USDIMMFRA6MK4_Quote</v>
      </c>
      <c r="F3" s="121" t="str">
        <f>_xll.qlSimpleQuote(E3,,PriceTickValue,Permanent,Trigger,ObjectOverwrite)</f>
        <v>USDIMMFRA6MK4_Quote#0002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M4</v>
      </c>
      <c r="E4" s="115" t="str">
        <f t="shared" si="0"/>
        <v>USDIMMFRA6MM4_Quote</v>
      </c>
      <c r="F4" s="114" t="str">
        <f>_xll.qlSimpleQuote(E4,,PriceTickValue,Permanent,Trigger,ObjectOverwrite)</f>
        <v>USDIMMFRA6MM4_Quote#0002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N4</v>
      </c>
      <c r="E5" s="115" t="str">
        <f t="shared" si="0"/>
        <v>USDIMMFRA6MN4_Quote</v>
      </c>
      <c r="F5" s="114" t="str">
        <f>_xll.qlSimpleQuote(E5,,PriceTickValue,Permanent,Trigger,ObjectOverwrite)</f>
        <v>USDIMMFRA6MN4_Quote#0002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Q4</v>
      </c>
      <c r="E6" s="115" t="str">
        <f t="shared" si="0"/>
        <v>USDIMMFRA6MQ4_Quote</v>
      </c>
      <c r="F6" s="114" t="str">
        <f>_xll.qlSimpleQuote(E6,,PriceTickValue,Permanent,Trigger,ObjectOverwrite)</f>
        <v>USDIMMFRA6MQ4_Quote#0002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U4</v>
      </c>
      <c r="E7" s="115" t="str">
        <f t="shared" si="0"/>
        <v>USDIMMFRA6MU4_Quote</v>
      </c>
      <c r="F7" s="114" t="str">
        <f>_xll.qlSimpleQuote(E7,,PriceTickValue,Permanent,Trigger,ObjectOverwrite)</f>
        <v>USDIMMFRA6MU4_Quote#0002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V4</v>
      </c>
      <c r="E8" s="115" t="str">
        <f t="shared" si="0"/>
        <v>USDIMMFRA6MV4_Quote</v>
      </c>
      <c r="F8" s="114" t="str">
        <f>_xll.qlSimpleQuote(E8,,PriceTickValue,Permanent,Trigger,ObjectOverwrite)</f>
        <v>USDIMMFRA6MV4_Quote#0002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X4</v>
      </c>
      <c r="E9" s="115" t="str">
        <f t="shared" si="0"/>
        <v>USDIMMFRA6MX4_Quote</v>
      </c>
      <c r="F9" s="114" t="str">
        <f>_xll.qlSimpleQuote(E9,,PriceTickValue,Permanent,Trigger,ObjectOverwrite)</f>
        <v>USDIMMFRA6MX4_Quote#0002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Z4</v>
      </c>
      <c r="E10" s="115" t="str">
        <f t="shared" si="0"/>
        <v>USDIMMFRA6MZ4_Quote</v>
      </c>
      <c r="F10" s="114" t="str">
        <f>_xll.qlSimpleQuote(E10,,PriceTickValue,Permanent,Trigger,ObjectOverwrite)</f>
        <v>USDIMMFRA6MZ4_Quote#0002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F5</v>
      </c>
      <c r="E11" s="115" t="str">
        <f t="shared" si="0"/>
        <v>USDIMMFRA6MF5_Quote</v>
      </c>
      <c r="F11" s="114" t="str">
        <f>_xll.qlSimpleQuote(E11,,PriceTickValue,Permanent,Trigger,ObjectOverwrite)</f>
        <v>USDIMMFRA6MF5_Quote#0002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G5</v>
      </c>
      <c r="E12" s="115" t="str">
        <f t="shared" si="0"/>
        <v>USDIMMFRA6MG5_Quote</v>
      </c>
      <c r="F12" s="114" t="str">
        <f>_xll.qlSimpleQuote(E12,,PriceTickValue,Permanent,Trigger,ObjectOverwrite)</f>
        <v>USDIMMFRA6MG5_Quote#0002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H5</v>
      </c>
      <c r="E13" s="115" t="str">
        <f t="shared" si="0"/>
        <v>USDIMMFRA6MH5_Quote</v>
      </c>
      <c r="F13" s="114" t="str">
        <f>_xll.qlSimpleQuote(E13,,PriceTickValue,Permanent,Trigger,ObjectOverwrite)</f>
        <v>USDIMMFRA6MH5_Quote#0002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J5</v>
      </c>
      <c r="E14" s="115" t="str">
        <f t="shared" si="0"/>
        <v>USDIMMFRA6MJ5_Quote</v>
      </c>
      <c r="F14" s="114" t="str">
        <f>_xll.qlSimpleQuote(E14,,PriceTickValue,Permanent,Trigger,ObjectOverwrite)</f>
        <v>USDIMMFRA6MJ5_Quote#0002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K5</v>
      </c>
      <c r="E15" s="115" t="str">
        <f t="shared" si="0"/>
        <v>USDIMMFRA6MK5_Quote</v>
      </c>
      <c r="F15" s="114" t="str">
        <f>_xll.qlSimpleQuote(E15,,PriceTickValue,Permanent,Trigger,ObjectOverwrite)</f>
        <v>USDIMMFRA6MK5_Quote#0002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M5</v>
      </c>
      <c r="E16" s="115" t="str">
        <f t="shared" si="0"/>
        <v>USDIMMFRA6MM5_Quote</v>
      </c>
      <c r="F16" s="114" t="str">
        <f>_xll.qlSimpleQuote(E16,,PriceTickValue,Permanent,Trigger,ObjectOverwrite)</f>
        <v>USDIMMFRA6MM5_Quote#0002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N5</v>
      </c>
      <c r="E17" s="115" t="str">
        <f t="shared" si="0"/>
        <v>USDIMMFRA6MN5_Quote</v>
      </c>
      <c r="F17" s="114" t="str">
        <f>_xll.qlSimpleQuote(E17,,PriceTickValue,Permanent,Trigger,ObjectOverwrite)</f>
        <v>USDIMMFRA6MN5_Quote#0002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Q5</v>
      </c>
      <c r="E18" s="115" t="str">
        <f t="shared" si="0"/>
        <v>USDIMMFRA6MQ5_Quote</v>
      </c>
      <c r="F18" s="114" t="str">
        <f>_xll.qlSimpleQuote(E18,,PriceTickValue,Permanent,Trigger,ObjectOverwrite)</f>
        <v>USDIMMFRA6MQ5_Quote#0002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U5</v>
      </c>
      <c r="E19" s="115" t="str">
        <f t="shared" si="0"/>
        <v>USDIMMFRA6MU5_Quote</v>
      </c>
      <c r="F19" s="114" t="str">
        <f>_xll.qlSimpleQuote(E19,,PriceTickValue,Permanent,Trigger,ObjectOverwrite)</f>
        <v>USDIMMFRA6MU5_Quote#0002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V5</v>
      </c>
      <c r="E20" s="115" t="str">
        <f t="shared" si="0"/>
        <v>USDIMMFRA6MV5_Quote</v>
      </c>
      <c r="F20" s="114" t="str">
        <f>_xll.qlSimpleQuote(E20,,PriceTickValue,Permanent,Trigger,ObjectOverwrite)</f>
        <v>USDIMMFRA6MV5_Quote#0002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X5</v>
      </c>
      <c r="E21" s="115" t="str">
        <f t="shared" si="0"/>
        <v>USDIMMFRA6MX5_Quote</v>
      </c>
      <c r="F21" s="114" t="str">
        <f>_xll.qlSimpleQuote(E21,,PriceTickValue,Permanent,Trigger,ObjectOverwrite)</f>
        <v>USDIMMFRA6MX5_Quote#0002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Z5</v>
      </c>
      <c r="E22" s="115" t="str">
        <f t="shared" si="0"/>
        <v>USDIMMFRA6MZ5_Quote</v>
      </c>
      <c r="F22" s="114" t="str">
        <f>_xll.qlSimpleQuote(E22,,PriceTickValue,Permanent,Trigger,ObjectOverwrite)</f>
        <v>USDIMMFRA6MZ5_Quote#0002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F6</v>
      </c>
      <c r="E23" s="115" t="str">
        <f t="shared" si="0"/>
        <v>USDIMMFRA6MF6_Quote</v>
      </c>
      <c r="F23" s="114" t="str">
        <f>_xll.qlSimpleQuote(E23,,PriceTickValue,Permanent,Trigger,ObjectOverwrite)</f>
        <v>USDIMMFRA6MF6_Quote#0002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G6</v>
      </c>
      <c r="E24" s="115" t="str">
        <f t="shared" si="0"/>
        <v>USDIMMFRA6MG6_Quote</v>
      </c>
      <c r="F24" s="114" t="str">
        <f>_xll.qlSimpleQuote(E24,,PriceTickValue,Permanent,Trigger,ObjectOverwrite)</f>
        <v>USDIMMFRA6MG6_Quote#0002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H6</v>
      </c>
      <c r="E25" s="115" t="str">
        <f t="shared" si="0"/>
        <v>USDIMMFRA6MH6_Quote</v>
      </c>
      <c r="F25" s="114" t="str">
        <f>_xll.qlSimpleQuote(E25,,PriceTickValue,Permanent,Trigger,ObjectOverwrite)</f>
        <v>USDIMMFRA6MH6_Quote#0002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J6</v>
      </c>
      <c r="E26" s="115" t="str">
        <f t="shared" si="0"/>
        <v>USDIMMFRA6MJ6_Quote</v>
      </c>
      <c r="F26" s="114" t="str">
        <f>_xll.qlSimpleQuote(E26,,PriceTickValue,Permanent,Trigger,ObjectOverwrite)</f>
        <v>USDIMMFRA6MJ6_Quote#0002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K6</v>
      </c>
      <c r="E27" s="115" t="str">
        <f t="shared" si="0"/>
        <v>USDIMMFRA6MK6_Quote</v>
      </c>
      <c r="F27" s="114" t="str">
        <f>_xll.qlSimpleQuote(E27,,PriceTickValue,Permanent,Trigger,ObjectOverwrite)</f>
        <v>USDIMMFRA6MK6_Quote#0002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M6</v>
      </c>
      <c r="E28" s="115" t="str">
        <f t="shared" si="0"/>
        <v>USDIMMFRA6MM6_Quote</v>
      </c>
      <c r="F28" s="114" t="str">
        <f>_xll.qlSimpleQuote(E28,,PriceTickValue,Permanent,Trigger,ObjectOverwrite)</f>
        <v>USDIMMFRA6MM6_Quote#0002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N6</v>
      </c>
      <c r="E29" s="115" t="str">
        <f t="shared" si="0"/>
        <v>USDIMMFRA6MN6_Quote</v>
      </c>
      <c r="F29" s="114" t="str">
        <f>_xll.qlSimpleQuote(E29,,PriceTickValue,Permanent,Trigger,ObjectOverwrite)</f>
        <v>USDIMMFRA6MN6_Quote#0002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Q6</v>
      </c>
      <c r="E30" s="115" t="str">
        <f t="shared" si="0"/>
        <v>USDIMMFRA6MQ6_Quote</v>
      </c>
      <c r="F30" s="114" t="str">
        <f>_xll.qlSimpleQuote(E30,,PriceTickValue,Permanent,Trigger,ObjectOverwrite)</f>
        <v>USDIMMFRA6MQ6_Quote#0002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U6</v>
      </c>
      <c r="E31" s="115" t="str">
        <f t="shared" si="0"/>
        <v>USDIMMFRA6MU6_Quote</v>
      </c>
      <c r="F31" s="114" t="str">
        <f>_xll.qlSimpleQuote(E31,,PriceTickValue,Permanent,Trigger,ObjectOverwrite)</f>
        <v>USDIMMFRA6MU6_Quote#0002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V6</v>
      </c>
      <c r="E32" s="115" t="str">
        <f t="shared" si="0"/>
        <v>USDIMMFRA6MV6_Quote</v>
      </c>
      <c r="F32" s="114" t="str">
        <f>_xll.qlSimpleQuote(E32,,PriceTickValue,Permanent,Trigger,ObjectOverwrite)</f>
        <v>USDIMMFRA6MV6_Quote#0002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X6</v>
      </c>
      <c r="E33" s="115" t="str">
        <f t="shared" si="0"/>
        <v>USDIMMFRA6MX6_Quote</v>
      </c>
      <c r="F33" s="114" t="str">
        <f>_xll.qlSimpleQuote(E33,,PriceTickValue,Permanent,Trigger,ObjectOverwrite)</f>
        <v>USDIMMFRA6MX6_Quote#0002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Z6</v>
      </c>
      <c r="E34" s="115" t="str">
        <f t="shared" si="0"/>
        <v>USDIMMFRA6MZ6_Quote</v>
      </c>
      <c r="F34" s="114" t="str">
        <f>_xll.qlSimpleQuote(E34,,PriceTickValue,Permanent,Trigger,ObjectOverwrite)</f>
        <v>USDIMMFRA6MZ6_Quote#0002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F7</v>
      </c>
      <c r="E35" s="115" t="str">
        <f t="shared" ref="E35:E66" si="1">Currency&amp;$D$1&amp;$E$1&amp;$D35&amp;QuoteSuffix</f>
        <v>USDIMMFRA6MF7_Quote</v>
      </c>
      <c r="F35" s="114" t="str">
        <f>_xll.qlSimpleQuote(E35,,PriceTickValue,Permanent,Trigger,ObjectOverwrite)</f>
        <v>USDIMMFRA6MF7_Quote#0002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G7</v>
      </c>
      <c r="E36" s="115" t="str">
        <f t="shared" si="1"/>
        <v>USDIMMFRA6MG7_Quote</v>
      </c>
      <c r="F36" s="114" t="str">
        <f>_xll.qlSimpleQuote(E36,,PriceTickValue,Permanent,Trigger,ObjectOverwrite)</f>
        <v>USDIMMFRA6MG7_Quote#0002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H7</v>
      </c>
      <c r="E37" s="115" t="str">
        <f t="shared" si="1"/>
        <v>USDIMMFRA6MH7_Quote</v>
      </c>
      <c r="F37" s="114" t="str">
        <f>_xll.qlSimpleQuote(E37,,PriceTickValue,Permanent,Trigger,ObjectOverwrite)</f>
        <v>USDIMMFRA6MH7_Quote#0002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J7</v>
      </c>
      <c r="E38" s="115" t="str">
        <f t="shared" si="1"/>
        <v>USDIMMFRA6MJ7_Quote</v>
      </c>
      <c r="F38" s="114" t="str">
        <f>_xll.qlSimpleQuote(E38,,PriceTickValue,Permanent,Trigger,ObjectOverwrite)</f>
        <v>USDIMMFRA6MJ7_Quote#0002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K7</v>
      </c>
      <c r="E39" s="115" t="str">
        <f t="shared" si="1"/>
        <v>USDIMMFRA6MK7_Quote</v>
      </c>
      <c r="F39" s="114" t="str">
        <f>_xll.qlSimpleQuote(E39,,PriceTickValue,Permanent,Trigger,ObjectOverwrite)</f>
        <v>USDIMMFRA6MK7_Quote#0002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M7</v>
      </c>
      <c r="E40" s="115" t="str">
        <f t="shared" si="1"/>
        <v>USDIMMFRA6MM7_Quote</v>
      </c>
      <c r="F40" s="114" t="str">
        <f>_xll.qlSimpleQuote(E40,,PriceTickValue,Permanent,Trigger,ObjectOverwrite)</f>
        <v>USDIMMFRA6MM7_Quote#0002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N7</v>
      </c>
      <c r="E41" s="115" t="str">
        <f t="shared" si="1"/>
        <v>USDIMMFRA6MN7_Quote</v>
      </c>
      <c r="F41" s="114" t="str">
        <f>_xll.qlSimpleQuote(E41,,PriceTickValue,Permanent,Trigger,ObjectOverwrite)</f>
        <v>USDIMMFRA6MN7_Quote#0002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Q7</v>
      </c>
      <c r="E42" s="115" t="str">
        <f t="shared" si="1"/>
        <v>USDIMMFRA6MQ7_Quote</v>
      </c>
      <c r="F42" s="114" t="str">
        <f>_xll.qlSimpleQuote(E42,,PriceTickValue,Permanent,Trigger,ObjectOverwrite)</f>
        <v>USDIMMFRA6MQ7_Quote#0002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U7</v>
      </c>
      <c r="E43" s="115" t="str">
        <f t="shared" si="1"/>
        <v>USDIMMFRA6MU7_Quote</v>
      </c>
      <c r="F43" s="114" t="str">
        <f>_xll.qlSimpleQuote(E43,,PriceTickValue,Permanent,Trigger,ObjectOverwrite)</f>
        <v>USDIMMFRA6MU7_Quote#0002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V7</v>
      </c>
      <c r="E44" s="115" t="str">
        <f t="shared" si="1"/>
        <v>USDIMMFRA6MV7_Quote</v>
      </c>
      <c r="F44" s="114" t="str">
        <f>_xll.qlSimpleQuote(E44,,PriceTickValue,Permanent,Trigger,ObjectOverwrite)</f>
        <v>USDIMMFRA6MV7_Quote#0002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X7</v>
      </c>
      <c r="E45" s="115" t="str">
        <f t="shared" si="1"/>
        <v>USDIMMFRA6MX7_Quote</v>
      </c>
      <c r="F45" s="114" t="str">
        <f>_xll.qlSimpleQuote(E45,,PriceTickValue,Permanent,Trigger,ObjectOverwrite)</f>
        <v>USDIMMFRA6MX7_Quote#0002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Z7</v>
      </c>
      <c r="E46" s="115" t="str">
        <f t="shared" si="1"/>
        <v>USDIMMFRA6MZ7_Quote</v>
      </c>
      <c r="F46" s="114" t="str">
        <f>_xll.qlSimpleQuote(E46,,PriceTickValue,Permanent,Trigger,ObjectOverwrite)</f>
        <v>USDIMMFRA6MZ7_Quote#0002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F8</v>
      </c>
      <c r="E47" s="115" t="str">
        <f t="shared" si="1"/>
        <v>USDIMMFRA6MF8_Quote</v>
      </c>
      <c r="F47" s="114" t="str">
        <f>_xll.qlSimpleQuote(E47,,PriceTickValue,Permanent,Trigger,ObjectOverwrite)</f>
        <v>USDIMMFRA6MF8_Quote#0002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G8</v>
      </c>
      <c r="E48" s="115" t="str">
        <f t="shared" si="1"/>
        <v>USDIMMFRA6MG8_Quote</v>
      </c>
      <c r="F48" s="114" t="str">
        <f>_xll.qlSimpleQuote(E48,,PriceTickValue,Permanent,Trigger,ObjectOverwrite)</f>
        <v>USDIMMFRA6MG8_Quote#0002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H8</v>
      </c>
      <c r="E49" s="115" t="str">
        <f t="shared" si="1"/>
        <v>USDIMMFRA6MH8_Quote</v>
      </c>
      <c r="F49" s="114" t="str">
        <f>_xll.qlSimpleQuote(E49,,PriceTickValue,Permanent,Trigger,ObjectOverwrite)</f>
        <v>USDIMMFRA6MH8_Quote#0002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J8</v>
      </c>
      <c r="E50" s="115" t="str">
        <f t="shared" si="1"/>
        <v>USDIMMFRA6MJ8_Quote</v>
      </c>
      <c r="F50" s="114" t="str">
        <f>_xll.qlSimpleQuote(E50,,PriceTickValue,Permanent,Trigger,ObjectOverwrite)</f>
        <v>USDIMMFRA6MJ8_Quote#0002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K8</v>
      </c>
      <c r="E51" s="115" t="str">
        <f t="shared" si="1"/>
        <v>USDIMMFRA6MK8_Quote</v>
      </c>
      <c r="F51" s="114" t="str">
        <f>_xll.qlSimpleQuote(E51,,PriceTickValue,Permanent,Trigger,ObjectOverwrite)</f>
        <v>USDIMMFRA6MK8_Quote#0002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M8</v>
      </c>
      <c r="E52" s="115" t="str">
        <f t="shared" si="1"/>
        <v>USDIMMFRA6MM8_Quote</v>
      </c>
      <c r="F52" s="114" t="str">
        <f>_xll.qlSimpleQuote(E52,,PriceTickValue,Permanent,Trigger,ObjectOverwrite)</f>
        <v>USDIMMFRA6MM8_Quote#0002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N8</v>
      </c>
      <c r="E53" s="115" t="str">
        <f t="shared" si="1"/>
        <v>USDIMMFRA6MN8_Quote</v>
      </c>
      <c r="F53" s="114" t="str">
        <f>_xll.qlSimpleQuote(E53,,PriceTickValue,Permanent,Trigger,ObjectOverwrite)</f>
        <v>USDIMMFRA6MN8_Quote#0002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Q8</v>
      </c>
      <c r="E54" s="115" t="str">
        <f t="shared" si="1"/>
        <v>USDIMMFRA6MQ8_Quote</v>
      </c>
      <c r="F54" s="114" t="str">
        <f>_xll.qlSimpleQuote(E54,,PriceTickValue,Permanent,Trigger,ObjectOverwrite)</f>
        <v>USDIMMFRA6MQ8_Quote#0002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U8</v>
      </c>
      <c r="E55" s="115" t="str">
        <f t="shared" si="1"/>
        <v>USDIMMFRA6MU8_Quote</v>
      </c>
      <c r="F55" s="114" t="str">
        <f>_xll.qlSimpleQuote(E55,,PriceTickValue,Permanent,Trigger,ObjectOverwrite)</f>
        <v>USDIMMFRA6MU8_Quote#0002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V8</v>
      </c>
      <c r="E56" s="115" t="str">
        <f t="shared" si="1"/>
        <v>USDIMMFRA6MV8_Quote</v>
      </c>
      <c r="F56" s="114" t="str">
        <f>_xll.qlSimpleQuote(E56,,PriceTickValue,Permanent,Trigger,ObjectOverwrite)</f>
        <v>USDIMMFRA6MV8_Quote#0002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X8</v>
      </c>
      <c r="E57" s="115" t="str">
        <f t="shared" si="1"/>
        <v>USDIMMFRA6MX8_Quote</v>
      </c>
      <c r="F57" s="114" t="str">
        <f>_xll.qlSimpleQuote(E57,,PriceTickValue,Permanent,Trigger,ObjectOverwrite)</f>
        <v>USDIMMFRA6MX8_Quote#0002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Z8</v>
      </c>
      <c r="E58" s="115" t="str">
        <f t="shared" si="1"/>
        <v>USDIMMFRA6MZ8_Quote</v>
      </c>
      <c r="F58" s="114" t="str">
        <f>_xll.qlSimpleQuote(E58,,PriceTickValue,Permanent,Trigger,ObjectOverwrite)</f>
        <v>USDIMMFRA6MZ8_Quote#0002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F9</v>
      </c>
      <c r="E59" s="115" t="str">
        <f t="shared" si="1"/>
        <v>USDIMMFRA6MF9_Quote</v>
      </c>
      <c r="F59" s="114" t="str">
        <f>_xll.qlSimpleQuote(E59,,PriceTickValue,Permanent,Trigger,ObjectOverwrite)</f>
        <v>USDIMMFRA6MF9_Quote#0002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G9</v>
      </c>
      <c r="E60" s="115" t="str">
        <f t="shared" si="1"/>
        <v>USDIMMFRA6MG9_Quote</v>
      </c>
      <c r="F60" s="114" t="str">
        <f>_xll.qlSimpleQuote(E60,,PriceTickValue,Permanent,Trigger,ObjectOverwrite)</f>
        <v>USDIMMFRA6MG9_Quote#0002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H9</v>
      </c>
      <c r="E61" s="115" t="str">
        <f t="shared" si="1"/>
        <v>USDIMMFRA6MH9_Quote</v>
      </c>
      <c r="F61" s="114" t="str">
        <f>_xll.qlSimpleQuote(E61,,PriceTickValue,Permanent,Trigger,ObjectOverwrite)</f>
        <v>USDIMMFRA6MH9_Quote#0002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J9</v>
      </c>
      <c r="E62" s="115" t="str">
        <f t="shared" si="1"/>
        <v>USDIMMFRA6MJ9_Quote</v>
      </c>
      <c r="F62" s="114" t="str">
        <f>_xll.qlSimpleQuote(E62,,PriceTickValue,Permanent,Trigger,ObjectOverwrite)</f>
        <v>USDIMMFRA6MJ9_Quote#0002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K9</v>
      </c>
      <c r="E63" s="115" t="str">
        <f t="shared" si="1"/>
        <v>USDIMMFRA6MK9_Quote</v>
      </c>
      <c r="F63" s="114" t="str">
        <f>_xll.qlSimpleQuote(E63,,PriceTickValue,Permanent,Trigger,ObjectOverwrite)</f>
        <v>USDIMMFRA6MK9_Quote#0002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M9</v>
      </c>
      <c r="E64" s="115" t="str">
        <f t="shared" si="1"/>
        <v>USDIMMFRA6MM9_Quote</v>
      </c>
      <c r="F64" s="114" t="str">
        <f>_xll.qlSimpleQuote(E64,,PriceTickValue,Permanent,Trigger,ObjectOverwrite)</f>
        <v>USDIMMFRA6MM9_Quote#0002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N9</v>
      </c>
      <c r="E65" s="115" t="str">
        <f t="shared" si="1"/>
        <v>USDIMMFRA6MN9_Quote</v>
      </c>
      <c r="F65" s="114" t="str">
        <f>_xll.qlSimpleQuote(E65,,PriceTickValue,Permanent,Trigger,ObjectOverwrite)</f>
        <v>USDIMMFRA6MN9_Quote#0002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Q9</v>
      </c>
      <c r="E66" s="115" t="str">
        <f t="shared" si="1"/>
        <v>USDIMMFRA6MQ9_Quote</v>
      </c>
      <c r="F66" s="114" t="str">
        <f>_xll.qlSimpleQuote(E66,,PriceTickValue,Permanent,Trigger,ObjectOverwrite)</f>
        <v>USDIMMFRA6MQ9_Quote#0002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U9</v>
      </c>
      <c r="E67" s="115" t="str">
        <f t="shared" ref="E67:E98" si="2">Currency&amp;$D$1&amp;$E$1&amp;$D67&amp;QuoteSuffix</f>
        <v>USDIMMFRA6MU9_Quote</v>
      </c>
      <c r="F67" s="114" t="str">
        <f>_xll.qlSimpleQuote(E67,,PriceTickValue,Permanent,Trigger,ObjectOverwrite)</f>
        <v>USDIMMFRA6MU9_Quote#0002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V9</v>
      </c>
      <c r="E68" s="115" t="str">
        <f t="shared" si="2"/>
        <v>USDIMMFRA6MV9_Quote</v>
      </c>
      <c r="F68" s="114" t="str">
        <f>_xll.qlSimpleQuote(E68,,PriceTickValue,Permanent,Trigger,ObjectOverwrite)</f>
        <v>USDIMMFRA6MV9_Quote#0002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X9</v>
      </c>
      <c r="E69" s="115" t="str">
        <f t="shared" si="2"/>
        <v>USDIMMFRA6MX9_Quote</v>
      </c>
      <c r="F69" s="114" t="str">
        <f>_xll.qlSimpleQuote(E69,,PriceTickValue,Permanent,Trigger,ObjectOverwrite)</f>
        <v>USDIMMFRA6MX9_Quote#0002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Z9</v>
      </c>
      <c r="E70" s="115" t="str">
        <f t="shared" si="2"/>
        <v>USDIMMFRA6MZ9_Quote</v>
      </c>
      <c r="F70" s="114" t="str">
        <f>_xll.qlSimpleQuote(E70,,PriceTickValue,Permanent,Trigger,ObjectOverwrite)</f>
        <v>USDIMMFRA6MZ9_Quote#0002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F0</v>
      </c>
      <c r="E71" s="115" t="str">
        <f t="shared" si="2"/>
        <v>USDIMMFRA6MF0_Quote</v>
      </c>
      <c r="F71" s="114" t="str">
        <f>_xll.qlSimpleQuote(E71,,PriceTickValue,Permanent,Trigger,ObjectOverwrite)</f>
        <v>USDIMMFRA6MF0_Quote#0002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G0</v>
      </c>
      <c r="E72" s="115" t="str">
        <f t="shared" si="2"/>
        <v>USDIMMFRA6MG0_Quote</v>
      </c>
      <c r="F72" s="114" t="str">
        <f>_xll.qlSimpleQuote(E72,,PriceTickValue,Permanent,Trigger,ObjectOverwrite)</f>
        <v>USDIMMFRA6MG0_Quote#0002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H0</v>
      </c>
      <c r="E73" s="115" t="str">
        <f t="shared" si="2"/>
        <v>USDIMMFRA6MH0_Quote</v>
      </c>
      <c r="F73" s="114" t="str">
        <f>_xll.qlSimpleQuote(E73,,PriceTickValue,Permanent,Trigger,ObjectOverwrite)</f>
        <v>USDIMMFRA6MH0_Quote#0002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J0</v>
      </c>
      <c r="E74" s="115" t="str">
        <f t="shared" si="2"/>
        <v>USDIMMFRA6MJ0_Quote</v>
      </c>
      <c r="F74" s="114" t="str">
        <f>_xll.qlSimpleQuote(E74,,PriceTickValue,Permanent,Trigger,ObjectOverwrite)</f>
        <v>USDIMMFRA6MJ0_Quote#0002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K0</v>
      </c>
      <c r="E75" s="115" t="str">
        <f t="shared" si="2"/>
        <v>USDIMMFRA6MK0_Quote</v>
      </c>
      <c r="F75" s="114" t="str">
        <f>_xll.qlSimpleQuote(E75,,PriceTickValue,Permanent,Trigger,ObjectOverwrite)</f>
        <v>USDIMMFRA6MK0_Quote#0002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M0</v>
      </c>
      <c r="E76" s="115" t="str">
        <f t="shared" si="2"/>
        <v>USDIMMFRA6MM0_Quote</v>
      </c>
      <c r="F76" s="114" t="str">
        <f>_xll.qlSimpleQuote(E76,,PriceTickValue,Permanent,Trigger,ObjectOverwrite)</f>
        <v>USDIMMFRA6MM0_Quote#0002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N0</v>
      </c>
      <c r="E77" s="115" t="str">
        <f t="shared" si="2"/>
        <v>USDIMMFRA6MN0_Quote</v>
      </c>
      <c r="F77" s="114" t="str">
        <f>_xll.qlSimpleQuote(E77,,PriceTickValue,Permanent,Trigger,ObjectOverwrite)</f>
        <v>USDIMMFRA6MN0_Quote#0002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Q0</v>
      </c>
      <c r="E78" s="115" t="str">
        <f t="shared" si="2"/>
        <v>USDIMMFRA6MQ0_Quote</v>
      </c>
      <c r="F78" s="114" t="str">
        <f>_xll.qlSimpleQuote(E78,,PriceTickValue,Permanent,Trigger,ObjectOverwrite)</f>
        <v>USDIMMFRA6MQ0_Quote#0002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U0</v>
      </c>
      <c r="E79" s="115" t="str">
        <f t="shared" si="2"/>
        <v>USDIMMFRA6MU0_Quote</v>
      </c>
      <c r="F79" s="114" t="str">
        <f>_xll.qlSimpleQuote(E79,,PriceTickValue,Permanent,Trigger,ObjectOverwrite)</f>
        <v>USDIMMFRA6MU0_Quote#0002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V0</v>
      </c>
      <c r="E80" s="115" t="str">
        <f t="shared" si="2"/>
        <v>USDIMMFRA6MV0_Quote</v>
      </c>
      <c r="F80" s="114" t="str">
        <f>_xll.qlSimpleQuote(E80,,PriceTickValue,Permanent,Trigger,ObjectOverwrite)</f>
        <v>USDIMMFRA6MV0_Quote#0002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X0</v>
      </c>
      <c r="E81" s="115" t="str">
        <f t="shared" si="2"/>
        <v>USDIMMFRA6MX0_Quote</v>
      </c>
      <c r="F81" s="114" t="str">
        <f>_xll.qlSimpleQuote(E81,,PriceTickValue,Permanent,Trigger,ObjectOverwrite)</f>
        <v>USDIMMFRA6MX0_Quote#0002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Z0</v>
      </c>
      <c r="E82" s="115" t="str">
        <f t="shared" si="2"/>
        <v>USDIMMFRA6MZ0_Quote</v>
      </c>
      <c r="F82" s="114" t="str">
        <f>_xll.qlSimpleQuote(E82,,PriceTickValue,Permanent,Trigger,ObjectOverwrite)</f>
        <v>USDIMMFRA6MZ0_Quote#0002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F1</v>
      </c>
      <c r="E83" s="115" t="str">
        <f t="shared" si="2"/>
        <v>USDIMMFRA6MF1_Quote</v>
      </c>
      <c r="F83" s="114" t="str">
        <f>_xll.qlSimpleQuote(E83,,PriceTickValue,Permanent,Trigger,ObjectOverwrite)</f>
        <v>USDIMMFRA6MF1_Quote#0002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G1</v>
      </c>
      <c r="E84" s="115" t="str">
        <f t="shared" si="2"/>
        <v>USDIMMFRA6MG1_Quote</v>
      </c>
      <c r="F84" s="114" t="str">
        <f>_xll.qlSimpleQuote(E84,,PriceTickValue,Permanent,Trigger,ObjectOverwrite)</f>
        <v>USDIMMFRA6MG1_Quote#0002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H1</v>
      </c>
      <c r="E85" s="115" t="str">
        <f t="shared" si="2"/>
        <v>USDIMMFRA6MH1_Quote</v>
      </c>
      <c r="F85" s="114" t="str">
        <f>_xll.qlSimpleQuote(E85,,PriceTickValue,Permanent,Trigger,ObjectOverwrite)</f>
        <v>USDIMMFRA6MH1_Quote#0002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J1</v>
      </c>
      <c r="E86" s="115" t="str">
        <f t="shared" si="2"/>
        <v>USDIMMFRA6MJ1_Quote</v>
      </c>
      <c r="F86" s="114" t="str">
        <f>_xll.qlSimpleQuote(E86,,PriceTickValue,Permanent,Trigger,ObjectOverwrite)</f>
        <v>USDIMMFRA6MJ1_Quote#0002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K1</v>
      </c>
      <c r="E87" s="115" t="str">
        <f t="shared" si="2"/>
        <v>USDIMMFRA6MK1_Quote</v>
      </c>
      <c r="F87" s="114" t="str">
        <f>_xll.qlSimpleQuote(E87,,PriceTickValue,Permanent,Trigger,ObjectOverwrite)</f>
        <v>USDIMMFRA6MK1_Quote#0002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M1</v>
      </c>
      <c r="E88" s="115" t="str">
        <f t="shared" si="2"/>
        <v>USDIMMFRA6MM1_Quote</v>
      </c>
      <c r="F88" s="114" t="str">
        <f>_xll.qlSimpleQuote(E88,,PriceTickValue,Permanent,Trigger,ObjectOverwrite)</f>
        <v>USDIMMFRA6MM1_Quote#0002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N1</v>
      </c>
      <c r="E89" s="115" t="str">
        <f t="shared" si="2"/>
        <v>USDIMMFRA6MN1_Quote</v>
      </c>
      <c r="F89" s="114" t="str">
        <f>_xll.qlSimpleQuote(E89,,PriceTickValue,Permanent,Trigger,ObjectOverwrite)</f>
        <v>USDIMMFRA6MN1_Quote#0002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Q1</v>
      </c>
      <c r="E90" s="115" t="str">
        <f t="shared" si="2"/>
        <v>USDIMMFRA6MQ1_Quote</v>
      </c>
      <c r="F90" s="114" t="str">
        <f>_xll.qlSimpleQuote(E90,,PriceTickValue,Permanent,Trigger,ObjectOverwrite)</f>
        <v>USDIMMFRA6MQ1_Quote#0002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U1</v>
      </c>
      <c r="E91" s="115" t="str">
        <f t="shared" si="2"/>
        <v>USDIMMFRA6MU1_Quote</v>
      </c>
      <c r="F91" s="114" t="str">
        <f>_xll.qlSimpleQuote(E91,,PriceTickValue,Permanent,Trigger,ObjectOverwrite)</f>
        <v>USDIMMFRA6MU1_Quote#0002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V1</v>
      </c>
      <c r="E92" s="115" t="str">
        <f t="shared" si="2"/>
        <v>USDIMMFRA6MV1_Quote</v>
      </c>
      <c r="F92" s="114" t="str">
        <f>_xll.qlSimpleQuote(E92,,PriceTickValue,Permanent,Trigger,ObjectOverwrite)</f>
        <v>USDIMMFRA6MV1_Quote#0002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X1</v>
      </c>
      <c r="E93" s="115" t="str">
        <f t="shared" si="2"/>
        <v>USDIMMFRA6MX1_Quote</v>
      </c>
      <c r="F93" s="114" t="str">
        <f>_xll.qlSimpleQuote(E93,,PriceTickValue,Permanent,Trigger,ObjectOverwrite)</f>
        <v>USDIMMFRA6MX1_Quote#0002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Z1</v>
      </c>
      <c r="E94" s="115" t="str">
        <f t="shared" si="2"/>
        <v>USDIMMFRA6MZ1_Quote</v>
      </c>
      <c r="F94" s="114" t="str">
        <f>_xll.qlSimpleQuote(E94,,PriceTickValue,Permanent,Trigger,ObjectOverwrite)</f>
        <v>USDIMMFRA6MZ1_Quote#0002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F2</v>
      </c>
      <c r="E95" s="115" t="str">
        <f t="shared" si="2"/>
        <v>USDIMMFRA6MF2_Quote</v>
      </c>
      <c r="F95" s="114" t="str">
        <f>_xll.qlSimpleQuote(E95,,PriceTickValue,Permanent,Trigger,ObjectOverwrite)</f>
        <v>USDIMMFRA6MF2_Quote#0002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G2</v>
      </c>
      <c r="E96" s="115" t="str">
        <f t="shared" si="2"/>
        <v>USDIMMFRA6MG2_Quote</v>
      </c>
      <c r="F96" s="114" t="str">
        <f>_xll.qlSimpleQuote(E96,,PriceTickValue,Permanent,Trigger,ObjectOverwrite)</f>
        <v>USDIMMFRA6MG2_Quote#0002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H2</v>
      </c>
      <c r="E97" s="115" t="str">
        <f t="shared" si="2"/>
        <v>USDIMMFRA6MH2_Quote</v>
      </c>
      <c r="F97" s="114" t="str">
        <f>_xll.qlSimpleQuote(E97,,PriceTickValue,Permanent,Trigger,ObjectOverwrite)</f>
        <v>USDIMMFRA6MH2_Quote#0002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J2</v>
      </c>
      <c r="E98" s="115" t="str">
        <f t="shared" si="2"/>
        <v>USDIMMFRA6MJ2_Quote</v>
      </c>
      <c r="F98" s="114" t="str">
        <f>_xll.qlSimpleQuote(E98,,PriceTickValue,Permanent,Trigger,ObjectOverwrite)</f>
        <v>USDIMMFRA6MJ2_Quote#0002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K2</v>
      </c>
      <c r="E99" s="115" t="str">
        <f t="shared" ref="E99:E122" si="3">Currency&amp;$D$1&amp;$E$1&amp;$D99&amp;QuoteSuffix</f>
        <v>USDIMMFRA6MK2_Quote</v>
      </c>
      <c r="F99" s="114" t="str">
        <f>_xll.qlSimpleQuote(E99,,PriceTickValue,Permanent,Trigger,ObjectOverwrite)</f>
        <v>USDIMMFRA6MK2_Quote#0002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M2</v>
      </c>
      <c r="E100" s="115" t="str">
        <f t="shared" si="3"/>
        <v>USDIMMFRA6MM2_Quote</v>
      </c>
      <c r="F100" s="114" t="str">
        <f>_xll.qlSimpleQuote(E100,,PriceTickValue,Permanent,Trigger,ObjectOverwrite)</f>
        <v>USDIMMFRA6MM2_Quote#0002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N2</v>
      </c>
      <c r="E101" s="115" t="str">
        <f t="shared" si="3"/>
        <v>USDIMMFRA6MN2_Quote</v>
      </c>
      <c r="F101" s="114" t="str">
        <f>_xll.qlSimpleQuote(E101,,PriceTickValue,Permanent,Trigger,ObjectOverwrite)</f>
        <v>USDIMMFRA6MN2_Quote#0002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Q2</v>
      </c>
      <c r="E102" s="115" t="str">
        <f t="shared" si="3"/>
        <v>USDIMMFRA6MQ2_Quote</v>
      </c>
      <c r="F102" s="114" t="str">
        <f>_xll.qlSimpleQuote(E102,,PriceTickValue,Permanent,Trigger,ObjectOverwrite)</f>
        <v>USDIMMFRA6MQ2_Quote#0002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U2</v>
      </c>
      <c r="E103" s="115" t="str">
        <f t="shared" si="3"/>
        <v>USDIMMFRA6MU2_Quote</v>
      </c>
      <c r="F103" s="114" t="str">
        <f>_xll.qlSimpleQuote(E103,,PriceTickValue,Permanent,Trigger,ObjectOverwrite)</f>
        <v>USDIMMFRA6MU2_Quote#0002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V2</v>
      </c>
      <c r="E104" s="115" t="str">
        <f t="shared" si="3"/>
        <v>USDIMMFRA6MV2_Quote</v>
      </c>
      <c r="F104" s="114" t="str">
        <f>_xll.qlSimpleQuote(E104,,PriceTickValue,Permanent,Trigger,ObjectOverwrite)</f>
        <v>USDIMMFRA6MV2_Quote#0002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X2</v>
      </c>
      <c r="E105" s="115" t="str">
        <f t="shared" si="3"/>
        <v>USDIMMFRA6MX2_Quote</v>
      </c>
      <c r="F105" s="114" t="str">
        <f>_xll.qlSimpleQuote(E105,,PriceTickValue,Permanent,Trigger,ObjectOverwrite)</f>
        <v>USDIMMFRA6MX2_Quote#0002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Z2</v>
      </c>
      <c r="E106" s="115" t="str">
        <f t="shared" si="3"/>
        <v>USDIMMFRA6MZ2_Quote</v>
      </c>
      <c r="F106" s="114" t="str">
        <f>_xll.qlSimpleQuote(E106,,PriceTickValue,Permanent,Trigger,ObjectOverwrite)</f>
        <v>USDIMMFRA6MZ2_Quote#0002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F3</v>
      </c>
      <c r="E107" s="115" t="str">
        <f t="shared" si="3"/>
        <v>USDIMMFRA6MF3_Quote</v>
      </c>
      <c r="F107" s="114" t="str">
        <f>_xll.qlSimpleQuote(E107,,PriceTickValue,Permanent,Trigger,ObjectOverwrite)</f>
        <v>USDIMMFRA6MF3_Quote#0002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G3</v>
      </c>
      <c r="E108" s="115" t="str">
        <f t="shared" si="3"/>
        <v>USDIMMFRA6MG3_Quote</v>
      </c>
      <c r="F108" s="114" t="str">
        <f>_xll.qlSimpleQuote(E108,,PriceTickValue,Permanent,Trigger,ObjectOverwrite)</f>
        <v>USDIMMFRA6MG3_Quote#0002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H3</v>
      </c>
      <c r="E109" s="115" t="str">
        <f t="shared" si="3"/>
        <v>USDIMMFRA6MH3_Quote</v>
      </c>
      <c r="F109" s="114" t="str">
        <f>_xll.qlSimpleQuote(E109,,PriceTickValue,Permanent,Trigger,ObjectOverwrite)</f>
        <v>USDIMMFRA6MH3_Quote#0002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J3</v>
      </c>
      <c r="E110" s="115" t="str">
        <f t="shared" si="3"/>
        <v>USDIMMFRA6MJ3_Quote</v>
      </c>
      <c r="F110" s="114" t="str">
        <f>_xll.qlSimpleQuote(E110,,PriceTickValue,Permanent,Trigger,ObjectOverwrite)</f>
        <v>USDIMMFRA6MJ3_Quote#0002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K3</v>
      </c>
      <c r="E111" s="115" t="str">
        <f t="shared" si="3"/>
        <v>USDIMMFRA6MK3_Quote</v>
      </c>
      <c r="F111" s="114" t="str">
        <f>_xll.qlSimpleQuote(E111,,PriceTickValue,Permanent,Trigger,ObjectOverwrite)</f>
        <v>USDIMMFRA6MK3_Quote#0002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M3</v>
      </c>
      <c r="E112" s="115" t="str">
        <f t="shared" si="3"/>
        <v>USDIMMFRA6MM3_Quote</v>
      </c>
      <c r="F112" s="114" t="str">
        <f>_xll.qlSimpleQuote(E112,,PriceTickValue,Permanent,Trigger,ObjectOverwrite)</f>
        <v>USDIMMFRA6MM3_Quote#0002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N3</v>
      </c>
      <c r="E113" s="115" t="str">
        <f t="shared" si="3"/>
        <v>USDIMMFRA6MN3_Quote</v>
      </c>
      <c r="F113" s="114" t="str">
        <f>_xll.qlSimpleQuote(E113,,PriceTickValue,Permanent,Trigger,ObjectOverwrite)</f>
        <v>USDIMMFRA6MN3_Quote#0002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Q3</v>
      </c>
      <c r="E114" s="115" t="str">
        <f t="shared" si="3"/>
        <v>USDIMMFRA6MQ3_Quote</v>
      </c>
      <c r="F114" s="114" t="str">
        <f>_xll.qlSimpleQuote(E114,,PriceTickValue,Permanent,Trigger,ObjectOverwrite)</f>
        <v>USDIMMFRA6MQ3_Quote#0002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U3</v>
      </c>
      <c r="E115" s="115" t="str">
        <f t="shared" si="3"/>
        <v>USDIMMFRA6MU3_Quote</v>
      </c>
      <c r="F115" s="114" t="str">
        <f>_xll.qlSimpleQuote(E115,,PriceTickValue,Permanent,Trigger,ObjectOverwrite)</f>
        <v>USDIMMFRA6MU3_Quote#0002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V3</v>
      </c>
      <c r="E116" s="115" t="str">
        <f t="shared" si="3"/>
        <v>USDIMMFRA6MV3_Quote</v>
      </c>
      <c r="F116" s="114" t="str">
        <f>_xll.qlSimpleQuote(E116,,PriceTickValue,Permanent,Trigger,ObjectOverwrite)</f>
        <v>USDIMMFRA6MV3_Quote#0002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X3</v>
      </c>
      <c r="E117" s="115" t="str">
        <f t="shared" si="3"/>
        <v>USDIMMFRA6MX3_Quote</v>
      </c>
      <c r="F117" s="114" t="str">
        <f>_xll.qlSimpleQuote(E117,,PriceTickValue,Permanent,Trigger,ObjectOverwrite)</f>
        <v>USDIMMFRA6MX3_Quote#0002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Z3</v>
      </c>
      <c r="E118" s="115" t="str">
        <f t="shared" si="3"/>
        <v>USDIMMFRA6MZ3_Quote</v>
      </c>
      <c r="F118" s="114" t="str">
        <f>_xll.qlSimpleQuote(E118,,PriceTickValue,Permanent,Trigger,ObjectOverwrite)</f>
        <v>USDIMMFRA6MZ3_Quote#0002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F4</v>
      </c>
      <c r="E119" s="115" t="str">
        <f t="shared" si="3"/>
        <v>USDIMMFRA6MF4_Quote</v>
      </c>
      <c r="F119" s="114" t="str">
        <f>_xll.qlSimpleQuote(E119,,PriceTickValue,Permanent,Trigger,ObjectOverwrite)</f>
        <v>USDIMMFRA6MF4_Quote#0002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G4</v>
      </c>
      <c r="E120" s="115" t="str">
        <f t="shared" si="3"/>
        <v>USDIMMFRA6MG4_Quote</v>
      </c>
      <c r="F120" s="114" t="str">
        <f>_xll.qlSimpleQuote(E120,,PriceTickValue,Permanent,Trigger,ObjectOverwrite)</f>
        <v>USDIMMFRA6MG4_Quote#0002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H4</v>
      </c>
      <c r="E121" s="115" t="str">
        <f t="shared" si="3"/>
        <v>USDIMMFRA6MH4_Quote</v>
      </c>
      <c r="F121" s="114" t="str">
        <f>_xll.qlSimpleQuote(E121,,PriceTickValue,Permanent,Trigger,ObjectOverwrite)</f>
        <v>USDIMMFRA6MH4_Quote#0002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J4</v>
      </c>
      <c r="E122" s="115" t="str">
        <f t="shared" si="3"/>
        <v>USDIMMFRA6MJ4_Quote</v>
      </c>
      <c r="F122" s="114" t="str">
        <f>_xll.qlSimpleQuote(E122,,PriceTickValue,Permanent,Trigger,ObjectOverwrite)</f>
        <v>USDIMMFRA6MJ4_Quote#0002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82</v>
      </c>
      <c r="R3" s="23"/>
      <c r="S3" s="13"/>
      <c r="T3" s="13"/>
      <c r="U3" s="13" t="s">
        <v>82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12:30:23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USDHW_Volatility_Quote#0002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US4Y3LATM=ICAP</v>
      </c>
      <c r="I5" s="303">
        <v>56.62</v>
      </c>
      <c r="J5" s="296"/>
      <c r="K5" s="302" t="s">
        <v>252</v>
      </c>
      <c r="L5" s="300">
        <f>I5/100*IF(ISNUMBER(Swap3M4Y),Swap3M4Y/100,Swap6M4Y/100)*0</f>
        <v>0</v>
      </c>
      <c r="M5" s="296"/>
      <c r="N5" s="301">
        <v>0</v>
      </c>
      <c r="O5" s="294"/>
      <c r="P5" s="428">
        <f t="array" ref="P5:P6">QuoteLive</f>
        <v>0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USDHW_MeanReversion_Quote#0002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5" sqref="O5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160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12:30:47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USDOISSW_Quote#0002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7.5999999999999998E-2</v>
      </c>
      <c r="Q5" s="217">
        <v>0.106</v>
      </c>
      <c r="R5" s="217">
        <v>0</v>
      </c>
      <c r="S5" s="217">
        <v>0</v>
      </c>
      <c r="T5" s="219">
        <f>_xll.qlMidEquivalent($P5,$Q5,$R5,$S5)</f>
        <v>9.0999999999999998E-2</v>
      </c>
      <c r="U5" s="199"/>
      <c r="V5" s="218">
        <v>9.0999999999999998E-2</v>
      </c>
      <c r="W5" s="199"/>
      <c r="X5" s="272">
        <f t="array" ref="X5:X58">QuoteLive</f>
        <v>9.0999999999999998E-2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USDOIS2W_Quote#0002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7.5999999999999998E-2</v>
      </c>
      <c r="Q6" s="197">
        <v>0.106</v>
      </c>
      <c r="R6" s="197">
        <v>0</v>
      </c>
      <c r="S6" s="197">
        <v>0</v>
      </c>
      <c r="T6" s="201">
        <f>_xll.qlMidEquivalent($P6,$Q6,$R6,$S6)</f>
        <v>9.0999999999999998E-2</v>
      </c>
      <c r="U6" s="199"/>
      <c r="V6" s="200">
        <v>9.0999999999999998E-2</v>
      </c>
      <c r="W6" s="199"/>
      <c r="X6" s="265">
        <v>9.0999999999999998E-2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USDOIS3W_Quote#0002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7.5999999999999998E-2</v>
      </c>
      <c r="Q7" s="197">
        <v>0.106</v>
      </c>
      <c r="R7" s="197">
        <v>0</v>
      </c>
      <c r="S7" s="197">
        <v>0</v>
      </c>
      <c r="T7" s="201">
        <f>_xll.qlMidEquivalent($P7,$Q7,$R7,$S7)</f>
        <v>9.0999999999999998E-2</v>
      </c>
      <c r="U7" s="199"/>
      <c r="V7" s="200">
        <v>9.0999999999999998E-2</v>
      </c>
      <c r="W7" s="199"/>
      <c r="X7" s="265">
        <v>9.0999999999999998E-2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USDOIS1M_Quote#0002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7.4999999999999997E-2</v>
      </c>
      <c r="Q8" s="197">
        <v>0.105</v>
      </c>
      <c r="R8" s="197">
        <v>0</v>
      </c>
      <c r="S8" s="197">
        <v>0</v>
      </c>
      <c r="T8" s="201">
        <f>_xll.qlMidEquivalent($P8,$Q8,$R8,$S8)</f>
        <v>0.09</v>
      </c>
      <c r="U8" s="199"/>
      <c r="V8" s="200">
        <v>0.09</v>
      </c>
      <c r="W8" s="199"/>
      <c r="X8" s="265">
        <v>0.09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USDOIS2M_Quote#0002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7.4999999999999997E-2</v>
      </c>
      <c r="Q9" s="197">
        <v>0.105</v>
      </c>
      <c r="R9" s="197">
        <v>0</v>
      </c>
      <c r="S9" s="197">
        <v>0</v>
      </c>
      <c r="T9" s="201">
        <f>_xll.qlMidEquivalent($P9,$Q9,$R9,$S9)</f>
        <v>0.09</v>
      </c>
      <c r="U9" s="199"/>
      <c r="V9" s="200">
        <v>0.09</v>
      </c>
      <c r="W9" s="199"/>
      <c r="X9" s="265">
        <v>0.09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USDOIS3M_Quote#0002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7.6999999999999999E-2</v>
      </c>
      <c r="Q10" s="197">
        <v>0.107</v>
      </c>
      <c r="R10" s="197">
        <v>0</v>
      </c>
      <c r="S10" s="197">
        <v>0</v>
      </c>
      <c r="T10" s="201">
        <f>_xll.qlMidEquivalent($P10,$Q10,$R10,$S10)</f>
        <v>9.1999999999999998E-2</v>
      </c>
      <c r="U10" s="199"/>
      <c r="V10" s="200">
        <v>9.1999999999999998E-2</v>
      </c>
      <c r="W10" s="199"/>
      <c r="X10" s="265">
        <v>9.1999999999999998E-2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USDOIS4M_Quote#0002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0.08</v>
      </c>
      <c r="Q11" s="197">
        <v>0.11</v>
      </c>
      <c r="R11" s="197">
        <v>0</v>
      </c>
      <c r="S11" s="197">
        <v>0</v>
      </c>
      <c r="T11" s="201">
        <f>_xll.qlMidEquivalent($P11,$Q11,$R11,$S11)</f>
        <v>9.5000000000000001E-2</v>
      </c>
      <c r="U11" s="199"/>
      <c r="V11" s="200">
        <v>9.5000000000000001E-2</v>
      </c>
      <c r="W11" s="199"/>
      <c r="X11" s="265">
        <v>9.5000000000000001E-2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USDOIS5M_Quote#0002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8.2000000000000003E-2</v>
      </c>
      <c r="Q12" s="197">
        <v>0.112</v>
      </c>
      <c r="R12" s="197">
        <v>0</v>
      </c>
      <c r="S12" s="197">
        <v>0</v>
      </c>
      <c r="T12" s="201">
        <f>_xll.qlMidEquivalent($P12,$Q12,$R12,$S12)</f>
        <v>9.7000000000000003E-2</v>
      </c>
      <c r="U12" s="199"/>
      <c r="V12" s="200">
        <v>9.7000000000000003E-2</v>
      </c>
      <c r="W12" s="199"/>
      <c r="X12" s="265">
        <v>9.7000000000000003E-2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USDOIS6M_Quote#0002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8.3000000000000004E-2</v>
      </c>
      <c r="Q13" s="197">
        <v>0.113</v>
      </c>
      <c r="R13" s="197">
        <v>0</v>
      </c>
      <c r="S13" s="197">
        <v>0</v>
      </c>
      <c r="T13" s="201">
        <f>_xll.qlMidEquivalent($P13,$Q13,$R13,$S13)</f>
        <v>9.8000000000000004E-2</v>
      </c>
      <c r="U13" s="199"/>
      <c r="V13" s="200">
        <v>9.8000000000000004E-2</v>
      </c>
      <c r="W13" s="199"/>
      <c r="X13" s="265">
        <v>9.8000000000000004E-2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USDOIS7M_Quote#0002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8.5000000000000006E-2</v>
      </c>
      <c r="Q14" s="197">
        <v>0.115</v>
      </c>
      <c r="R14" s="197">
        <v>0</v>
      </c>
      <c r="S14" s="197">
        <v>0</v>
      </c>
      <c r="T14" s="201">
        <f>_xll.qlMidEquivalent($P14,$Q14,$R14,$S14)</f>
        <v>0.1</v>
      </c>
      <c r="U14" s="199"/>
      <c r="V14" s="200">
        <v>0.1</v>
      </c>
      <c r="W14" s="199"/>
      <c r="X14" s="265">
        <v>0.1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USDOIS8M_Quote#0002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8.6999999999999994E-2</v>
      </c>
      <c r="Q15" s="197">
        <v>0.11700000000000001</v>
      </c>
      <c r="R15" s="197">
        <v>0</v>
      </c>
      <c r="S15" s="197">
        <v>0</v>
      </c>
      <c r="T15" s="201">
        <f>_xll.qlMidEquivalent($P15,$Q15,$R15,$S15)</f>
        <v>0.10200000000000001</v>
      </c>
      <c r="U15" s="199"/>
      <c r="V15" s="200">
        <v>0.10200000000000001</v>
      </c>
      <c r="W15" s="199"/>
      <c r="X15" s="265">
        <v>0.10200000000000001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USDOIS9M_Quote#0002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9.0999999999999998E-2</v>
      </c>
      <c r="Q16" s="197">
        <v>0.121</v>
      </c>
      <c r="R16" s="197">
        <v>0</v>
      </c>
      <c r="S16" s="197">
        <v>0</v>
      </c>
      <c r="T16" s="201">
        <f>_xll.qlMidEquivalent($P16,$Q16,$R16,$S16)</f>
        <v>0.106</v>
      </c>
      <c r="U16" s="199"/>
      <c r="V16" s="200">
        <v>0.106</v>
      </c>
      <c r="W16" s="199"/>
      <c r="X16" s="265">
        <v>0.106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USDOIS10M_Quote#0002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9.5000000000000001E-2</v>
      </c>
      <c r="Q17" s="197">
        <v>0.125</v>
      </c>
      <c r="R17" s="197">
        <v>0</v>
      </c>
      <c r="S17" s="197">
        <v>0</v>
      </c>
      <c r="T17" s="201">
        <f>_xll.qlMidEquivalent($P17,$Q17,$R17,$S17)</f>
        <v>0.11</v>
      </c>
      <c r="U17" s="199"/>
      <c r="V17" s="200">
        <v>0.11</v>
      </c>
      <c r="W17" s="199"/>
      <c r="X17" s="265">
        <v>0.11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USDOIS11M_Quote#0002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</v>
      </c>
      <c r="Q18" s="197">
        <v>0.13</v>
      </c>
      <c r="R18" s="197">
        <v>0</v>
      </c>
      <c r="S18" s="197">
        <v>0</v>
      </c>
      <c r="T18" s="201">
        <f>_xll.qlMidEquivalent($P18,$Q18,$R18,$S18)</f>
        <v>0.115</v>
      </c>
      <c r="U18" s="199"/>
      <c r="V18" s="200">
        <v>0.115</v>
      </c>
      <c r="W18" s="199"/>
      <c r="X18" s="265">
        <v>0.115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USDOIS1Y_Quote#0002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0.107</v>
      </c>
      <c r="Q19" s="197">
        <v>0.13700000000000001</v>
      </c>
      <c r="R19" s="197">
        <v>0</v>
      </c>
      <c r="S19" s="197">
        <v>0</v>
      </c>
      <c r="T19" s="201">
        <f>_xll.qlMidEquivalent($P19,$Q19,$R19,$S19)</f>
        <v>0.122</v>
      </c>
      <c r="U19" s="199"/>
      <c r="V19" s="200">
        <v>0.122</v>
      </c>
      <c r="W19" s="199"/>
      <c r="X19" s="265">
        <v>0.122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USDOIS13M_Quote#0002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0.115</v>
      </c>
      <c r="Q20" s="197">
        <v>0.14499999999999999</v>
      </c>
      <c r="R20" s="197">
        <v>0</v>
      </c>
      <c r="S20" s="197">
        <v>0</v>
      </c>
      <c r="T20" s="201">
        <f>_xll.qlMidEquivalent($P20,$Q20,$R20,$S20)</f>
        <v>0.13</v>
      </c>
      <c r="U20" s="199"/>
      <c r="V20" s="200">
        <v>0.13</v>
      </c>
      <c r="W20" s="199"/>
      <c r="X20" s="265">
        <v>0.13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USDOIS14M_Quote#0002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0.127</v>
      </c>
      <c r="Q21" s="197">
        <v>0.157</v>
      </c>
      <c r="R21" s="197">
        <v>0</v>
      </c>
      <c r="S21" s="197">
        <v>0</v>
      </c>
      <c r="T21" s="201">
        <f>_xll.qlMidEquivalent($P21,$Q21,$R21,$S21)</f>
        <v>0.14200000000000002</v>
      </c>
      <c r="U21" s="199"/>
      <c r="V21" s="200">
        <v>0.14200000000000002</v>
      </c>
      <c r="W21" s="199"/>
      <c r="X21" s="265">
        <v>0.14200000000000002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USDOIS15M_Quote#0002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0.14199999999999999</v>
      </c>
      <c r="Q22" s="197">
        <v>0.17199999999999999</v>
      </c>
      <c r="R22" s="197">
        <v>0</v>
      </c>
      <c r="S22" s="197">
        <v>0</v>
      </c>
      <c r="T22" s="201">
        <f>_xll.qlMidEquivalent($P22,$Q22,$R22,$S22)</f>
        <v>0.15699999999999997</v>
      </c>
      <c r="U22" s="199"/>
      <c r="V22" s="200">
        <v>0.15699999999999997</v>
      </c>
      <c r="W22" s="199"/>
      <c r="X22" s="265">
        <v>0.15699999999999997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USDOIS16M_Quote#0002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0.156</v>
      </c>
      <c r="Q23" s="197">
        <v>0.186</v>
      </c>
      <c r="R23" s="197">
        <v>0</v>
      </c>
      <c r="S23" s="197">
        <v>0</v>
      </c>
      <c r="T23" s="201">
        <f>_xll.qlMidEquivalent($P23,$Q23,$R23,$S23)</f>
        <v>0.17099999999999999</v>
      </c>
      <c r="U23" s="199"/>
      <c r="V23" s="200">
        <v>0.17099999999999999</v>
      </c>
      <c r="W23" s="199"/>
      <c r="X23" s="265">
        <v>0.17099999999999999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USDOIS17M_Quote#0002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0.17199999999999999</v>
      </c>
      <c r="Q24" s="197">
        <v>0.20200000000000001</v>
      </c>
      <c r="R24" s="197">
        <v>0</v>
      </c>
      <c r="S24" s="197">
        <v>0</v>
      </c>
      <c r="T24" s="201">
        <f>_xll.qlMidEquivalent($P24,$Q24,$R24,$S24)</f>
        <v>0.187</v>
      </c>
      <c r="U24" s="199"/>
      <c r="V24" s="200">
        <v>0.187</v>
      </c>
      <c r="W24" s="199"/>
      <c r="X24" s="265">
        <v>0.187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USDOIS18M_Quote#0002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0.192</v>
      </c>
      <c r="Q25" s="197">
        <v>0.222</v>
      </c>
      <c r="R25" s="197">
        <v>0</v>
      </c>
      <c r="S25" s="197">
        <v>0</v>
      </c>
      <c r="T25" s="201">
        <f>_xll.qlMidEquivalent($P25,$Q25,$R25,$S25)</f>
        <v>0.20700000000000002</v>
      </c>
      <c r="U25" s="199"/>
      <c r="V25" s="200">
        <v>0.20700000000000002</v>
      </c>
      <c r="W25" s="199"/>
      <c r="X25" s="265">
        <v>0.20700000000000002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USDOIS19M_Quote#0002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0.20899999999999999</v>
      </c>
      <c r="Q26" s="197">
        <v>0.23899999999999999</v>
      </c>
      <c r="R26" s="197">
        <v>0</v>
      </c>
      <c r="S26" s="197">
        <v>0</v>
      </c>
      <c r="T26" s="201">
        <f>_xll.qlMidEquivalent($P26,$Q26,$R26,$S26)</f>
        <v>0.22399999999999998</v>
      </c>
      <c r="U26" s="199"/>
      <c r="V26" s="200">
        <v>0.22399999999999998</v>
      </c>
      <c r="W26" s="199"/>
      <c r="X26" s="265">
        <v>0.22399999999999998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USDOIS20M_Quote#0002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0.23100000000000001</v>
      </c>
      <c r="Q27" s="197">
        <v>0.26100000000000001</v>
      </c>
      <c r="R27" s="197">
        <v>0</v>
      </c>
      <c r="S27" s="197">
        <v>0</v>
      </c>
      <c r="T27" s="201">
        <f>_xll.qlMidEquivalent($P27,$Q27,$R27,$S27)</f>
        <v>0.246</v>
      </c>
      <c r="U27" s="199"/>
      <c r="V27" s="200">
        <v>0.246</v>
      </c>
      <c r="W27" s="199"/>
      <c r="X27" s="265">
        <v>0.246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USDOIS21M_Quote#0002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0.255</v>
      </c>
      <c r="Q28" s="197">
        <v>0.28499999999999998</v>
      </c>
      <c r="R28" s="197">
        <v>0</v>
      </c>
      <c r="S28" s="197">
        <v>0</v>
      </c>
      <c r="T28" s="201">
        <f>_xll.qlMidEquivalent($P28,$Q28,$R28,$S28)</f>
        <v>0.27</v>
      </c>
      <c r="U28" s="199"/>
      <c r="V28" s="200">
        <v>0.27</v>
      </c>
      <c r="W28" s="199"/>
      <c r="X28" s="265">
        <v>0.27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USDOIS22M_Quote#0002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0.27900000000000003</v>
      </c>
      <c r="Q29" s="197">
        <v>0.309</v>
      </c>
      <c r="R29" s="197">
        <v>0</v>
      </c>
      <c r="S29" s="197">
        <v>0</v>
      </c>
      <c r="T29" s="201">
        <f>_xll.qlMidEquivalent($P29,$Q29,$R29,$S29)</f>
        <v>0.29400000000000004</v>
      </c>
      <c r="U29" s="199"/>
      <c r="V29" s="200">
        <v>0.29400000000000004</v>
      </c>
      <c r="W29" s="199"/>
      <c r="X29" s="265">
        <v>0.29400000000000004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USDOIS23M_Quote#0002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0.30499999999999999</v>
      </c>
      <c r="Q30" s="197">
        <v>0.33500000000000002</v>
      </c>
      <c r="R30" s="197">
        <v>0</v>
      </c>
      <c r="S30" s="197">
        <v>0</v>
      </c>
      <c r="T30" s="201">
        <f>_xll.qlMidEquivalent($P30,$Q30,$R30,$S30)</f>
        <v>0.32</v>
      </c>
      <c r="U30" s="199"/>
      <c r="V30" s="200">
        <v>0.32100000000000001</v>
      </c>
      <c r="W30" s="199"/>
      <c r="X30" s="265">
        <v>0.32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USDOIS2Y_Quote#0002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0.33300000000000002</v>
      </c>
      <c r="Q31" s="197">
        <v>0.36299999999999999</v>
      </c>
      <c r="R31" s="197">
        <v>0</v>
      </c>
      <c r="S31" s="197">
        <v>0</v>
      </c>
      <c r="T31" s="201">
        <f>_xll.qlMidEquivalent($P31,$Q31,$R31,$S31)</f>
        <v>0.34799999999999998</v>
      </c>
      <c r="U31" s="199"/>
      <c r="V31" s="200">
        <v>0.34899999999999998</v>
      </c>
      <c r="W31" s="199"/>
      <c r="X31" s="265">
        <v>0.34799999999999998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USDOIS27M_Quote#0002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0.41299999999999998</v>
      </c>
      <c r="Q32" s="197">
        <v>0.46300000000000002</v>
      </c>
      <c r="R32" s="197">
        <v>0</v>
      </c>
      <c r="S32" s="197">
        <v>0</v>
      </c>
      <c r="T32" s="201">
        <f>_xll.qlMidEquivalent($P32,$Q32,$R32,$S32)</f>
        <v>0.438</v>
      </c>
      <c r="U32" s="199"/>
      <c r="V32" s="200">
        <v>0.439</v>
      </c>
      <c r="W32" s="199"/>
      <c r="X32" s="265">
        <v>0.438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USDOIS30M_Quote#0002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0.50900000000000001</v>
      </c>
      <c r="Q33" s="197">
        <v>0.55900000000000005</v>
      </c>
      <c r="R33" s="197">
        <v>0</v>
      </c>
      <c r="S33" s="197">
        <v>0</v>
      </c>
      <c r="T33" s="201">
        <f>_xll.qlMidEquivalent($P33,$Q33,$R33,$S33)</f>
        <v>0.53400000000000003</v>
      </c>
      <c r="U33" s="199"/>
      <c r="V33" s="200">
        <v>0.53400000000000003</v>
      </c>
      <c r="W33" s="199"/>
      <c r="X33" s="265">
        <v>0.53400000000000003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USDOIS33M_Quote#0002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0.60699999999999998</v>
      </c>
      <c r="Q34" s="197">
        <v>0.65700000000000003</v>
      </c>
      <c r="R34" s="197">
        <v>0</v>
      </c>
      <c r="S34" s="197">
        <v>0</v>
      </c>
      <c r="T34" s="201">
        <f>_xll.qlMidEquivalent($P34,$Q34,$R34,$S34)</f>
        <v>0.63200000000000001</v>
      </c>
      <c r="U34" s="199"/>
      <c r="V34" s="200">
        <v>0.63300000000000001</v>
      </c>
      <c r="W34" s="199"/>
      <c r="X34" s="265">
        <v>0.63200000000000001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USDOIS3Y_Quote#0002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0.70399999999999996</v>
      </c>
      <c r="Q35" s="197">
        <v>0.754</v>
      </c>
      <c r="R35" s="197">
        <v>0</v>
      </c>
      <c r="S35" s="197">
        <v>0</v>
      </c>
      <c r="T35" s="201">
        <f>_xll.qlMidEquivalent($P35,$Q35,$R35,$S35)</f>
        <v>0.72899999999999998</v>
      </c>
      <c r="U35" s="199"/>
      <c r="V35" s="200">
        <v>0.73</v>
      </c>
      <c r="W35" s="199"/>
      <c r="X35" s="265">
        <v>0.72899999999999998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USDOIS39M_Quote#0002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0.80200000000000005</v>
      </c>
      <c r="Q36" s="197">
        <v>0.85199999999999998</v>
      </c>
      <c r="R36" s="197">
        <v>0</v>
      </c>
      <c r="S36" s="197">
        <v>0</v>
      </c>
      <c r="T36" s="201">
        <f>_xll.qlMidEquivalent($P36,$Q36,$R36,$S36)</f>
        <v>0.82699999999999996</v>
      </c>
      <c r="U36" s="199"/>
      <c r="V36" s="200">
        <v>0.82899999999999996</v>
      </c>
      <c r="W36" s="199"/>
      <c r="X36" s="265">
        <v>0.82699999999999996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USDOIS42M_Quote#0002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0.89700000000000002</v>
      </c>
      <c r="Q37" s="197">
        <v>0.94699999999999995</v>
      </c>
      <c r="R37" s="197">
        <v>0</v>
      </c>
      <c r="S37" s="197">
        <v>0</v>
      </c>
      <c r="T37" s="201">
        <f>_xll.qlMidEquivalent($P37,$Q37,$R37,$S37)</f>
        <v>0.92199999999999993</v>
      </c>
      <c r="U37" s="199"/>
      <c r="V37" s="200">
        <v>0.92500000000000004</v>
      </c>
      <c r="W37" s="199"/>
      <c r="X37" s="265">
        <v>0.92199999999999993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USDOIS45M_Quote#0002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0.99199999999999999</v>
      </c>
      <c r="Q38" s="197">
        <v>1.042</v>
      </c>
      <c r="R38" s="197">
        <v>0</v>
      </c>
      <c r="S38" s="197">
        <v>0</v>
      </c>
      <c r="T38" s="201">
        <f>_xll.qlMidEquivalent($P38,$Q38,$R38,$S38)</f>
        <v>1.0169999999999999</v>
      </c>
      <c r="U38" s="199"/>
      <c r="V38" s="200">
        <v>1.0190000000000001</v>
      </c>
      <c r="W38" s="199"/>
      <c r="X38" s="265">
        <v>1.0169999999999999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USDOIS4Y_Quote#0002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1.081</v>
      </c>
      <c r="Q39" s="197">
        <v>1.131</v>
      </c>
      <c r="R39" s="197">
        <v>0</v>
      </c>
      <c r="S39" s="197">
        <v>0</v>
      </c>
      <c r="T39" s="201">
        <f>_xll.qlMidEquivalent($P39,$Q39,$R39,$S39)</f>
        <v>1.1059999999999999</v>
      </c>
      <c r="U39" s="199"/>
      <c r="V39" s="200">
        <v>1.1080000000000001</v>
      </c>
      <c r="W39" s="199"/>
      <c r="X39" s="265">
        <v>1.1059999999999999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USDOIS51M_Quote#0002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1.1679999999999999</v>
      </c>
      <c r="Q40" s="197">
        <v>1.218</v>
      </c>
      <c r="R40" s="197">
        <v>0</v>
      </c>
      <c r="S40" s="197">
        <v>0</v>
      </c>
      <c r="T40" s="201">
        <f>_xll.qlMidEquivalent($P40,$Q40,$R40,$S40)</f>
        <v>1.1930000000000001</v>
      </c>
      <c r="U40" s="199"/>
      <c r="V40" s="200">
        <v>1.194</v>
      </c>
      <c r="W40" s="199"/>
      <c r="X40" s="265">
        <v>1.1930000000000001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USDOIS54M_Quote#0002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1.2549999999999999</v>
      </c>
      <c r="Q41" s="197">
        <v>1.3049999999999999</v>
      </c>
      <c r="R41" s="197">
        <v>0</v>
      </c>
      <c r="S41" s="197">
        <v>0</v>
      </c>
      <c r="T41" s="201">
        <f>_xll.qlMidEquivalent($P41,$Q41,$R41,$S41)</f>
        <v>1.2799999999999998</v>
      </c>
      <c r="U41" s="199"/>
      <c r="V41" s="200">
        <v>1.2810000000000001</v>
      </c>
      <c r="W41" s="199"/>
      <c r="X41" s="265">
        <v>1.2799999999999998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USDOIS57M_Quote#0002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1.3340000000000001</v>
      </c>
      <c r="Q42" s="197">
        <v>1.3839999999999999</v>
      </c>
      <c r="R42" s="197">
        <v>0</v>
      </c>
      <c r="S42" s="197">
        <v>0</v>
      </c>
      <c r="T42" s="201">
        <f>_xll.qlMidEquivalent($P42,$Q42,$R42,$S42)</f>
        <v>1.359</v>
      </c>
      <c r="U42" s="199"/>
      <c r="V42" s="200">
        <v>1.3599999999999999</v>
      </c>
      <c r="W42" s="199"/>
      <c r="X42" s="265">
        <v>1.359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USDOIS5Y_Quote#0002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1.411</v>
      </c>
      <c r="Q43" s="197">
        <v>1.4610000000000001</v>
      </c>
      <c r="R43" s="197">
        <v>0</v>
      </c>
      <c r="S43" s="197">
        <v>0</v>
      </c>
      <c r="T43" s="201">
        <f>_xll.qlMidEquivalent($P43,$Q43,$R43,$S43)</f>
        <v>1.4359999999999999</v>
      </c>
      <c r="U43" s="199"/>
      <c r="V43" s="200">
        <v>1.4369999999999998</v>
      </c>
      <c r="W43" s="199"/>
      <c r="X43" s="265">
        <v>1.4359999999999999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USDOIS6Y_Quote#0002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1.681</v>
      </c>
      <c r="Q44" s="197">
        <v>1.7310000000000001</v>
      </c>
      <c r="R44" s="197">
        <v>0</v>
      </c>
      <c r="S44" s="197">
        <v>0</v>
      </c>
      <c r="T44" s="201">
        <f>_xll.qlMidEquivalent($P44,$Q44,$R44,$S44)</f>
        <v>1.706</v>
      </c>
      <c r="U44" s="199"/>
      <c r="V44" s="200">
        <v>1.7080000000000002</v>
      </c>
      <c r="W44" s="199"/>
      <c r="X44" s="265">
        <v>1.706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USDOIS7Y_Quote#0002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1.9059999999999999</v>
      </c>
      <c r="Q45" s="197">
        <v>1.956</v>
      </c>
      <c r="R45" s="197">
        <v>0</v>
      </c>
      <c r="S45" s="197">
        <v>0</v>
      </c>
      <c r="T45" s="201">
        <f>_xll.qlMidEquivalent($P45,$Q45,$R45,$S45)</f>
        <v>1.931</v>
      </c>
      <c r="U45" s="199"/>
      <c r="V45" s="200">
        <v>1.9329999999999998</v>
      </c>
      <c r="W45" s="199"/>
      <c r="X45" s="265">
        <v>1.931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USDOIS8Y_Quote#0002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2.09</v>
      </c>
      <c r="Q46" s="197">
        <v>2.14</v>
      </c>
      <c r="R46" s="197">
        <v>0</v>
      </c>
      <c r="S46" s="197">
        <v>0</v>
      </c>
      <c r="T46" s="201">
        <f>_xll.qlMidEquivalent($P46,$Q46,$R46,$S46)</f>
        <v>2.1150000000000002</v>
      </c>
      <c r="U46" s="199"/>
      <c r="V46" s="200">
        <v>2.1179999999999999</v>
      </c>
      <c r="W46" s="199"/>
      <c r="X46" s="265">
        <v>2.1150000000000002</v>
      </c>
      <c r="Y46" s="196">
        <f>_xll.qlSimpleQuoteSetValue(F46,X46/100,Trigger)</f>
        <v>-9.9999999999995925E-6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USDOIS9Y_Quote#0002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2.2450000000000001</v>
      </c>
      <c r="Q47" s="197">
        <v>2.2949999999999999</v>
      </c>
      <c r="R47" s="197">
        <v>0</v>
      </c>
      <c r="S47" s="197">
        <v>0</v>
      </c>
      <c r="T47" s="201">
        <f>_xll.qlMidEquivalent($P47,$Q47,$R47,$S47)</f>
        <v>2.27</v>
      </c>
      <c r="U47" s="199"/>
      <c r="V47" s="200">
        <v>2.2720000000000002</v>
      </c>
      <c r="W47" s="199"/>
      <c r="X47" s="265">
        <v>2.27</v>
      </c>
      <c r="Y47" s="196">
        <f>_xll.qlSimpleQuoteSetValue(F47,X47/100,Trigger)</f>
        <v>-9.9999999999961231E-6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USDOIS10Y_Quote#0002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2.375</v>
      </c>
      <c r="Q48" s="197">
        <v>2.4249999999999998</v>
      </c>
      <c r="R48" s="197">
        <v>0</v>
      </c>
      <c r="S48" s="197">
        <v>0</v>
      </c>
      <c r="T48" s="201">
        <f>_xll.qlMidEquivalent($P48,$Q48,$R48,$S48)</f>
        <v>2.4</v>
      </c>
      <c r="U48" s="199"/>
      <c r="V48" s="200">
        <v>2.4020000000000001</v>
      </c>
      <c r="W48" s="199"/>
      <c r="X48" s="265">
        <v>2.4</v>
      </c>
      <c r="Y48" s="196">
        <f>_xll.qlSimpleQuoteSetValue(F48,X48/100,Trigger)</f>
        <v>-1.9999999999999185E-5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USDOIS12Y_Quote#0002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2.5819999999999999</v>
      </c>
      <c r="Q49" s="197">
        <v>2.6320000000000001</v>
      </c>
      <c r="R49" s="197">
        <v>0</v>
      </c>
      <c r="S49" s="197">
        <v>0</v>
      </c>
      <c r="T49" s="201">
        <f>_xll.qlMidEquivalent($P49,$Q49,$R49,$S49)</f>
        <v>2.6070000000000002</v>
      </c>
      <c r="U49" s="199"/>
      <c r="V49" s="200">
        <v>2.609</v>
      </c>
      <c r="W49" s="199"/>
      <c r="X49" s="265">
        <v>2.6070000000000002</v>
      </c>
      <c r="Y49" s="196">
        <f>_xll.qlSimpleQuoteSetValue(F49,X49/100,Trigger)</f>
        <v>-1.9999999999995716E-5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USDOIS15Y_Quote#0002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2.7839999999999998</v>
      </c>
      <c r="Q50" s="197">
        <v>2.8340000000000001</v>
      </c>
      <c r="R50" s="197">
        <v>0</v>
      </c>
      <c r="S50" s="197">
        <v>0</v>
      </c>
      <c r="T50" s="201">
        <f>_xll.qlMidEquivalent($P50,$Q50,$R50,$S50)</f>
        <v>2.8090000000000002</v>
      </c>
      <c r="U50" s="199"/>
      <c r="V50" s="200">
        <v>2.81</v>
      </c>
      <c r="W50" s="199"/>
      <c r="X50" s="265">
        <v>2.8090000000000002</v>
      </c>
      <c r="Y50" s="196">
        <f>_xll.qlSimpleQuoteSetValue(F50,X50/100,Trigger)</f>
        <v>-9.9999999999995925E-6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USDOIS20Y_Quote#0002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2.9670000000000001</v>
      </c>
      <c r="Q51" s="197">
        <v>3.0169999999999999</v>
      </c>
      <c r="R51" s="197">
        <v>0</v>
      </c>
      <c r="S51" s="197">
        <v>0</v>
      </c>
      <c r="T51" s="201">
        <f>_xll.qlMidEquivalent($P51,$Q51,$R51,$S51)</f>
        <v>2.992</v>
      </c>
      <c r="U51" s="199"/>
      <c r="V51" s="200">
        <v>2.9939999999999998</v>
      </c>
      <c r="W51" s="199"/>
      <c r="X51" s="265">
        <v>2.992</v>
      </c>
      <c r="Y51" s="196">
        <f>_xll.qlSimpleQuoteSetValue(F51,X51/100,Trigger)</f>
        <v>-9.9999999999995925E-6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USDOIS25Y_Quote#0002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3.0510000000000002</v>
      </c>
      <c r="Q52" s="197">
        <v>3.101</v>
      </c>
      <c r="R52" s="197">
        <v>0</v>
      </c>
      <c r="S52" s="197">
        <v>0</v>
      </c>
      <c r="T52" s="201">
        <f>_xll.qlMidEquivalent($P52,$Q52,$R52,$S52)</f>
        <v>3.0760000000000001</v>
      </c>
      <c r="U52" s="199"/>
      <c r="V52" s="200">
        <v>3.0780000000000003</v>
      </c>
      <c r="W52" s="199"/>
      <c r="X52" s="265">
        <v>3.0760000000000001</v>
      </c>
      <c r="Y52" s="196">
        <f>_xll.qlSimpleQuoteSetValue(F52,X52/100,Trigger)</f>
        <v>-9.9999999999995925E-6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USDOIS27Y_Quote#0002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USDOIS30Y_Quote#0002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3.093</v>
      </c>
      <c r="Q54" s="197">
        <v>3.1429999999999998</v>
      </c>
      <c r="R54" s="197">
        <v>0</v>
      </c>
      <c r="S54" s="197">
        <v>0</v>
      </c>
      <c r="T54" s="201">
        <f>_xll.qlMidEquivalent($P54,$Q54,$R54,$S54)</f>
        <v>3.1179999999999999</v>
      </c>
      <c r="U54" s="199"/>
      <c r="V54" s="200">
        <v>3.1189999999999998</v>
      </c>
      <c r="W54" s="199"/>
      <c r="X54" s="265">
        <v>3.1179999999999999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USDOIS35Y_Quote#0002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3.1059999999999999</v>
      </c>
      <c r="Q55" s="197">
        <v>3.1560000000000001</v>
      </c>
      <c r="R55" s="197">
        <v>0</v>
      </c>
      <c r="S55" s="197">
        <v>0</v>
      </c>
      <c r="T55" s="201">
        <f>_xll.qlMidEquivalent($P55,$Q55,$R55,$S55)</f>
        <v>3.1310000000000002</v>
      </c>
      <c r="U55" s="199"/>
      <c r="V55" s="200">
        <v>3.133</v>
      </c>
      <c r="W55" s="199"/>
      <c r="X55" s="265">
        <v>3.1310000000000002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USDOIS40Y_Quote#0002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3.11</v>
      </c>
      <c r="Q56" s="197">
        <v>3.16</v>
      </c>
      <c r="R56" s="197">
        <v>0</v>
      </c>
      <c r="S56" s="197">
        <v>0</v>
      </c>
      <c r="T56" s="201">
        <f>_xll.qlMidEquivalent($P56,$Q56,$R56,$S56)</f>
        <v>3.1349999999999998</v>
      </c>
      <c r="U56" s="199"/>
      <c r="V56" s="200">
        <v>3.1360000000000001</v>
      </c>
      <c r="W56" s="199"/>
      <c r="X56" s="265">
        <v>3.1349999999999998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USDOIS45Y_Quote#0002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3.101</v>
      </c>
      <c r="Q57" s="197">
        <v>3.1509999999999998</v>
      </c>
      <c r="R57" s="197">
        <v>0</v>
      </c>
      <c r="S57" s="197">
        <v>0</v>
      </c>
      <c r="T57" s="201">
        <f>_xll.qlMidEquivalent($P57,$Q57,$R57,$S57)</f>
        <v>3.1259999999999999</v>
      </c>
      <c r="U57" s="199"/>
      <c r="V57" s="200">
        <v>3.1280000000000001</v>
      </c>
      <c r="W57" s="199"/>
      <c r="X57" s="265">
        <v>3.1259999999999999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USDOIS50Y_Quote#0002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3.093</v>
      </c>
      <c r="Q58" s="210">
        <v>3.1429999999999998</v>
      </c>
      <c r="R58" s="210">
        <v>0</v>
      </c>
      <c r="S58" s="210">
        <v>0</v>
      </c>
      <c r="T58" s="213">
        <f>_xll.qlMidEquivalent($P58,$Q58,$R58,$S58)</f>
        <v>3.1179999999999999</v>
      </c>
      <c r="U58" s="199"/>
      <c r="V58" s="200">
        <v>3.1189999999999998</v>
      </c>
      <c r="W58" s="199"/>
      <c r="X58" s="258">
        <v>3.1179999999999999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JUN13</v>
      </c>
      <c r="E60" s="177" t="str">
        <f t="shared" ref="E60:E95" si="4">Currency&amp;$B60&amp;$C60&amp;$D60&amp;QuoteSuffix</f>
        <v>USDFEDOISJUN13_Quote</v>
      </c>
      <c r="F60" s="177" t="str">
        <f>_xll.qlSimpleQuote(Currency&amp;$B60&amp;$C60&amp;$D60&amp;QuoteSuffix,,RateTickValue,Permanent,Trigger,ObjectOverwrite)</f>
        <v>USDFEDOISJUN13_Quote#0002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JUL13</v>
      </c>
      <c r="E61" s="177" t="str">
        <f t="shared" si="4"/>
        <v>USDFEDOISJUL13_Quote</v>
      </c>
      <c r="F61" s="177" t="str">
        <f>_xll.qlSimpleQuote(Currency&amp;$B61&amp;$C61&amp;$D61&amp;QuoteSuffix,,RateTickValue,Permanent,Trigger,ObjectOverwrite)</f>
        <v>USDFEDOISJUL13_Quote#0002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AUG13</v>
      </c>
      <c r="E62" s="177" t="str">
        <f t="shared" si="4"/>
        <v>USDFEDOISAUG13_Quote</v>
      </c>
      <c r="F62" s="177" t="str">
        <f>_xll.qlSimpleQuote(Currency&amp;$B62&amp;$C62&amp;$D62&amp;QuoteSuffix,,RateTickValue,Permanent,Trigger,ObjectOverwrite)</f>
        <v>USDFEDOISAUG13_Quote#0002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SEP13</v>
      </c>
      <c r="E63" s="177" t="str">
        <f t="shared" si="4"/>
        <v>USDFEDOISSEP13_Quote</v>
      </c>
      <c r="F63" s="177" t="str">
        <f>_xll.qlSimpleQuote(Currency&amp;$B63&amp;$C63&amp;$D63&amp;QuoteSuffix,,RateTickValue,Permanent,Trigger,ObjectOverwrite)</f>
        <v>USDFEDOISSEP13_Quote#0002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OCT13</v>
      </c>
      <c r="E64" s="177" t="str">
        <f t="shared" si="4"/>
        <v>USDFEDOISOCT13_Quote</v>
      </c>
      <c r="F64" s="177" t="str">
        <f>_xll.qlSimpleQuote(Currency&amp;$B64&amp;$C64&amp;$D64&amp;QuoteSuffix,,RateTickValue,Permanent,Trigger,ObjectOverwrite)</f>
        <v>USDFEDOISOCT13_Quote#0002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str">
        <f>_xll.qlECBNextCode(_xll.qlECBdate(D64))</f>
        <v>NOV13</v>
      </c>
      <c r="E65" s="177" t="str">
        <f t="shared" si="4"/>
        <v>USDFEDOISNOV13_Quote</v>
      </c>
      <c r="F65" s="177" t="str">
        <f>_xll.qlSimpleQuote(Currency&amp;$B65&amp;$C65&amp;$D65&amp;QuoteSuffix,,RateTickValue,Permanent,Trigger,ObjectOverwrite)</f>
        <v>USDFEDOISNOV13_Quote#0002</v>
      </c>
      <c r="G65" s="24" t="str">
        <f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str">
        <f>_xll.qlECBNextCode(_xll.qlECBdate(D65))</f>
        <v>DEC13</v>
      </c>
      <c r="E66" s="177" t="str">
        <f t="shared" si="4"/>
        <v>USDFEDOISDEC13_Quote</v>
      </c>
      <c r="F66" s="177" t="str">
        <f>_xll.qlSimpleQuote(Currency&amp;$B66&amp;$C66&amp;$D66&amp;QuoteSuffix,,RateTickValue,Permanent,Trigger,ObjectOverwrite)</f>
        <v>USDFEDOISDEC13_Quote#0002</v>
      </c>
      <c r="G66" s="24" t="str">
        <f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11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12:26:30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USD2X1S_Quote#0002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0.124</v>
      </c>
      <c r="Q5" s="197">
        <v>0.17399999999999999</v>
      </c>
      <c r="R5" s="197">
        <v>0</v>
      </c>
      <c r="S5" s="197">
        <v>0</v>
      </c>
      <c r="T5" s="201">
        <f>_xll.qlMidSafe($P5,$Q5)</f>
        <v>0.14899999999999999</v>
      </c>
      <c r="U5" s="199"/>
      <c r="V5" s="200">
        <v>0.14899999999999999</v>
      </c>
      <c r="W5" s="199"/>
      <c r="X5" s="265">
        <f t="array" ref="X5:X18">QuoteLive</f>
        <v>0.14899999999999999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USD3X1S_Quote#0002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0.125</v>
      </c>
      <c r="Q6" s="197">
        <v>0.17499999999999999</v>
      </c>
      <c r="R6" s="197">
        <v>0</v>
      </c>
      <c r="S6" s="197">
        <v>0</v>
      </c>
      <c r="T6" s="201">
        <f>_xll.qlMidSafe($P6,$Q6)</f>
        <v>0.15</v>
      </c>
      <c r="U6" s="199"/>
      <c r="V6" s="200">
        <v>0.15</v>
      </c>
      <c r="W6" s="199"/>
      <c r="X6" s="265">
        <v>0.15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USD4X1S_Quote#0002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0.126</v>
      </c>
      <c r="Q7" s="197">
        <v>0.17599999999999999</v>
      </c>
      <c r="R7" s="197">
        <v>0</v>
      </c>
      <c r="S7" s="197">
        <v>0</v>
      </c>
      <c r="T7" s="201">
        <f>_xll.qlMidSafe($P7,$Q7)</f>
        <v>0.151</v>
      </c>
      <c r="U7" s="199"/>
      <c r="V7" s="200">
        <v>0.151</v>
      </c>
      <c r="W7" s="199"/>
      <c r="X7" s="265">
        <v>0.151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USD5X1S_Quote#0002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0.126</v>
      </c>
      <c r="Q8" s="197">
        <v>0.17599999999999999</v>
      </c>
      <c r="R8" s="197">
        <v>0</v>
      </c>
      <c r="S8" s="197">
        <v>0</v>
      </c>
      <c r="T8" s="201">
        <f>_xll.qlMidSafe($P8,$Q8)</f>
        <v>0.151</v>
      </c>
      <c r="U8" s="199"/>
      <c r="V8" s="200">
        <v>0.151</v>
      </c>
      <c r="W8" s="199"/>
      <c r="X8" s="265">
        <v>0.151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USD6X1S_Quote#0002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0.128</v>
      </c>
      <c r="Q9" s="197">
        <v>0.17799999999999999</v>
      </c>
      <c r="R9" s="197">
        <v>0</v>
      </c>
      <c r="S9" s="197">
        <v>0</v>
      </c>
      <c r="T9" s="201">
        <f>_xll.qlMidSafe($P9,$Q9)</f>
        <v>0.153</v>
      </c>
      <c r="U9" s="199"/>
      <c r="V9" s="200">
        <v>0.153</v>
      </c>
      <c r="W9" s="199"/>
      <c r="X9" s="265">
        <v>0.153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USD7X1S_Quote#0002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0.129</v>
      </c>
      <c r="Q10" s="197">
        <v>0.17899999999999999</v>
      </c>
      <c r="R10" s="197">
        <v>0</v>
      </c>
      <c r="S10" s="197">
        <v>0</v>
      </c>
      <c r="T10" s="201">
        <f>_xll.qlMidSafe($P10,$Q10)</f>
        <v>0.154</v>
      </c>
      <c r="U10" s="199"/>
      <c r="V10" s="200">
        <v>0.154</v>
      </c>
      <c r="W10" s="199"/>
      <c r="X10" s="265">
        <v>0.154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USD8X1S_Quote#0002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0.13200000000000001</v>
      </c>
      <c r="Q11" s="197">
        <v>0.182</v>
      </c>
      <c r="R11" s="197">
        <v>0</v>
      </c>
      <c r="S11" s="197">
        <v>0</v>
      </c>
      <c r="T11" s="201">
        <f>_xll.qlMidSafe($P11,$Q11)</f>
        <v>0.157</v>
      </c>
      <c r="U11" s="199"/>
      <c r="V11" s="200">
        <v>0.157</v>
      </c>
      <c r="W11" s="199"/>
      <c r="X11" s="265">
        <v>0.157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USD9X1S_Quote#0002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0.13600000000000001</v>
      </c>
      <c r="Q12" s="197">
        <v>0.186</v>
      </c>
      <c r="R12" s="197">
        <v>0</v>
      </c>
      <c r="S12" s="197">
        <v>0</v>
      </c>
      <c r="T12" s="201">
        <f>_xll.qlMidSafe($P12,$Q12)</f>
        <v>0.161</v>
      </c>
      <c r="U12" s="199"/>
      <c r="V12" s="200">
        <v>0.161</v>
      </c>
      <c r="W12" s="199"/>
      <c r="X12" s="265">
        <v>0.161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USD10X1S_Quote#0002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0.13900000000000001</v>
      </c>
      <c r="Q13" s="197">
        <v>0.189</v>
      </c>
      <c r="R13" s="197">
        <v>0</v>
      </c>
      <c r="S13" s="197">
        <v>0</v>
      </c>
      <c r="T13" s="201">
        <f>_xll.qlMidSafe($P13,$Q13)</f>
        <v>0.16400000000000001</v>
      </c>
      <c r="U13" s="199"/>
      <c r="V13" s="200">
        <v>0.16500000000000001</v>
      </c>
      <c r="W13" s="199"/>
      <c r="X13" s="265">
        <v>0.16400000000000001</v>
      </c>
      <c r="Y13" s="196">
        <f>_xll.qlSimpleQuoteSetValue(F13,X13/100,Trigger)</f>
        <v>-1.0000000000000026E-5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USD11X1S_Quote#0002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0.14499999999999999</v>
      </c>
      <c r="Q14" s="197">
        <v>0.19500000000000001</v>
      </c>
      <c r="R14" s="197">
        <v>0</v>
      </c>
      <c r="S14" s="197">
        <v>0</v>
      </c>
      <c r="T14" s="201">
        <f>_xll.qlMidSafe($P14,$Q14)</f>
        <v>0.16999999999999998</v>
      </c>
      <c r="U14" s="199"/>
      <c r="V14" s="200">
        <v>0.16999999999999998</v>
      </c>
      <c r="W14" s="199"/>
      <c r="X14" s="265">
        <v>0.16999999999999998</v>
      </c>
      <c r="Y14" s="196">
        <f>_xll.qlSimpleQuoteSetValue(F14,X14/100,Trigger)</f>
        <v>0</v>
      </c>
      <c r="Z14" s="167"/>
      <c r="AB14" s="234">
        <f t="shared" si="2"/>
        <v>5.0000000000000044E-4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USD12X1S_Quote#0002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0.153</v>
      </c>
      <c r="Q15" s="197">
        <v>0.20300000000000001</v>
      </c>
      <c r="R15" s="197">
        <v>0</v>
      </c>
      <c r="S15" s="197">
        <v>0</v>
      </c>
      <c r="T15" s="201">
        <f>_xll.qlMidSafe($P15,$Q15)</f>
        <v>0.17799999999999999</v>
      </c>
      <c r="U15" s="199"/>
      <c r="V15" s="200">
        <v>0.17799999999999999</v>
      </c>
      <c r="W15" s="199"/>
      <c r="X15" s="265">
        <v>0.17799999999999999</v>
      </c>
      <c r="Y15" s="196">
        <f>_xll.qlSimpleQuoteSetValue(F15,X15/100,Trigger)</f>
        <v>0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0.189</v>
      </c>
      <c r="Q16" s="197">
        <v>0.23899999999999999</v>
      </c>
      <c r="R16" s="197">
        <v>0</v>
      </c>
      <c r="S16" s="197">
        <v>0</v>
      </c>
      <c r="T16" s="201">
        <f>_xll.qlMidSafe($P16,$Q16)</f>
        <v>0.214</v>
      </c>
      <c r="U16" s="199"/>
      <c r="V16" s="200">
        <v>0.214</v>
      </c>
      <c r="W16" s="199"/>
      <c r="X16" s="265">
        <v>0.214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0.24199999999999999</v>
      </c>
      <c r="Q17" s="197">
        <v>0.29199999999999998</v>
      </c>
      <c r="R17" s="197">
        <v>0</v>
      </c>
      <c r="S17" s="197">
        <v>0</v>
      </c>
      <c r="T17" s="201">
        <f>_xll.qlMidSafe($P17,$Q17)</f>
        <v>0.26700000000000002</v>
      </c>
      <c r="U17" s="199"/>
      <c r="V17" s="200">
        <v>0.26800000000000002</v>
      </c>
      <c r="W17" s="199"/>
      <c r="X17" s="265">
        <v>0.26700000000000002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0.39200000000000002</v>
      </c>
      <c r="Q18" s="197">
        <v>0.442</v>
      </c>
      <c r="R18" s="197">
        <v>0</v>
      </c>
      <c r="S18" s="197">
        <v>0</v>
      </c>
      <c r="T18" s="201">
        <f>_xll.qlMidSafe($P18,$Q18)</f>
        <v>0.41700000000000004</v>
      </c>
      <c r="U18" s="199"/>
      <c r="V18" s="212">
        <v>0.41800000000000004</v>
      </c>
      <c r="W18" s="199"/>
      <c r="X18" s="258">
        <v>0.41700000000000004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9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12:26:34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USD1S12_Quote#0002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0.23799999999999999</v>
      </c>
      <c r="Q5" s="197">
        <v>0.28799999999999998</v>
      </c>
      <c r="R5" s="197">
        <v>0</v>
      </c>
      <c r="S5" s="197">
        <v>0</v>
      </c>
      <c r="T5" s="201">
        <f>_xll.qlMidSafe($P5,$Q5)</f>
        <v>0.26300000000000001</v>
      </c>
      <c r="U5" s="199"/>
      <c r="V5" s="200">
        <v>0.317</v>
      </c>
      <c r="W5" s="199"/>
      <c r="X5" s="265">
        <f t="array" ref="X5:X11">QuoteLive</f>
        <v>0.26300000000000001</v>
      </c>
      <c r="Y5" s="196">
        <f>_xll.qlSimpleQuoteSetValue(F5,X5/100,Trigger)</f>
        <v>0</v>
      </c>
      <c r="Z5" s="167"/>
      <c r="AB5" s="234">
        <f t="shared" ref="AB5:AB11" si="2">(Q5-T5)/50</f>
        <v>4.9999999999999936E-4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USD2S12_Quote#0002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0.30199999999999999</v>
      </c>
      <c r="Q6" s="197">
        <v>0.35199999999999998</v>
      </c>
      <c r="R6" s="197">
        <v>0</v>
      </c>
      <c r="S6" s="197">
        <v>0</v>
      </c>
      <c r="T6" s="201">
        <f>_xll.qlMidSafe($P6,$Q6)</f>
        <v>0.32699999999999996</v>
      </c>
      <c r="U6" s="199"/>
      <c r="V6" s="200">
        <v>0.36899999999999999</v>
      </c>
      <c r="W6" s="199"/>
      <c r="X6" s="265">
        <v>0.32699999999999996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USD3S12_Quote#0002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0.41</v>
      </c>
      <c r="Q7" s="197">
        <v>0.46</v>
      </c>
      <c r="R7" s="197">
        <v>0</v>
      </c>
      <c r="S7" s="197">
        <v>0</v>
      </c>
      <c r="T7" s="201">
        <f>_xll.qlMidSafe($P7,$Q7)</f>
        <v>0.435</v>
      </c>
      <c r="U7" s="199"/>
      <c r="V7" s="200">
        <v>0.434</v>
      </c>
      <c r="W7" s="199"/>
      <c r="X7" s="265">
        <v>0.435</v>
      </c>
      <c r="Y7" s="196">
        <f>_xll.qlSimpleQuoteSetValue(F7,X7/100,Trigger)</f>
        <v>0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USD4S12_Quote#0002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0.56699999999999995</v>
      </c>
      <c r="Q8" s="197">
        <v>0.61699999999999999</v>
      </c>
      <c r="R8" s="197">
        <v>0</v>
      </c>
      <c r="S8" s="197">
        <v>0</v>
      </c>
      <c r="T8" s="201">
        <f>_xll.qlMidSafe($P8,$Q8)</f>
        <v>0.59199999999999997</v>
      </c>
      <c r="U8" s="199"/>
      <c r="V8" s="200">
        <v>0.51900000000000002</v>
      </c>
      <c r="W8" s="199"/>
      <c r="X8" s="265">
        <v>0.59199999999999997</v>
      </c>
      <c r="Y8" s="196">
        <f>_xll.qlSimpleQuoteSetValue(F8,X8/100,Trigger)</f>
        <v>1.000000000000046E-5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USD1S24_Quote#0002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USD2S24_Quote#0002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USD1S36_Quote#0002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68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12:30:45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USDAM3L1Y_Quote#0002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0.23799999999999999</v>
      </c>
      <c r="U6" s="197">
        <v>0.26800000000000002</v>
      </c>
      <c r="V6" s="197">
        <v>0</v>
      </c>
      <c r="W6" s="197">
        <v>0</v>
      </c>
      <c r="X6" s="201">
        <f>_xll.qlMidSafe($T6,$U6)</f>
        <v>0.253</v>
      </c>
      <c r="Y6" s="199"/>
      <c r="Z6" s="200">
        <v>0.253</v>
      </c>
      <c r="AA6" s="199"/>
      <c r="AB6" s="265">
        <v>0.253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USDAM3L15M_Quote#0002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USDAM3L18M_Quote#0002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USDAM3L21M_Quote#0002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USDAM3L2Y_Quote#0002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0.47799999999999998</v>
      </c>
      <c r="U10" s="197">
        <v>0.50800000000000001</v>
      </c>
      <c r="V10" s="197">
        <v>0</v>
      </c>
      <c r="W10" s="197">
        <v>0</v>
      </c>
      <c r="X10" s="201">
        <f>_xll.qlMidSafe($T10,$U10)</f>
        <v>0.49299999999999999</v>
      </c>
      <c r="Y10" s="199"/>
      <c r="Z10" s="200">
        <v>0.49299999999999999</v>
      </c>
      <c r="AA10" s="199"/>
      <c r="AB10" s="265">
        <v>0.49299999999999999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USDAM3L3Y_Quote#0002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0.876</v>
      </c>
      <c r="U11" s="197">
        <v>0.90600000000000003</v>
      </c>
      <c r="V11" s="197">
        <v>0</v>
      </c>
      <c r="W11" s="197">
        <v>0</v>
      </c>
      <c r="X11" s="201">
        <f>_xll.qlMidSafe($T11,$U11)</f>
        <v>0.89100000000000001</v>
      </c>
      <c r="Y11" s="199"/>
      <c r="Z11" s="200">
        <v>0.89300000000000002</v>
      </c>
      <c r="AA11" s="199"/>
      <c r="AB11" s="265">
        <v>0.89100000000000001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3.0000000000000024E-4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USDAM3L4Y_Quote#0002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1.27</v>
      </c>
      <c r="U12" s="197">
        <v>1.3</v>
      </c>
      <c r="V12" s="197">
        <v>0</v>
      </c>
      <c r="W12" s="197">
        <v>0</v>
      </c>
      <c r="X12" s="201">
        <f>_xll.qlMidSafe($T12,$U12)</f>
        <v>1.2850000000000001</v>
      </c>
      <c r="Y12" s="199"/>
      <c r="Z12" s="200">
        <v>1.2879999999999998</v>
      </c>
      <c r="AA12" s="199"/>
      <c r="AB12" s="265">
        <v>1.2850000000000001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USDAM3L5Y_Quote#0002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1.6080000000000001</v>
      </c>
      <c r="U13" s="197">
        <v>1.6379999999999999</v>
      </c>
      <c r="V13" s="197">
        <v>0</v>
      </c>
      <c r="W13" s="197">
        <v>0</v>
      </c>
      <c r="X13" s="201">
        <f>_xll.qlMidSafe($T13,$U13)</f>
        <v>1.623</v>
      </c>
      <c r="Y13" s="199"/>
      <c r="Z13" s="200">
        <v>1.6259999999999999</v>
      </c>
      <c r="AA13" s="199"/>
      <c r="AB13" s="265">
        <v>1.623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USDAM3L6Y_Quote#0002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1.889</v>
      </c>
      <c r="U14" s="197">
        <v>1.919</v>
      </c>
      <c r="V14" s="197">
        <v>0</v>
      </c>
      <c r="W14" s="197">
        <v>0</v>
      </c>
      <c r="X14" s="201">
        <f>_xll.qlMidSafe($T14,$U14)</f>
        <v>1.9039999999999999</v>
      </c>
      <c r="Y14" s="199"/>
      <c r="Z14" s="200">
        <v>1.9060000000000001</v>
      </c>
      <c r="AA14" s="199"/>
      <c r="AB14" s="265">
        <v>1.9039999999999999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USDAM3L7Y_Quote#0002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2.121</v>
      </c>
      <c r="U15" s="197">
        <v>2.1509999999999998</v>
      </c>
      <c r="V15" s="197">
        <v>0</v>
      </c>
      <c r="W15" s="197">
        <v>0</v>
      </c>
      <c r="X15" s="201">
        <f>_xll.qlMidSafe($T15,$U15)</f>
        <v>2.1360000000000001</v>
      </c>
      <c r="Y15" s="199"/>
      <c r="Z15" s="200">
        <v>2.1390000000000002</v>
      </c>
      <c r="AA15" s="199"/>
      <c r="AB15" s="265">
        <v>2.1360000000000001</v>
      </c>
      <c r="AC15" s="196">
        <f>_xll.qlSimpleQuoteSetValue(F15,AB15/100,Trigger)</f>
        <v>-9.9999999999995925E-6</v>
      </c>
      <c r="AD15" s="167"/>
      <c r="AE15" s="13"/>
      <c r="AF15" s="13"/>
      <c r="AG15" s="13"/>
      <c r="AH15" s="13"/>
      <c r="AI15" s="13"/>
      <c r="AJ15" s="234">
        <f t="shared" si="1"/>
        <v>2.9999999999999363E-4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USDAM3L8Y_Quote#0002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2.3109999999999999</v>
      </c>
      <c r="U16" s="197">
        <v>2.3410000000000002</v>
      </c>
      <c r="V16" s="197">
        <v>0</v>
      </c>
      <c r="W16" s="197">
        <v>0</v>
      </c>
      <c r="X16" s="201">
        <f>_xll.qlMidSafe($T16,$U16)</f>
        <v>2.3260000000000001</v>
      </c>
      <c r="Y16" s="199"/>
      <c r="Z16" s="200">
        <v>2.3280000000000003</v>
      </c>
      <c r="AA16" s="199"/>
      <c r="AB16" s="265">
        <v>2.3260000000000001</v>
      </c>
      <c r="AC16" s="196">
        <f>_xll.qlSimpleQuoteSetValue(F16,AB16/100,Trigger)</f>
        <v>-9.9999999999995925E-6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USDAM3L9Y_Quote#0002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2.468</v>
      </c>
      <c r="U17" s="197">
        <v>2.4980000000000002</v>
      </c>
      <c r="V17" s="197">
        <v>0</v>
      </c>
      <c r="W17" s="197">
        <v>0</v>
      </c>
      <c r="X17" s="201">
        <f>_xll.qlMidSafe($T17,$U17)</f>
        <v>2.4830000000000001</v>
      </c>
      <c r="Y17" s="199"/>
      <c r="Z17" s="200">
        <v>2.4850000000000003</v>
      </c>
      <c r="AA17" s="199"/>
      <c r="AB17" s="265">
        <v>2.4830000000000001</v>
      </c>
      <c r="AC17" s="196">
        <f>_xll.qlSimpleQuoteSetValue(F17,AB17/100,Trigger)</f>
        <v>-9.9999999999995925E-6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USDAM3L10Y_Quote#0002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2.6</v>
      </c>
      <c r="U18" s="197">
        <v>2.63</v>
      </c>
      <c r="V18" s="197">
        <v>0</v>
      </c>
      <c r="W18" s="197">
        <v>0</v>
      </c>
      <c r="X18" s="201">
        <f>_xll.qlMidSafe($T18,$U18)</f>
        <v>2.6150000000000002</v>
      </c>
      <c r="Y18" s="199"/>
      <c r="Z18" s="200">
        <v>2.617</v>
      </c>
      <c r="AA18" s="199"/>
      <c r="AB18" s="265">
        <v>2.6150000000000002</v>
      </c>
      <c r="AC18" s="196">
        <f>_xll.qlSimpleQuoteSetValue(F18,AB18/100,Trigger)</f>
        <v>-9.9999999999926537E-6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USDAM3L11Y_Quote#0002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USDAM3L12Y_Quote#0002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2.8069999999999999</v>
      </c>
      <c r="U20" s="197">
        <v>2.8370000000000002</v>
      </c>
      <c r="V20" s="197">
        <v>0</v>
      </c>
      <c r="W20" s="197">
        <v>0</v>
      </c>
      <c r="X20" s="201">
        <f>_xll.qlMidSafe($T20,$U20)</f>
        <v>2.8220000000000001</v>
      </c>
      <c r="Y20" s="199"/>
      <c r="Z20" s="200">
        <v>2.8239999999999998</v>
      </c>
      <c r="AA20" s="199"/>
      <c r="AB20" s="265">
        <v>2.8220000000000001</v>
      </c>
      <c r="AC20" s="196">
        <f>_xll.qlSimpleQuoteSetValue(F20,AB20/100,Trigger)</f>
        <v>-9.9999999999961231E-6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USDAM3L13Y_Quote#0002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USDAM3L14Y_Quote#0002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USDAM3L15Y_Quote#0002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3.012</v>
      </c>
      <c r="U23" s="197">
        <v>3.0419999999999998</v>
      </c>
      <c r="V23" s="197">
        <v>0</v>
      </c>
      <c r="W23" s="197">
        <v>0</v>
      </c>
      <c r="X23" s="201">
        <f>_xll.qlMidSafe($T23,$U23)</f>
        <v>3.0270000000000001</v>
      </c>
      <c r="Y23" s="199"/>
      <c r="Z23" s="200">
        <v>3.0289999999999999</v>
      </c>
      <c r="AA23" s="199"/>
      <c r="AB23" s="265">
        <v>3.0270000000000001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2.9999999999999363E-4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USDAM3L16Y_Quote#0002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USDAM3L17Y_Quote#0002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USDAM3L18Y_Quote#0002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USDAM3L19Y_Quote#0002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USDAM3L20Y_Quote#0002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3.1930000000000001</v>
      </c>
      <c r="U28" s="197">
        <v>3.2229999999999999</v>
      </c>
      <c r="V28" s="197">
        <v>0</v>
      </c>
      <c r="W28" s="197">
        <v>0</v>
      </c>
      <c r="X28" s="201">
        <f>_xll.qlMidSafe($T28,$U28)</f>
        <v>3.2080000000000002</v>
      </c>
      <c r="Y28" s="199"/>
      <c r="Z28" s="200">
        <v>3.21</v>
      </c>
      <c r="AA28" s="199"/>
      <c r="AB28" s="265">
        <v>3.2080000000000002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USDAM3L21Y_Quote#0002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USDAM3L22Y_Quote#0002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USDAM3L23Y_Quote#0002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USDAM3L24Y_Quote#0002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USDAM3L25Y_Quote#0002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3.2770000000000001</v>
      </c>
      <c r="U33" s="197">
        <v>3.3069999999999999</v>
      </c>
      <c r="V33" s="197">
        <v>0</v>
      </c>
      <c r="W33" s="197">
        <v>0</v>
      </c>
      <c r="X33" s="201">
        <f>_xll.qlMidSafe($T33,$U33)</f>
        <v>3.2919999999999998</v>
      </c>
      <c r="Y33" s="199"/>
      <c r="Z33" s="200">
        <v>3.2930000000000001</v>
      </c>
      <c r="AA33" s="199"/>
      <c r="AB33" s="265">
        <v>3.2919999999999998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USDAM3L26Y_Quote#0002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USDAM3L27Y_Quote#0002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USDAM3L28Y_Quote#0002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USDAM3L29Y_Quote#0002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USDAM3L30Y_Quote#0002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3.3159999999999998</v>
      </c>
      <c r="U38" s="197">
        <v>3.3460000000000001</v>
      </c>
      <c r="V38" s="197">
        <v>0</v>
      </c>
      <c r="W38" s="197">
        <v>0</v>
      </c>
      <c r="X38" s="201">
        <f>_xll.qlMidSafe($T38,$U38)</f>
        <v>3.331</v>
      </c>
      <c r="Y38" s="199"/>
      <c r="Z38" s="200">
        <v>3.3319999999999999</v>
      </c>
      <c r="AA38" s="199"/>
      <c r="AB38" s="265">
        <v>3.331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USDAM3L35Y_Quote#0002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USDAM3L40Y_Quote#0002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3.3330000000000002</v>
      </c>
      <c r="U40" s="197">
        <v>3.363</v>
      </c>
      <c r="V40" s="197">
        <v>0</v>
      </c>
      <c r="W40" s="197">
        <v>0</v>
      </c>
      <c r="X40" s="201">
        <f>_xll.qlMidSafe($T40,$U40)</f>
        <v>3.3479999999999999</v>
      </c>
      <c r="Y40" s="199"/>
      <c r="Z40" s="200">
        <v>3.3490000000000002</v>
      </c>
      <c r="AA40" s="199"/>
      <c r="AB40" s="265">
        <v>3.3479999999999999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USDAM3L50Y_Quote#0002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3.3159999999999998</v>
      </c>
      <c r="U41" s="197">
        <v>3.3460000000000001</v>
      </c>
      <c r="V41" s="197">
        <v>0</v>
      </c>
      <c r="W41" s="197">
        <v>0</v>
      </c>
      <c r="X41" s="201">
        <f>_xll.qlMidSafe($T41,$U41)</f>
        <v>3.331</v>
      </c>
      <c r="Y41" s="199"/>
      <c r="Z41" s="200">
        <v>3.3319999999999999</v>
      </c>
      <c r="AA41" s="199"/>
      <c r="AB41" s="265">
        <v>3.331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USDAM3L60Y_Quote#0002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12:12:02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USDAM6L1Y_Quote#0002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USDAM6L15M_Quote#0002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USDAM6L18M_Quote#0002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USDAM6L21M_Quote#0002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USDAM6L2Y_Quote#0002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USDAM6L3Y_Quote#0002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USDAM6L4Y_Quote#0002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USDAM6L5Y_Quote#0002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USDAM6L6Y_Quote#0002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USDAM6L7Y_Quote#0002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USDAM6L8Y_Quote#0002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USDAM6L9Y_Quote#0002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USDAM6L10Y_Quote#0002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USDAM6L11Y_Quote#0002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USDAM6L12Y_Quote#0002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USDAM6L13Y_Quote#0002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USDAM6L14Y_Quote#0002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USDAM6L15Y_Quote#0002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USDAM6L16Y_Quote#0002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USDAM6L17Y_Quote#0002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USDAM6L18Y_Quote#0002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USDAM6L19Y_Quote#0002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USDAM6L20Y_Quote#0002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USDAM6L21Y_Quote#0002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USDAM6L22Y_Quote#0002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USDAM6L23Y_Quote#0002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USDAM6L24Y_Quote#0002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USDAM6L25Y_Quote#0002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USDAM6L26Y_Quote#0002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USDAM6L27Y_Quote#0002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USDAM6L28Y_Quote#0002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USDAM6L29Y_Quote#0002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USDAM6L30Y_Quote#0002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USDAM6L35Y_Quote#0002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USDAM6L40Y_Quote#0002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USDAM6L50Y_Quote#0002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USDAM6L60Y_Quote#0002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USDTOY_SYNTHON_Quote#0002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USDTOY2_SYNTHON_Quote#0002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12:12:02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12:12:02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12:12:02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12:12:02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1.2000000000000001E-3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1.178E-3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1.485E-3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1.9120000000000001E-3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2.2695000000000002E-3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3.2290000000000001E-3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5.3460000000000001E-3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121</vt:i4>
      </vt:variant>
    </vt:vector>
  </HeadingPairs>
  <TitlesOfParts>
    <vt:vector size="147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2014-05-20T10:31:02Z</dcterms:modified>
</cp:coreProperties>
</file>