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-15" windowWidth="15285" windowHeight="8550" activeTab="1"/>
  </bookViews>
  <sheets>
    <sheet name="General Settings" sheetId="2" r:id="rId1"/>
    <sheet name="Contribution" sheetId="7" r:id="rId2"/>
    <sheet name="ON Pricing" sheetId="12" r:id="rId3"/>
    <sheet name="3M Pricing" sheetId="10" r:id="rId4"/>
    <sheet name="6M Pricing" sheetId="11" r:id="rId5"/>
  </sheets>
  <externalReferences>
    <externalReference r:id="rId6"/>
  </externalReferences>
  <definedNames>
    <definedName name="_xlnm._FilterDatabase" localSheetId="1" hidden="1">Contribution!$A$4:$AE$4</definedName>
    <definedName name="ASK">Contribution!$I$1</definedName>
    <definedName name="BID">Contribution!$H$1</definedName>
    <definedName name="Calendar">'General Settings'!$D$18</definedName>
    <definedName name="Contribute">Contribution!$C$1</definedName>
    <definedName name="Currency">'General Settings'!$D$11</definedName>
    <definedName name="CurveTenor" localSheetId="3">'3M Pricing'!$F$1</definedName>
    <definedName name="CurveTenor" localSheetId="4">'6M Pricing'!$F$1</definedName>
    <definedName name="CurveTenor" localSheetId="2">'ON Pricing'!$F$1</definedName>
    <definedName name="EvaluationDate">'General Settings'!$D$5</definedName>
    <definedName name="Fields">Contribution!$H$1:$I$1</definedName>
    <definedName name="FixedLegBDC" localSheetId="4">'6M Pricing'!$P$24</definedName>
    <definedName name="FixedLegBDC">'3M Pricing'!$P$24</definedName>
    <definedName name="FixedLegDayCounter" localSheetId="3">'3M Pricing'!$Q$24</definedName>
    <definedName name="FixedLegDayCounter" localSheetId="4">'6M Pricing'!$Q$24</definedName>
    <definedName name="FixedLegTenor" localSheetId="3">'3M Pricing'!$O$24</definedName>
    <definedName name="FixedLegTenor" localSheetId="4">'6M Pricing'!$O$24</definedName>
    <definedName name="IborIndex" localSheetId="3">'3M Pricing'!$M$13</definedName>
    <definedName name="IborIndex" localSheetId="4">'6M Pricing'!$M$16</definedName>
    <definedName name="IborIndexFamily">'General Settings'!$D$12</definedName>
    <definedName name="InterestRatesTrigger">'General Settings'!$D$6</definedName>
    <definedName name="InterpolationType">'General Settings'!$D$20</definedName>
    <definedName name="LiborCalendar">'General Settings'!$D$16</definedName>
    <definedName name="LocalCalendar">'General Settings'!$D$15</definedName>
    <definedName name="MainTenor">'General Settings'!$D$13</definedName>
    <definedName name="OvernightIndex" localSheetId="2">'ON Pricing'!$M$5</definedName>
    <definedName name="SettlementDate">'General Settings'!$D$19</definedName>
    <definedName name="SettlementDays">'General Settings'!$D$14</definedName>
    <definedName name="SourceAlias">Contribution!$F$1</definedName>
    <definedName name="Trigger">'General Settings'!$D$4</definedName>
    <definedName name="YieldCurve" localSheetId="3">'3M Pricing'!$F$2</definedName>
    <definedName name="YieldCurve" localSheetId="4">'6M Pricing'!$F$2</definedName>
    <definedName name="YieldCurve" localSheetId="2">'ON Pricing'!$F$2</definedName>
  </definedNames>
  <calcPr calcId="145621"/>
</workbook>
</file>

<file path=xl/calcChain.xml><?xml version="1.0" encoding="utf-8"?>
<calcChain xmlns="http://schemas.openxmlformats.org/spreadsheetml/2006/main">
  <c r="K38" i="11" l="1"/>
  <c r="K37" i="11"/>
  <c r="K36" i="11"/>
  <c r="K35" i="11"/>
  <c r="K34" i="11"/>
  <c r="K33" i="11"/>
  <c r="K32" i="11"/>
  <c r="K31" i="11"/>
  <c r="K30" i="11"/>
  <c r="K29" i="11"/>
  <c r="K28" i="11"/>
  <c r="K27" i="11"/>
  <c r="K26" i="11"/>
  <c r="K25" i="11"/>
  <c r="K24" i="11"/>
  <c r="D14" i="10"/>
  <c r="K14" i="10" s="1"/>
  <c r="K38" i="12"/>
  <c r="K37" i="12"/>
  <c r="K36" i="12"/>
  <c r="K35" i="12"/>
  <c r="K34" i="12"/>
  <c r="K33" i="12"/>
  <c r="K32" i="12"/>
  <c r="K31" i="12"/>
  <c r="K30" i="12"/>
  <c r="K29" i="12"/>
  <c r="K28" i="12"/>
  <c r="K27" i="12"/>
  <c r="K26" i="12"/>
  <c r="K25" i="12"/>
  <c r="K24" i="12"/>
  <c r="K22" i="12"/>
  <c r="K19" i="12"/>
  <c r="K16" i="12"/>
  <c r="K15" i="12"/>
  <c r="K14" i="12"/>
  <c r="K13" i="12"/>
  <c r="K12" i="12"/>
  <c r="K11" i="12"/>
  <c r="G38" i="7"/>
  <c r="J38" i="12" s="1"/>
  <c r="G37" i="7"/>
  <c r="J37" i="12" s="1"/>
  <c r="G36" i="7"/>
  <c r="J36" i="12" s="1"/>
  <c r="G35" i="7"/>
  <c r="J35" i="12" s="1"/>
  <c r="G34" i="7"/>
  <c r="J34" i="12" s="1"/>
  <c r="G33" i="7"/>
  <c r="J33" i="12" s="1"/>
  <c r="G32" i="7"/>
  <c r="J32" i="12" s="1"/>
  <c r="G31" i="7"/>
  <c r="J31" i="12" s="1"/>
  <c r="G30" i="7"/>
  <c r="J30" i="12" s="1"/>
  <c r="G29" i="7"/>
  <c r="J29" i="12" s="1"/>
  <c r="G28" i="7"/>
  <c r="J28" i="12" s="1"/>
  <c r="G27" i="7"/>
  <c r="J27" i="12" s="1"/>
  <c r="G26" i="7"/>
  <c r="J26" i="12" s="1"/>
  <c r="G25" i="7"/>
  <c r="J25" i="12" s="1"/>
  <c r="G24" i="7"/>
  <c r="J24" i="12" s="1"/>
  <c r="G22" i="7"/>
  <c r="J22" i="12" s="1"/>
  <c r="G19" i="7"/>
  <c r="J19" i="12" s="1"/>
  <c r="G16" i="7"/>
  <c r="J16" i="12" s="1"/>
  <c r="G15" i="7"/>
  <c r="J15" i="12" s="1"/>
  <c r="G14" i="7"/>
  <c r="J14" i="12" s="1"/>
  <c r="G13" i="7"/>
  <c r="J13" i="12" s="1"/>
  <c r="G12" i="7"/>
  <c r="J12" i="12" s="1"/>
  <c r="G11" i="7"/>
  <c r="J11" i="12" s="1"/>
  <c r="G10" i="7"/>
  <c r="J10" i="12" s="1"/>
  <c r="G9" i="7"/>
  <c r="J9" i="12" s="1"/>
  <c r="G8" i="7"/>
  <c r="J8" i="12" s="1"/>
  <c r="G7" i="7"/>
  <c r="J7" i="12" s="1"/>
  <c r="G6" i="7"/>
  <c r="J6" i="12" s="1"/>
  <c r="G5" i="7"/>
  <c r="J5" i="12" s="1"/>
  <c r="U38" i="7"/>
  <c r="J38" i="11" s="1"/>
  <c r="U37" i="7"/>
  <c r="J37" i="11" s="1"/>
  <c r="U36" i="7"/>
  <c r="J36" i="11" s="1"/>
  <c r="U35" i="7"/>
  <c r="J35" i="11" s="1"/>
  <c r="U34" i="7"/>
  <c r="J34" i="11" s="1"/>
  <c r="U33" i="7"/>
  <c r="J33" i="11" s="1"/>
  <c r="U32" i="7"/>
  <c r="J32" i="11" s="1"/>
  <c r="U31" i="7"/>
  <c r="J31" i="11" s="1"/>
  <c r="U30" i="7"/>
  <c r="J30" i="11" s="1"/>
  <c r="U29" i="7"/>
  <c r="J29" i="11" s="1"/>
  <c r="U28" i="7"/>
  <c r="J28" i="11" s="1"/>
  <c r="U27" i="7"/>
  <c r="J27" i="11" s="1"/>
  <c r="U26" i="7"/>
  <c r="J26" i="11" s="1"/>
  <c r="U25" i="7"/>
  <c r="J25" i="11" s="1"/>
  <c r="U24" i="7"/>
  <c r="J24" i="11" s="1"/>
  <c r="U22" i="7"/>
  <c r="J22" i="11" s="1"/>
  <c r="U21" i="7"/>
  <c r="J21" i="11" s="1"/>
  <c r="U20" i="7"/>
  <c r="J20" i="11" s="1"/>
  <c r="U19" i="7"/>
  <c r="J19" i="11" s="1"/>
  <c r="U18" i="7"/>
  <c r="J18" i="11" s="1"/>
  <c r="U17" i="7"/>
  <c r="J17" i="11" s="1"/>
  <c r="U16" i="7"/>
  <c r="J16" i="11" s="1"/>
  <c r="U15" i="7"/>
  <c r="J15" i="11" s="1"/>
  <c r="U14" i="7"/>
  <c r="J14" i="11" s="1"/>
  <c r="U13" i="7"/>
  <c r="J13" i="11" s="1"/>
  <c r="U12" i="7"/>
  <c r="J12" i="11" s="1"/>
  <c r="U11" i="7"/>
  <c r="J11" i="11" s="1"/>
  <c r="U10" i="7"/>
  <c r="U9" i="7"/>
  <c r="J9" i="11" s="1"/>
  <c r="U8" i="7"/>
  <c r="J8" i="11" s="1"/>
  <c r="U7" i="7"/>
  <c r="J7" i="11" s="1"/>
  <c r="U6" i="7"/>
  <c r="J6" i="11" s="1"/>
  <c r="U5" i="7"/>
  <c r="N38" i="7"/>
  <c r="J38" i="10" s="1"/>
  <c r="N37" i="7"/>
  <c r="J37" i="10" s="1"/>
  <c r="N36" i="7"/>
  <c r="J36" i="10" s="1"/>
  <c r="N35" i="7"/>
  <c r="J35" i="10" s="1"/>
  <c r="N34" i="7"/>
  <c r="J34" i="10" s="1"/>
  <c r="N33" i="7"/>
  <c r="J33" i="10" s="1"/>
  <c r="N32" i="7"/>
  <c r="J32" i="10" s="1"/>
  <c r="N31" i="7"/>
  <c r="J31" i="10" s="1"/>
  <c r="N30" i="7"/>
  <c r="J30" i="10" s="1"/>
  <c r="N29" i="7"/>
  <c r="J29" i="10" s="1"/>
  <c r="N28" i="7"/>
  <c r="J28" i="10" s="1"/>
  <c r="N27" i="7"/>
  <c r="J27" i="10" s="1"/>
  <c r="N26" i="7"/>
  <c r="J26" i="10" s="1"/>
  <c r="N25" i="7"/>
  <c r="J25" i="10" s="1"/>
  <c r="N24" i="7"/>
  <c r="J24" i="10" s="1"/>
  <c r="N23" i="7"/>
  <c r="J23" i="10" s="1"/>
  <c r="N22" i="7"/>
  <c r="J22" i="10" s="1"/>
  <c r="N19" i="7"/>
  <c r="J19" i="10" s="1"/>
  <c r="N18" i="7"/>
  <c r="J18" i="10" s="1"/>
  <c r="N17" i="7"/>
  <c r="J17" i="10" s="1"/>
  <c r="N16" i="7"/>
  <c r="J16" i="10" s="1"/>
  <c r="N15" i="7"/>
  <c r="J15" i="10" s="1"/>
  <c r="N14" i="7"/>
  <c r="J14" i="10" s="1"/>
  <c r="N13" i="7"/>
  <c r="J13" i="10" s="1"/>
  <c r="N12" i="7"/>
  <c r="J12" i="10" s="1"/>
  <c r="N11" i="7"/>
  <c r="J11" i="10" s="1"/>
  <c r="N10" i="7"/>
  <c r="J10" i="10" s="1"/>
  <c r="N9" i="7"/>
  <c r="J9" i="10" s="1"/>
  <c r="N8" i="7"/>
  <c r="J8" i="10" s="1"/>
  <c r="N7" i="7"/>
  <c r="J7" i="10" s="1"/>
  <c r="N6" i="7"/>
  <c r="J6" i="10" s="1"/>
  <c r="N5" i="7"/>
  <c r="J5" i="10" s="1"/>
  <c r="J10" i="11" l="1"/>
  <c r="J5" i="11"/>
  <c r="F2" i="12" l="1"/>
  <c r="D23" i="10"/>
  <c r="K23" i="10" s="1"/>
  <c r="D22" i="10"/>
  <c r="K22" i="10" s="1"/>
  <c r="D21" i="10"/>
  <c r="D20" i="10"/>
  <c r="D19" i="10"/>
  <c r="K19" i="10" s="1"/>
  <c r="D18" i="10"/>
  <c r="K18" i="10" s="1"/>
  <c r="D17" i="10"/>
  <c r="K17" i="10" s="1"/>
  <c r="D16" i="10"/>
  <c r="K16" i="10" s="1"/>
  <c r="D15" i="10"/>
  <c r="K15" i="10" s="1"/>
  <c r="D23" i="11"/>
  <c r="D22" i="11"/>
  <c r="K22" i="11" s="1"/>
  <c r="D21" i="11"/>
  <c r="K21" i="11" s="1"/>
  <c r="D20" i="11"/>
  <c r="K20" i="11" s="1"/>
  <c r="D19" i="11"/>
  <c r="K19" i="11" s="1"/>
  <c r="D18" i="11"/>
  <c r="K18" i="11" s="1"/>
  <c r="D17" i="11"/>
  <c r="K17" i="11" s="1"/>
  <c r="F2" i="11"/>
  <c r="M5" i="12"/>
  <c r="M9" i="11"/>
  <c r="M14" i="11"/>
  <c r="M11" i="11"/>
  <c r="M7" i="11"/>
  <c r="M10" i="11"/>
  <c r="M8" i="11"/>
  <c r="M15" i="11"/>
  <c r="M13" i="11"/>
  <c r="M12" i="11"/>
  <c r="M37" i="12"/>
  <c r="M35" i="12"/>
  <c r="M20" i="12"/>
  <c r="M22" i="12"/>
  <c r="M38" i="12"/>
  <c r="M19" i="12"/>
  <c r="M9" i="12"/>
  <c r="M10" i="12"/>
  <c r="G10" i="12" s="1"/>
  <c r="M36" i="12"/>
  <c r="M21" i="12"/>
  <c r="M11" i="12"/>
  <c r="H11" i="12" s="1"/>
  <c r="M27" i="12"/>
  <c r="M12" i="12"/>
  <c r="M28" i="12"/>
  <c r="M16" i="12"/>
  <c r="M29" i="12"/>
  <c r="M23" i="12"/>
  <c r="M30" i="12"/>
  <c r="M15" i="12"/>
  <c r="G15" i="12" s="1"/>
  <c r="M18" i="12"/>
  <c r="M24" i="12"/>
  <c r="M25" i="12"/>
  <c r="M26" i="12"/>
  <c r="M14" i="12"/>
  <c r="M31" i="12"/>
  <c r="M33" i="12"/>
  <c r="M34" i="12"/>
  <c r="M13" i="12"/>
  <c r="G13" i="12" s="1"/>
  <c r="M32" i="12"/>
  <c r="M8" i="12"/>
  <c r="M17" i="12"/>
  <c r="H9" i="12"/>
  <c r="G9" i="12"/>
  <c r="H12" i="12"/>
  <c r="G12" i="12"/>
  <c r="H14" i="12"/>
  <c r="G14" i="12"/>
  <c r="F2" i="10" l="1"/>
  <c r="M8" i="10"/>
  <c r="M9" i="10"/>
  <c r="M10" i="10"/>
  <c r="M11" i="10"/>
  <c r="M12" i="10"/>
  <c r="M7" i="10"/>
  <c r="H13" i="12"/>
  <c r="H15" i="12"/>
  <c r="H10" i="12"/>
  <c r="G8" i="12"/>
  <c r="G11" i="12"/>
  <c r="D12" i="2" l="1"/>
  <c r="B1" i="2"/>
  <c r="D14" i="2"/>
  <c r="D5" i="2"/>
  <c r="G22" i="12"/>
  <c r="H35" i="12"/>
  <c r="H8" i="12"/>
  <c r="H21" i="12"/>
  <c r="H32" i="12"/>
  <c r="H16" i="12"/>
  <c r="G37" i="12"/>
  <c r="H26" i="12"/>
  <c r="H25" i="12"/>
  <c r="H30" i="12"/>
  <c r="G38" i="12"/>
  <c r="H28" i="12"/>
  <c r="H17" i="12"/>
  <c r="H37" i="12"/>
  <c r="H19" i="12"/>
  <c r="H24" i="12"/>
  <c r="G23" i="12"/>
  <c r="G18" i="12"/>
  <c r="H18" i="12"/>
  <c r="H38" i="12"/>
  <c r="H23" i="12"/>
  <c r="G27" i="12"/>
  <c r="H34" i="12"/>
  <c r="G30" i="12"/>
  <c r="H22" i="12"/>
  <c r="G29" i="12"/>
  <c r="H29" i="12"/>
  <c r="G36" i="12"/>
  <c r="H20" i="12"/>
  <c r="H33" i="12"/>
  <c r="G28" i="12"/>
  <c r="F5" i="12" l="1"/>
  <c r="M16" i="11"/>
  <c r="M13" i="10"/>
  <c r="F36" i="10"/>
  <c r="F37" i="10"/>
  <c r="F5" i="11"/>
  <c r="F33" i="11"/>
  <c r="F38" i="10"/>
  <c r="F9" i="11"/>
  <c r="F28" i="11"/>
  <c r="F38" i="11"/>
  <c r="F31" i="10"/>
  <c r="F11" i="11"/>
  <c r="F6" i="11"/>
  <c r="F12" i="11"/>
  <c r="F6" i="10"/>
  <c r="F25" i="10"/>
  <c r="F27" i="10"/>
  <c r="F29" i="11"/>
  <c r="F11" i="10"/>
  <c r="F34" i="11"/>
  <c r="F28" i="10"/>
  <c r="G5" i="11"/>
  <c r="F31" i="11"/>
  <c r="F9" i="10"/>
  <c r="F35" i="10"/>
  <c r="F10" i="10"/>
  <c r="F24" i="10"/>
  <c r="F30" i="10"/>
  <c r="F32" i="10"/>
  <c r="F26" i="11"/>
  <c r="F14" i="11"/>
  <c r="F33" i="10"/>
  <c r="F16" i="11"/>
  <c r="F8" i="11"/>
  <c r="F13" i="10"/>
  <c r="F5" i="10"/>
  <c r="F36" i="11"/>
  <c r="F12" i="10"/>
  <c r="F26" i="10"/>
  <c r="F34" i="10"/>
  <c r="F29" i="10"/>
  <c r="F32" i="11"/>
  <c r="F30" i="11"/>
  <c r="F7" i="11"/>
  <c r="F24" i="11"/>
  <c r="F25" i="11"/>
  <c r="G5" i="10"/>
  <c r="F13" i="11"/>
  <c r="F35" i="11"/>
  <c r="F27" i="11"/>
  <c r="F10" i="11"/>
  <c r="F8" i="10"/>
  <c r="F37" i="11"/>
  <c r="F15" i="11"/>
  <c r="F7" i="10"/>
  <c r="G5" i="12"/>
  <c r="G8" i="10"/>
  <c r="G9" i="10"/>
  <c r="G14" i="11"/>
  <c r="G9" i="11"/>
  <c r="G10" i="10"/>
  <c r="G12" i="11"/>
  <c r="G7" i="11"/>
  <c r="G11" i="10"/>
  <c r="G13" i="10"/>
  <c r="G16" i="11"/>
  <c r="G12" i="10"/>
  <c r="H12" i="10" s="1"/>
  <c r="G7" i="10"/>
  <c r="G15" i="11"/>
  <c r="H9" i="10"/>
  <c r="G10" i="11"/>
  <c r="G13" i="11"/>
  <c r="G8" i="11"/>
  <c r="G11" i="11"/>
  <c r="H7" i="11"/>
  <c r="D17" i="2"/>
  <c r="H27" i="12"/>
  <c r="G26" i="12"/>
  <c r="G25" i="12"/>
  <c r="G16" i="12"/>
  <c r="G33" i="12"/>
  <c r="G35" i="12"/>
  <c r="H31" i="12"/>
  <c r="G20" i="12"/>
  <c r="G24" i="12"/>
  <c r="G21" i="12"/>
  <c r="G31" i="12"/>
  <c r="G32" i="12"/>
  <c r="G19" i="12"/>
  <c r="G34" i="12"/>
  <c r="H36" i="12"/>
  <c r="G17" i="12"/>
  <c r="D18" i="2" l="1"/>
  <c r="B9" i="10"/>
  <c r="B12" i="10"/>
  <c r="B7" i="11"/>
  <c r="H8" i="10"/>
  <c r="H13" i="10"/>
  <c r="M27" i="11"/>
  <c r="M35" i="11"/>
  <c r="H12" i="11"/>
  <c r="M30" i="11"/>
  <c r="H7" i="10"/>
  <c r="M24" i="11"/>
  <c r="H8" i="11"/>
  <c r="H15" i="11"/>
  <c r="H14" i="11"/>
  <c r="H5" i="11"/>
  <c r="M26" i="11"/>
  <c r="M36" i="11"/>
  <c r="M28" i="11"/>
  <c r="H11" i="10"/>
  <c r="D19" i="2"/>
  <c r="H9" i="11"/>
  <c r="M33" i="11"/>
  <c r="G21" i="10"/>
  <c r="G19" i="11"/>
  <c r="M29" i="11"/>
  <c r="M25" i="11"/>
  <c r="M37" i="11"/>
  <c r="H5" i="10"/>
  <c r="H6" i="10"/>
  <c r="H19" i="11"/>
  <c r="M32" i="11"/>
  <c r="G32" i="11" s="1"/>
  <c r="M38" i="11"/>
  <c r="M34" i="11"/>
  <c r="M31" i="11"/>
  <c r="H10" i="10"/>
  <c r="H16" i="11"/>
  <c r="G23" i="10"/>
  <c r="G21" i="11"/>
  <c r="H5" i="12"/>
  <c r="H6" i="11"/>
  <c r="H13" i="11"/>
  <c r="G18" i="10"/>
  <c r="H10" i="11"/>
  <c r="G25" i="11"/>
  <c r="H11" i="11"/>
  <c r="M25" i="10"/>
  <c r="M38" i="10"/>
  <c r="M32" i="10"/>
  <c r="M31" i="10"/>
  <c r="M35" i="10"/>
  <c r="G35" i="10" s="1"/>
  <c r="M27" i="10"/>
  <c r="M33" i="10"/>
  <c r="G38" i="10"/>
  <c r="M28" i="10"/>
  <c r="M30" i="10"/>
  <c r="M34" i="10"/>
  <c r="M29" i="10"/>
  <c r="M24" i="10"/>
  <c r="M37" i="10"/>
  <c r="M26" i="10"/>
  <c r="M36" i="10"/>
  <c r="G16" i="10"/>
  <c r="G22" i="10"/>
  <c r="G15" i="10"/>
  <c r="G22" i="11"/>
  <c r="G20" i="10"/>
  <c r="G17" i="11"/>
  <c r="G14" i="10"/>
  <c r="G19" i="10"/>
  <c r="G18" i="11"/>
  <c r="G23" i="11"/>
  <c r="G17" i="10"/>
  <c r="G20" i="11"/>
  <c r="F21" i="10"/>
  <c r="H21" i="10"/>
  <c r="H23" i="10"/>
  <c r="F23" i="10"/>
  <c r="H21" i="11"/>
  <c r="F21" i="11"/>
  <c r="F18" i="10"/>
  <c r="H18" i="10"/>
  <c r="F16" i="10"/>
  <c r="H22" i="10"/>
  <c r="F22" i="10"/>
  <c r="H15" i="10"/>
  <c r="F15" i="10"/>
  <c r="F22" i="11"/>
  <c r="H20" i="10"/>
  <c r="F20" i="10"/>
  <c r="H17" i="11"/>
  <c r="F17" i="11"/>
  <c r="H14" i="10"/>
  <c r="F14" i="10"/>
  <c r="F19" i="10"/>
  <c r="H19" i="10"/>
  <c r="H18" i="11"/>
  <c r="F18" i="11"/>
  <c r="F23" i="11"/>
  <c r="H23" i="11"/>
  <c r="H17" i="10"/>
  <c r="F17" i="10"/>
  <c r="H20" i="11"/>
  <c r="G6" i="10" l="1"/>
  <c r="G6" i="11"/>
  <c r="B8" i="10"/>
  <c r="B12" i="11"/>
  <c r="B15" i="11"/>
  <c r="B13" i="10"/>
  <c r="B11" i="11"/>
  <c r="B5" i="11"/>
  <c r="B6" i="11"/>
  <c r="B6" i="10"/>
  <c r="B5" i="10"/>
  <c r="B11" i="10"/>
  <c r="B13" i="11"/>
  <c r="B16" i="11"/>
  <c r="B10" i="11"/>
  <c r="B8" i="11"/>
  <c r="B14" i="11"/>
  <c r="B9" i="11"/>
  <c r="B10" i="10"/>
  <c r="B7" i="10"/>
  <c r="F6" i="12"/>
  <c r="H32" i="11"/>
  <c r="G36" i="11"/>
  <c r="F19" i="11"/>
  <c r="G28" i="11"/>
  <c r="G24" i="11"/>
  <c r="H24" i="11" s="1"/>
  <c r="H36" i="11"/>
  <c r="G27" i="11"/>
  <c r="G31" i="11"/>
  <c r="F20" i="11"/>
  <c r="G38" i="11"/>
  <c r="H22" i="11"/>
  <c r="G35" i="11"/>
  <c r="H16" i="10"/>
  <c r="H38" i="11"/>
  <c r="H25" i="11"/>
  <c r="G30" i="11"/>
  <c r="G33" i="11"/>
  <c r="G37" i="11"/>
  <c r="H37" i="11" s="1"/>
  <c r="G6" i="12"/>
  <c r="G34" i="11"/>
  <c r="G26" i="11"/>
  <c r="G29" i="11"/>
  <c r="H26" i="11"/>
  <c r="G24" i="10"/>
  <c r="G33" i="10"/>
  <c r="G36" i="10"/>
  <c r="H33" i="10"/>
  <c r="G32" i="10"/>
  <c r="G31" i="10"/>
  <c r="G26" i="10"/>
  <c r="G37" i="10"/>
  <c r="G27" i="10"/>
  <c r="G34" i="10"/>
  <c r="G29" i="10"/>
  <c r="G28" i="10"/>
  <c r="H28" i="10" s="1"/>
  <c r="G25" i="10"/>
  <c r="H35" i="10"/>
  <c r="G30" i="10"/>
  <c r="H30" i="10" s="1"/>
  <c r="H37" i="10"/>
  <c r="H38" i="10"/>
  <c r="H30" i="11"/>
  <c r="H27" i="11"/>
  <c r="H28" i="11"/>
  <c r="H34" i="11"/>
  <c r="H33" i="11"/>
  <c r="H35" i="11"/>
  <c r="H31" i="11"/>
  <c r="H29" i="11"/>
  <c r="H6" i="12"/>
  <c r="H24" i="10"/>
  <c r="H36" i="10"/>
  <c r="H26" i="10"/>
  <c r="H27" i="10"/>
  <c r="H31" i="10"/>
  <c r="H25" i="10"/>
  <c r="H29" i="10"/>
  <c r="H32" i="10"/>
  <c r="H34" i="10"/>
  <c r="F7" i="12" l="1"/>
  <c r="B38" i="7"/>
  <c r="C19" i="7"/>
  <c r="D36" i="7"/>
  <c r="D32" i="7"/>
  <c r="C28" i="7"/>
  <c r="C14" i="7"/>
  <c r="D10" i="7"/>
  <c r="B5" i="7"/>
  <c r="D13" i="7"/>
  <c r="B25" i="7"/>
  <c r="B33" i="7"/>
  <c r="D12" i="7"/>
  <c r="B28" i="7"/>
  <c r="D19" i="7"/>
  <c r="D20" i="7"/>
  <c r="B14" i="7"/>
  <c r="C17" i="7"/>
  <c r="C9" i="7"/>
  <c r="D8" i="7"/>
  <c r="C26" i="7"/>
  <c r="B9" i="7"/>
  <c r="B26" i="7"/>
  <c r="B13" i="7"/>
  <c r="D5" i="7"/>
  <c r="B10" i="7"/>
  <c r="B19" i="7"/>
  <c r="D29" i="7"/>
  <c r="B30" i="7"/>
  <c r="D24" i="7"/>
  <c r="B22" i="7"/>
  <c r="C29" i="7"/>
  <c r="D31" i="7"/>
  <c r="D16" i="7"/>
  <c r="B31" i="7"/>
  <c r="D9" i="7"/>
  <c r="C12" i="7"/>
  <c r="B11" i="7"/>
  <c r="D21" i="7"/>
  <c r="D34" i="7"/>
  <c r="D17" i="7"/>
  <c r="C24" i="7"/>
  <c r="C6" i="7"/>
  <c r="C7" i="7"/>
  <c r="B27" i="7"/>
  <c r="D15" i="7"/>
  <c r="C23" i="7"/>
  <c r="B32" i="7"/>
  <c r="D30" i="7"/>
  <c r="D25" i="7"/>
  <c r="C31" i="7"/>
  <c r="C22" i="7"/>
  <c r="D35" i="7"/>
  <c r="D6" i="7"/>
  <c r="D7" i="7"/>
  <c r="B16" i="7"/>
  <c r="D26" i="7"/>
  <c r="B37" i="7"/>
  <c r="D37" i="7"/>
  <c r="D22" i="7"/>
  <c r="D14" i="7"/>
  <c r="C18" i="7"/>
  <c r="B34" i="7"/>
  <c r="C36" i="7"/>
  <c r="C34" i="7"/>
  <c r="C30" i="7"/>
  <c r="B12" i="7"/>
  <c r="B24" i="7"/>
  <c r="C35" i="7"/>
  <c r="D11" i="7"/>
  <c r="C33" i="7"/>
  <c r="B35" i="7"/>
  <c r="D33" i="7"/>
  <c r="C25" i="7"/>
  <c r="B7" i="7"/>
  <c r="C16" i="7"/>
  <c r="D18" i="7"/>
  <c r="C8" i="7"/>
  <c r="C5" i="7"/>
  <c r="C38" i="7"/>
  <c r="C32" i="7"/>
  <c r="C27" i="7"/>
  <c r="B8" i="7"/>
  <c r="C11" i="7"/>
  <c r="C10" i="7"/>
  <c r="B36" i="7"/>
  <c r="D28" i="7"/>
  <c r="B29" i="7"/>
  <c r="C13" i="7"/>
  <c r="D27" i="7"/>
  <c r="B6" i="7"/>
  <c r="C37" i="7"/>
  <c r="D38" i="7"/>
  <c r="B15" i="7"/>
  <c r="C15" i="7"/>
  <c r="G7" i="12"/>
  <c r="H7" i="12" s="1"/>
  <c r="D6" i="2" l="1"/>
  <c r="I20" i="12"/>
  <c r="I13" i="10"/>
  <c r="I19" i="12"/>
  <c r="I29" i="12"/>
  <c r="I16" i="12"/>
  <c r="I32" i="11"/>
  <c r="I8" i="12"/>
  <c r="I30" i="12"/>
  <c r="I11" i="10"/>
  <c r="I10" i="10"/>
  <c r="I35" i="12"/>
  <c r="I18" i="11"/>
  <c r="I24" i="10"/>
  <c r="I21" i="10"/>
  <c r="I18" i="10"/>
  <c r="I32" i="12"/>
  <c r="I17" i="12"/>
  <c r="I12" i="10"/>
  <c r="I38" i="10"/>
  <c r="I33" i="11"/>
  <c r="I31" i="10"/>
  <c r="I19" i="10"/>
  <c r="I12" i="12"/>
  <c r="I21" i="11"/>
  <c r="I38" i="11"/>
  <c r="I7" i="10"/>
  <c r="I6" i="12"/>
  <c r="I37" i="11"/>
  <c r="I34" i="12"/>
  <c r="I14" i="12"/>
  <c r="I36" i="12"/>
  <c r="I28" i="10"/>
  <c r="I13" i="12"/>
  <c r="I11" i="11"/>
  <c r="I10" i="11"/>
  <c r="I31" i="12"/>
  <c r="I25" i="10"/>
  <c r="I8" i="10"/>
  <c r="I11" i="12"/>
  <c r="I22" i="10"/>
  <c r="I15" i="12"/>
  <c r="I18" i="12"/>
  <c r="I5" i="12"/>
  <c r="I29" i="11"/>
  <c r="I12" i="11"/>
  <c r="I31" i="11"/>
  <c r="I9" i="11"/>
  <c r="I26" i="12"/>
  <c r="I32" i="10"/>
  <c r="I16" i="11"/>
  <c r="I13" i="11"/>
  <c r="I26" i="11"/>
  <c r="I38" i="12"/>
  <c r="I30" i="10"/>
  <c r="I22" i="12"/>
  <c r="I35" i="10"/>
  <c r="I29" i="10"/>
  <c r="I24" i="11"/>
  <c r="I20" i="10"/>
  <c r="I21" i="12"/>
  <c r="I17" i="11"/>
  <c r="I15" i="11"/>
  <c r="I7" i="12"/>
  <c r="I16" i="10"/>
  <c r="I20" i="11"/>
  <c r="I28" i="11"/>
  <c r="I25" i="12"/>
  <c r="I27" i="11"/>
  <c r="I7" i="11"/>
  <c r="I33" i="12"/>
  <c r="I9" i="12"/>
  <c r="I30" i="11"/>
  <c r="I37" i="12"/>
  <c r="I26" i="10"/>
  <c r="I25" i="11"/>
  <c r="I35" i="11"/>
  <c r="I23" i="10"/>
  <c r="I36" i="11"/>
  <c r="I22" i="11"/>
  <c r="I34" i="11"/>
  <c r="I14" i="11"/>
  <c r="I33" i="10"/>
  <c r="I24" i="12"/>
  <c r="I19" i="11"/>
  <c r="I14" i="10"/>
  <c r="I34" i="10"/>
  <c r="I23" i="11"/>
  <c r="I9" i="10"/>
  <c r="I23" i="12"/>
  <c r="I27" i="12"/>
  <c r="I28" i="12"/>
  <c r="I37" i="10"/>
  <c r="I15" i="10"/>
  <c r="I10" i="12"/>
  <c r="I17" i="10"/>
  <c r="I27" i="10"/>
  <c r="I8" i="11"/>
  <c r="I36" i="10"/>
  <c r="V30" i="7" l="1"/>
  <c r="H33" i="7"/>
  <c r="V27" i="7"/>
  <c r="H30" i="7"/>
  <c r="H19" i="7"/>
  <c r="O31" i="7"/>
  <c r="V28" i="7"/>
  <c r="O11" i="7"/>
  <c r="O29" i="7"/>
  <c r="O14" i="7"/>
  <c r="O27" i="7"/>
  <c r="H5" i="7"/>
  <c r="O24" i="7"/>
  <c r="V20" i="7"/>
  <c r="V11" i="7"/>
  <c r="O33" i="7"/>
  <c r="H22" i="7"/>
  <c r="H32" i="7"/>
  <c r="V33" i="7"/>
  <c r="O12" i="7"/>
  <c r="V34" i="7"/>
  <c r="V21" i="7"/>
  <c r="O37" i="7"/>
  <c r="O9" i="7"/>
  <c r="V9" i="7"/>
  <c r="V12" i="7"/>
  <c r="V25" i="7"/>
  <c r="V35" i="7"/>
  <c r="V7" i="7"/>
  <c r="V24" i="7"/>
  <c r="V10" i="7"/>
  <c r="V15" i="7"/>
  <c r="V19" i="7"/>
  <c r="H29" i="7"/>
  <c r="O7" i="7"/>
  <c r="H8" i="7"/>
  <c r="V37" i="7"/>
  <c r="H28" i="7"/>
  <c r="O23" i="7"/>
  <c r="V17" i="7"/>
  <c r="H9" i="7"/>
  <c r="H25" i="7"/>
  <c r="H34" i="7"/>
  <c r="V14" i="7"/>
  <c r="O15" i="7"/>
  <c r="H13" i="7"/>
  <c r="O19" i="7"/>
  <c r="O38" i="7"/>
  <c r="H15" i="7"/>
  <c r="H35" i="7"/>
  <c r="V13" i="7"/>
  <c r="O17" i="7"/>
  <c r="V18" i="7"/>
  <c r="H26" i="7"/>
  <c r="H12" i="7"/>
  <c r="O18" i="7"/>
  <c r="O25" i="7"/>
  <c r="H31" i="7"/>
  <c r="O13" i="7"/>
  <c r="O35" i="7"/>
  <c r="O32" i="7"/>
  <c r="H27" i="7"/>
  <c r="H36" i="7"/>
  <c r="O36" i="7"/>
  <c r="H11" i="7"/>
  <c r="O30" i="7"/>
  <c r="V36" i="7"/>
  <c r="H10" i="7"/>
  <c r="O34" i="7"/>
  <c r="V31" i="7"/>
  <c r="O28" i="7"/>
  <c r="H24" i="7"/>
  <c r="O26" i="7"/>
  <c r="H7" i="7"/>
  <c r="H38" i="7"/>
  <c r="H6" i="7"/>
  <c r="H14" i="7"/>
  <c r="V8" i="7"/>
  <c r="V32" i="7"/>
  <c r="O8" i="7"/>
  <c r="V26" i="7"/>
  <c r="V16" i="7"/>
  <c r="O22" i="7"/>
  <c r="O16" i="7"/>
  <c r="V38" i="7"/>
  <c r="V29" i="7"/>
  <c r="H16" i="7"/>
  <c r="H37" i="7"/>
  <c r="O10" i="7"/>
  <c r="V22" i="7"/>
  <c r="X37" i="7"/>
  <c r="J35" i="7"/>
  <c r="J15" i="7"/>
  <c r="X28" i="7"/>
  <c r="X19" i="7"/>
  <c r="Q35" i="7"/>
  <c r="Q18" i="7"/>
  <c r="J19" i="7"/>
  <c r="J25" i="7"/>
  <c r="Q9" i="7"/>
  <c r="J32" i="7"/>
  <c r="X38" i="7"/>
  <c r="J28" i="7"/>
  <c r="Q16" i="7"/>
  <c r="X35" i="7"/>
  <c r="X34" i="7"/>
  <c r="Q17" i="7"/>
  <c r="Q30" i="7"/>
  <c r="Q31" i="7"/>
  <c r="J34" i="7"/>
  <c r="X17" i="7"/>
  <c r="J36" i="7"/>
  <c r="X30" i="7"/>
  <c r="X27" i="7"/>
  <c r="Q22" i="7"/>
  <c r="Q7" i="7"/>
  <c r="J22" i="7"/>
  <c r="X36" i="7"/>
  <c r="Q11" i="7"/>
  <c r="J30" i="7"/>
  <c r="X31" i="7"/>
  <c r="X13" i="7"/>
  <c r="J26" i="7"/>
  <c r="X33" i="7"/>
  <c r="X16" i="7"/>
  <c r="Q12" i="7"/>
  <c r="J29" i="7"/>
  <c r="J10" i="7"/>
  <c r="J5" i="7"/>
  <c r="J12" i="7"/>
  <c r="Q37" i="7"/>
  <c r="X26" i="7"/>
  <c r="J6" i="7"/>
  <c r="J11" i="7"/>
  <c r="Q24" i="7"/>
  <c r="J7" i="7"/>
  <c r="X7" i="7"/>
  <c r="J33" i="7"/>
  <c r="J8" i="7"/>
  <c r="Q34" i="7"/>
  <c r="J14" i="7"/>
  <c r="X9" i="7"/>
  <c r="Q23" i="7"/>
  <c r="X21" i="7"/>
  <c r="Q29" i="7"/>
  <c r="Q26" i="7"/>
  <c r="X12" i="7"/>
  <c r="X22" i="7"/>
  <c r="Q13" i="7"/>
  <c r="Q32" i="7"/>
  <c r="X24" i="7"/>
  <c r="X8" i="7"/>
  <c r="Q19" i="7"/>
  <c r="Q33" i="7"/>
  <c r="Q36" i="7"/>
  <c r="X18" i="7"/>
  <c r="J16" i="7"/>
  <c r="J37" i="7"/>
  <c r="Q25" i="7"/>
  <c r="Q10" i="7"/>
  <c r="J31" i="7"/>
  <c r="X25" i="7"/>
  <c r="Q15" i="7"/>
  <c r="J13" i="7"/>
  <c r="X11" i="7"/>
  <c r="Q38" i="7"/>
  <c r="X29" i="7"/>
  <c r="Q28" i="7"/>
  <c r="J24" i="7"/>
  <c r="J9" i="7"/>
  <c r="Q14" i="7"/>
  <c r="Q27" i="7"/>
  <c r="J38" i="7"/>
  <c r="X14" i="7"/>
  <c r="X20" i="7"/>
  <c r="J27" i="7"/>
  <c r="X10" i="7"/>
  <c r="X32" i="7"/>
  <c r="X15" i="7"/>
  <c r="Q8" i="7"/>
  <c r="W16" i="7" l="1"/>
  <c r="W26" i="7"/>
  <c r="P25" i="7"/>
  <c r="W19" i="7"/>
  <c r="P8" i="7"/>
  <c r="P36" i="7"/>
  <c r="P38" i="7"/>
  <c r="W15" i="7"/>
  <c r="P33" i="7"/>
  <c r="P11" i="7"/>
  <c r="I27" i="7"/>
  <c r="W22" i="7"/>
  <c r="I7" i="7"/>
  <c r="P30" i="7"/>
  <c r="I31" i="7"/>
  <c r="I35" i="7"/>
  <c r="I25" i="7"/>
  <c r="I29" i="7"/>
  <c r="W12" i="7"/>
  <c r="I32" i="7"/>
  <c r="P14" i="7"/>
  <c r="I33" i="7"/>
  <c r="P10" i="7"/>
  <c r="P26" i="7"/>
  <c r="I11" i="7"/>
  <c r="I15" i="7"/>
  <c r="I9" i="7"/>
  <c r="W9" i="7"/>
  <c r="I22" i="7"/>
  <c r="P29" i="7"/>
  <c r="W30" i="7"/>
  <c r="I37" i="7"/>
  <c r="I24" i="7"/>
  <c r="P18" i="7"/>
  <c r="W17" i="7"/>
  <c r="P9" i="7"/>
  <c r="I16" i="7"/>
  <c r="W32" i="7"/>
  <c r="P28" i="7"/>
  <c r="I36" i="7"/>
  <c r="I12" i="7"/>
  <c r="P19" i="7"/>
  <c r="P23" i="7"/>
  <c r="W10" i="7"/>
  <c r="P37" i="7"/>
  <c r="W11" i="7"/>
  <c r="W28" i="7"/>
  <c r="W29" i="7"/>
  <c r="W8" i="7"/>
  <c r="W31" i="7"/>
  <c r="I26" i="7"/>
  <c r="I13" i="7"/>
  <c r="I28" i="7"/>
  <c r="W24" i="7"/>
  <c r="W21" i="7"/>
  <c r="W20" i="7"/>
  <c r="P31" i="7"/>
  <c r="W38" i="7"/>
  <c r="I14" i="7"/>
  <c r="P34" i="7"/>
  <c r="P32" i="7"/>
  <c r="W18" i="7"/>
  <c r="P15" i="7"/>
  <c r="W37" i="7"/>
  <c r="W7" i="7"/>
  <c r="W34" i="7"/>
  <c r="P24" i="7"/>
  <c r="I19" i="7"/>
  <c r="P16" i="7"/>
  <c r="I6" i="7"/>
  <c r="I10" i="7"/>
  <c r="P35" i="7"/>
  <c r="P17" i="7"/>
  <c r="W14" i="7"/>
  <c r="I8" i="7"/>
  <c r="W35" i="7"/>
  <c r="P12" i="7"/>
  <c r="I5" i="7"/>
  <c r="I30" i="7"/>
  <c r="P22" i="7"/>
  <c r="I38" i="7"/>
  <c r="W36" i="7"/>
  <c r="P13" i="7"/>
  <c r="W13" i="7"/>
  <c r="I34" i="7"/>
  <c r="P7" i="7"/>
  <c r="W25" i="7"/>
  <c r="W33" i="7"/>
  <c r="P27" i="7"/>
  <c r="W27" i="7"/>
  <c r="Y26" i="7"/>
  <c r="R24" i="7"/>
  <c r="K29" i="7"/>
  <c r="Y7" i="7"/>
  <c r="K25" i="7"/>
  <c r="M5" i="11"/>
  <c r="M5" i="10"/>
  <c r="K36" i="7"/>
  <c r="K22" i="7"/>
  <c r="I5" i="10"/>
  <c r="Y19" i="7"/>
  <c r="K12" i="7"/>
  <c r="K33" i="7"/>
  <c r="R14" i="7"/>
  <c r="Y22" i="7"/>
  <c r="Y12" i="7"/>
  <c r="K38" i="7"/>
  <c r="Y17" i="7"/>
  <c r="I6" i="11"/>
  <c r="I5" i="11"/>
  <c r="Y8" i="7"/>
  <c r="K26" i="7"/>
  <c r="Y9" i="7"/>
  <c r="Y35" i="7"/>
  <c r="K13" i="7"/>
  <c r="Y34" i="7"/>
  <c r="Y16" i="7"/>
  <c r="R16" i="7"/>
  <c r="K6" i="7"/>
  <c r="K28" i="7"/>
  <c r="Y36" i="7"/>
  <c r="I6" i="10"/>
  <c r="R12" i="7"/>
  <c r="R13" i="7"/>
  <c r="R38" i="7"/>
  <c r="R32" i="7"/>
  <c r="K16" i="7"/>
  <c r="Y31" i="7"/>
  <c r="R30" i="7"/>
  <c r="Y24" i="7"/>
  <c r="Y32" i="7"/>
  <c r="R9" i="7"/>
  <c r="R25" i="7"/>
  <c r="Y10" i="7"/>
  <c r="Y15" i="7"/>
  <c r="K24" i="7"/>
  <c r="R7" i="7"/>
  <c r="R17" i="7"/>
  <c r="R8" i="7"/>
  <c r="Y13" i="7"/>
  <c r="R18" i="7"/>
  <c r="R26" i="7"/>
  <c r="K19" i="7"/>
  <c r="R35" i="7"/>
  <c r="K34" i="7"/>
  <c r="R10" i="7"/>
  <c r="K10" i="7"/>
  <c r="Y33" i="7"/>
  <c r="R31" i="7"/>
  <c r="R11" i="7"/>
  <c r="R19" i="7"/>
  <c r="Y11" i="7"/>
  <c r="Y30" i="7"/>
  <c r="R15" i="7"/>
  <c r="Y29" i="7"/>
  <c r="R22" i="7"/>
  <c r="K32" i="7"/>
  <c r="Y21" i="7"/>
  <c r="Y20" i="7"/>
  <c r="K11" i="7"/>
  <c r="R27" i="7"/>
  <c r="K15" i="7"/>
  <c r="Y14" i="7"/>
  <c r="K27" i="7"/>
  <c r="K14" i="7"/>
  <c r="K5" i="7"/>
  <c r="K35" i="7"/>
  <c r="R36" i="7"/>
  <c r="R28" i="7"/>
  <c r="Y25" i="7"/>
  <c r="R33" i="7"/>
  <c r="Y38" i="7"/>
  <c r="Y27" i="7"/>
  <c r="K9" i="7"/>
  <c r="R23" i="7"/>
  <c r="K8" i="7"/>
  <c r="R34" i="7"/>
  <c r="K7" i="7"/>
  <c r="R37" i="7"/>
  <c r="R29" i="7"/>
  <c r="K31" i="7"/>
  <c r="Y28" i="7"/>
  <c r="K30" i="7"/>
  <c r="Y37" i="7"/>
  <c r="Y18" i="7"/>
  <c r="K37" i="7"/>
  <c r="V5" i="7" l="1"/>
  <c r="O5" i="7"/>
  <c r="O6" i="7"/>
  <c r="V6" i="7"/>
  <c r="X5" i="7"/>
  <c r="Q5" i="7"/>
  <c r="Q6" i="7"/>
  <c r="X6" i="7"/>
  <c r="W6" i="7" l="1"/>
  <c r="P5" i="7"/>
  <c r="P6" i="7"/>
  <c r="W5" i="7"/>
  <c r="Y5" i="7"/>
  <c r="Y6" i="7"/>
  <c r="R6" i="7"/>
  <c r="R5" i="7"/>
</calcChain>
</file>

<file path=xl/comments1.xml><?xml version="1.0" encoding="utf-8"?>
<comments xmlns="http://schemas.openxmlformats.org/spreadsheetml/2006/main">
  <authors>
    <author>ZANZI MADDALENA</author>
  </authors>
  <commentList>
    <comment ref="C1" authorId="0">
      <text>
        <r>
          <rPr>
            <b/>
            <sz val="9"/>
            <color indexed="81"/>
            <rFont val="Tahoma"/>
            <family val="2"/>
          </rPr>
          <t>insert password here to activate contribution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<sst xmlns="http://schemas.openxmlformats.org/spreadsheetml/2006/main" count="547" uniqueCount="134">
  <si>
    <t>BID</t>
  </si>
  <si>
    <t>ASK</t>
  </si>
  <si>
    <t>DTSIMI1</t>
  </si>
  <si>
    <t>General Settings</t>
  </si>
  <si>
    <t>Triggers</t>
  </si>
  <si>
    <t>Trigger</t>
  </si>
  <si>
    <t>Currency</t>
  </si>
  <si>
    <t>Calendar</t>
  </si>
  <si>
    <t>Contribution</t>
  </si>
  <si>
    <t>Contribute</t>
  </si>
  <si>
    <t>SettlementDays</t>
  </si>
  <si>
    <t>SettlementDate</t>
  </si>
  <si>
    <t>IborIndexFamily</t>
  </si>
  <si>
    <t>EvaluationDate</t>
  </si>
  <si>
    <t>JPY</t>
  </si>
  <si>
    <t>UnitedKingdom::Exchange</t>
  </si>
  <si>
    <t>Japan</t>
  </si>
  <si>
    <t>MainTenor</t>
  </si>
  <si>
    <t>6M</t>
  </si>
  <si>
    <t>ON</t>
  </si>
  <si>
    <t>TN</t>
  </si>
  <si>
    <t>SN</t>
  </si>
  <si>
    <t>SW</t>
  </si>
  <si>
    <t>2W</t>
  </si>
  <si>
    <t>3W</t>
  </si>
  <si>
    <t>1M</t>
  </si>
  <si>
    <t>2M</t>
  </si>
  <si>
    <t>3M</t>
  </si>
  <si>
    <t>4M</t>
  </si>
  <si>
    <t>5M</t>
  </si>
  <si>
    <t>7M</t>
  </si>
  <si>
    <t>8M</t>
  </si>
  <si>
    <t>9M</t>
  </si>
  <si>
    <t>10M</t>
  </si>
  <si>
    <t>11M</t>
  </si>
  <si>
    <t>1Y</t>
  </si>
  <si>
    <t>2Y</t>
  </si>
  <si>
    <t>3Y</t>
  </si>
  <si>
    <t>4Y</t>
  </si>
  <si>
    <t>5Y</t>
  </si>
  <si>
    <t>6Y</t>
  </si>
  <si>
    <t>7Y</t>
  </si>
  <si>
    <t>8Y</t>
  </si>
  <si>
    <t>9Y</t>
  </si>
  <si>
    <t>10Y</t>
  </si>
  <si>
    <t>12Y</t>
  </si>
  <si>
    <t>15Y</t>
  </si>
  <si>
    <t>20Y</t>
  </si>
  <si>
    <t>25Y</t>
  </si>
  <si>
    <t>30Y</t>
  </si>
  <si>
    <t>IborIndex</t>
  </si>
  <si>
    <t>FixedLegTenor</t>
  </si>
  <si>
    <t>FixedLegDayCounter</t>
  </si>
  <si>
    <t>Actual/365 (Fixed)</t>
  </si>
  <si>
    <t>Pricing</t>
  </si>
  <si>
    <t>MaturityDate</t>
  </si>
  <si>
    <t>SwapIndex</t>
  </si>
  <si>
    <t>InstrumentType</t>
  </si>
  <si>
    <t>OND</t>
  </si>
  <si>
    <t>TND</t>
  </si>
  <si>
    <t>SND</t>
  </si>
  <si>
    <t>SWD</t>
  </si>
  <si>
    <t>2WD</t>
  </si>
  <si>
    <t>3WD</t>
  </si>
  <si>
    <t>1MD</t>
  </si>
  <si>
    <t>2MD</t>
  </si>
  <si>
    <t>3MD</t>
  </si>
  <si>
    <t>4MD</t>
  </si>
  <si>
    <t>5MD</t>
  </si>
  <si>
    <t>6MD</t>
  </si>
  <si>
    <t>9MD</t>
  </si>
  <si>
    <t>1YD</t>
  </si>
  <si>
    <t>2YD</t>
  </si>
  <si>
    <t>3YD</t>
  </si>
  <si>
    <t>4YD</t>
  </si>
  <si>
    <t>5YD</t>
  </si>
  <si>
    <t>6YD</t>
  </si>
  <si>
    <t>7YD</t>
  </si>
  <si>
    <t>8YD</t>
  </si>
  <si>
    <t>9YD</t>
  </si>
  <si>
    <t>10YD</t>
  </si>
  <si>
    <t>12YD</t>
  </si>
  <si>
    <t>15YD</t>
  </si>
  <si>
    <t>20YD</t>
  </si>
  <si>
    <t>25YD</t>
  </si>
  <si>
    <t>30YD</t>
  </si>
  <si>
    <t>OIS</t>
  </si>
  <si>
    <t>Modified Following</t>
  </si>
  <si>
    <t>InterpolationType</t>
  </si>
  <si>
    <t>MonotonicCubicNaturalSpline</t>
  </si>
  <si>
    <t>FRA</t>
  </si>
  <si>
    <t>FixingDate</t>
  </si>
  <si>
    <t>Interpolation</t>
  </si>
  <si>
    <t>Extrapolated</t>
  </si>
  <si>
    <t>Swap</t>
  </si>
  <si>
    <t>SynthDepo</t>
  </si>
  <si>
    <t>ON CURVE</t>
  </si>
  <si>
    <t>3M CURVE</t>
  </si>
  <si>
    <t>6M CURVE</t>
  </si>
  <si>
    <t>TENOR</t>
  </si>
  <si>
    <t>RIC</t>
  </si>
  <si>
    <t>1x4F</t>
  </si>
  <si>
    <t>2x5F</t>
  </si>
  <si>
    <t>3x6F</t>
  </si>
  <si>
    <t>4x7F</t>
  </si>
  <si>
    <t>1x7F</t>
  </si>
  <si>
    <t>5x8F</t>
  </si>
  <si>
    <t>2x8F</t>
  </si>
  <si>
    <t>6x9F</t>
  </si>
  <si>
    <t>3x9F</t>
  </si>
  <si>
    <t>4x10F</t>
  </si>
  <si>
    <t>5x11F</t>
  </si>
  <si>
    <t>9x12F</t>
  </si>
  <si>
    <t>6x12F</t>
  </si>
  <si>
    <t>12x15F</t>
  </si>
  <si>
    <t>18M</t>
  </si>
  <si>
    <t>15M</t>
  </si>
  <si>
    <t>InterestRatesTrigger</t>
  </si>
  <si>
    <t>OvernightIndex</t>
  </si>
  <si>
    <t>1Y6MD</t>
  </si>
  <si>
    <t xml:space="preserve"> </t>
  </si>
  <si>
    <t>BID Error</t>
  </si>
  <si>
    <t>ASK error</t>
  </si>
  <si>
    <t>ValueDate</t>
  </si>
  <si>
    <t>OISIndex</t>
  </si>
  <si>
    <t>Internal RIC</t>
  </si>
  <si>
    <t>Mkt RIC</t>
  </si>
  <si>
    <t>CurveTenor</t>
  </si>
  <si>
    <t>YieldCurve</t>
  </si>
  <si>
    <t>FixedLegBDC</t>
  </si>
  <si>
    <t>X</t>
  </si>
  <si>
    <t>HolidayCheck</t>
  </si>
  <si>
    <t>LocalCalendar</t>
  </si>
  <si>
    <t>LiborCalendar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</si>
</sst>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ddd\,\ d\-mmm\-yyyy"/>
    <numFmt numFmtId="165" formatCode="ddd\,\ dd\-mmm\-yyyy"/>
    <numFmt numFmtId="166" formatCode="General_)"/>
    <numFmt numFmtId="167" formatCode="#,##0.0;#,##0.0"/>
    <numFmt numFmtId="168" formatCode="&quot;£&quot;#,##0;[Red]\-&quot;£&quot;#,##0"/>
    <numFmt numFmtId="169" formatCode="0.0000%"/>
    <numFmt numFmtId="170" formatCode="0.0000"/>
  </numFmts>
  <fonts count="1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name val="Courier New"/>
      <family val="3"/>
    </font>
    <font>
      <sz val="8"/>
      <name val="Courier New"/>
      <family val="3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Helv"/>
    </font>
    <font>
      <sz val="12"/>
      <name val="Helv"/>
    </font>
    <font>
      <b/>
      <sz val="12"/>
      <color indexed="16"/>
      <name val="MS Sans Serif"/>
      <family val="2"/>
    </font>
    <font>
      <sz val="11"/>
      <color theme="1"/>
      <name val="Calibri"/>
      <family val="2"/>
      <scheme val="minor"/>
    </font>
    <font>
      <sz val="8"/>
      <color theme="1"/>
      <name val="Courier New"/>
      <family val="3"/>
    </font>
    <font>
      <b/>
      <sz val="8"/>
      <color theme="1"/>
      <name val="Courier New"/>
      <family val="3"/>
    </font>
    <font>
      <sz val="8"/>
      <color rgb="FFFF0000"/>
      <name val="Courier New"/>
      <family val="3"/>
    </font>
    <font>
      <sz val="11"/>
      <color rgb="FF9C0006"/>
      <name val="Calibri"/>
      <family val="2"/>
      <scheme val="minor"/>
    </font>
    <font>
      <sz val="10"/>
      <color theme="1"/>
      <name val="Courier New"/>
      <family val="3"/>
    </font>
    <font>
      <b/>
      <sz val="14"/>
      <name val="Courier New"/>
      <family val="3"/>
    </font>
    <font>
      <b/>
      <sz val="12"/>
      <name val="Courier New"/>
      <family val="3"/>
    </font>
  </fonts>
  <fills count="10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gray0625">
        <fgColor indexed="22"/>
        <bgColor indexed="9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7CE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5">
    <xf numFmtId="0" fontId="0" fillId="0" borderId="0"/>
    <xf numFmtId="0" fontId="1" fillId="0" borderId="0"/>
    <xf numFmtId="38" fontId="6" fillId="0" borderId="0" applyFont="0" applyFill="0" applyBorder="0" applyAlignment="0" applyProtection="0"/>
    <xf numFmtId="40" fontId="6" fillId="0" borderId="0" applyFont="0" applyFill="0" applyBorder="0" applyAlignment="0" applyProtection="0"/>
    <xf numFmtId="0" fontId="1" fillId="0" borderId="0"/>
    <xf numFmtId="0" fontId="1" fillId="0" borderId="0"/>
    <xf numFmtId="166" fontId="7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7" fontId="8" fillId="6" borderId="0">
      <alignment horizontal="center" vertical="center"/>
    </xf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13" fillId="9" borderId="0" applyNumberFormat="0" applyBorder="0" applyAlignment="0" applyProtection="0"/>
  </cellStyleXfs>
  <cellXfs count="146">
    <xf numFmtId="0" fontId="0" fillId="0" borderId="0" xfId="0"/>
    <xf numFmtId="0" fontId="10" fillId="0" borderId="0" xfId="0" applyFont="1"/>
    <xf numFmtId="0" fontId="10" fillId="7" borderId="0" xfId="0" applyFont="1" applyFill="1"/>
    <xf numFmtId="0" fontId="10" fillId="7" borderId="0" xfId="0" applyFont="1" applyFill="1" applyAlignment="1">
      <alignment horizontal="center"/>
    </xf>
    <xf numFmtId="0" fontId="10" fillId="7" borderId="0" xfId="0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0" fillId="7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7" borderId="0" xfId="0" applyFont="1" applyFill="1" applyAlignment="1">
      <alignment horizontal="right" vertical="center"/>
    </xf>
    <xf numFmtId="0" fontId="10" fillId="0" borderId="0" xfId="0" applyFont="1" applyAlignment="1">
      <alignment horizontal="right" vertical="center"/>
    </xf>
    <xf numFmtId="0" fontId="10" fillId="7" borderId="0" xfId="0" applyFont="1" applyFill="1" applyAlignment="1">
      <alignment horizontal="right"/>
    </xf>
    <xf numFmtId="0" fontId="10" fillId="0" borderId="0" xfId="0" applyFont="1" applyAlignment="1">
      <alignment horizontal="right"/>
    </xf>
    <xf numFmtId="0" fontId="10" fillId="0" borderId="0" xfId="0" applyFont="1" applyFill="1"/>
    <xf numFmtId="0" fontId="11" fillId="8" borderId="1" xfId="0" applyFont="1" applyFill="1" applyBorder="1" applyAlignment="1">
      <alignment horizontal="centerContinuous" vertical="center"/>
    </xf>
    <xf numFmtId="0" fontId="11" fillId="8" borderId="10" xfId="0" applyFont="1" applyFill="1" applyBorder="1" applyAlignment="1">
      <alignment horizontal="centerContinuous" vertical="center"/>
    </xf>
    <xf numFmtId="0" fontId="11" fillId="8" borderId="16" xfId="0" applyFont="1" applyFill="1" applyBorder="1" applyAlignment="1">
      <alignment horizontal="centerContinuous" vertical="center"/>
    </xf>
    <xf numFmtId="0" fontId="10" fillId="0" borderId="18" xfId="0" applyFont="1" applyFill="1" applyBorder="1" applyAlignment="1">
      <alignment horizontal="right"/>
    </xf>
    <xf numFmtId="170" fontId="10" fillId="0" borderId="18" xfId="0" applyNumberFormat="1" applyFont="1" applyFill="1" applyBorder="1" applyAlignment="1">
      <alignment horizontal="center"/>
    </xf>
    <xf numFmtId="0" fontId="10" fillId="0" borderId="17" xfId="0" applyFont="1" applyFill="1" applyBorder="1" applyAlignment="1">
      <alignment horizontal="right"/>
    </xf>
    <xf numFmtId="170" fontId="10" fillId="0" borderId="17" xfId="0" applyNumberFormat="1" applyFont="1" applyFill="1" applyBorder="1" applyAlignment="1">
      <alignment horizontal="center"/>
    </xf>
    <xf numFmtId="0" fontId="10" fillId="0" borderId="19" xfId="0" applyFont="1" applyFill="1" applyBorder="1" applyAlignment="1">
      <alignment horizontal="right"/>
    </xf>
    <xf numFmtId="170" fontId="10" fillId="0" borderId="19" xfId="0" applyNumberFormat="1" applyFont="1" applyFill="1" applyBorder="1" applyAlignment="1">
      <alignment horizontal="center"/>
    </xf>
    <xf numFmtId="0" fontId="10" fillId="0" borderId="1" xfId="0" applyFont="1" applyFill="1" applyBorder="1" applyAlignment="1">
      <alignment horizontal="center" vertical="center"/>
    </xf>
    <xf numFmtId="0" fontId="10" fillId="0" borderId="18" xfId="0" applyFont="1" applyFill="1" applyBorder="1" applyAlignment="1">
      <alignment horizontal="left"/>
    </xf>
    <xf numFmtId="0" fontId="10" fillId="0" borderId="17" xfId="0" applyFont="1" applyFill="1" applyBorder="1" applyAlignment="1">
      <alignment horizontal="left"/>
    </xf>
    <xf numFmtId="0" fontId="10" fillId="0" borderId="19" xfId="0" applyFont="1" applyFill="1" applyBorder="1" applyAlignment="1">
      <alignment horizontal="left"/>
    </xf>
    <xf numFmtId="0" fontId="11" fillId="2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/>
    </xf>
    <xf numFmtId="0" fontId="3" fillId="5" borderId="1" xfId="0" applyFont="1" applyFill="1" applyBorder="1" applyAlignment="1" applyProtection="1">
      <alignment horizontal="center" vertical="center"/>
      <protection locked="0"/>
    </xf>
    <xf numFmtId="0" fontId="2" fillId="2" borderId="1" xfId="0" applyFont="1" applyFill="1" applyBorder="1" applyAlignment="1">
      <alignment horizontal="centerContinuous" vertical="center"/>
    </xf>
    <xf numFmtId="0" fontId="2" fillId="8" borderId="1" xfId="0" applyFont="1" applyFill="1" applyBorder="1" applyAlignment="1">
      <alignment horizontal="center" vertical="center"/>
    </xf>
    <xf numFmtId="0" fontId="11" fillId="8" borderId="1" xfId="0" applyFont="1" applyFill="1" applyBorder="1" applyAlignment="1">
      <alignment horizontal="center" vertical="center"/>
    </xf>
    <xf numFmtId="0" fontId="10" fillId="0" borderId="12" xfId="0" applyFont="1" applyFill="1" applyBorder="1" applyAlignment="1">
      <alignment horizontal="right" vertical="center"/>
    </xf>
    <xf numFmtId="0" fontId="10" fillId="0" borderId="18" xfId="0" applyFont="1" applyFill="1" applyBorder="1" applyAlignment="1">
      <alignment horizontal="left" vertical="center"/>
    </xf>
    <xf numFmtId="0" fontId="10" fillId="0" borderId="18" xfId="0" applyFont="1" applyFill="1" applyBorder="1" applyAlignment="1">
      <alignment horizontal="center" vertical="center"/>
    </xf>
    <xf numFmtId="0" fontId="10" fillId="0" borderId="14" xfId="0" applyFont="1" applyFill="1" applyBorder="1" applyAlignment="1">
      <alignment horizontal="right" vertical="center"/>
    </xf>
    <xf numFmtId="0" fontId="10" fillId="0" borderId="17" xfId="0" applyFont="1" applyFill="1" applyBorder="1" applyAlignment="1">
      <alignment horizontal="left" vertical="center"/>
    </xf>
    <xf numFmtId="0" fontId="10" fillId="0" borderId="17" xfId="0" applyFont="1" applyFill="1" applyBorder="1" applyAlignment="1">
      <alignment horizontal="center" vertical="center"/>
    </xf>
    <xf numFmtId="0" fontId="10" fillId="0" borderId="19" xfId="0" applyFont="1" applyFill="1" applyBorder="1" applyAlignment="1">
      <alignment horizontal="left" vertical="center"/>
    </xf>
    <xf numFmtId="0" fontId="10" fillId="0" borderId="19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/>
    </xf>
    <xf numFmtId="0" fontId="10" fillId="0" borderId="12" xfId="0" applyFont="1" applyFill="1" applyBorder="1" applyAlignment="1">
      <alignment horizontal="right"/>
    </xf>
    <xf numFmtId="0" fontId="10" fillId="0" borderId="13" xfId="0" applyFont="1" applyFill="1" applyBorder="1" applyAlignment="1">
      <alignment horizontal="left"/>
    </xf>
    <xf numFmtId="0" fontId="10" fillId="0" borderId="14" xfId="0" applyFont="1" applyFill="1" applyBorder="1" applyAlignment="1">
      <alignment horizontal="right"/>
    </xf>
    <xf numFmtId="0" fontId="10" fillId="0" borderId="0" xfId="0" applyFont="1" applyFill="1" applyBorder="1" applyAlignment="1">
      <alignment horizontal="left"/>
    </xf>
    <xf numFmtId="0" fontId="12" fillId="0" borderId="13" xfId="0" applyFont="1" applyFill="1" applyBorder="1" applyAlignment="1">
      <alignment horizontal="left"/>
    </xf>
    <xf numFmtId="0" fontId="12" fillId="0" borderId="0" xfId="0" applyFont="1" applyFill="1" applyBorder="1" applyAlignment="1">
      <alignment horizontal="left"/>
    </xf>
    <xf numFmtId="0" fontId="10" fillId="0" borderId="20" xfId="0" applyFont="1" applyFill="1" applyBorder="1" applyAlignment="1">
      <alignment horizontal="left"/>
    </xf>
    <xf numFmtId="0" fontId="10" fillId="0" borderId="21" xfId="0" applyFont="1" applyFill="1" applyBorder="1" applyAlignment="1">
      <alignment horizontal="left"/>
    </xf>
    <xf numFmtId="0" fontId="10" fillId="0" borderId="15" xfId="0" applyFont="1" applyFill="1" applyBorder="1" applyAlignment="1">
      <alignment horizontal="right"/>
    </xf>
    <xf numFmtId="0" fontId="10" fillId="0" borderId="11" xfId="0" applyFont="1" applyFill="1" applyBorder="1" applyAlignment="1">
      <alignment horizontal="left"/>
    </xf>
    <xf numFmtId="0" fontId="2" fillId="8" borderId="10" xfId="0" applyFont="1" applyFill="1" applyBorder="1" applyAlignment="1">
      <alignment horizontal="center" vertical="center"/>
    </xf>
    <xf numFmtId="0" fontId="2" fillId="8" borderId="22" xfId="0" applyFont="1" applyFill="1" applyBorder="1" applyAlignment="1">
      <alignment horizontal="center" vertical="center"/>
    </xf>
    <xf numFmtId="0" fontId="2" fillId="8" borderId="16" xfId="0" applyFont="1" applyFill="1" applyBorder="1" applyAlignment="1">
      <alignment horizontal="center" vertical="center"/>
    </xf>
    <xf numFmtId="0" fontId="11" fillId="0" borderId="17" xfId="0" applyFont="1" applyFill="1" applyBorder="1" applyAlignment="1">
      <alignment horizontal="center" vertical="center"/>
    </xf>
    <xf numFmtId="0" fontId="11" fillId="8" borderId="22" xfId="0" applyFont="1" applyFill="1" applyBorder="1" applyAlignment="1">
      <alignment horizontal="centerContinuous" vertical="center"/>
    </xf>
    <xf numFmtId="0" fontId="11" fillId="2" borderId="10" xfId="0" applyFont="1" applyFill="1" applyBorder="1" applyAlignment="1">
      <alignment horizontal="centerContinuous" vertical="center"/>
    </xf>
    <xf numFmtId="0" fontId="11" fillId="2" borderId="22" xfId="0" applyFont="1" applyFill="1" applyBorder="1" applyAlignment="1">
      <alignment horizontal="centerContinuous" vertical="center"/>
    </xf>
    <xf numFmtId="0" fontId="11" fillId="2" borderId="16" xfId="0" applyFont="1" applyFill="1" applyBorder="1" applyAlignment="1">
      <alignment horizontal="centerContinuous" vertical="center"/>
    </xf>
    <xf numFmtId="0" fontId="10" fillId="7" borderId="0" xfId="0" applyFont="1" applyFill="1" applyAlignment="1">
      <alignment vertical="center"/>
    </xf>
    <xf numFmtId="0" fontId="11" fillId="8" borderId="1" xfId="0" applyFont="1" applyFill="1" applyBorder="1" applyAlignment="1">
      <alignment horizontal="center" vertical="center" wrapText="1"/>
    </xf>
    <xf numFmtId="0" fontId="10" fillId="0" borderId="0" xfId="0" applyFont="1" applyAlignment="1">
      <alignment vertical="center"/>
    </xf>
    <xf numFmtId="0" fontId="10" fillId="5" borderId="0" xfId="0" applyFont="1" applyFill="1"/>
    <xf numFmtId="0" fontId="10" fillId="0" borderId="14" xfId="0" applyFont="1" applyFill="1" applyBorder="1" applyAlignment="1">
      <alignment horizontal="center" vertical="center"/>
    </xf>
    <xf numFmtId="169" fontId="10" fillId="0" borderId="17" xfId="13" applyNumberFormat="1" applyFont="1" applyFill="1" applyBorder="1" applyAlignment="1">
      <alignment horizontal="right" vertical="center"/>
    </xf>
    <xf numFmtId="169" fontId="10" fillId="0" borderId="18" xfId="13" applyNumberFormat="1" applyFont="1" applyFill="1" applyBorder="1" applyAlignment="1">
      <alignment horizontal="right" vertical="center"/>
    </xf>
    <xf numFmtId="169" fontId="10" fillId="0" borderId="19" xfId="13" applyNumberFormat="1" applyFont="1" applyFill="1" applyBorder="1" applyAlignment="1">
      <alignment horizontal="right" vertical="center"/>
    </xf>
    <xf numFmtId="0" fontId="10" fillId="7" borderId="0" xfId="0" applyFont="1" applyFill="1" applyBorder="1"/>
    <xf numFmtId="0" fontId="10" fillId="7" borderId="0" xfId="0" applyFont="1" applyFill="1" applyBorder="1" applyAlignment="1">
      <alignment vertical="center"/>
    </xf>
    <xf numFmtId="0" fontId="3" fillId="5" borderId="1" xfId="14" applyFont="1" applyFill="1" applyBorder="1" applyAlignment="1">
      <alignment horizontal="center" vertical="center"/>
    </xf>
    <xf numFmtId="0" fontId="3" fillId="7" borderId="22" xfId="0" applyFont="1" applyFill="1" applyBorder="1" applyAlignment="1" applyProtection="1">
      <alignment horizontal="center" vertical="center"/>
      <protection locked="0"/>
    </xf>
    <xf numFmtId="0" fontId="3" fillId="0" borderId="12" xfId="0" applyNumberFormat="1" applyFont="1" applyFill="1" applyBorder="1" applyAlignment="1">
      <alignment horizontal="right" vertical="center"/>
    </xf>
    <xf numFmtId="0" fontId="3" fillId="0" borderId="12" xfId="0" applyNumberFormat="1" applyFont="1" applyFill="1" applyBorder="1" applyAlignment="1"/>
    <xf numFmtId="0" fontId="3" fillId="0" borderId="14" xfId="0" applyNumberFormat="1" applyFont="1" applyFill="1" applyBorder="1" applyAlignment="1"/>
    <xf numFmtId="0" fontId="2" fillId="7" borderId="11" xfId="0" applyFont="1" applyFill="1" applyBorder="1" applyAlignment="1" applyProtection="1">
      <alignment vertical="center"/>
    </xf>
    <xf numFmtId="0" fontId="3" fillId="5" borderId="1" xfId="0" applyFont="1" applyFill="1" applyBorder="1" applyAlignment="1">
      <alignment horizontal="center"/>
    </xf>
    <xf numFmtId="165" fontId="10" fillId="0" borderId="18" xfId="0" applyNumberFormat="1" applyFont="1" applyFill="1" applyBorder="1" applyAlignment="1">
      <alignment horizontal="left" vertical="center"/>
    </xf>
    <xf numFmtId="169" fontId="10" fillId="0" borderId="18" xfId="13" applyNumberFormat="1" applyFont="1" applyFill="1" applyBorder="1" applyAlignment="1">
      <alignment horizontal="left" vertical="center"/>
    </xf>
    <xf numFmtId="169" fontId="10" fillId="0" borderId="17" xfId="13" applyNumberFormat="1" applyFont="1" applyFill="1" applyBorder="1" applyAlignment="1">
      <alignment horizontal="left" vertical="center"/>
    </xf>
    <xf numFmtId="165" fontId="10" fillId="0" borderId="17" xfId="0" applyNumberFormat="1" applyFont="1" applyFill="1" applyBorder="1" applyAlignment="1">
      <alignment horizontal="left" vertical="center"/>
    </xf>
    <xf numFmtId="165" fontId="10" fillId="0" borderId="19" xfId="0" applyNumberFormat="1" applyFont="1" applyFill="1" applyBorder="1" applyAlignment="1">
      <alignment horizontal="left" vertical="center"/>
    </xf>
    <xf numFmtId="169" fontId="10" fillId="0" borderId="19" xfId="13" applyNumberFormat="1" applyFont="1" applyFill="1" applyBorder="1" applyAlignment="1">
      <alignment horizontal="left" vertical="center"/>
    </xf>
    <xf numFmtId="0" fontId="10" fillId="0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169" fontId="3" fillId="0" borderId="17" xfId="13" applyNumberFormat="1" applyFont="1" applyFill="1" applyBorder="1" applyAlignment="1">
      <alignment horizontal="left" vertical="center"/>
    </xf>
    <xf numFmtId="0" fontId="10" fillId="0" borderId="13" xfId="0" applyFont="1" applyFill="1" applyBorder="1" applyAlignment="1">
      <alignment horizontal="left" vertical="center"/>
    </xf>
    <xf numFmtId="169" fontId="3" fillId="0" borderId="18" xfId="13" applyNumberFormat="1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left" vertical="center"/>
    </xf>
    <xf numFmtId="0" fontId="12" fillId="0" borderId="13" xfId="0" applyFont="1" applyFill="1" applyBorder="1" applyAlignment="1">
      <alignment horizontal="left" vertical="center"/>
    </xf>
    <xf numFmtId="0" fontId="12" fillId="0" borderId="0" xfId="0" applyFont="1" applyFill="1" applyBorder="1" applyAlignment="1">
      <alignment horizontal="left" vertical="center"/>
    </xf>
    <xf numFmtId="0" fontId="10" fillId="0" borderId="12" xfId="0" applyFont="1" applyFill="1" applyBorder="1" applyAlignment="1">
      <alignment horizontal="left" vertical="center"/>
    </xf>
    <xf numFmtId="0" fontId="10" fillId="0" borderId="14" xfId="0" applyFont="1" applyFill="1" applyBorder="1" applyAlignment="1">
      <alignment horizontal="left" vertical="center"/>
    </xf>
    <xf numFmtId="0" fontId="10" fillId="0" borderId="20" xfId="0" applyFont="1" applyFill="1" applyBorder="1" applyAlignment="1">
      <alignment horizontal="left" vertical="center"/>
    </xf>
    <xf numFmtId="0" fontId="10" fillId="0" borderId="21" xfId="0" applyFont="1" applyFill="1" applyBorder="1" applyAlignment="1">
      <alignment horizontal="left" vertical="center"/>
    </xf>
    <xf numFmtId="0" fontId="10" fillId="0" borderId="15" xfId="0" applyFont="1" applyFill="1" applyBorder="1" applyAlignment="1">
      <alignment horizontal="left" vertical="center"/>
    </xf>
    <xf numFmtId="0" fontId="10" fillId="0" borderId="11" xfId="0" applyFont="1" applyFill="1" applyBorder="1" applyAlignment="1">
      <alignment horizontal="left" vertical="center"/>
    </xf>
    <xf numFmtId="0" fontId="10" fillId="0" borderId="12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right" vertical="center"/>
    </xf>
    <xf numFmtId="0" fontId="3" fillId="0" borderId="12" xfId="0" applyFont="1" applyFill="1" applyBorder="1" applyAlignment="1">
      <alignment horizontal="right" vertical="center"/>
    </xf>
    <xf numFmtId="0" fontId="10" fillId="0" borderId="20" xfId="0" applyFont="1" applyFill="1" applyBorder="1" applyAlignment="1">
      <alignment horizontal="right" vertical="center"/>
    </xf>
    <xf numFmtId="0" fontId="10" fillId="0" borderId="21" xfId="0" applyFont="1" applyFill="1" applyBorder="1" applyAlignment="1">
      <alignment horizontal="right" vertical="center"/>
    </xf>
    <xf numFmtId="0" fontId="10" fillId="0" borderId="23" xfId="0" applyFont="1" applyFill="1" applyBorder="1" applyAlignment="1">
      <alignment horizontal="right" vertical="center"/>
    </xf>
    <xf numFmtId="165" fontId="10" fillId="0" borderId="18" xfId="0" applyNumberFormat="1" applyFont="1" applyFill="1" applyBorder="1" applyAlignment="1">
      <alignment horizontal="right" vertical="center"/>
    </xf>
    <xf numFmtId="165" fontId="10" fillId="0" borderId="17" xfId="0" applyNumberFormat="1" applyFont="1" applyFill="1" applyBorder="1" applyAlignment="1">
      <alignment horizontal="right" vertical="center"/>
    </xf>
    <xf numFmtId="165" fontId="10" fillId="0" borderId="19" xfId="0" applyNumberFormat="1" applyFont="1" applyFill="1" applyBorder="1" applyAlignment="1">
      <alignment horizontal="right" vertical="center"/>
    </xf>
    <xf numFmtId="169" fontId="3" fillId="0" borderId="18" xfId="13" applyNumberFormat="1" applyFont="1" applyFill="1" applyBorder="1" applyAlignment="1">
      <alignment horizontal="right" vertical="center"/>
    </xf>
    <xf numFmtId="169" fontId="12" fillId="0" borderId="18" xfId="13" applyNumberFormat="1" applyFont="1" applyFill="1" applyBorder="1" applyAlignment="1">
      <alignment horizontal="right" vertical="center"/>
    </xf>
    <xf numFmtId="169" fontId="3" fillId="0" borderId="17" xfId="13" applyNumberFormat="1" applyFont="1" applyFill="1" applyBorder="1" applyAlignment="1">
      <alignment horizontal="right" vertical="center"/>
    </xf>
    <xf numFmtId="169" fontId="12" fillId="0" borderId="17" xfId="13" applyNumberFormat="1" applyFont="1" applyFill="1" applyBorder="1" applyAlignment="1">
      <alignment horizontal="right" vertical="center"/>
    </xf>
    <xf numFmtId="0" fontId="10" fillId="2" borderId="10" xfId="0" applyFont="1" applyFill="1" applyBorder="1" applyAlignment="1">
      <alignment horizontal="center" vertical="center"/>
    </xf>
    <xf numFmtId="0" fontId="10" fillId="0" borderId="15" xfId="0" applyFont="1" applyFill="1" applyBorder="1" applyAlignment="1">
      <alignment horizontal="center" vertical="center"/>
    </xf>
    <xf numFmtId="0" fontId="10" fillId="7" borderId="0" xfId="0" applyFont="1" applyFill="1" applyBorder="1" applyAlignment="1">
      <alignment horizontal="center" vertical="center"/>
    </xf>
    <xf numFmtId="0" fontId="10" fillId="7" borderId="13" xfId="0" applyFont="1" applyFill="1" applyBorder="1" applyAlignment="1">
      <alignment horizontal="center" vertical="center"/>
    </xf>
    <xf numFmtId="0" fontId="10" fillId="7" borderId="0" xfId="0" applyFont="1" applyFill="1" applyBorder="1" applyAlignment="1">
      <alignment horizontal="right" vertical="center"/>
    </xf>
    <xf numFmtId="165" fontId="10" fillId="7" borderId="0" xfId="0" applyNumberFormat="1" applyFont="1" applyFill="1" applyBorder="1" applyAlignment="1">
      <alignment horizontal="center" vertical="center"/>
    </xf>
    <xf numFmtId="0" fontId="10" fillId="7" borderId="17" xfId="0" applyFont="1" applyFill="1" applyBorder="1" applyAlignment="1">
      <alignment horizontal="center" vertical="center"/>
    </xf>
    <xf numFmtId="0" fontId="10" fillId="7" borderId="14" xfId="0" applyFont="1" applyFill="1" applyBorder="1" applyAlignment="1">
      <alignment horizontal="center" vertical="center"/>
    </xf>
    <xf numFmtId="0" fontId="10" fillId="7" borderId="22" xfId="0" applyFont="1" applyFill="1" applyBorder="1"/>
    <xf numFmtId="0" fontId="10" fillId="7" borderId="8" xfId="0" applyFont="1" applyFill="1" applyBorder="1" applyAlignment="1">
      <alignment horizontal="center"/>
    </xf>
    <xf numFmtId="0" fontId="10" fillId="7" borderId="0" xfId="0" applyFont="1" applyFill="1" applyBorder="1" applyAlignment="1">
      <alignment horizontal="right"/>
    </xf>
    <xf numFmtId="0" fontId="10" fillId="7" borderId="13" xfId="0" applyFont="1" applyFill="1" applyBorder="1" applyAlignment="1">
      <alignment horizontal="right"/>
    </xf>
    <xf numFmtId="0" fontId="10" fillId="7" borderId="13" xfId="0" applyFont="1" applyFill="1" applyBorder="1" applyAlignment="1">
      <alignment horizontal="center"/>
    </xf>
    <xf numFmtId="0" fontId="10" fillId="7" borderId="14" xfId="0" applyFont="1" applyFill="1" applyBorder="1" applyAlignment="1">
      <alignment horizontal="center"/>
    </xf>
    <xf numFmtId="0" fontId="10" fillId="7" borderId="15" xfId="0" applyFont="1" applyFill="1" applyBorder="1" applyAlignment="1">
      <alignment horizontal="centerContinuous" vertical="center"/>
    </xf>
    <xf numFmtId="0" fontId="10" fillId="7" borderId="21" xfId="0" applyFont="1" applyFill="1" applyBorder="1"/>
    <xf numFmtId="0" fontId="14" fillId="7" borderId="0" xfId="0" applyFont="1" applyFill="1"/>
    <xf numFmtId="0" fontId="15" fillId="8" borderId="7" xfId="0" applyFont="1" applyFill="1" applyBorder="1" applyAlignment="1">
      <alignment horizontal="centerContinuous"/>
    </xf>
    <xf numFmtId="0" fontId="14" fillId="0" borderId="0" xfId="0" applyFont="1" applyFill="1"/>
    <xf numFmtId="0" fontId="3" fillId="4" borderId="8" xfId="0" applyFont="1" applyFill="1" applyBorder="1"/>
    <xf numFmtId="0" fontId="3" fillId="4" borderId="0" xfId="0" applyFont="1" applyFill="1" applyBorder="1"/>
    <xf numFmtId="0" fontId="3" fillId="4" borderId="2" xfId="0" applyFont="1" applyFill="1" applyBorder="1"/>
    <xf numFmtId="165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 applyProtection="1">
      <alignment horizontal="center"/>
      <protection locked="0"/>
    </xf>
    <xf numFmtId="0" fontId="3" fillId="4" borderId="9" xfId="0" applyFont="1" applyFill="1" applyBorder="1"/>
    <xf numFmtId="0" fontId="3" fillId="4" borderId="3" xfId="0" applyFont="1" applyFill="1" applyBorder="1"/>
    <xf numFmtId="0" fontId="3" fillId="4" borderId="4" xfId="0" applyFont="1" applyFill="1" applyBorder="1"/>
    <xf numFmtId="164" fontId="3" fillId="0" borderId="1" xfId="0" applyNumberFormat="1" applyFont="1" applyBorder="1" applyAlignment="1" applyProtection="1">
      <alignment horizontal="center"/>
      <protection locked="0"/>
    </xf>
    <xf numFmtId="0" fontId="3" fillId="0" borderId="1" xfId="0" applyNumberFormat="1" applyFont="1" applyBorder="1" applyAlignment="1" applyProtection="1">
      <alignment horizontal="center"/>
      <protection locked="0"/>
    </xf>
    <xf numFmtId="0" fontId="3" fillId="0" borderId="1" xfId="0" applyNumberFormat="1" applyFont="1" applyBorder="1" applyAlignment="1">
      <alignment horizontal="center"/>
    </xf>
    <xf numFmtId="165" fontId="3" fillId="0" borderId="1" xfId="0" applyNumberFormat="1" applyFont="1" applyBorder="1" applyAlignment="1" applyProtection="1">
      <alignment horizontal="center"/>
      <protection locked="0"/>
    </xf>
    <xf numFmtId="0" fontId="16" fillId="8" borderId="5" xfId="0" applyFont="1" applyFill="1" applyBorder="1" applyAlignment="1">
      <alignment horizontal="centerContinuous"/>
    </xf>
    <xf numFmtId="0" fontId="16" fillId="8" borderId="6" xfId="0" applyFont="1" applyFill="1" applyBorder="1" applyAlignment="1">
      <alignment horizontal="centerContinuous"/>
    </xf>
    <xf numFmtId="0" fontId="16" fillId="8" borderId="7" xfId="0" applyFont="1" applyFill="1" applyBorder="1" applyAlignment="1">
      <alignment horizontal="centerContinuous"/>
    </xf>
    <xf numFmtId="0" fontId="3" fillId="3" borderId="1" xfId="0" applyFont="1" applyFill="1" applyBorder="1"/>
    <xf numFmtId="0" fontId="3" fillId="3" borderId="1" xfId="0" applyFont="1" applyFill="1" applyBorder="1" applyProtection="1"/>
  </cellXfs>
  <cellStyles count="15">
    <cellStyle name="Bad" xfId="14" builtinId="27"/>
    <cellStyle name="Migliaia (0)_AZIONI" xfId="2"/>
    <cellStyle name="Migliaia_AZIONI" xfId="3"/>
    <cellStyle name="Normal" xfId="0" builtinId="0"/>
    <cellStyle name="Normal 2" xfId="1"/>
    <cellStyle name="Normal 2 2" xfId="4"/>
    <cellStyle name="Normal 3" xfId="5"/>
    <cellStyle name="Normale_AZIONI" xfId="6"/>
    <cellStyle name="Percent" xfId="13" builtinId="5"/>
    <cellStyle name="Percent 2" xfId="7"/>
    <cellStyle name="Percent 2 2" xfId="8"/>
    <cellStyle name="Percent 3" xfId="9"/>
    <cellStyle name="result" xfId="10"/>
    <cellStyle name="Valuta (0)_AZIONI" xfId="11"/>
    <cellStyle name="Valuta_AZIONI" xfId="12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FF66"/>
      <color rgb="FFCC99FF"/>
      <color rgb="FF99FF33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volatileDependencies.xml><?xml version="1.0" encoding="utf-8"?>
<volTypes xmlns="http://schemas.openxmlformats.org/spreadsheetml/2006/main">
  <volType type="realTimeData">
    <main first="pldatasource.rtgetrtdserver">
      <tp>
        <v>0.17499999999999999</v>
        <stp/>
        <stp xml:space="preserve">
JPY6M2x8F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18" s="7"/>
      </tp>
      <tp>
        <v>0.17</v>
        <stp/>
        <stp xml:space="preserve">
JPY6M3x9F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19" s="7"/>
      </tp>
      <tp>
        <v>0.17</v>
        <stp/>
        <stp xml:space="preserve">
JPY6M3x9F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Y19" s="7"/>
      </tp>
      <tp>
        <v>0.17499999999999999</v>
        <stp/>
        <stp xml:space="preserve">
JPY6M2x8F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Y18" s="7"/>
      </tp>
      <tp>
        <v>6.4290683000000001E-2</v>
        <stp/>
        <stp xml:space="preserve">	JPYONSN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7" s="7"/>
      </tp>
      <tp>
        <v>6.3456116000000007E-2</v>
        <stp/>
        <stp xml:space="preserve">	JPYONSW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8" s="7"/>
      </tp>
      <tp>
        <v>6.4284050999999995E-2</v>
        <stp/>
        <stp xml:space="preserve">	JPYONTN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6" s="7"/>
      </tp>
      <tp>
        <v>6.4280734000000006E-2</v>
        <stp/>
        <stp xml:space="preserve">	JPYONON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5" s="7"/>
      </tp>
      <tp>
        <v>6.1643836E-2</v>
        <stp/>
        <stp xml:space="preserve">	JPYON3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13" s="7"/>
      </tp>
      <tp>
        <v>6.3716391999999997E-2</v>
        <stp/>
        <stp xml:space="preserve">	JPYON3W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10" s="7"/>
      </tp>
      <tp>
        <v>6.1643836E-2</v>
        <stp/>
        <stp xml:space="preserve">	JPYON3Y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26" s="7"/>
      </tp>
      <tp>
        <v>6.4109588999999995E-2</v>
        <stp/>
        <stp xml:space="preserve">	JPYON2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12" s="7"/>
      </tp>
      <tp>
        <v>6.3559539999999998E-2</v>
        <stp/>
        <stp xml:space="preserve">	JPYON2W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9" s="7"/>
      </tp>
      <tp>
        <v>5.6712328999999999E-2</v>
        <stp/>
        <stp xml:space="preserve">	JPYON2Y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25" s="7"/>
      </tp>
      <tp>
        <v>6.4109588999999995E-2</v>
        <stp/>
        <stp xml:space="preserve">	JPYON1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11" s="7"/>
      </tp>
      <tp>
        <v>5.6712328999999999E-2</v>
        <stp/>
        <stp xml:space="preserve">	JPYON1Y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22" s="7"/>
      </tp>
      <tp>
        <v>0.199726027</v>
        <stp/>
        <stp xml:space="preserve">	JPYON7Y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30" s="7"/>
      </tp>
      <tp>
        <v>5.9178082E-2</v>
        <stp/>
        <stp xml:space="preserve">	JPYON6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16" s="7"/>
      </tp>
      <tp>
        <v>0.13561643800000001</v>
        <stp/>
        <stp xml:space="preserve">	JPYON6Y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29" s="7"/>
      </tp>
      <tp>
        <v>6.1643836E-2</v>
        <stp/>
        <stp xml:space="preserve">	JPYON5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15" s="7"/>
      </tp>
      <tp>
        <v>9.3698630000000005E-2</v>
        <stp/>
        <stp xml:space="preserve">	JPYON5Y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28" s="7"/>
      </tp>
      <tp>
        <v>6.1643836E-2</v>
        <stp/>
        <stp xml:space="preserve">	JPYON4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14" s="7"/>
      </tp>
      <tp>
        <v>6.9041095999999996E-2</v>
        <stp/>
        <stp xml:space="preserve">	JPYON4Y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27" s="7"/>
      </tp>
      <tp>
        <v>5.9178082E-2</v>
        <stp/>
        <stp xml:space="preserve">	JPYON9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19" s="7"/>
      </tp>
      <tp>
        <v>0.34027397300000001</v>
        <stp/>
        <stp xml:space="preserve">	JPYON9Y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32" s="7"/>
      </tp>
      <tp>
        <v>0.268767123</v>
        <stp/>
        <stp xml:space="preserve">	JPYON8Y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31" s="7"/>
      </tp>
      <tp>
        <v>0.125</v>
        <stp/>
        <stp xml:space="preserve">
JPY3M6x9F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19" s="7"/>
      </tp>
      <tp>
        <v>0.125</v>
        <stp/>
        <stp xml:space="preserve">
JPY3M5x8F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18" s="7"/>
      </tp>
      <tp>
        <v>0.125</v>
        <stp/>
        <stp xml:space="preserve">
JPY3M5x8F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18" s="7"/>
      </tp>
      <tp>
        <v>0.125</v>
        <stp/>
        <stp xml:space="preserve">
JPY3M6x9F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19" s="7"/>
      </tp>
      <tp>
        <v>0.13</v>
        <stp/>
        <stp xml:space="preserve">
JPY3M3x6F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16" s="7"/>
      </tp>
      <tp>
        <v>0.13</v>
        <stp/>
        <stp xml:space="preserve">
JPY3M2x5F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15" s="7"/>
      </tp>
      <tp>
        <v>0.125</v>
        <stp/>
        <stp xml:space="preserve">
JPY3M4x7F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17" s="7"/>
      </tp>
      <tp>
        <v>0.13</v>
        <stp/>
        <stp xml:space="preserve">
JPY3M1x4F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14" s="7"/>
      </tp>
      <tp>
        <v>0.13</v>
        <stp/>
        <stp xml:space="preserve">
JPY3M1x4F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14" s="7"/>
      </tp>
      <tp>
        <v>0.125</v>
        <stp/>
        <stp xml:space="preserve">
JPY3M4x7F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17" s="7"/>
      </tp>
      <tp>
        <v>0.13</v>
        <stp/>
        <stp xml:space="preserve">
JPY3M2x5F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15" s="7"/>
      </tp>
      <tp>
        <v>0.13</v>
        <stp/>
        <stp xml:space="preserve">
JPY3M3x6F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16" s="7"/>
      </tp>
      <tp>
        <v>0.17499999999999999</v>
        <stp/>
        <stp xml:space="preserve">
JPY6M1x7F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Y17" s="7"/>
      </tp>
      <tp>
        <v>0.17499999999999999</v>
        <stp/>
        <stp xml:space="preserve">
JPY6M1x7F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17" s="7"/>
      </tp>
    </main>
    <main first="pldatasource.rtgetrtdserver">
      <tp>
        <v>0.11</v>
        <stp/>
        <stp>_x000C_JPY3M12x15F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23" s="7"/>
      </tp>
    </main>
    <main first="pldatasource.rtgetrtdserver">
      <tp>
        <v>1.3093150680000001</v>
        <stp/>
        <stp xml:space="preserve">
JPYON25Y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37" s="7"/>
      </tp>
      <tp>
        <v>1.1441095889999999</v>
        <stp/>
        <stp xml:space="preserve">
JPYON20Y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36" s="7"/>
      </tp>
      <tp>
        <v>1.410410959</v>
        <stp/>
        <stp xml:space="preserve">
JPYON30Y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38" s="7"/>
      </tp>
      <tp>
        <v>0.83342465799999998</v>
        <stp/>
        <stp xml:space="preserve">
JPYON15Y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35" s="7"/>
      </tp>
      <tp>
        <v>0.41424657500000001</v>
        <stp/>
        <stp xml:space="preserve">
JPYON10Y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33" s="7"/>
      </tp>
      <tp>
        <v>0.58191780800000004</v>
        <stp/>
        <stp xml:space="preserve">
JPYON12Y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34" s="7"/>
      </tp>
    </main>
    <main first="pldatasource.rtgetrtdserver">
      <tp>
        <v>6.4290683000000001E-2</v>
        <stp/>
        <stp xml:space="preserve">	JPYONSN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7" s="7"/>
      </tp>
      <tp>
        <v>6.3456116000000007E-2</v>
        <stp/>
        <stp xml:space="preserve">	JPYONSW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8" s="7"/>
      </tp>
      <tp>
        <v>6.4284050999999995E-2</v>
        <stp/>
        <stp xml:space="preserve">	JPYONTN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6" s="7"/>
      </tp>
      <tp>
        <v>6.4280734000000006E-2</v>
        <stp/>
        <stp xml:space="preserve">	JPYONON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5" s="7"/>
      </tp>
      <tp>
        <v>6.1643836E-2</v>
        <stp/>
        <stp xml:space="preserve">	JPYON3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13" s="7"/>
      </tp>
      <tp>
        <v>6.3716391999999997E-2</v>
        <stp/>
        <stp xml:space="preserve">	JPYON3W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10" s="7"/>
      </tp>
      <tp>
        <v>6.1643836E-2</v>
        <stp/>
        <stp xml:space="preserve">	JPYON3Y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26" s="7"/>
      </tp>
      <tp>
        <v>6.4109588999999995E-2</v>
        <stp/>
        <stp xml:space="preserve">	JPYON2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12" s="7"/>
      </tp>
      <tp>
        <v>6.3559539999999998E-2</v>
        <stp/>
        <stp xml:space="preserve">	JPYON2W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9" s="7"/>
      </tp>
      <tp>
        <v>5.6712328999999999E-2</v>
        <stp/>
        <stp xml:space="preserve">	JPYON2Y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25" s="7"/>
      </tp>
      <tp>
        <v>6.4109588999999995E-2</v>
        <stp/>
        <stp xml:space="preserve">	JPYON1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11" s="7"/>
      </tp>
      <tp>
        <v>5.6712328999999999E-2</v>
        <stp/>
        <stp xml:space="preserve">	JPYON1Y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22" s="7"/>
      </tp>
      <tp>
        <v>0.199726027</v>
        <stp/>
        <stp xml:space="preserve">	JPYON7Y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30" s="7"/>
      </tp>
      <tp>
        <v>5.9178082E-2</v>
        <stp/>
        <stp xml:space="preserve">	JPYON6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16" s="7"/>
      </tp>
      <tp>
        <v>0.13561643800000001</v>
        <stp/>
        <stp xml:space="preserve">	JPYON6Y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29" s="7"/>
      </tp>
      <tp>
        <v>6.1643836E-2</v>
        <stp/>
        <stp xml:space="preserve">	JPYON5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15" s="7"/>
      </tp>
      <tp>
        <v>9.3698630000000005E-2</v>
        <stp/>
        <stp xml:space="preserve">	JPYON5Y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28" s="7"/>
      </tp>
      <tp>
        <v>6.1643836E-2</v>
        <stp/>
        <stp xml:space="preserve">	JPYON4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14" s="7"/>
      </tp>
      <tp>
        <v>6.9041095999999996E-2</v>
        <stp/>
        <stp xml:space="preserve">	JPYON4Y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27" s="7"/>
      </tp>
      <tp>
        <v>5.9178082E-2</v>
        <stp/>
        <stp xml:space="preserve">	JPYON9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19" s="7"/>
      </tp>
      <tp>
        <v>0.34027397300000001</v>
        <stp/>
        <stp xml:space="preserve">	JPYON9Y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32" s="7"/>
      </tp>
      <tp>
        <v>0.268767123</v>
        <stp/>
        <stp xml:space="preserve">	JPYON8Y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31" s="7"/>
      </tp>
      <tp>
        <v>0.83342465799999998</v>
        <stp/>
        <stp xml:space="preserve">
JPYON15Y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35" s="7"/>
      </tp>
      <tp>
        <v>0.41424657500000001</v>
        <stp/>
        <stp xml:space="preserve">
JPYON10Y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33" s="7"/>
      </tp>
      <tp>
        <v>0.58191780800000004</v>
        <stp/>
        <stp xml:space="preserve">
JPYON12Y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34" s="7"/>
      </tp>
      <tp>
        <v>1.410410959</v>
        <stp/>
        <stp xml:space="preserve">
JPYON30Y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38" s="7"/>
      </tp>
      <tp>
        <v>1.3093150680000001</v>
        <stp/>
        <stp xml:space="preserve">
JPYON25Y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37" s="7"/>
      </tp>
      <tp>
        <v>1.1441095889999999</v>
        <stp/>
        <stp xml:space="preserve">
JPYON20Y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36" s="7"/>
      </tp>
    </main>
    <main first="pldatasource.rtgetrtdserver">
      <tp>
        <v>0.11</v>
        <stp/>
        <stp>_x000C_JPY3M12x15F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23" s="7"/>
      </tp>
    </main>
    <main first="pldatasource.rtgetrtdserver">
      <tp>
        <v>0.23113118199999999</v>
        <stp/>
        <stp xml:space="preserve">	JPY6MSN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7" s="7"/>
      </tp>
      <tp>
        <v>0.23094794699999999</v>
        <stp/>
        <stp xml:space="preserve">	JPY6MSW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8" s="7"/>
      </tp>
      <tp>
        <v>0.231152212</v>
        <stp/>
        <stp xml:space="preserve">	JPY6MTN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6" s="7"/>
      </tp>
      <tp>
        <v>0.231174873</v>
        <stp/>
        <stp xml:space="preserve">	JPY6MON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5" s="7"/>
      </tp>
      <tp>
        <v>0.2064</v>
        <stp/>
        <stp xml:space="preserve">	JPY6M3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13" s="7"/>
      </tp>
      <tp>
        <v>0.229425409</v>
        <stp/>
        <stp xml:space="preserve">	JPY6M3W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10" s="7"/>
      </tp>
      <tp>
        <v>0.21729999999999999</v>
        <stp/>
        <stp xml:space="preserve">	JPY6M2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12" s="7"/>
      </tp>
      <tp>
        <v>0.230378317</v>
        <stp/>
        <stp xml:space="preserve">	JPY6M2W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9" s="7"/>
      </tp>
      <tp>
        <v>0.22689999999999999</v>
        <stp/>
        <stp xml:space="preserve">	JPY6M1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11" s="7"/>
      </tp>
      <tp>
        <v>0.1865</v>
        <stp/>
        <stp xml:space="preserve">	JPY6M6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16" s="7"/>
      </tp>
      <tp>
        <v>0.19339999999999999</v>
        <stp/>
        <stp xml:space="preserve">	JPY6M5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15" s="7"/>
      </tp>
      <tp>
        <v>0.19889999999999999</v>
        <stp/>
        <stp xml:space="preserve">	JPY6M4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14" s="7"/>
      </tp>
      <tp>
        <v>0.47824467599999998</v>
        <stp/>
        <stp>_x0008_JPY3M9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32" s="7"/>
      </tp>
      <tp>
        <v>0.39343523699999999</v>
        <stp/>
        <stp>_x0008_JPY3M8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31" s="7"/>
      </tp>
      <tp>
        <v>0.11672265499999999</v>
        <stp/>
        <stp>_x0008_JPY3M3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26" s="7"/>
      </tp>
      <tp>
        <v>0.11932841800000001</v>
        <stp/>
        <stp>_x0008_JPY3M2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25" s="7"/>
      </tp>
      <tp>
        <v>0.17392729700000001</v>
        <stp/>
        <stp>_x0008_JPY3M5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28" s="7"/>
      </tp>
      <tp>
        <v>0.13661405600000001</v>
        <stp/>
        <stp>_x0008_JPY3M4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27" s="7"/>
      </tp>
      <tp>
        <v>0.31114283999999998</v>
        <stp/>
        <stp>_x0008_JPY3M7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30" s="7"/>
      </tp>
      <tp>
        <v>0.23629592499999999</v>
        <stp/>
        <stp>_x0008_JPY3M6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29" s="7"/>
      </tp>
    </main>
    <main first="pldatasource.rtgetrtdserver">
      <tp>
        <v>1.582429437</v>
        <stp/>
        <stp xml:space="preserve">	JPY3M30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38" s="7"/>
      </tp>
      <tp>
        <v>1.4851867670000001</v>
        <stp/>
        <stp xml:space="preserve">	JPY3M25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37" s="7"/>
      </tp>
      <tp>
        <v>1.313468232</v>
        <stp/>
        <stp xml:space="preserve">	JPY3M20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36" s="7"/>
      </tp>
      <tp>
        <v>0.99441074200000001</v>
        <stp/>
        <stp xml:space="preserve">	JPY3M15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35" s="7"/>
      </tp>
      <tp>
        <v>0.74009947700000001</v>
        <stp/>
        <stp xml:space="preserve">	JPY3M12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34" s="7"/>
      </tp>
      <tp>
        <v>0.56303451500000001</v>
        <stp/>
        <stp xml:space="preserve">	JPY3M10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33" s="7"/>
      </tp>
    </main>
    <main first="pldatasource.rtgetrtdserver">
      <tp>
        <v>0.138393131</v>
        <stp/>
        <stp xml:space="preserve">	JPY3MSN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7" s="7"/>
      </tp>
      <tp>
        <v>0.138377009</v>
        <stp/>
        <stp xml:space="preserve">	JPY3MSW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8" s="7"/>
      </tp>
      <tp>
        <v>0.13840192900000001</v>
        <stp/>
        <stp xml:space="preserve">	JPY3MTN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6" s="7"/>
      </tp>
      <tp>
        <v>0.13840522499999999</v>
        <stp/>
        <stp xml:space="preserve">	JPY3MON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5" s="7"/>
      </tp>
      <tp>
        <v>0.13250000000000001</v>
        <stp/>
        <stp xml:space="preserve">	JPY3M3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13" s="7"/>
      </tp>
      <tp>
        <v>0.13823602900000001</v>
        <stp/>
        <stp xml:space="preserve">	JPY3M3W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10" s="7"/>
      </tp>
      <tp>
        <v>0.1361</v>
        <stp/>
        <stp xml:space="preserve">	JPY3M2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12" s="7"/>
      </tp>
      <tp>
        <v>0.13832460899999999</v>
        <stp/>
        <stp xml:space="preserve">	JPY3M2W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9" s="7"/>
      </tp>
      <tp>
        <v>0.13800000000000001</v>
        <stp/>
        <stp xml:space="preserve">	JPY3M1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11" s="7"/>
      </tp>
      <tp>
        <v>0.58750000000000002</v>
        <stp/>
        <stp>_x0008_JPY6M9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Y32" s="7"/>
      </tp>
      <tp>
        <v>0.495</v>
        <stp/>
        <stp>_x0008_JPY6M8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Y31" s="7"/>
      </tp>
      <tp>
        <v>0.17249999999999999</v>
        <stp/>
        <stp>_x0008_JPY6M3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Y26" s="7"/>
      </tp>
      <tp>
        <v>0.16750000000000001</v>
        <stp/>
        <stp>_x0008_JPY6M2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Y25" s="7"/>
      </tp>
      <tp>
        <v>0.25</v>
        <stp/>
        <stp>_x0008_JPY6M5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Y28" s="7"/>
      </tp>
      <tp>
        <v>0.2</v>
        <stp/>
        <stp>_x0008_JPY6M4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Y27" s="7"/>
      </tp>
      <tp>
        <v>0.40250000000000002</v>
        <stp/>
        <stp>_x0008_JPY6M7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Y30" s="7"/>
      </tp>
      <tp>
        <v>0.32</v>
        <stp/>
        <stp>_x0008_JPY6M6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Y29" s="7"/>
      </tp>
    </main>
    <main first="pldatasource.rtgetrtdserver">
      <tp>
        <v>1.73</v>
        <stp/>
        <stp xml:space="preserve">	JPY6M30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Y38" s="7"/>
      </tp>
      <tp>
        <v>1.6274999999999999</v>
        <stp/>
        <stp xml:space="preserve">	JPY6M25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Y37" s="7"/>
      </tp>
      <tp>
        <v>1.4550000000000001</v>
        <stp/>
        <stp xml:space="preserve">	JPY6M20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Y36" s="7"/>
      </tp>
      <tp>
        <v>1.1325000000000001</v>
        <stp/>
        <stp xml:space="preserve">	JPY6M15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Y35" s="7"/>
      </tp>
      <tp>
        <v>0.86750000000000005</v>
        <stp/>
        <stp xml:space="preserve">	JPY6M12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Y34" s="7"/>
      </tp>
      <tp>
        <v>0.68</v>
        <stp/>
        <stp xml:space="preserve">	JPY6M10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Y33" s="7"/>
      </tp>
    </main>
    <main first="pldatasource.rtgetrtdserver">
      <tp>
        <v>0.17</v>
        <stp/>
        <stp xml:space="preserve">	JPY6M18M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24" s="7"/>
      </tp>
    </main>
    <main first="pldatasource.rtgetrtdserver">
      <tp>
        <v>0.495</v>
        <stp/>
        <stp>_x0008_JPY6M8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31" s="7"/>
      </tp>
      <tp>
        <v>0.58750000000000002</v>
        <stp/>
        <stp>_x0008_JPY6M9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32" s="7"/>
      </tp>
      <tp>
        <v>0.16750000000000001</v>
        <stp/>
        <stp>_x0008_JPY6M2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25" s="7"/>
      </tp>
      <tp>
        <v>0.17249999999999999</v>
        <stp/>
        <stp>_x0008_JPY6M3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26" s="7"/>
      </tp>
      <tp>
        <v>0.32</v>
        <stp/>
        <stp>_x0008_JPY6M6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29" s="7"/>
      </tp>
      <tp>
        <v>0.40250000000000002</v>
        <stp/>
        <stp>_x0008_JPY6M7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30" s="7"/>
      </tp>
      <tp>
        <v>0.2</v>
        <stp/>
        <stp>_x0008_JPY6M4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27" s="7"/>
      </tp>
      <tp>
        <v>0.25</v>
        <stp/>
        <stp>_x0008_JPY6M5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28" s="7"/>
      </tp>
    </main>
    <main first="pldatasource.rtgetrtdserver">
      <tp>
        <v>0.121242482</v>
        <stp/>
        <stp xml:space="preserve">	JPY3M18M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24" s="7"/>
      </tp>
    </main>
    <main first="pldatasource.rtgetrtdserver">
      <tp>
        <v>0.39343523699999999</v>
        <stp/>
        <stp>_x0008_JPY3M8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31" s="7"/>
      </tp>
      <tp>
        <v>0.47824467599999998</v>
        <stp/>
        <stp>_x0008_JPY3M9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32" s="7"/>
      </tp>
      <tp>
        <v>0.11932841800000001</v>
        <stp/>
        <stp>_x0008_JPY3M2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25" s="7"/>
      </tp>
      <tp>
        <v>0.11672265499999999</v>
        <stp/>
        <stp>_x0008_JPY3M3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26" s="7"/>
      </tp>
      <tp>
        <v>0.23629592499999999</v>
        <stp/>
        <stp>_x0008_JPY3M6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29" s="7"/>
      </tp>
      <tp>
        <v>0.31114283999999998</v>
        <stp/>
        <stp>_x0008_JPY3M7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30" s="7"/>
      </tp>
      <tp>
        <v>0.13661405600000001</v>
        <stp/>
        <stp>_x0008_JPY3M4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27" s="7"/>
      </tp>
      <tp>
        <v>0.17392729700000001</v>
        <stp/>
        <stp>_x0008_JPY3M5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28" s="7"/>
      </tp>
      <tp>
        <v>0.17</v>
        <stp/>
        <stp xml:space="preserve">	JPY6M18M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Y24" s="7"/>
      </tp>
      <tp>
        <v>0.121242482</v>
        <stp/>
        <stp xml:space="preserve">	JPY3M18M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24" s="7"/>
      </tp>
      <tp>
        <v>1.582429437</v>
        <stp/>
        <stp xml:space="preserve">	JPY3M30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38" s="7"/>
      </tp>
      <tp>
        <v>1.4851867670000001</v>
        <stp/>
        <stp xml:space="preserve">	JPY3M25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37" s="7"/>
      </tp>
      <tp>
        <v>1.313468232</v>
        <stp/>
        <stp xml:space="preserve">	JPY3M20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36" s="7"/>
      </tp>
      <tp>
        <v>0.99441074200000001</v>
        <stp/>
        <stp xml:space="preserve">	JPY3M15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35" s="7"/>
      </tp>
      <tp>
        <v>0.56303451500000001</v>
        <stp/>
        <stp xml:space="preserve">	JPY3M10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33" s="7"/>
      </tp>
      <tp>
        <v>0.74009947700000001</v>
        <stp/>
        <stp xml:space="preserve">	JPY3M12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34" s="7"/>
      </tp>
      <tp>
        <v>0.23113118199999999</v>
        <stp/>
        <stp xml:space="preserve">	JPY6MSN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Y7" s="7"/>
      </tp>
      <tp>
        <v>0.23094794699999999</v>
        <stp/>
        <stp xml:space="preserve">	JPY6MSW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Y8" s="7"/>
      </tp>
      <tp>
        <v>0.231152212</v>
        <stp/>
        <stp xml:space="preserve">	JPY6MTN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Y6" s="7"/>
      </tp>
      <tp>
        <v>0.231174873</v>
        <stp/>
        <stp xml:space="preserve">	JPY6MON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Y5" s="7"/>
      </tp>
      <tp>
        <v>0.2064</v>
        <stp/>
        <stp xml:space="preserve">	JPY6M3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Y13" s="7"/>
      </tp>
      <tp>
        <v>0.229425409</v>
        <stp/>
        <stp xml:space="preserve">	JPY6M3W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Y10" s="7"/>
      </tp>
      <tp>
        <v>0.21729999999999999</v>
        <stp/>
        <stp xml:space="preserve">	JPY6M2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Y12" s="7"/>
      </tp>
      <tp>
        <v>0.230378317</v>
        <stp/>
        <stp xml:space="preserve">	JPY6M2W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Y9" s="7"/>
      </tp>
      <tp>
        <v>0.22689999999999999</v>
        <stp/>
        <stp xml:space="preserve">	JPY6M1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Y11" s="7"/>
      </tp>
      <tp>
        <v>0.1865</v>
        <stp/>
        <stp xml:space="preserve">	JPY6M6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Y16" s="7"/>
      </tp>
      <tp>
        <v>0.19339999999999999</v>
        <stp/>
        <stp xml:space="preserve">	JPY6M5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Y15" s="7"/>
      </tp>
      <tp>
        <v>0.19889999999999999</v>
        <stp/>
        <stp xml:space="preserve">	JPY6M4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Y14" s="7"/>
      </tp>
      <tp>
        <v>1.73</v>
        <stp/>
        <stp xml:space="preserve">	JPY6M30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38" s="7"/>
      </tp>
      <tp>
        <v>1.6274999999999999</v>
        <stp/>
        <stp xml:space="preserve">	JPY6M25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37" s="7"/>
      </tp>
      <tp>
        <v>1.4550000000000001</v>
        <stp/>
        <stp xml:space="preserve">	JPY6M20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36" s="7"/>
      </tp>
      <tp>
        <v>1.1325000000000001</v>
        <stp/>
        <stp xml:space="preserve">	JPY6M15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35" s="7"/>
      </tp>
      <tp>
        <v>0.68</v>
        <stp/>
        <stp xml:space="preserve">	JPY6M10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33" s="7"/>
      </tp>
      <tp>
        <v>0.86750000000000005</v>
        <stp/>
        <stp xml:space="preserve">	JPY6M12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34" s="7"/>
      </tp>
      <tp>
        <v>0.138393131</v>
        <stp/>
        <stp xml:space="preserve">	JPY3MSN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7" s="7"/>
      </tp>
      <tp>
        <v>0.138377009</v>
        <stp/>
        <stp xml:space="preserve">	JPY3MSW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8" s="7"/>
      </tp>
      <tp>
        <v>0.13840192900000001</v>
        <stp/>
        <stp xml:space="preserve">	JPY3MTN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6" s="7"/>
      </tp>
      <tp>
        <v>0.13840522499999999</v>
        <stp/>
        <stp xml:space="preserve">	JPY3MON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5" s="7"/>
      </tp>
      <tp>
        <v>0.13250000000000001</v>
        <stp/>
        <stp xml:space="preserve">	JPY3M3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13" s="7"/>
      </tp>
      <tp>
        <v>0.13823602900000001</v>
        <stp/>
        <stp xml:space="preserve">	JPY3M3W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10" s="7"/>
      </tp>
      <tp>
        <v>0.1361</v>
        <stp/>
        <stp xml:space="preserve">	JPY3M2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12" s="7"/>
      </tp>
      <tp>
        <v>0.13832460899999999</v>
        <stp/>
        <stp xml:space="preserve">	JPY3M2W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9" s="7"/>
      </tp>
      <tp>
        <v>0.13800000000000001</v>
        <stp/>
        <stp xml:space="preserve">	JPY3M1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11" s="7"/>
      </tp>
      <tp>
        <v>5.6712328999999999E-2</v>
        <stp/>
        <stp>_x000B_JPYON1Y6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24" s="7"/>
      </tp>
      <tp>
        <v>5.6712328999999999E-2</v>
        <stp/>
        <stp>_x000B_JPYON1Y6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24" s="7"/>
      </tp>
      <tp>
        <v>0.16500000000000001</v>
        <stp/>
        <stp>_x000B_JPY6M5x11F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21" s="7"/>
      </tp>
      <tp>
        <v>0.16500000000000001</v>
        <stp/>
        <stp>_x000B_JPY6M6x12F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Y22" s="7"/>
      </tp>
      <tp>
        <v>0.17</v>
        <stp/>
        <stp>_x000B_JPY6M4x10F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20" s="7"/>
      </tp>
      <tp>
        <v>0.17</v>
        <stp/>
        <stp>_x000B_JPY6M4x10F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Y20" s="7"/>
      </tp>
      <tp>
        <v>0.16500000000000001</v>
        <stp/>
        <stp>_x000B_JPY6M6x12F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22" s="7"/>
      </tp>
      <tp>
        <v>0.16500000000000001</v>
        <stp/>
        <stp>_x000B_JPY6M5x11F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Y21" s="7"/>
      </tp>
      <tp>
        <v>0.115</v>
        <stp/>
        <stp>_x000B_JPY3M9x12F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22" s="7"/>
      </tp>
      <tp>
        <v>0.115</v>
        <stp/>
        <stp>_x000B_JPY3M9x12F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22" s="7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volatileDependencies" Target="volatileDependencies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JPY_Marke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 Settings"/>
      <sheetName val="Libor"/>
      <sheetName val="Tibor"/>
      <sheetName val="LiborSwapIsdaFixAm"/>
      <sheetName val="LiborSwapForBasisCalc"/>
      <sheetName val="LiborSwapIsdaFixPm"/>
      <sheetName val="Deposits"/>
      <sheetName val="OIS"/>
      <sheetName val="FRA"/>
      <sheetName val="Futures3M_TIBOR"/>
      <sheetName val="Futures3M"/>
      <sheetName val="FuturesHWConvAdj"/>
      <sheetName val="BasisSwap1MxM"/>
      <sheetName val="BasisSwap3M6M"/>
      <sheetName val="Swap3M_TIBOR"/>
      <sheetName val="Swap6M"/>
      <sheetName val="Swaps1M"/>
      <sheetName val="Swap3M"/>
      <sheetName val="ON"/>
      <sheetName val="1M (2)"/>
      <sheetName val="3M (2)"/>
    </sheetNames>
    <definedNames>
      <definedName name="TriggerCounter" refersTo="='General Settings'!$D$7"/>
    </definedNames>
    <sheetDataSet>
      <sheetData sheetId="0">
        <row r="7">
          <cell r="D7">
            <v>3</v>
          </cell>
        </row>
      </sheetData>
      <sheetData sheetId="1"/>
      <sheetData sheetId="2">
        <row r="7">
          <cell r="D7">
            <v>2</v>
          </cell>
        </row>
      </sheetData>
      <sheetData sheetId="3">
        <row r="7">
          <cell r="D7" t="str">
            <v>6M</v>
          </cell>
        </row>
      </sheetData>
      <sheetData sheetId="4">
        <row r="7">
          <cell r="D7" t="str">
            <v>Fwd Curve</v>
          </cell>
        </row>
      </sheetData>
      <sheetData sheetId="5">
        <row r="7">
          <cell r="D7" t="str">
            <v>6M</v>
          </cell>
        </row>
      </sheetData>
      <sheetData sheetId="6">
        <row r="7">
          <cell r="D7" t="str">
            <v>JPYSND_Quote#0000</v>
          </cell>
        </row>
      </sheetData>
      <sheetData sheetId="7">
        <row r="7">
          <cell r="D7" t="str">
            <v>3W</v>
          </cell>
        </row>
      </sheetData>
      <sheetData sheetId="8">
        <row r="7">
          <cell r="D7" t="str">
            <v>JPY3x6F_Quote</v>
          </cell>
        </row>
      </sheetData>
      <sheetData sheetId="9">
        <row r="7">
          <cell r="D7" t="str">
            <v>Q4</v>
          </cell>
        </row>
      </sheetData>
      <sheetData sheetId="10">
        <row r="7">
          <cell r="D7" t="str">
            <v>Q4</v>
          </cell>
        </row>
      </sheetData>
      <sheetData sheetId="11"/>
      <sheetData sheetId="12">
        <row r="7">
          <cell r="D7" t="str">
            <v>6L</v>
          </cell>
        </row>
      </sheetData>
      <sheetData sheetId="13">
        <row r="7">
          <cell r="D7" t="str">
            <v>6L</v>
          </cell>
        </row>
      </sheetData>
      <sheetData sheetId="14">
        <row r="7">
          <cell r="D7" t="str">
            <v>3T</v>
          </cell>
        </row>
      </sheetData>
      <sheetData sheetId="15">
        <row r="7">
          <cell r="D7" t="str">
            <v>6L</v>
          </cell>
        </row>
      </sheetData>
      <sheetData sheetId="16">
        <row r="7">
          <cell r="D7" t="str">
            <v>X1S</v>
          </cell>
        </row>
      </sheetData>
      <sheetData sheetId="17">
        <row r="7">
          <cell r="D7" t="str">
            <v>3L</v>
          </cell>
        </row>
      </sheetData>
      <sheetData sheetId="18"/>
      <sheetData sheetId="19">
        <row r="7">
          <cell r="D7" t="str">
            <v>6L</v>
          </cell>
        </row>
      </sheetData>
      <sheetData sheetId="20">
        <row r="7">
          <cell r="D7" t="str">
            <v>6L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"/>
  <sheetViews>
    <sheetView showGridLines="0" workbookViewId="0">
      <selection activeCell="D4" sqref="D4"/>
    </sheetView>
  </sheetViews>
  <sheetFormatPr defaultRowHeight="13.5" x14ac:dyDescent="0.25"/>
  <cols>
    <col min="1" max="2" width="2.7109375" style="128" customWidth="1"/>
    <col min="3" max="3" width="21.42578125" style="128" bestFit="1" customWidth="1"/>
    <col min="4" max="4" width="28.5703125" style="128" bestFit="1" customWidth="1"/>
    <col min="5" max="5" width="2.7109375" style="128" customWidth="1"/>
    <col min="6" max="6" width="3.42578125" style="128" customWidth="1"/>
    <col min="7" max="16384" width="9.140625" style="128"/>
  </cols>
  <sheetData>
    <row r="1" spans="1:26" s="13" customFormat="1" ht="12" thickBot="1" x14ac:dyDescent="0.25">
      <c r="A1" s="2"/>
      <c r="B1" s="2" t="str">
        <f>_xll.qlxlVersion(TRUE)</f>
        <v>QuantLibXL 1.5.0 - MS VC++ 9.0 - Multithreaded Dynamic Runtime library - Release Configuration - Jun 25 2014 10:33:09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9.5" x14ac:dyDescent="0.35">
      <c r="A2" s="126"/>
      <c r="B2" s="141" t="s">
        <v>4</v>
      </c>
      <c r="C2" s="142"/>
      <c r="D2" s="142"/>
      <c r="E2" s="127"/>
      <c r="F2" s="126"/>
      <c r="G2" s="126"/>
      <c r="H2" s="126"/>
      <c r="I2" s="126"/>
      <c r="J2" s="126"/>
      <c r="K2" s="126"/>
      <c r="L2" s="126"/>
      <c r="M2" s="126"/>
      <c r="N2" s="126"/>
      <c r="O2" s="126"/>
      <c r="P2" s="126"/>
      <c r="Q2" s="126"/>
      <c r="R2" s="126"/>
      <c r="S2" s="126"/>
      <c r="T2" s="126"/>
      <c r="U2" s="126"/>
      <c r="V2" s="126"/>
      <c r="W2" s="126"/>
      <c r="X2" s="126"/>
      <c r="Y2" s="126"/>
      <c r="Z2" s="126"/>
    </row>
    <row r="3" spans="1:26" s="13" customFormat="1" ht="11.25" x14ac:dyDescent="0.2">
      <c r="A3" s="2"/>
      <c r="B3" s="129"/>
      <c r="C3" s="130"/>
      <c r="D3" s="130"/>
      <c r="E3" s="131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s="13" customFormat="1" ht="11.25" x14ac:dyDescent="0.2">
      <c r="A4" s="2"/>
      <c r="B4" s="129"/>
      <c r="C4" s="144" t="s">
        <v>5</v>
      </c>
      <c r="D4" s="132"/>
      <c r="E4" s="131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s="13" customFormat="1" ht="11.25" x14ac:dyDescent="0.2">
      <c r="A5" s="2"/>
      <c r="B5" s="129"/>
      <c r="C5" s="144" t="s">
        <v>13</v>
      </c>
      <c r="D5" s="132">
        <f>_xll.qlSettingsEvaluationDate(Trigger)</f>
        <v>41834</v>
      </c>
      <c r="E5" s="131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s="13" customFormat="1" ht="11.25" x14ac:dyDescent="0.2">
      <c r="A6" s="2"/>
      <c r="B6" s="129"/>
      <c r="C6" s="145" t="s">
        <v>117</v>
      </c>
      <c r="D6" s="133">
        <f>[1]!TriggerCounter</f>
        <v>3</v>
      </c>
      <c r="E6" s="131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s="13" customFormat="1" ht="12" thickBot="1" x14ac:dyDescent="0.25">
      <c r="A7" s="2"/>
      <c r="B7" s="134"/>
      <c r="C7" s="135"/>
      <c r="D7" s="135"/>
      <c r="E7" s="136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4.25" thickBot="1" x14ac:dyDescent="0.3">
      <c r="A8" s="126"/>
      <c r="B8" s="126"/>
      <c r="C8" s="126"/>
      <c r="D8" s="126"/>
      <c r="E8" s="126"/>
      <c r="F8" s="126"/>
      <c r="G8" s="126"/>
      <c r="H8" s="126"/>
      <c r="I8" s="126"/>
      <c r="J8" s="126"/>
      <c r="K8" s="126"/>
      <c r="L8" s="126"/>
      <c r="M8" s="12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ht="16.5" x14ac:dyDescent="0.3">
      <c r="A9" s="126"/>
      <c r="B9" s="141" t="s">
        <v>3</v>
      </c>
      <c r="C9" s="142"/>
      <c r="D9" s="142"/>
      <c r="E9" s="143"/>
      <c r="F9" s="126"/>
      <c r="G9" s="126"/>
      <c r="H9" s="126"/>
      <c r="I9" s="126"/>
      <c r="J9" s="126"/>
      <c r="K9" s="126"/>
      <c r="L9" s="126"/>
      <c r="M9" s="12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s="13" customFormat="1" ht="11.25" x14ac:dyDescent="0.2">
      <c r="A10" s="2"/>
      <c r="B10" s="129"/>
      <c r="C10" s="130"/>
      <c r="D10" s="130"/>
      <c r="E10" s="131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s="13" customFormat="1" ht="11.25" x14ac:dyDescent="0.2">
      <c r="A11" s="2"/>
      <c r="B11" s="129"/>
      <c r="C11" s="144" t="s">
        <v>6</v>
      </c>
      <c r="D11" s="137" t="s">
        <v>14</v>
      </c>
      <c r="E11" s="131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s="13" customFormat="1" ht="11.25" x14ac:dyDescent="0.2">
      <c r="A12" s="2"/>
      <c r="B12" s="129"/>
      <c r="C12" s="144" t="s">
        <v>12</v>
      </c>
      <c r="D12" s="138" t="str">
        <f>PROPER(Currency)&amp;IF(UPPER(Currency)="EUR","","L")&amp;"ibor"</f>
        <v>JpyLibor</v>
      </c>
      <c r="E12" s="131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s="13" customFormat="1" ht="11.25" x14ac:dyDescent="0.2">
      <c r="A13" s="2"/>
      <c r="B13" s="129"/>
      <c r="C13" s="144" t="s">
        <v>17</v>
      </c>
      <c r="D13" s="138" t="s">
        <v>18</v>
      </c>
      <c r="E13" s="131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s="13" customFormat="1" ht="11.25" x14ac:dyDescent="0.2">
      <c r="A14" s="2"/>
      <c r="B14" s="129"/>
      <c r="C14" s="144" t="s">
        <v>10</v>
      </c>
      <c r="D14" s="139">
        <f>_xll.qlInterestRateIndexFixingDays(IborIndexFamily&amp;D13)</f>
        <v>2</v>
      </c>
      <c r="E14" s="131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s="13" customFormat="1" ht="11.25" x14ac:dyDescent="0.2">
      <c r="A15" s="2"/>
      <c r="B15" s="129"/>
      <c r="C15" s="144" t="s">
        <v>132</v>
      </c>
      <c r="D15" s="138" t="s">
        <v>16</v>
      </c>
      <c r="E15" s="131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s="13" customFormat="1" ht="11.25" x14ac:dyDescent="0.2">
      <c r="A16" s="2"/>
      <c r="B16" s="129"/>
      <c r="C16" s="144" t="s">
        <v>133</v>
      </c>
      <c r="D16" s="138" t="s">
        <v>15</v>
      </c>
      <c r="E16" s="131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s="13" customFormat="1" ht="11.25" x14ac:dyDescent="0.2">
      <c r="A17" s="2"/>
      <c r="B17" s="129"/>
      <c r="C17" s="144" t="s">
        <v>131</v>
      </c>
      <c r="D17" s="138" t="b">
        <f>_xll.qlCalendarIsHoliday(LocalCalendar,_xll.qlCalendarAdvance(LiborCalendar,EvaluationDate,SettlementDays&amp;"D","f",FALSE,Trigger))</f>
        <v>0</v>
      </c>
      <c r="E17" s="131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s="13" customFormat="1" ht="11.25" x14ac:dyDescent="0.2">
      <c r="A18" s="2"/>
      <c r="B18" s="129"/>
      <c r="C18" s="144" t="s">
        <v>7</v>
      </c>
      <c r="D18" s="138" t="str">
        <f>IF(D17,LocalCalendar,LiborCalendar)</f>
        <v>UnitedKingdom::Exchange</v>
      </c>
      <c r="E18" s="131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s="13" customFormat="1" ht="11.25" x14ac:dyDescent="0.2">
      <c r="A19" s="2"/>
      <c r="B19" s="129"/>
      <c r="C19" s="145" t="s">
        <v>11</v>
      </c>
      <c r="D19" s="140">
        <f>_xll.qlCalendarAdvance(Calendar,EvaluationDate,SettlementDays&amp;"d","following",FALSE)</f>
        <v>41836</v>
      </c>
      <c r="E19" s="131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s="13" customFormat="1" ht="11.25" x14ac:dyDescent="0.2">
      <c r="A20" s="2"/>
      <c r="B20" s="129"/>
      <c r="C20" s="145" t="s">
        <v>88</v>
      </c>
      <c r="D20" s="140" t="s">
        <v>89</v>
      </c>
      <c r="E20" s="131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s="13" customFormat="1" ht="12" thickBot="1" x14ac:dyDescent="0.25">
      <c r="A21" s="2"/>
      <c r="B21" s="134"/>
      <c r="C21" s="135"/>
      <c r="D21" s="135"/>
      <c r="E21" s="136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x14ac:dyDescent="0.25">
      <c r="A22" s="126"/>
      <c r="B22" s="126"/>
      <c r="C22" s="126"/>
      <c r="D22" s="126"/>
      <c r="E22" s="126"/>
      <c r="F22" s="126"/>
      <c r="G22" s="126"/>
      <c r="H22" s="126"/>
      <c r="I22" s="126"/>
      <c r="J22" s="126"/>
      <c r="K22" s="126"/>
      <c r="L22" s="126"/>
      <c r="M22" s="12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6" x14ac:dyDescent="0.25">
      <c r="A23" s="126"/>
      <c r="B23" s="126"/>
      <c r="C23" s="126"/>
      <c r="D23" s="126"/>
      <c r="E23" s="126"/>
      <c r="F23" s="126"/>
      <c r="G23" s="126"/>
      <c r="H23" s="126"/>
      <c r="I23" s="126"/>
      <c r="J23" s="126"/>
      <c r="K23" s="126"/>
      <c r="L23" s="126"/>
      <c r="M23" s="12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6" x14ac:dyDescent="0.25">
      <c r="A24" s="126"/>
      <c r="B24" s="126"/>
      <c r="C24" s="126"/>
      <c r="D24" s="126"/>
      <c r="E24" s="126"/>
      <c r="F24" s="126"/>
      <c r="G24" s="126"/>
      <c r="H24" s="126"/>
      <c r="I24" s="126"/>
      <c r="J24" s="126"/>
      <c r="K24" s="126"/>
      <c r="L24" s="126"/>
      <c r="M24" s="12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6" x14ac:dyDescent="0.25">
      <c r="A25" s="126"/>
      <c r="B25" s="126"/>
      <c r="C25" s="126"/>
      <c r="D25" s="126"/>
      <c r="E25" s="126"/>
      <c r="F25" s="126"/>
      <c r="G25" s="126"/>
      <c r="H25" s="126"/>
      <c r="I25" s="126"/>
      <c r="J25" s="126"/>
      <c r="K25" s="126"/>
      <c r="L25" s="126"/>
      <c r="M25" s="12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6" x14ac:dyDescent="0.25">
      <c r="A26" s="126"/>
      <c r="B26" s="126"/>
      <c r="C26" s="126"/>
      <c r="D26" s="126"/>
      <c r="E26" s="126"/>
      <c r="F26" s="126"/>
      <c r="G26" s="126"/>
      <c r="H26" s="126"/>
      <c r="I26" s="126"/>
      <c r="J26" s="126"/>
      <c r="K26" s="126"/>
      <c r="L26" s="126"/>
      <c r="M26" s="12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6" x14ac:dyDescent="0.25">
      <c r="A27" s="126"/>
      <c r="B27" s="126"/>
      <c r="C27" s="126"/>
      <c r="D27" s="126"/>
      <c r="E27" s="126"/>
      <c r="F27" s="126"/>
      <c r="G27" s="126"/>
      <c r="H27" s="126"/>
      <c r="I27" s="126"/>
      <c r="J27" s="126"/>
      <c r="K27" s="126"/>
      <c r="L27" s="126"/>
      <c r="M27" s="12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6" x14ac:dyDescent="0.25">
      <c r="A28" s="126"/>
      <c r="B28" s="126"/>
      <c r="C28" s="126"/>
      <c r="D28" s="126"/>
      <c r="E28" s="126"/>
      <c r="F28" s="126"/>
      <c r="G28" s="126"/>
      <c r="H28" s="126"/>
      <c r="I28" s="126"/>
      <c r="J28" s="126"/>
      <c r="K28" s="126"/>
      <c r="L28" s="126"/>
      <c r="M28" s="12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6" x14ac:dyDescent="0.25">
      <c r="A29" s="126"/>
      <c r="B29" s="126"/>
      <c r="C29" s="126"/>
      <c r="D29" s="126"/>
      <c r="E29" s="126"/>
      <c r="F29" s="126"/>
      <c r="G29" s="126"/>
      <c r="H29" s="126"/>
      <c r="I29" s="126"/>
      <c r="J29" s="126"/>
      <c r="K29" s="126"/>
      <c r="L29" s="126"/>
      <c r="M29" s="126"/>
      <c r="N29" s="126"/>
      <c r="O29" s="126"/>
      <c r="P29" s="126"/>
      <c r="Q29" s="126"/>
      <c r="R29" s="126"/>
      <c r="S29" s="126"/>
      <c r="T29" s="126"/>
      <c r="U29" s="126"/>
      <c r="V29" s="126"/>
      <c r="W29" s="126"/>
      <c r="X29" s="126"/>
      <c r="Y29" s="126"/>
      <c r="Z29" s="126"/>
    </row>
    <row r="30" spans="1:26" x14ac:dyDescent="0.25">
      <c r="A30" s="126"/>
      <c r="B30" s="126"/>
      <c r="C30" s="126"/>
      <c r="D30" s="126"/>
      <c r="E30" s="126"/>
      <c r="F30" s="126"/>
      <c r="G30" s="126"/>
      <c r="H30" s="126"/>
      <c r="I30" s="126"/>
      <c r="J30" s="126"/>
      <c r="K30" s="126"/>
      <c r="L30" s="126"/>
      <c r="M30" s="126"/>
      <c r="N30" s="126"/>
      <c r="O30" s="126"/>
      <c r="P30" s="126"/>
      <c r="Q30" s="126"/>
      <c r="R30" s="126"/>
      <c r="S30" s="126"/>
      <c r="T30" s="126"/>
      <c r="U30" s="126"/>
      <c r="V30" s="126"/>
      <c r="W30" s="126"/>
      <c r="X30" s="126"/>
      <c r="Y30" s="126"/>
      <c r="Z30" s="126"/>
    </row>
    <row r="31" spans="1:26" x14ac:dyDescent="0.25">
      <c r="A31" s="126"/>
      <c r="B31" s="126"/>
      <c r="C31" s="126"/>
      <c r="D31" s="126"/>
      <c r="E31" s="126"/>
      <c r="F31" s="126"/>
      <c r="G31" s="126"/>
      <c r="H31" s="126"/>
      <c r="I31" s="126"/>
      <c r="J31" s="126"/>
      <c r="K31" s="126"/>
      <c r="L31" s="126"/>
      <c r="M31" s="126"/>
      <c r="N31" s="126"/>
      <c r="O31" s="126"/>
      <c r="P31" s="126"/>
      <c r="Q31" s="126"/>
      <c r="R31" s="126"/>
      <c r="S31" s="126"/>
      <c r="T31" s="126"/>
      <c r="U31" s="126"/>
      <c r="V31" s="126"/>
      <c r="W31" s="126"/>
      <c r="X31" s="126"/>
      <c r="Y31" s="126"/>
      <c r="Z31" s="126"/>
    </row>
    <row r="32" spans="1:26" x14ac:dyDescent="0.25">
      <c r="A32" s="126"/>
      <c r="B32" s="126"/>
      <c r="C32" s="126"/>
      <c r="D32" s="126"/>
      <c r="E32" s="126"/>
      <c r="F32" s="126"/>
      <c r="G32" s="126"/>
      <c r="H32" s="126"/>
      <c r="I32" s="126"/>
      <c r="J32" s="126"/>
      <c r="K32" s="126"/>
      <c r="L32" s="126"/>
      <c r="M32" s="126"/>
      <c r="N32" s="126"/>
      <c r="O32" s="126"/>
      <c r="P32" s="126"/>
      <c r="Q32" s="126"/>
      <c r="R32" s="126"/>
      <c r="S32" s="126"/>
      <c r="T32" s="126"/>
      <c r="U32" s="126"/>
      <c r="V32" s="126"/>
      <c r="W32" s="126"/>
      <c r="X32" s="126"/>
      <c r="Y32" s="126"/>
      <c r="Z32" s="126"/>
    </row>
    <row r="33" spans="1:26" x14ac:dyDescent="0.25">
      <c r="A33" s="126"/>
      <c r="B33" s="126"/>
      <c r="C33" s="126"/>
      <c r="D33" s="126"/>
      <c r="E33" s="126"/>
      <c r="F33" s="126"/>
      <c r="G33" s="126"/>
      <c r="H33" s="126"/>
      <c r="I33" s="126"/>
      <c r="J33" s="126"/>
      <c r="K33" s="126"/>
      <c r="L33" s="126"/>
      <c r="M33" s="126"/>
      <c r="N33" s="126"/>
      <c r="O33" s="126"/>
      <c r="P33" s="126"/>
      <c r="Q33" s="126"/>
      <c r="R33" s="126"/>
      <c r="S33" s="126"/>
      <c r="T33" s="126"/>
      <c r="U33" s="126"/>
      <c r="V33" s="126"/>
      <c r="W33" s="126"/>
      <c r="X33" s="126"/>
      <c r="Y33" s="126"/>
      <c r="Z33" s="126"/>
    </row>
    <row r="34" spans="1:26" x14ac:dyDescent="0.25">
      <c r="A34" s="126"/>
      <c r="B34" s="126"/>
      <c r="C34" s="126"/>
      <c r="D34" s="126"/>
      <c r="E34" s="126"/>
      <c r="F34" s="126"/>
      <c r="G34" s="126"/>
      <c r="H34" s="126"/>
      <c r="I34" s="126"/>
      <c r="J34" s="126"/>
      <c r="K34" s="126"/>
      <c r="L34" s="126"/>
      <c r="M34" s="126"/>
      <c r="N34" s="126"/>
      <c r="O34" s="126"/>
      <c r="P34" s="126"/>
      <c r="Q34" s="126"/>
      <c r="R34" s="126"/>
      <c r="S34" s="126"/>
      <c r="T34" s="126"/>
      <c r="U34" s="126"/>
      <c r="V34" s="126"/>
      <c r="W34" s="126"/>
      <c r="X34" s="126"/>
      <c r="Y34" s="126"/>
      <c r="Z34" s="126"/>
    </row>
    <row r="35" spans="1:26" x14ac:dyDescent="0.25">
      <c r="A35" s="126"/>
      <c r="B35" s="126"/>
      <c r="C35" s="126"/>
      <c r="D35" s="126"/>
      <c r="E35" s="126"/>
      <c r="F35" s="126"/>
      <c r="G35" s="126"/>
      <c r="H35" s="126"/>
      <c r="I35" s="126"/>
      <c r="J35" s="126"/>
      <c r="K35" s="126"/>
      <c r="L35" s="126"/>
      <c r="M35" s="126"/>
      <c r="N35" s="126"/>
      <c r="O35" s="126"/>
      <c r="P35" s="126"/>
      <c r="Q35" s="126"/>
      <c r="R35" s="126"/>
      <c r="S35" s="126"/>
      <c r="T35" s="126"/>
      <c r="U35" s="126"/>
      <c r="V35" s="126"/>
      <c r="W35" s="126"/>
      <c r="X35" s="126"/>
      <c r="Y35" s="126"/>
      <c r="Z35" s="126"/>
    </row>
    <row r="36" spans="1:26" x14ac:dyDescent="0.25">
      <c r="A36" s="126"/>
      <c r="B36" s="126"/>
      <c r="C36" s="126"/>
      <c r="D36" s="126"/>
      <c r="E36" s="126"/>
      <c r="F36" s="126"/>
      <c r="G36" s="126"/>
      <c r="H36" s="126"/>
      <c r="I36" s="126"/>
      <c r="J36" s="126"/>
      <c r="K36" s="126"/>
      <c r="L36" s="126"/>
      <c r="M36" s="126"/>
      <c r="N36" s="126"/>
      <c r="O36" s="126"/>
      <c r="P36" s="126"/>
      <c r="Q36" s="126"/>
      <c r="R36" s="126"/>
      <c r="S36" s="126"/>
      <c r="T36" s="126"/>
      <c r="U36" s="126"/>
      <c r="V36" s="126"/>
      <c r="W36" s="126"/>
      <c r="X36" s="126"/>
      <c r="Y36" s="126"/>
      <c r="Z36" s="126"/>
    </row>
    <row r="37" spans="1:26" x14ac:dyDescent="0.25">
      <c r="A37" s="126"/>
      <c r="B37" s="126"/>
      <c r="C37" s="126"/>
      <c r="D37" s="126"/>
      <c r="E37" s="126"/>
      <c r="F37" s="126"/>
      <c r="G37" s="126"/>
      <c r="H37" s="126"/>
      <c r="I37" s="126"/>
      <c r="J37" s="126"/>
      <c r="K37" s="126"/>
      <c r="L37" s="126"/>
      <c r="M37" s="126"/>
      <c r="N37" s="126"/>
      <c r="O37" s="126"/>
      <c r="P37" s="126"/>
      <c r="Q37" s="126"/>
      <c r="R37" s="126"/>
      <c r="S37" s="126"/>
      <c r="T37" s="126"/>
      <c r="U37" s="126"/>
      <c r="V37" s="126"/>
      <c r="W37" s="126"/>
      <c r="X37" s="126"/>
      <c r="Y37" s="126"/>
      <c r="Z37" s="126"/>
    </row>
    <row r="38" spans="1:26" x14ac:dyDescent="0.25">
      <c r="A38" s="126"/>
      <c r="B38" s="126"/>
      <c r="C38" s="126"/>
      <c r="D38" s="126"/>
      <c r="E38" s="126"/>
      <c r="F38" s="126"/>
      <c r="G38" s="126"/>
      <c r="H38" s="126"/>
      <c r="I38" s="126"/>
      <c r="J38" s="126"/>
      <c r="K38" s="126"/>
      <c r="L38" s="126"/>
      <c r="M38" s="126"/>
      <c r="N38" s="126"/>
      <c r="O38" s="126"/>
      <c r="P38" s="126"/>
      <c r="Q38" s="126"/>
      <c r="R38" s="126"/>
      <c r="S38" s="126"/>
      <c r="T38" s="126"/>
      <c r="U38" s="126"/>
      <c r="V38" s="126"/>
      <c r="W38" s="126"/>
      <c r="X38" s="126"/>
      <c r="Y38" s="126"/>
      <c r="Z38" s="126"/>
    </row>
    <row r="39" spans="1:26" x14ac:dyDescent="0.25">
      <c r="A39" s="126"/>
      <c r="B39" s="126"/>
      <c r="C39" s="126"/>
      <c r="D39" s="126"/>
      <c r="E39" s="126"/>
      <c r="F39" s="126"/>
      <c r="G39" s="126"/>
      <c r="H39" s="126"/>
      <c r="I39" s="126"/>
      <c r="J39" s="126"/>
      <c r="K39" s="126"/>
      <c r="L39" s="126"/>
      <c r="M39" s="126"/>
      <c r="N39" s="126"/>
      <c r="O39" s="126"/>
      <c r="P39" s="126"/>
      <c r="Q39" s="126"/>
      <c r="R39" s="126"/>
      <c r="S39" s="126"/>
      <c r="T39" s="126"/>
      <c r="U39" s="126"/>
      <c r="V39" s="126"/>
      <c r="W39" s="126"/>
      <c r="X39" s="126"/>
      <c r="Y39" s="126"/>
      <c r="Z39" s="126"/>
    </row>
    <row r="40" spans="1:26" x14ac:dyDescent="0.25">
      <c r="A40" s="126"/>
      <c r="B40" s="126"/>
      <c r="C40" s="126"/>
      <c r="D40" s="126"/>
      <c r="E40" s="126"/>
      <c r="F40" s="126"/>
      <c r="G40" s="126"/>
      <c r="H40" s="126"/>
      <c r="I40" s="126"/>
      <c r="J40" s="126"/>
      <c r="K40" s="126"/>
      <c r="L40" s="126"/>
      <c r="M40" s="126"/>
      <c r="N40" s="126"/>
      <c r="O40" s="126"/>
      <c r="P40" s="126"/>
      <c r="Q40" s="126"/>
      <c r="R40" s="126"/>
      <c r="S40" s="126"/>
      <c r="T40" s="126"/>
      <c r="U40" s="126"/>
      <c r="V40" s="126"/>
      <c r="W40" s="126"/>
      <c r="X40" s="126"/>
      <c r="Y40" s="126"/>
      <c r="Z40" s="126"/>
    </row>
    <row r="41" spans="1:26" x14ac:dyDescent="0.25">
      <c r="A41" s="126"/>
      <c r="B41" s="126"/>
      <c r="C41" s="126"/>
      <c r="D41" s="126"/>
      <c r="E41" s="126"/>
      <c r="F41" s="126"/>
      <c r="G41" s="126"/>
      <c r="H41" s="126"/>
      <c r="I41" s="126"/>
      <c r="J41" s="126"/>
      <c r="K41" s="126"/>
      <c r="L41" s="126"/>
      <c r="M41" s="126"/>
      <c r="N41" s="126"/>
      <c r="O41" s="126"/>
      <c r="P41" s="126"/>
      <c r="Q41" s="126"/>
      <c r="R41" s="126"/>
      <c r="S41" s="126"/>
      <c r="T41" s="126"/>
      <c r="U41" s="126"/>
      <c r="V41" s="126"/>
      <c r="W41" s="126"/>
      <c r="X41" s="126"/>
      <c r="Y41" s="126"/>
      <c r="Z41" s="126"/>
    </row>
    <row r="42" spans="1:26" x14ac:dyDescent="0.25">
      <c r="A42" s="126"/>
      <c r="B42" s="126"/>
      <c r="C42" s="126"/>
      <c r="D42" s="126"/>
      <c r="E42" s="126"/>
      <c r="F42" s="126"/>
      <c r="G42" s="126"/>
      <c r="H42" s="126"/>
      <c r="I42" s="126"/>
      <c r="J42" s="126"/>
      <c r="K42" s="126"/>
      <c r="L42" s="126"/>
      <c r="M42" s="126"/>
      <c r="N42" s="126"/>
      <c r="O42" s="126"/>
      <c r="P42" s="126"/>
      <c r="Q42" s="126"/>
      <c r="R42" s="126"/>
      <c r="S42" s="126"/>
      <c r="T42" s="126"/>
      <c r="U42" s="126"/>
      <c r="V42" s="126"/>
      <c r="W42" s="126"/>
      <c r="X42" s="126"/>
      <c r="Y42" s="126"/>
      <c r="Z42" s="126"/>
    </row>
    <row r="43" spans="1:26" x14ac:dyDescent="0.25">
      <c r="A43" s="126"/>
      <c r="B43" s="126"/>
      <c r="C43" s="126"/>
      <c r="D43" s="126"/>
      <c r="E43" s="126"/>
      <c r="F43" s="126"/>
      <c r="G43" s="126"/>
      <c r="H43" s="126"/>
      <c r="I43" s="126"/>
      <c r="J43" s="126"/>
      <c r="K43" s="126"/>
      <c r="L43" s="126"/>
      <c r="M43" s="126"/>
      <c r="N43" s="126"/>
      <c r="O43" s="126"/>
      <c r="P43" s="126"/>
      <c r="Q43" s="126"/>
      <c r="R43" s="126"/>
      <c r="S43" s="126"/>
      <c r="T43" s="126"/>
      <c r="U43" s="126"/>
      <c r="V43" s="126"/>
      <c r="W43" s="126"/>
      <c r="X43" s="126"/>
      <c r="Y43" s="126"/>
      <c r="Z43" s="126"/>
    </row>
    <row r="44" spans="1:26" x14ac:dyDescent="0.25">
      <c r="A44" s="126"/>
      <c r="B44" s="126"/>
      <c r="C44" s="126"/>
      <c r="D44" s="126"/>
      <c r="E44" s="126"/>
      <c r="F44" s="126"/>
      <c r="G44" s="126"/>
      <c r="H44" s="126"/>
      <c r="I44" s="126"/>
      <c r="J44" s="126"/>
      <c r="K44" s="126"/>
      <c r="L44" s="126"/>
      <c r="M44" s="126"/>
      <c r="N44" s="126"/>
      <c r="O44" s="126"/>
      <c r="P44" s="126"/>
      <c r="Q44" s="126"/>
      <c r="R44" s="126"/>
      <c r="S44" s="126"/>
      <c r="T44" s="126"/>
      <c r="U44" s="126"/>
      <c r="V44" s="126"/>
      <c r="W44" s="126"/>
      <c r="X44" s="126"/>
      <c r="Y44" s="126"/>
      <c r="Z44" s="126"/>
    </row>
    <row r="45" spans="1:26" x14ac:dyDescent="0.25">
      <c r="A45" s="126"/>
      <c r="B45" s="126"/>
      <c r="C45" s="126"/>
      <c r="D45" s="126"/>
      <c r="E45" s="126"/>
      <c r="F45" s="126"/>
      <c r="G45" s="126"/>
      <c r="H45" s="126"/>
      <c r="I45" s="126"/>
      <c r="J45" s="126"/>
      <c r="K45" s="126"/>
      <c r="L45" s="126"/>
      <c r="M45" s="126"/>
      <c r="N45" s="126"/>
      <c r="O45" s="126"/>
      <c r="P45" s="126"/>
      <c r="Q45" s="126"/>
      <c r="R45" s="126"/>
      <c r="S45" s="126"/>
      <c r="T45" s="126"/>
      <c r="U45" s="126"/>
      <c r="V45" s="126"/>
      <c r="W45" s="126"/>
      <c r="X45" s="126"/>
      <c r="Y45" s="126"/>
      <c r="Z45" s="126"/>
    </row>
    <row r="46" spans="1:26" x14ac:dyDescent="0.25">
      <c r="A46" s="126"/>
      <c r="B46" s="126"/>
      <c r="C46" s="126"/>
      <c r="D46" s="126"/>
      <c r="E46" s="126"/>
      <c r="F46" s="126"/>
      <c r="G46" s="126"/>
      <c r="H46" s="126"/>
      <c r="I46" s="126"/>
      <c r="J46" s="126"/>
      <c r="K46" s="126"/>
      <c r="L46" s="126"/>
      <c r="M46" s="126"/>
      <c r="N46" s="126"/>
      <c r="O46" s="126"/>
      <c r="P46" s="126"/>
      <c r="Q46" s="126"/>
      <c r="R46" s="126"/>
      <c r="S46" s="126"/>
      <c r="T46" s="126"/>
      <c r="U46" s="126"/>
      <c r="V46" s="126"/>
      <c r="W46" s="126"/>
      <c r="X46" s="126"/>
      <c r="Y46" s="126"/>
      <c r="Z46" s="126"/>
    </row>
    <row r="47" spans="1:26" x14ac:dyDescent="0.25">
      <c r="A47" s="126"/>
      <c r="B47" s="126"/>
      <c r="C47" s="126"/>
      <c r="D47" s="126"/>
      <c r="E47" s="126"/>
      <c r="F47" s="126"/>
      <c r="G47" s="126"/>
      <c r="H47" s="126"/>
      <c r="I47" s="126"/>
      <c r="J47" s="126"/>
      <c r="K47" s="126"/>
      <c r="L47" s="126"/>
      <c r="M47" s="126"/>
      <c r="N47" s="126"/>
      <c r="O47" s="126"/>
      <c r="P47" s="126"/>
      <c r="Q47" s="126"/>
      <c r="R47" s="126"/>
      <c r="S47" s="126"/>
      <c r="T47" s="126"/>
      <c r="U47" s="126"/>
      <c r="V47" s="126"/>
      <c r="W47" s="126"/>
      <c r="X47" s="126"/>
      <c r="Y47" s="126"/>
      <c r="Z47" s="126"/>
    </row>
    <row r="48" spans="1:26" x14ac:dyDescent="0.25">
      <c r="A48" s="126"/>
      <c r="B48" s="126"/>
      <c r="C48" s="126"/>
      <c r="D48" s="126"/>
      <c r="E48" s="126"/>
      <c r="F48" s="126"/>
      <c r="G48" s="126"/>
      <c r="H48" s="126"/>
      <c r="I48" s="126"/>
      <c r="J48" s="126"/>
      <c r="K48" s="126"/>
      <c r="L48" s="126"/>
      <c r="M48" s="126"/>
      <c r="N48" s="126"/>
      <c r="O48" s="126"/>
      <c r="P48" s="126"/>
      <c r="Q48" s="126"/>
      <c r="R48" s="126"/>
      <c r="S48" s="126"/>
      <c r="T48" s="126"/>
      <c r="U48" s="126"/>
      <c r="V48" s="126"/>
      <c r="W48" s="126"/>
      <c r="X48" s="126"/>
      <c r="Y48" s="126"/>
      <c r="Z48" s="126"/>
    </row>
    <row r="49" spans="1:26" x14ac:dyDescent="0.25">
      <c r="A49" s="126"/>
      <c r="B49" s="126"/>
      <c r="C49" s="126"/>
      <c r="D49" s="126"/>
      <c r="E49" s="126"/>
      <c r="F49" s="126"/>
      <c r="G49" s="126"/>
      <c r="H49" s="126"/>
      <c r="I49" s="126"/>
      <c r="J49" s="126"/>
      <c r="K49" s="126"/>
      <c r="L49" s="126"/>
      <c r="M49" s="126"/>
      <c r="N49" s="126"/>
      <c r="O49" s="126"/>
      <c r="P49" s="126"/>
      <c r="Q49" s="126"/>
      <c r="R49" s="126"/>
      <c r="S49" s="126"/>
      <c r="T49" s="126"/>
      <c r="U49" s="126"/>
      <c r="V49" s="126"/>
      <c r="W49" s="126"/>
      <c r="X49" s="126"/>
      <c r="Y49" s="126"/>
      <c r="Z49" s="126"/>
    </row>
    <row r="50" spans="1:26" x14ac:dyDescent="0.25">
      <c r="A50" s="126"/>
      <c r="B50" s="126"/>
      <c r="C50" s="126"/>
      <c r="D50" s="126"/>
      <c r="E50" s="126"/>
      <c r="F50" s="126"/>
      <c r="G50" s="126"/>
      <c r="H50" s="126"/>
      <c r="I50" s="126"/>
      <c r="J50" s="126"/>
      <c r="K50" s="126"/>
      <c r="L50" s="126"/>
      <c r="M50" s="12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6" x14ac:dyDescent="0.25">
      <c r="A51" s="126"/>
      <c r="B51" s="126"/>
      <c r="C51" s="126"/>
      <c r="D51" s="126"/>
      <c r="E51" s="126"/>
      <c r="F51" s="126"/>
      <c r="G51" s="126"/>
      <c r="H51" s="126"/>
      <c r="I51" s="126"/>
      <c r="J51" s="126"/>
      <c r="K51" s="126"/>
      <c r="L51" s="126"/>
      <c r="M51" s="126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6" x14ac:dyDescent="0.25">
      <c r="A52" s="126"/>
      <c r="B52" s="126"/>
      <c r="C52" s="126"/>
      <c r="D52" s="126"/>
      <c r="E52" s="126"/>
      <c r="F52" s="126"/>
      <c r="G52" s="126"/>
      <c r="H52" s="126"/>
      <c r="I52" s="126"/>
      <c r="J52" s="126"/>
      <c r="K52" s="126"/>
      <c r="L52" s="126"/>
      <c r="M52" s="126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6" x14ac:dyDescent="0.25">
      <c r="A53" s="126"/>
      <c r="B53" s="126"/>
      <c r="C53" s="126"/>
      <c r="D53" s="126"/>
      <c r="E53" s="126"/>
      <c r="F53" s="126"/>
      <c r="G53" s="126"/>
      <c r="H53" s="126"/>
      <c r="I53" s="126"/>
      <c r="J53" s="126"/>
      <c r="K53" s="126"/>
      <c r="L53" s="126"/>
      <c r="M53" s="126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6" x14ac:dyDescent="0.25">
      <c r="A54" s="126"/>
      <c r="B54" s="126"/>
      <c r="C54" s="126"/>
      <c r="D54" s="126"/>
      <c r="E54" s="126"/>
      <c r="F54" s="126"/>
      <c r="G54" s="126"/>
      <c r="H54" s="126"/>
      <c r="I54" s="126"/>
      <c r="J54" s="126"/>
      <c r="K54" s="126"/>
      <c r="L54" s="126"/>
      <c r="M54" s="12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6" x14ac:dyDescent="0.25">
      <c r="A55" s="126"/>
      <c r="B55" s="126"/>
      <c r="C55" s="126"/>
      <c r="D55" s="126"/>
      <c r="E55" s="126"/>
      <c r="F55" s="126"/>
      <c r="G55" s="126"/>
      <c r="H55" s="126"/>
      <c r="I55" s="126"/>
      <c r="J55" s="126"/>
      <c r="K55" s="126"/>
      <c r="L55" s="126"/>
      <c r="M55" s="126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6" x14ac:dyDescent="0.25">
      <c r="A56" s="126"/>
      <c r="B56" s="126"/>
      <c r="C56" s="126"/>
      <c r="D56" s="126"/>
      <c r="E56" s="126"/>
      <c r="F56" s="126"/>
      <c r="G56" s="126"/>
      <c r="H56" s="126"/>
      <c r="I56" s="126"/>
      <c r="J56" s="126"/>
      <c r="K56" s="126"/>
      <c r="L56" s="126"/>
      <c r="M56" s="126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6" x14ac:dyDescent="0.25">
      <c r="A57" s="126"/>
      <c r="B57" s="126"/>
      <c r="C57" s="126"/>
      <c r="D57" s="126"/>
      <c r="E57" s="126"/>
      <c r="F57" s="126"/>
      <c r="G57" s="126"/>
      <c r="H57" s="126"/>
      <c r="I57" s="126"/>
      <c r="J57" s="126"/>
      <c r="K57" s="126"/>
      <c r="L57" s="126"/>
      <c r="M57" s="126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6" x14ac:dyDescent="0.25">
      <c r="A58" s="126"/>
      <c r="B58" s="126"/>
      <c r="C58" s="126"/>
      <c r="D58" s="126"/>
      <c r="E58" s="126"/>
      <c r="F58" s="126"/>
      <c r="G58" s="126"/>
      <c r="H58" s="126"/>
      <c r="I58" s="126"/>
      <c r="J58" s="126"/>
      <c r="K58" s="126"/>
      <c r="L58" s="126"/>
      <c r="M58" s="126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6" x14ac:dyDescent="0.25">
      <c r="A59" s="126"/>
      <c r="B59" s="126"/>
      <c r="C59" s="126"/>
      <c r="D59" s="126"/>
      <c r="E59" s="126"/>
      <c r="F59" s="126"/>
      <c r="G59" s="126"/>
      <c r="H59" s="126"/>
      <c r="I59" s="126"/>
      <c r="J59" s="126"/>
      <c r="K59" s="126"/>
      <c r="L59" s="126"/>
      <c r="M59" s="126"/>
      <c r="N59" s="126"/>
      <c r="O59" s="126"/>
      <c r="P59" s="126"/>
      <c r="Q59" s="126"/>
      <c r="R59" s="126"/>
      <c r="S59" s="126"/>
      <c r="T59" s="126"/>
      <c r="U59" s="126"/>
      <c r="V59" s="126"/>
      <c r="W59" s="126"/>
      <c r="X59" s="126"/>
      <c r="Y59" s="126"/>
      <c r="Z59" s="126"/>
    </row>
    <row r="60" spans="1:26" x14ac:dyDescent="0.25">
      <c r="A60" s="126"/>
      <c r="B60" s="126"/>
      <c r="C60" s="126"/>
      <c r="D60" s="126"/>
      <c r="E60" s="126"/>
      <c r="F60" s="126"/>
      <c r="G60" s="126"/>
      <c r="H60" s="126"/>
      <c r="I60" s="126"/>
      <c r="J60" s="126"/>
      <c r="K60" s="126"/>
      <c r="L60" s="126"/>
      <c r="M60" s="126"/>
      <c r="N60" s="126"/>
      <c r="O60" s="126"/>
      <c r="P60" s="126"/>
      <c r="Q60" s="126"/>
      <c r="R60" s="126"/>
      <c r="S60" s="126"/>
      <c r="T60" s="126"/>
      <c r="U60" s="126"/>
      <c r="V60" s="126"/>
      <c r="W60" s="126"/>
      <c r="X60" s="126"/>
      <c r="Y60" s="126"/>
      <c r="Z60" s="126"/>
    </row>
    <row r="61" spans="1:26" x14ac:dyDescent="0.25">
      <c r="A61" s="126"/>
      <c r="B61" s="126"/>
      <c r="C61" s="126"/>
      <c r="D61" s="126"/>
      <c r="E61" s="126"/>
      <c r="F61" s="126"/>
      <c r="G61" s="126"/>
      <c r="H61" s="126"/>
      <c r="I61" s="126"/>
      <c r="J61" s="126"/>
      <c r="K61" s="126"/>
      <c r="L61" s="126"/>
      <c r="M61" s="126"/>
      <c r="N61" s="126"/>
      <c r="O61" s="126"/>
      <c r="P61" s="126"/>
      <c r="Q61" s="126"/>
      <c r="R61" s="126"/>
      <c r="S61" s="126"/>
      <c r="T61" s="126"/>
      <c r="U61" s="126"/>
      <c r="V61" s="126"/>
      <c r="W61" s="126"/>
      <c r="X61" s="126"/>
      <c r="Y61" s="126"/>
      <c r="Z61" s="126"/>
    </row>
    <row r="62" spans="1:26" x14ac:dyDescent="0.25">
      <c r="A62" s="126"/>
      <c r="B62" s="126"/>
      <c r="C62" s="126"/>
      <c r="D62" s="126"/>
      <c r="E62" s="126"/>
      <c r="F62" s="126"/>
      <c r="G62" s="126"/>
      <c r="H62" s="126"/>
      <c r="I62" s="126"/>
      <c r="J62" s="126"/>
      <c r="K62" s="126"/>
      <c r="L62" s="126"/>
      <c r="M62" s="126"/>
      <c r="N62" s="126"/>
      <c r="O62" s="126"/>
      <c r="P62" s="126"/>
      <c r="Q62" s="126"/>
      <c r="R62" s="126"/>
      <c r="S62" s="126"/>
      <c r="T62" s="126"/>
      <c r="U62" s="126"/>
      <c r="V62" s="126"/>
      <c r="W62" s="126"/>
      <c r="X62" s="126"/>
      <c r="Y62" s="126"/>
      <c r="Z62" s="126"/>
    </row>
    <row r="63" spans="1:26" x14ac:dyDescent="0.25">
      <c r="A63" s="126"/>
      <c r="B63" s="126"/>
      <c r="C63" s="126"/>
      <c r="D63" s="126"/>
      <c r="E63" s="126"/>
      <c r="F63" s="126"/>
      <c r="G63" s="126"/>
      <c r="H63" s="126"/>
      <c r="I63" s="126"/>
      <c r="J63" s="126"/>
      <c r="K63" s="126"/>
      <c r="L63" s="126"/>
      <c r="M63" s="126"/>
      <c r="N63" s="126"/>
      <c r="O63" s="126"/>
      <c r="P63" s="126"/>
      <c r="Q63" s="126"/>
      <c r="R63" s="126"/>
      <c r="S63" s="126"/>
      <c r="T63" s="126"/>
      <c r="U63" s="126"/>
      <c r="V63" s="126"/>
      <c r="W63" s="126"/>
      <c r="X63" s="126"/>
      <c r="Y63" s="126"/>
      <c r="Z63" s="126"/>
    </row>
    <row r="64" spans="1:26" x14ac:dyDescent="0.25">
      <c r="A64" s="126"/>
      <c r="B64" s="126"/>
      <c r="C64" s="126"/>
      <c r="D64" s="126"/>
      <c r="E64" s="126"/>
      <c r="F64" s="126"/>
      <c r="G64" s="126"/>
      <c r="H64" s="126"/>
      <c r="I64" s="126"/>
      <c r="J64" s="126"/>
      <c r="K64" s="126"/>
      <c r="L64" s="126"/>
      <c r="M64" s="126"/>
      <c r="N64" s="126"/>
      <c r="O64" s="126"/>
      <c r="P64" s="126"/>
      <c r="Q64" s="126"/>
      <c r="R64" s="126"/>
      <c r="S64" s="126"/>
      <c r="T64" s="126"/>
      <c r="U64" s="126"/>
      <c r="V64" s="126"/>
      <c r="W64" s="126"/>
      <c r="X64" s="126"/>
      <c r="Y64" s="126"/>
      <c r="Z64" s="126"/>
    </row>
    <row r="65" spans="1:26" x14ac:dyDescent="0.25">
      <c r="A65" s="126"/>
      <c r="B65" s="126"/>
      <c r="C65" s="126"/>
      <c r="D65" s="126"/>
      <c r="E65" s="126"/>
      <c r="F65" s="126"/>
      <c r="G65" s="126"/>
      <c r="H65" s="126"/>
      <c r="I65" s="126"/>
      <c r="J65" s="126"/>
      <c r="K65" s="126"/>
      <c r="L65" s="126"/>
      <c r="M65" s="126"/>
      <c r="N65" s="126"/>
      <c r="O65" s="126"/>
      <c r="P65" s="126"/>
      <c r="Q65" s="126"/>
      <c r="R65" s="126"/>
      <c r="S65" s="126"/>
      <c r="T65" s="126"/>
      <c r="U65" s="126"/>
      <c r="V65" s="126"/>
      <c r="W65" s="126"/>
      <c r="X65" s="126"/>
      <c r="Y65" s="126"/>
      <c r="Z65" s="126"/>
    </row>
    <row r="66" spans="1:26" x14ac:dyDescent="0.25">
      <c r="A66" s="126"/>
      <c r="B66" s="126"/>
      <c r="C66" s="126"/>
      <c r="D66" s="126"/>
      <c r="E66" s="126"/>
      <c r="F66" s="126"/>
      <c r="G66" s="126"/>
      <c r="H66" s="126"/>
      <c r="I66" s="126"/>
      <c r="J66" s="126"/>
      <c r="K66" s="126"/>
      <c r="L66" s="126"/>
      <c r="M66" s="126"/>
      <c r="N66" s="126"/>
      <c r="O66" s="126"/>
      <c r="P66" s="126"/>
      <c r="Q66" s="126"/>
      <c r="R66" s="126"/>
      <c r="S66" s="126"/>
      <c r="T66" s="126"/>
      <c r="U66" s="126"/>
      <c r="V66" s="126"/>
      <c r="W66" s="126"/>
      <c r="X66" s="126"/>
      <c r="Y66" s="126"/>
      <c r="Z66" s="126"/>
    </row>
    <row r="67" spans="1:26" x14ac:dyDescent="0.25">
      <c r="A67" s="126"/>
      <c r="B67" s="126"/>
      <c r="C67" s="126"/>
      <c r="D67" s="126"/>
      <c r="E67" s="126"/>
      <c r="F67" s="126"/>
      <c r="G67" s="126"/>
      <c r="H67" s="126"/>
      <c r="I67" s="126"/>
      <c r="J67" s="126"/>
      <c r="K67" s="126"/>
      <c r="L67" s="126"/>
      <c r="M67" s="126"/>
      <c r="N67" s="126"/>
      <c r="O67" s="126"/>
      <c r="P67" s="126"/>
      <c r="Q67" s="126"/>
      <c r="R67" s="126"/>
      <c r="S67" s="126"/>
      <c r="T67" s="126"/>
      <c r="U67" s="126"/>
      <c r="V67" s="126"/>
      <c r="W67" s="126"/>
      <c r="X67" s="126"/>
      <c r="Y67" s="126"/>
      <c r="Z67" s="126"/>
    </row>
    <row r="68" spans="1:26" x14ac:dyDescent="0.25">
      <c r="A68" s="126"/>
      <c r="B68" s="126"/>
      <c r="C68" s="126"/>
      <c r="D68" s="126"/>
      <c r="E68" s="126"/>
      <c r="F68" s="126"/>
      <c r="G68" s="126"/>
      <c r="H68" s="126"/>
      <c r="I68" s="126"/>
      <c r="J68" s="126"/>
      <c r="K68" s="126"/>
      <c r="L68" s="126"/>
      <c r="M68" s="126"/>
      <c r="N68" s="126"/>
      <c r="O68" s="126"/>
      <c r="P68" s="126"/>
      <c r="Q68" s="126"/>
      <c r="R68" s="126"/>
      <c r="S68" s="126"/>
      <c r="T68" s="126"/>
      <c r="U68" s="126"/>
      <c r="V68" s="126"/>
      <c r="W68" s="126"/>
      <c r="X68" s="126"/>
      <c r="Y68" s="126"/>
      <c r="Z68" s="126"/>
    </row>
    <row r="69" spans="1:26" x14ac:dyDescent="0.25">
      <c r="A69" s="126"/>
      <c r="B69" s="126"/>
      <c r="C69" s="126"/>
      <c r="D69" s="126"/>
      <c r="E69" s="126"/>
      <c r="F69" s="126"/>
      <c r="G69" s="126"/>
      <c r="H69" s="126"/>
      <c r="I69" s="126"/>
      <c r="J69" s="126"/>
      <c r="K69" s="126"/>
      <c r="L69" s="126"/>
      <c r="M69" s="126"/>
      <c r="N69" s="126"/>
      <c r="O69" s="126"/>
      <c r="P69" s="126"/>
      <c r="Q69" s="126"/>
      <c r="R69" s="126"/>
      <c r="S69" s="126"/>
      <c r="T69" s="126"/>
      <c r="U69" s="126"/>
      <c r="V69" s="126"/>
      <c r="W69" s="126"/>
      <c r="X69" s="126"/>
      <c r="Y69" s="126"/>
      <c r="Z69" s="126"/>
    </row>
    <row r="70" spans="1:26" x14ac:dyDescent="0.25">
      <c r="A70" s="126"/>
      <c r="B70" s="126"/>
      <c r="C70" s="126"/>
      <c r="D70" s="126"/>
      <c r="E70" s="126"/>
      <c r="F70" s="126"/>
      <c r="G70" s="126"/>
      <c r="H70" s="126"/>
      <c r="I70" s="126"/>
      <c r="J70" s="126"/>
      <c r="K70" s="126"/>
      <c r="L70" s="126"/>
      <c r="M70" s="126"/>
      <c r="N70" s="126"/>
      <c r="O70" s="126"/>
      <c r="P70" s="126"/>
      <c r="Q70" s="126"/>
      <c r="R70" s="126"/>
      <c r="S70" s="126"/>
      <c r="T70" s="126"/>
      <c r="U70" s="126"/>
      <c r="V70" s="126"/>
      <c r="W70" s="126"/>
      <c r="X70" s="126"/>
      <c r="Y70" s="126"/>
      <c r="Z70" s="126"/>
    </row>
    <row r="71" spans="1:26" x14ac:dyDescent="0.25">
      <c r="A71" s="126"/>
      <c r="B71" s="126"/>
      <c r="C71" s="126"/>
      <c r="D71" s="126"/>
      <c r="E71" s="126"/>
      <c r="F71" s="126"/>
      <c r="G71" s="126"/>
      <c r="H71" s="126"/>
      <c r="I71" s="126"/>
      <c r="J71" s="126"/>
      <c r="K71" s="126"/>
      <c r="L71" s="126"/>
      <c r="M71" s="126"/>
      <c r="N71" s="126"/>
      <c r="O71" s="126"/>
      <c r="P71" s="126"/>
      <c r="Q71" s="126"/>
      <c r="R71" s="126"/>
      <c r="S71" s="126"/>
      <c r="T71" s="126"/>
      <c r="U71" s="126"/>
      <c r="V71" s="126"/>
      <c r="W71" s="126"/>
      <c r="X71" s="126"/>
      <c r="Y71" s="126"/>
      <c r="Z71" s="126"/>
    </row>
    <row r="72" spans="1:26" x14ac:dyDescent="0.25">
      <c r="A72" s="126"/>
      <c r="B72" s="126"/>
      <c r="C72" s="126"/>
      <c r="D72" s="126"/>
      <c r="E72" s="126"/>
      <c r="F72" s="126"/>
      <c r="G72" s="126"/>
      <c r="H72" s="126"/>
      <c r="I72" s="126"/>
      <c r="J72" s="126"/>
      <c r="K72" s="126"/>
      <c r="L72" s="126"/>
      <c r="M72" s="126"/>
      <c r="N72" s="126"/>
      <c r="O72" s="126"/>
      <c r="P72" s="126"/>
      <c r="Q72" s="126"/>
      <c r="R72" s="126"/>
      <c r="S72" s="126"/>
      <c r="T72" s="126"/>
      <c r="U72" s="126"/>
      <c r="V72" s="126"/>
      <c r="W72" s="126"/>
      <c r="X72" s="126"/>
      <c r="Y72" s="126"/>
      <c r="Z72" s="126"/>
    </row>
    <row r="73" spans="1:26" x14ac:dyDescent="0.25">
      <c r="A73" s="126"/>
      <c r="B73" s="126"/>
      <c r="C73" s="126"/>
      <c r="D73" s="126"/>
      <c r="E73" s="126"/>
      <c r="F73" s="126"/>
      <c r="G73" s="126"/>
      <c r="H73" s="126"/>
      <c r="I73" s="126"/>
      <c r="J73" s="126"/>
      <c r="K73" s="126"/>
      <c r="L73" s="126"/>
      <c r="M73" s="126"/>
      <c r="N73" s="126"/>
      <c r="O73" s="126"/>
      <c r="P73" s="126"/>
      <c r="Q73" s="126"/>
      <c r="R73" s="126"/>
      <c r="S73" s="126"/>
      <c r="T73" s="126"/>
      <c r="U73" s="126"/>
      <c r="V73" s="126"/>
      <c r="W73" s="126"/>
      <c r="X73" s="126"/>
      <c r="Y73" s="126"/>
      <c r="Z73" s="126"/>
    </row>
    <row r="74" spans="1:26" x14ac:dyDescent="0.25">
      <c r="A74" s="126"/>
      <c r="B74" s="126"/>
      <c r="C74" s="126"/>
      <c r="D74" s="126"/>
      <c r="E74" s="126"/>
      <c r="F74" s="126"/>
      <c r="G74" s="126"/>
      <c r="H74" s="126"/>
      <c r="I74" s="126"/>
      <c r="J74" s="126"/>
      <c r="K74" s="126"/>
      <c r="L74" s="126"/>
      <c r="M74" s="126"/>
      <c r="N74" s="126"/>
      <c r="O74" s="126"/>
      <c r="P74" s="126"/>
      <c r="Q74" s="126"/>
      <c r="R74" s="126"/>
      <c r="S74" s="126"/>
      <c r="T74" s="126"/>
      <c r="U74" s="126"/>
      <c r="V74" s="126"/>
      <c r="W74" s="126"/>
      <c r="X74" s="126"/>
      <c r="Y74" s="126"/>
      <c r="Z74" s="126"/>
    </row>
    <row r="75" spans="1:26" x14ac:dyDescent="0.25">
      <c r="A75" s="126"/>
      <c r="B75" s="126"/>
      <c r="C75" s="126"/>
      <c r="D75" s="126"/>
      <c r="E75" s="126"/>
      <c r="F75" s="126"/>
      <c r="G75" s="126"/>
      <c r="H75" s="126"/>
      <c r="I75" s="126"/>
      <c r="J75" s="126"/>
      <c r="K75" s="126"/>
      <c r="L75" s="126"/>
      <c r="M75" s="126"/>
      <c r="N75" s="126"/>
      <c r="O75" s="126"/>
      <c r="P75" s="126"/>
      <c r="Q75" s="126"/>
      <c r="R75" s="126"/>
      <c r="S75" s="126"/>
      <c r="T75" s="126"/>
      <c r="U75" s="126"/>
      <c r="V75" s="126"/>
      <c r="W75" s="126"/>
      <c r="X75" s="126"/>
      <c r="Y75" s="126"/>
      <c r="Z75" s="126"/>
    </row>
    <row r="76" spans="1:26" x14ac:dyDescent="0.25">
      <c r="A76" s="126"/>
      <c r="B76" s="126"/>
      <c r="C76" s="126"/>
      <c r="D76" s="126"/>
      <c r="E76" s="126"/>
      <c r="F76" s="126"/>
      <c r="G76" s="126"/>
      <c r="H76" s="126"/>
      <c r="I76" s="126"/>
      <c r="J76" s="126"/>
      <c r="K76" s="126"/>
      <c r="L76" s="126"/>
      <c r="M76" s="126"/>
      <c r="N76" s="126"/>
      <c r="O76" s="126"/>
      <c r="P76" s="126"/>
      <c r="Q76" s="126"/>
      <c r="R76" s="126"/>
      <c r="S76" s="126"/>
      <c r="T76" s="126"/>
      <c r="U76" s="126"/>
      <c r="V76" s="126"/>
      <c r="W76" s="126"/>
      <c r="X76" s="126"/>
      <c r="Y76" s="126"/>
      <c r="Z76" s="126"/>
    </row>
    <row r="77" spans="1:26" x14ac:dyDescent="0.25">
      <c r="A77" s="126"/>
      <c r="B77" s="126"/>
      <c r="C77" s="126"/>
      <c r="D77" s="126"/>
      <c r="E77" s="126"/>
      <c r="F77" s="126"/>
      <c r="G77" s="126"/>
      <c r="H77" s="126"/>
      <c r="I77" s="126"/>
      <c r="J77" s="126"/>
      <c r="K77" s="126"/>
      <c r="L77" s="126"/>
      <c r="M77" s="126"/>
      <c r="N77" s="126"/>
      <c r="O77" s="126"/>
      <c r="P77" s="126"/>
      <c r="Q77" s="126"/>
      <c r="R77" s="126"/>
      <c r="S77" s="126"/>
      <c r="T77" s="126"/>
      <c r="U77" s="126"/>
      <c r="V77" s="126"/>
      <c r="W77" s="126"/>
      <c r="X77" s="126"/>
      <c r="Y77" s="126"/>
      <c r="Z77" s="126"/>
    </row>
    <row r="78" spans="1:26" x14ac:dyDescent="0.25">
      <c r="A78" s="126"/>
      <c r="B78" s="126"/>
      <c r="C78" s="126"/>
      <c r="D78" s="126"/>
      <c r="E78" s="126"/>
      <c r="F78" s="126"/>
      <c r="G78" s="126"/>
      <c r="H78" s="126"/>
      <c r="I78" s="126"/>
      <c r="J78" s="126"/>
      <c r="K78" s="126"/>
      <c r="L78" s="126"/>
      <c r="M78" s="126"/>
      <c r="N78" s="126"/>
      <c r="O78" s="126"/>
      <c r="P78" s="126"/>
      <c r="Q78" s="126"/>
      <c r="R78" s="126"/>
      <c r="S78" s="126"/>
      <c r="T78" s="126"/>
      <c r="U78" s="126"/>
      <c r="V78" s="126"/>
      <c r="W78" s="126"/>
      <c r="X78" s="126"/>
      <c r="Y78" s="126"/>
      <c r="Z78" s="126"/>
    </row>
    <row r="79" spans="1:26" x14ac:dyDescent="0.25">
      <c r="A79" s="126"/>
      <c r="B79" s="126"/>
      <c r="C79" s="126"/>
      <c r="D79" s="126"/>
      <c r="E79" s="126"/>
      <c r="F79" s="126"/>
      <c r="G79" s="126"/>
      <c r="H79" s="126"/>
      <c r="I79" s="126"/>
      <c r="J79" s="126"/>
      <c r="K79" s="126"/>
      <c r="L79" s="126"/>
      <c r="M79" s="126"/>
      <c r="N79" s="126"/>
      <c r="O79" s="126"/>
      <c r="P79" s="126"/>
      <c r="Q79" s="126"/>
      <c r="R79" s="126"/>
      <c r="S79" s="126"/>
      <c r="T79" s="126"/>
      <c r="U79" s="126"/>
      <c r="V79" s="126"/>
      <c r="W79" s="126"/>
      <c r="X79" s="126"/>
      <c r="Y79" s="126"/>
      <c r="Z79" s="126"/>
    </row>
    <row r="80" spans="1:26" x14ac:dyDescent="0.25">
      <c r="A80" s="126"/>
      <c r="B80" s="126"/>
      <c r="C80" s="126"/>
      <c r="D80" s="126"/>
      <c r="E80" s="126"/>
      <c r="F80" s="126"/>
      <c r="G80" s="126"/>
      <c r="H80" s="126"/>
      <c r="I80" s="126"/>
      <c r="J80" s="126"/>
      <c r="K80" s="126"/>
      <c r="L80" s="126"/>
      <c r="M80" s="126"/>
      <c r="N80" s="126"/>
      <c r="O80" s="126"/>
      <c r="P80" s="126"/>
      <c r="Q80" s="126"/>
      <c r="R80" s="126"/>
      <c r="S80" s="126"/>
      <c r="T80" s="126"/>
      <c r="U80" s="126"/>
      <c r="V80" s="126"/>
      <c r="W80" s="126"/>
      <c r="X80" s="126"/>
      <c r="Y80" s="126"/>
      <c r="Z80" s="126"/>
    </row>
    <row r="81" spans="1:26" x14ac:dyDescent="0.25">
      <c r="A81" s="126"/>
      <c r="B81" s="126"/>
      <c r="C81" s="126"/>
      <c r="D81" s="126"/>
      <c r="E81" s="126"/>
      <c r="F81" s="126"/>
      <c r="G81" s="126"/>
      <c r="H81" s="126"/>
      <c r="I81" s="126"/>
      <c r="J81" s="126"/>
      <c r="K81" s="126"/>
      <c r="L81" s="126"/>
      <c r="M81" s="126"/>
      <c r="N81" s="126"/>
      <c r="O81" s="126"/>
      <c r="P81" s="126"/>
      <c r="Q81" s="126"/>
      <c r="R81" s="126"/>
      <c r="S81" s="126"/>
      <c r="T81" s="126"/>
      <c r="U81" s="126"/>
      <c r="V81" s="126"/>
      <c r="W81" s="126"/>
      <c r="X81" s="126"/>
      <c r="Y81" s="126"/>
      <c r="Z81" s="126"/>
    </row>
    <row r="82" spans="1:26" x14ac:dyDescent="0.25">
      <c r="A82" s="126"/>
      <c r="B82" s="126"/>
      <c r="C82" s="126"/>
      <c r="D82" s="126"/>
      <c r="E82" s="126"/>
      <c r="F82" s="126"/>
      <c r="G82" s="126"/>
      <c r="H82" s="126"/>
      <c r="I82" s="126"/>
      <c r="J82" s="126"/>
      <c r="K82" s="126"/>
      <c r="L82" s="126"/>
      <c r="M82" s="126"/>
      <c r="N82" s="126"/>
      <c r="O82" s="126"/>
      <c r="P82" s="126"/>
      <c r="Q82" s="126"/>
      <c r="R82" s="126"/>
      <c r="S82" s="126"/>
      <c r="T82" s="126"/>
      <c r="U82" s="126"/>
      <c r="V82" s="126"/>
      <c r="W82" s="126"/>
      <c r="X82" s="126"/>
      <c r="Y82" s="126"/>
      <c r="Z82" s="126"/>
    </row>
    <row r="83" spans="1:26" x14ac:dyDescent="0.25">
      <c r="A83" s="126"/>
      <c r="B83" s="126"/>
      <c r="C83" s="126"/>
      <c r="D83" s="126"/>
      <c r="E83" s="126"/>
      <c r="F83" s="126"/>
      <c r="G83" s="126"/>
      <c r="H83" s="126"/>
      <c r="I83" s="126"/>
      <c r="J83" s="126"/>
      <c r="K83" s="126"/>
      <c r="L83" s="126"/>
      <c r="M83" s="126"/>
      <c r="N83" s="126"/>
      <c r="O83" s="126"/>
      <c r="P83" s="126"/>
      <c r="Q83" s="126"/>
      <c r="R83" s="126"/>
      <c r="S83" s="126"/>
      <c r="T83" s="126"/>
      <c r="U83" s="126"/>
      <c r="V83" s="126"/>
      <c r="W83" s="126"/>
      <c r="X83" s="126"/>
      <c r="Y83" s="126"/>
      <c r="Z83" s="126"/>
    </row>
    <row r="84" spans="1:26" x14ac:dyDescent="0.25">
      <c r="A84" s="126"/>
      <c r="B84" s="126"/>
      <c r="C84" s="126"/>
      <c r="D84" s="126"/>
      <c r="E84" s="126"/>
      <c r="F84" s="126"/>
      <c r="G84" s="126"/>
      <c r="H84" s="126"/>
      <c r="I84" s="126"/>
      <c r="J84" s="126"/>
      <c r="K84" s="126"/>
      <c r="L84" s="126"/>
      <c r="M84" s="126"/>
      <c r="N84" s="126"/>
      <c r="O84" s="126"/>
      <c r="P84" s="126"/>
      <c r="Q84" s="126"/>
      <c r="R84" s="126"/>
      <c r="S84" s="126"/>
      <c r="T84" s="126"/>
      <c r="U84" s="126"/>
      <c r="V84" s="126"/>
      <c r="W84" s="126"/>
      <c r="X84" s="126"/>
      <c r="Y84" s="126"/>
      <c r="Z84" s="126"/>
    </row>
    <row r="85" spans="1:26" x14ac:dyDescent="0.25">
      <c r="A85" s="126"/>
      <c r="B85" s="126"/>
      <c r="C85" s="126"/>
      <c r="D85" s="126"/>
      <c r="E85" s="126"/>
      <c r="F85" s="126"/>
      <c r="G85" s="126"/>
      <c r="H85" s="126"/>
      <c r="I85" s="126"/>
      <c r="J85" s="126"/>
      <c r="K85" s="126"/>
      <c r="L85" s="126"/>
      <c r="M85" s="126"/>
      <c r="N85" s="126"/>
      <c r="O85" s="126"/>
      <c r="P85" s="126"/>
      <c r="Q85" s="126"/>
      <c r="R85" s="126"/>
      <c r="S85" s="126"/>
      <c r="T85" s="126"/>
      <c r="U85" s="126"/>
      <c r="V85" s="126"/>
      <c r="W85" s="126"/>
      <c r="X85" s="126"/>
      <c r="Y85" s="126"/>
      <c r="Z85" s="126"/>
    </row>
    <row r="86" spans="1:26" x14ac:dyDescent="0.25">
      <c r="A86" s="126"/>
      <c r="B86" s="126"/>
      <c r="C86" s="126"/>
      <c r="D86" s="126"/>
      <c r="E86" s="126"/>
      <c r="F86" s="126"/>
      <c r="G86" s="126"/>
      <c r="H86" s="126"/>
      <c r="I86" s="126"/>
      <c r="J86" s="126"/>
      <c r="K86" s="126"/>
      <c r="L86" s="126"/>
      <c r="M86" s="126"/>
      <c r="N86" s="126"/>
      <c r="O86" s="126"/>
      <c r="P86" s="126"/>
      <c r="Q86" s="126"/>
      <c r="R86" s="126"/>
      <c r="S86" s="126"/>
      <c r="T86" s="126"/>
      <c r="U86" s="126"/>
      <c r="V86" s="126"/>
      <c r="W86" s="126"/>
      <c r="X86" s="126"/>
      <c r="Y86" s="126"/>
      <c r="Z86" s="126"/>
    </row>
    <row r="87" spans="1:26" x14ac:dyDescent="0.25">
      <c r="A87" s="126"/>
      <c r="B87" s="126"/>
      <c r="C87" s="126"/>
      <c r="D87" s="126"/>
      <c r="E87" s="126"/>
      <c r="F87" s="126"/>
      <c r="G87" s="126"/>
      <c r="H87" s="126"/>
      <c r="I87" s="126"/>
      <c r="J87" s="126"/>
      <c r="K87" s="126"/>
      <c r="L87" s="126"/>
      <c r="M87" s="126"/>
      <c r="N87" s="126"/>
      <c r="O87" s="126"/>
      <c r="P87" s="126"/>
      <c r="Q87" s="126"/>
      <c r="R87" s="126"/>
      <c r="S87" s="126"/>
      <c r="T87" s="126"/>
      <c r="U87" s="126"/>
      <c r="V87" s="126"/>
      <c r="W87" s="126"/>
      <c r="X87" s="126"/>
      <c r="Y87" s="126"/>
      <c r="Z87" s="126"/>
    </row>
    <row r="88" spans="1:26" x14ac:dyDescent="0.25">
      <c r="A88" s="126"/>
      <c r="B88" s="126"/>
      <c r="C88" s="126"/>
      <c r="D88" s="126"/>
      <c r="E88" s="126"/>
      <c r="F88" s="126"/>
      <c r="G88" s="126"/>
      <c r="H88" s="126"/>
      <c r="I88" s="126"/>
      <c r="J88" s="126"/>
      <c r="K88" s="126"/>
      <c r="L88" s="126"/>
      <c r="M88" s="126"/>
      <c r="N88" s="126"/>
      <c r="O88" s="126"/>
      <c r="P88" s="126"/>
      <c r="Q88" s="126"/>
      <c r="R88" s="126"/>
      <c r="S88" s="126"/>
      <c r="T88" s="126"/>
      <c r="U88" s="126"/>
      <c r="V88" s="126"/>
      <c r="W88" s="126"/>
      <c r="X88" s="126"/>
      <c r="Y88" s="126"/>
      <c r="Z88" s="126"/>
    </row>
    <row r="89" spans="1:26" x14ac:dyDescent="0.25">
      <c r="A89" s="126"/>
      <c r="B89" s="126"/>
      <c r="C89" s="126"/>
      <c r="D89" s="126"/>
      <c r="E89" s="126"/>
      <c r="F89" s="126"/>
      <c r="G89" s="126"/>
      <c r="H89" s="126"/>
      <c r="I89" s="126"/>
      <c r="J89" s="126"/>
      <c r="K89" s="126"/>
      <c r="L89" s="126"/>
      <c r="M89" s="126"/>
      <c r="N89" s="126"/>
      <c r="O89" s="126"/>
      <c r="P89" s="126"/>
      <c r="Q89" s="126"/>
      <c r="R89" s="126"/>
      <c r="S89" s="126"/>
      <c r="T89" s="126"/>
      <c r="U89" s="126"/>
      <c r="V89" s="126"/>
      <c r="W89" s="126"/>
      <c r="X89" s="126"/>
      <c r="Y89" s="126"/>
      <c r="Z89" s="126"/>
    </row>
    <row r="90" spans="1:26" x14ac:dyDescent="0.25">
      <c r="A90" s="126"/>
      <c r="B90" s="126"/>
      <c r="C90" s="126"/>
      <c r="D90" s="126"/>
      <c r="E90" s="126"/>
      <c r="F90" s="126"/>
      <c r="G90" s="126"/>
      <c r="H90" s="126"/>
      <c r="I90" s="126"/>
      <c r="J90" s="126"/>
      <c r="K90" s="126"/>
      <c r="L90" s="126"/>
      <c r="M90" s="126"/>
      <c r="N90" s="126"/>
      <c r="O90" s="126"/>
      <c r="P90" s="126"/>
      <c r="Q90" s="126"/>
      <c r="R90" s="126"/>
      <c r="S90" s="126"/>
      <c r="T90" s="126"/>
      <c r="U90" s="126"/>
      <c r="V90" s="126"/>
      <c r="W90" s="126"/>
      <c r="X90" s="126"/>
      <c r="Y90" s="126"/>
      <c r="Z90" s="126"/>
    </row>
    <row r="91" spans="1:26" x14ac:dyDescent="0.25">
      <c r="A91" s="126"/>
      <c r="B91" s="126"/>
      <c r="C91" s="126"/>
      <c r="D91" s="126"/>
      <c r="E91" s="126"/>
      <c r="F91" s="126"/>
      <c r="G91" s="126"/>
      <c r="H91" s="126"/>
      <c r="I91" s="126"/>
      <c r="J91" s="126"/>
      <c r="K91" s="126"/>
      <c r="L91" s="126"/>
      <c r="M91" s="126"/>
      <c r="N91" s="126"/>
      <c r="O91" s="126"/>
      <c r="P91" s="126"/>
      <c r="Q91" s="126"/>
      <c r="R91" s="126"/>
      <c r="S91" s="126"/>
      <c r="T91" s="126"/>
      <c r="U91" s="126"/>
      <c r="V91" s="126"/>
      <c r="W91" s="126"/>
      <c r="X91" s="126"/>
      <c r="Y91" s="126"/>
      <c r="Z91" s="126"/>
    </row>
    <row r="92" spans="1:26" x14ac:dyDescent="0.25">
      <c r="A92" s="126"/>
      <c r="B92" s="126"/>
      <c r="C92" s="126"/>
      <c r="D92" s="126"/>
      <c r="E92" s="126"/>
      <c r="F92" s="126"/>
      <c r="G92" s="126"/>
      <c r="H92" s="126"/>
      <c r="I92" s="126"/>
      <c r="J92" s="126"/>
      <c r="K92" s="126"/>
      <c r="L92" s="126"/>
      <c r="M92" s="126"/>
      <c r="N92" s="126"/>
      <c r="O92" s="126"/>
      <c r="P92" s="126"/>
      <c r="Q92" s="126"/>
      <c r="R92" s="126"/>
      <c r="S92" s="126"/>
      <c r="T92" s="126"/>
      <c r="U92" s="126"/>
      <c r="V92" s="126"/>
      <c r="W92" s="126"/>
      <c r="X92" s="126"/>
      <c r="Y92" s="126"/>
      <c r="Z92" s="126"/>
    </row>
    <row r="93" spans="1:26" x14ac:dyDescent="0.25">
      <c r="A93" s="126"/>
      <c r="B93" s="126"/>
      <c r="C93" s="126"/>
      <c r="D93" s="126"/>
      <c r="E93" s="126"/>
      <c r="F93" s="126"/>
      <c r="G93" s="126"/>
      <c r="H93" s="126"/>
      <c r="I93" s="126"/>
      <c r="J93" s="126"/>
      <c r="K93" s="126"/>
      <c r="L93" s="126"/>
      <c r="M93" s="126"/>
      <c r="N93" s="126"/>
      <c r="O93" s="126"/>
      <c r="P93" s="126"/>
      <c r="Q93" s="126"/>
      <c r="R93" s="126"/>
      <c r="S93" s="126"/>
      <c r="T93" s="126"/>
      <c r="U93" s="126"/>
      <c r="V93" s="126"/>
      <c r="W93" s="126"/>
      <c r="X93" s="126"/>
      <c r="Y93" s="126"/>
      <c r="Z93" s="126"/>
    </row>
    <row r="94" spans="1:26" x14ac:dyDescent="0.25">
      <c r="A94" s="126"/>
      <c r="B94" s="126"/>
      <c r="C94" s="126"/>
      <c r="D94" s="126"/>
      <c r="E94" s="126"/>
      <c r="F94" s="126"/>
      <c r="G94" s="126"/>
      <c r="H94" s="126"/>
      <c r="I94" s="126"/>
      <c r="J94" s="126"/>
      <c r="K94" s="126"/>
      <c r="L94" s="126"/>
      <c r="M94" s="126"/>
      <c r="N94" s="126"/>
      <c r="O94" s="126"/>
      <c r="P94" s="126"/>
      <c r="Q94" s="126"/>
      <c r="R94" s="126"/>
      <c r="S94" s="126"/>
      <c r="T94" s="126"/>
      <c r="U94" s="126"/>
      <c r="V94" s="126"/>
      <c r="W94" s="126"/>
      <c r="X94" s="126"/>
      <c r="Y94" s="126"/>
      <c r="Z94" s="126"/>
    </row>
    <row r="95" spans="1:26" x14ac:dyDescent="0.25">
      <c r="A95" s="126"/>
      <c r="B95" s="126"/>
      <c r="C95" s="126"/>
      <c r="D95" s="126"/>
      <c r="E95" s="126"/>
      <c r="F95" s="126"/>
      <c r="G95" s="126"/>
      <c r="H95" s="126"/>
      <c r="I95" s="126"/>
      <c r="J95" s="126"/>
      <c r="K95" s="126"/>
      <c r="L95" s="126"/>
      <c r="M95" s="126"/>
      <c r="N95" s="126"/>
      <c r="O95" s="126"/>
      <c r="P95" s="126"/>
      <c r="Q95" s="126"/>
      <c r="R95" s="126"/>
      <c r="S95" s="126"/>
      <c r="T95" s="126"/>
      <c r="U95" s="126"/>
      <c r="V95" s="126"/>
      <c r="W95" s="126"/>
      <c r="X95" s="126"/>
      <c r="Y95" s="126"/>
      <c r="Z95" s="126"/>
    </row>
    <row r="96" spans="1:26" x14ac:dyDescent="0.25">
      <c r="A96" s="126"/>
      <c r="B96" s="126"/>
      <c r="C96" s="126"/>
      <c r="D96" s="126"/>
      <c r="E96" s="126"/>
      <c r="F96" s="126"/>
      <c r="G96" s="126"/>
      <c r="H96" s="126"/>
      <c r="I96" s="126"/>
      <c r="J96" s="126"/>
      <c r="K96" s="126"/>
      <c r="L96" s="126"/>
      <c r="M96" s="126"/>
      <c r="N96" s="126"/>
      <c r="O96" s="126"/>
      <c r="P96" s="126"/>
      <c r="Q96" s="126"/>
      <c r="R96" s="126"/>
      <c r="S96" s="126"/>
      <c r="T96" s="126"/>
      <c r="U96" s="126"/>
      <c r="V96" s="126"/>
      <c r="W96" s="126"/>
      <c r="X96" s="126"/>
      <c r="Y96" s="126"/>
      <c r="Z96" s="126"/>
    </row>
    <row r="97" spans="1:26" x14ac:dyDescent="0.25">
      <c r="A97" s="126"/>
      <c r="B97" s="126"/>
      <c r="C97" s="126"/>
      <c r="D97" s="126"/>
      <c r="E97" s="126"/>
      <c r="F97" s="126"/>
      <c r="G97" s="126"/>
      <c r="H97" s="126"/>
      <c r="I97" s="126"/>
      <c r="J97" s="126"/>
      <c r="K97" s="126"/>
      <c r="L97" s="126"/>
      <c r="M97" s="126"/>
      <c r="N97" s="126"/>
      <c r="O97" s="126"/>
      <c r="P97" s="126"/>
      <c r="Q97" s="126"/>
      <c r="R97" s="126"/>
      <c r="S97" s="126"/>
      <c r="T97" s="126"/>
      <c r="U97" s="126"/>
      <c r="V97" s="126"/>
      <c r="W97" s="126"/>
      <c r="X97" s="126"/>
      <c r="Y97" s="126"/>
      <c r="Z97" s="126"/>
    </row>
    <row r="98" spans="1:26" x14ac:dyDescent="0.25">
      <c r="A98" s="126"/>
      <c r="B98" s="126"/>
      <c r="C98" s="126"/>
      <c r="D98" s="126"/>
      <c r="E98" s="126"/>
      <c r="F98" s="126"/>
      <c r="G98" s="126"/>
      <c r="H98" s="126"/>
      <c r="I98" s="126"/>
      <c r="J98" s="126"/>
      <c r="K98" s="126"/>
      <c r="L98" s="126"/>
      <c r="M98" s="126"/>
      <c r="N98" s="126"/>
      <c r="O98" s="126"/>
      <c r="P98" s="126"/>
      <c r="Q98" s="126"/>
      <c r="R98" s="126"/>
      <c r="S98" s="126"/>
      <c r="T98" s="126"/>
      <c r="U98" s="126"/>
      <c r="V98" s="126"/>
      <c r="W98" s="126"/>
      <c r="X98" s="126"/>
      <c r="Y98" s="126"/>
      <c r="Z98" s="126"/>
    </row>
    <row r="99" spans="1:26" x14ac:dyDescent="0.25">
      <c r="A99" s="126"/>
      <c r="B99" s="126"/>
      <c r="C99" s="126"/>
      <c r="D99" s="126"/>
      <c r="E99" s="126"/>
      <c r="F99" s="126"/>
      <c r="G99" s="126"/>
      <c r="H99" s="126"/>
      <c r="I99" s="126"/>
      <c r="J99" s="126"/>
      <c r="K99" s="126"/>
      <c r="L99" s="126"/>
      <c r="M99" s="126"/>
      <c r="N99" s="126"/>
      <c r="O99" s="126"/>
      <c r="P99" s="126"/>
      <c r="Q99" s="126"/>
      <c r="R99" s="126"/>
      <c r="S99" s="126"/>
      <c r="T99" s="126"/>
      <c r="U99" s="126"/>
      <c r="V99" s="126"/>
      <c r="W99" s="126"/>
      <c r="X99" s="126"/>
      <c r="Y99" s="126"/>
      <c r="Z99" s="126"/>
    </row>
    <row r="100" spans="1:26" x14ac:dyDescent="0.25">
      <c r="A100" s="126"/>
      <c r="B100" s="126"/>
      <c r="C100" s="126"/>
      <c r="D100" s="126"/>
      <c r="E100" s="126"/>
      <c r="F100" s="126"/>
      <c r="G100" s="126"/>
      <c r="H100" s="126"/>
      <c r="I100" s="126"/>
      <c r="J100" s="126"/>
      <c r="K100" s="126"/>
      <c r="L100" s="126"/>
      <c r="M100" s="126"/>
      <c r="N100" s="126"/>
      <c r="O100" s="126"/>
      <c r="P100" s="126"/>
      <c r="Q100" s="126"/>
      <c r="R100" s="126"/>
      <c r="S100" s="126"/>
      <c r="T100" s="126"/>
      <c r="U100" s="126"/>
      <c r="V100" s="126"/>
      <c r="W100" s="126"/>
      <c r="X100" s="126"/>
      <c r="Y100" s="126"/>
      <c r="Z100" s="126"/>
    </row>
  </sheetData>
  <dataValidations count="3">
    <dataValidation type="list" allowBlank="1" showInputMessage="1" showErrorMessage="1" sqref="D15 D16">
      <formula1>"TARGET,UnitedKingdom::Exchange,UnitedKingdom::Metals,UnitedKingdom::Settlement,UnitedStates::GovernmentBond,UnitedStates::NERC,UnitedStates::NYSE,UnitedStates::Settlement,Switzerland,Japan,Italy::Exchange,NullCalendar,Australia,China,HongKong::HKEx"</formula1>
    </dataValidation>
    <dataValidation type="list" allowBlank="1" showInputMessage="1" showErrorMessage="1" sqref="D11">
      <formula1>"EUR,USD,GBP,JPY,CHF,AUD,CNY,CNH"</formula1>
    </dataValidation>
    <dataValidation type="list" allowBlank="1" showInputMessage="1" showErrorMessage="1" sqref="D20">
      <formula1>"BackwardFlat,ForwardFlat,Linear,Parabolic,MonotonicParabolic,CubicNaturalSpline,MonotonicCubicNaturalSpline,KrugerCubic,FritschButlandCubic,Abcd"</formula1>
    </dataValidation>
  </dataValidations>
  <pageMargins left="0.7" right="0.7" top="0.75" bottom="0.75" header="0.3" footer="0.3"/>
  <pageSetup paperSize="9" orientation="portrait" r:id="rId1"/>
  <ignoredErrors>
    <ignoredError sqref="D12 D6 D18:D19 D17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Z99"/>
  <sheetViews>
    <sheetView showGridLines="0" tabSelected="1" workbookViewId="0">
      <selection activeCell="C1" sqref="C1"/>
    </sheetView>
  </sheetViews>
  <sheetFormatPr defaultColWidth="3" defaultRowHeight="11.25" x14ac:dyDescent="0.2"/>
  <cols>
    <col min="1" max="1" width="6" style="1" bestFit="1" customWidth="1"/>
    <col min="2" max="4" width="15.7109375" style="1" customWidth="1"/>
    <col min="5" max="5" width="2.7109375" style="13" customWidth="1"/>
    <col min="6" max="6" width="8" style="1" bestFit="1" customWidth="1"/>
    <col min="7" max="7" width="12" style="1" bestFit="1" customWidth="1"/>
    <col min="8" max="9" width="7" style="1" bestFit="1" customWidth="1"/>
    <col min="10" max="10" width="10" style="1" bestFit="1" customWidth="1"/>
    <col min="11" max="11" width="10" style="5" bestFit="1" customWidth="1"/>
    <col min="12" max="12" width="2.7109375" style="5" customWidth="1"/>
    <col min="13" max="13" width="7" style="1" bestFit="1" customWidth="1"/>
    <col min="14" max="14" width="13.140625" style="1" bestFit="1" customWidth="1"/>
    <col min="15" max="15" width="10" style="1" bestFit="1" customWidth="1"/>
    <col min="16" max="16" width="7" style="1" bestFit="1" customWidth="1"/>
    <col min="17" max="17" width="10" style="1" bestFit="1" customWidth="1"/>
    <col min="18" max="18" width="10" style="5" bestFit="1" customWidth="1"/>
    <col min="19" max="19" width="2.7109375" style="5" customWidth="1"/>
    <col min="20" max="20" width="6" style="1" bestFit="1" customWidth="1"/>
    <col min="21" max="21" width="12" style="1" bestFit="1" customWidth="1"/>
    <col min="22" max="23" width="7" style="1" bestFit="1" customWidth="1"/>
    <col min="24" max="24" width="10" style="1" bestFit="1" customWidth="1"/>
    <col min="25" max="25" width="10" style="5" bestFit="1" customWidth="1"/>
    <col min="26" max="26" width="2.7109375" style="5" customWidth="1"/>
    <col min="27" max="32" width="14.42578125" style="1" customWidth="1"/>
    <col min="33" max="16384" width="3" style="1"/>
  </cols>
  <sheetData>
    <row r="1" spans="1:52" ht="11.25" customHeight="1" x14ac:dyDescent="0.2">
      <c r="A1" s="125"/>
      <c r="B1" s="30" t="s">
        <v>9</v>
      </c>
      <c r="C1" s="70"/>
      <c r="D1" s="2"/>
      <c r="E1" s="2"/>
      <c r="F1" s="29" t="s">
        <v>2</v>
      </c>
      <c r="G1" s="29">
        <v>0</v>
      </c>
      <c r="H1" s="76" t="s">
        <v>0</v>
      </c>
      <c r="I1" s="28" t="s">
        <v>1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</row>
    <row r="2" spans="1:52" ht="11.25" customHeight="1" x14ac:dyDescent="0.2">
      <c r="A2" s="124"/>
      <c r="B2" s="75"/>
      <c r="C2" s="7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</row>
    <row r="3" spans="1:52" ht="11.25" customHeight="1" x14ac:dyDescent="0.2">
      <c r="A3" s="57" t="s">
        <v>8</v>
      </c>
      <c r="B3" s="58"/>
      <c r="C3" s="58"/>
      <c r="D3" s="59"/>
      <c r="E3" s="2" t="s">
        <v>120</v>
      </c>
      <c r="F3" s="14" t="s">
        <v>96</v>
      </c>
      <c r="G3" s="14"/>
      <c r="H3" s="14"/>
      <c r="I3" s="15"/>
      <c r="J3" s="56"/>
      <c r="K3" s="16"/>
      <c r="L3" s="68" t="s">
        <v>120</v>
      </c>
      <c r="M3" s="14" t="s">
        <v>97</v>
      </c>
      <c r="N3" s="14"/>
      <c r="O3" s="14"/>
      <c r="P3" s="15"/>
      <c r="Q3" s="56"/>
      <c r="R3" s="16"/>
      <c r="S3" s="68" t="s">
        <v>120</v>
      </c>
      <c r="T3" s="14" t="s">
        <v>98</v>
      </c>
      <c r="U3" s="14"/>
      <c r="V3" s="14"/>
      <c r="W3" s="15"/>
      <c r="X3" s="56"/>
      <c r="Y3" s="16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</row>
    <row r="4" spans="1:52" s="62" customFormat="1" ht="11.25" customHeight="1" x14ac:dyDescent="0.2">
      <c r="A4" s="27" t="s">
        <v>99</v>
      </c>
      <c r="B4" s="27" t="s">
        <v>19</v>
      </c>
      <c r="C4" s="27" t="s">
        <v>27</v>
      </c>
      <c r="D4" s="27" t="s">
        <v>18</v>
      </c>
      <c r="E4" s="2" t="s">
        <v>120</v>
      </c>
      <c r="F4" s="32" t="s">
        <v>99</v>
      </c>
      <c r="G4" s="61" t="s">
        <v>100</v>
      </c>
      <c r="H4" s="32" t="s">
        <v>0</v>
      </c>
      <c r="I4" s="32" t="s">
        <v>1</v>
      </c>
      <c r="J4" s="32" t="s">
        <v>121</v>
      </c>
      <c r="K4" s="32" t="s">
        <v>122</v>
      </c>
      <c r="L4" s="69" t="s">
        <v>120</v>
      </c>
      <c r="M4" s="32" t="s">
        <v>99</v>
      </c>
      <c r="N4" s="61" t="s">
        <v>100</v>
      </c>
      <c r="O4" s="32" t="s">
        <v>0</v>
      </c>
      <c r="P4" s="32" t="s">
        <v>1</v>
      </c>
      <c r="Q4" s="32" t="s">
        <v>121</v>
      </c>
      <c r="R4" s="32" t="s">
        <v>122</v>
      </c>
      <c r="S4" s="69" t="s">
        <v>120</v>
      </c>
      <c r="T4" s="32" t="s">
        <v>99</v>
      </c>
      <c r="U4" s="61" t="s">
        <v>100</v>
      </c>
      <c r="V4" s="32" t="s">
        <v>0</v>
      </c>
      <c r="W4" s="32" t="s">
        <v>1</v>
      </c>
      <c r="X4" s="32" t="s">
        <v>121</v>
      </c>
      <c r="Y4" s="32" t="s">
        <v>122</v>
      </c>
      <c r="Z4" s="60"/>
      <c r="AA4" s="60"/>
      <c r="AB4" s="60"/>
      <c r="AC4" s="60"/>
      <c r="AD4" s="60"/>
      <c r="AE4" s="60"/>
      <c r="AF4" s="60"/>
      <c r="AG4" s="60"/>
      <c r="AH4" s="60"/>
      <c r="AI4" s="60"/>
      <c r="AJ4" s="60"/>
      <c r="AK4" s="60"/>
      <c r="AL4" s="60"/>
      <c r="AM4" s="60"/>
      <c r="AN4" s="60"/>
      <c r="AO4" s="60"/>
      <c r="AP4" s="60"/>
      <c r="AQ4" s="60"/>
      <c r="AR4" s="60"/>
      <c r="AS4" s="60"/>
      <c r="AT4" s="60"/>
      <c r="AU4" s="60"/>
      <c r="AV4" s="60"/>
      <c r="AW4" s="60"/>
      <c r="AX4" s="60"/>
      <c r="AY4" s="60"/>
      <c r="AZ4" s="60"/>
    </row>
    <row r="5" spans="1:52" ht="11.25" customHeight="1" x14ac:dyDescent="0.2">
      <c r="A5" s="24" t="s">
        <v>19</v>
      </c>
      <c r="B5" s="24" t="str">
        <f>IF(Contribute="abcd",IF($G$1&lt;&gt;-1,_xll.RtContribute(SourceAlias,G5,Fields,H5:I5,"SCOPE:SERVER"),_xll.RtContribute(SourceAlias,"DDS_INSERT_S",$G$1:$I$1,H5:I5,"SCOPE:SERVER FTC:ALL")),"stopped")</f>
        <v>stopped</v>
      </c>
      <c r="C5" s="24" t="str">
        <f>IF(Contribute="abcd",IF($G$1&lt;&gt;-1,_xll.RtContribute(SourceAlias,N5,Fields,O5:P5,"SCOPE:SERVER"),_xll.RtContribute(SourceAlias,"DDS_INSERT_S",$G$1:$I$1,N5:P5,"SCOPE:SERVER FTC:ALL")),"stopped")</f>
        <v>stopped</v>
      </c>
      <c r="D5" s="24" t="str">
        <f>IF(Contribute="abcd",IF($G$1&lt;&gt;-1,_xll.RtContribute(SourceAlias,U5,Fields,V5:W5,"SCOPE:SERVER"),_xll.RtContribute(SourceAlias,"DDS_INSERT_S",$G$1:$I$1,U5:W5,"SCOPE:SERVER FTC:ALL")),"stopped")</f>
        <v>stopped</v>
      </c>
      <c r="E5" s="2" t="s">
        <v>120</v>
      </c>
      <c r="F5" s="24" t="s">
        <v>58</v>
      </c>
      <c r="G5" s="17" t="str">
        <f t="shared" ref="G5:G16" si="0">Currency&amp;"ON"&amp;F5&amp;"="</f>
        <v>JPYONOND=</v>
      </c>
      <c r="H5" s="18">
        <f>'ON Pricing'!I5*100</f>
        <v>6.42807346373786E-2</v>
      </c>
      <c r="I5" s="18">
        <f>H5</f>
        <v>6.42807346373786E-2</v>
      </c>
      <c r="J5" s="18">
        <f>ABS(_xll.RtGet(SourceAlias,$G5,BID)-H5)</f>
        <v>6.3737859434809252E-10</v>
      </c>
      <c r="K5" s="18">
        <f>ABS(_xll.RtGet(SourceAlias,$G5,ASK)-I5)</f>
        <v>6.3737859434809252E-10</v>
      </c>
      <c r="L5" s="68" t="s">
        <v>120</v>
      </c>
      <c r="M5" s="24" t="s">
        <v>58</v>
      </c>
      <c r="N5" s="17" t="str">
        <f t="shared" ref="N5:N19" si="1">Currency&amp;"3M"&amp;M5&amp;"="</f>
        <v>JPY3MOND=</v>
      </c>
      <c r="O5" s="18">
        <f>'3M Pricing'!I5*100</f>
        <v>0.13840522543938463</v>
      </c>
      <c r="P5" s="18">
        <f>O5</f>
        <v>0.13840522543938463</v>
      </c>
      <c r="Q5" s="18">
        <f>ABS(_xll.RtGet(SourceAlias,$N5,BID)-O5)</f>
        <v>4.3938463978321352E-10</v>
      </c>
      <c r="R5" s="18">
        <f>ABS(_xll.RtGet(SourceAlias,$N5,ASK)-P5)</f>
        <v>4.3938463978321352E-10</v>
      </c>
      <c r="S5" s="68" t="s">
        <v>120</v>
      </c>
      <c r="T5" s="24" t="s">
        <v>58</v>
      </c>
      <c r="U5" s="17" t="str">
        <f t="shared" ref="U5:U22" si="2">Currency&amp;"6M"&amp;T5&amp;"="</f>
        <v>JPY6MOND=</v>
      </c>
      <c r="V5" s="18">
        <f>'6M Pricing'!I5*100</f>
        <v>0.13648556421825372</v>
      </c>
      <c r="W5" s="18">
        <f>V5</f>
        <v>0.13648556421825372</v>
      </c>
      <c r="X5" s="18">
        <f>ABS(_xll.RtGet(SourceAlias,$U5,BID)-V5)</f>
        <v>9.4689308781746279E-2</v>
      </c>
      <c r="Y5" s="18">
        <f>ABS(_xll.RtGet(SourceAlias,$U5,ASK)-W5)</f>
        <v>9.4689308781746279E-2</v>
      </c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</row>
    <row r="6" spans="1:52" ht="11.25" customHeight="1" x14ac:dyDescent="0.2">
      <c r="A6" s="25" t="s">
        <v>20</v>
      </c>
      <c r="B6" s="25" t="str">
        <f>IF(Contribute="abcd",IF($G$1&lt;&gt;-1,_xll.RtContribute(SourceAlias,G6,Fields,H6:I6,"SCOPE:SERVER"),_xll.RtContribute(SourceAlias,"DDS_INSERT_S",$G$1:$I$1,H6:I6,"SCOPE:SERVER FTC:ALL")),"stopped")</f>
        <v>stopped</v>
      </c>
      <c r="C6" s="25" t="str">
        <f>IF(Contribute="abcd",IF($G$1&lt;&gt;-1,_xll.RtContribute(SourceAlias,N6,Fields,O6:P6,"SCOPE:SERVER"),_xll.RtContribute(SourceAlias,"DDS_INSERT_S",$G$1:$I$1,N6:P6,"SCOPE:SERVER FTC:ALL")),"stopped")</f>
        <v>stopped</v>
      </c>
      <c r="D6" s="25" t="str">
        <f>IF(Contribute="abcd",IF($G$1&lt;&gt;-1,_xll.RtContribute(SourceAlias,U6,Fields,V6:W6,"SCOPE:SERVER"),_xll.RtContribute(SourceAlias,"DDS_INSERT_S",$G$1:$I$1,U6:W6,"SCOPE:SERVER FTC:ALL")),"stopped")</f>
        <v>stopped</v>
      </c>
      <c r="E6" s="2" t="s">
        <v>120</v>
      </c>
      <c r="F6" s="25" t="s">
        <v>59</v>
      </c>
      <c r="G6" s="19" t="str">
        <f t="shared" si="0"/>
        <v>JPYONTND=</v>
      </c>
      <c r="H6" s="20">
        <f>'ON Pricing'!I6*100</f>
        <v>6.4284050872887022E-2</v>
      </c>
      <c r="I6" s="20">
        <f t="shared" ref="I6:I38" si="3">H6</f>
        <v>6.4284050872887022E-2</v>
      </c>
      <c r="J6" s="20">
        <f>ABS(_xll.RtGet(SourceAlias,$G6,BID)-H6)</f>
        <v>1.2711297292522516E-10</v>
      </c>
      <c r="K6" s="20">
        <f>ABS(_xll.RtGet(SourceAlias,$G6,ASK)-I6)</f>
        <v>1.2711297292522516E-10</v>
      </c>
      <c r="L6" s="68" t="s">
        <v>120</v>
      </c>
      <c r="M6" s="25" t="s">
        <v>59</v>
      </c>
      <c r="N6" s="19" t="str">
        <f t="shared" si="1"/>
        <v>JPY3MTND=</v>
      </c>
      <c r="O6" s="20">
        <f>'3M Pricing'!I6*100</f>
        <v>0.13840192914472738</v>
      </c>
      <c r="P6" s="20">
        <f t="shared" ref="P6:P38" si="4">O6</f>
        <v>0.13840192914472738</v>
      </c>
      <c r="Q6" s="20">
        <f>ABS(_xll.RtGet(SourceAlias,$N6,BID)-O6)</f>
        <v>1.4472736897808147E-10</v>
      </c>
      <c r="R6" s="20">
        <f>ABS(_xll.RtGet(SourceAlias,$N6,ASK)-P6)</f>
        <v>1.4472736897808147E-10</v>
      </c>
      <c r="S6" s="68" t="s">
        <v>120</v>
      </c>
      <c r="T6" s="25" t="s">
        <v>59</v>
      </c>
      <c r="U6" s="19" t="str">
        <f t="shared" si="2"/>
        <v>JPY6MTND=</v>
      </c>
      <c r="V6" s="20">
        <f>'6M Pricing'!I6*100</f>
        <v>0.13651789399230593</v>
      </c>
      <c r="W6" s="20">
        <f t="shared" ref="W6:W38" si="5">V6</f>
        <v>0.13651789399230593</v>
      </c>
      <c r="X6" s="20">
        <f>ABS(_xll.RtGet(SourceAlias,$U6,BID)-V6)</f>
        <v>9.4634318007694063E-2</v>
      </c>
      <c r="Y6" s="20">
        <f>ABS(_xll.RtGet(SourceAlias,$U6,ASK)-W6)</f>
        <v>9.4634318007694063E-2</v>
      </c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</row>
    <row r="7" spans="1:52" ht="11.25" customHeight="1" x14ac:dyDescent="0.2">
      <c r="A7" s="26" t="s">
        <v>21</v>
      </c>
      <c r="B7" s="26" t="str">
        <f>IF(Contribute="abcd",IF($G$1&lt;&gt;-1,_xll.RtContribute(SourceAlias,G7,Fields,H7:I7,"SCOPE:SERVER"),_xll.RtContribute(SourceAlias,"DDS_INSERT_S",$G$1:$I$1,H7:I7,"SCOPE:SERVER FTC:ALL")),"stopped")</f>
        <v>stopped</v>
      </c>
      <c r="C7" s="26" t="str">
        <f>IF(Contribute="abcd",IF($G$1&lt;&gt;-1,_xll.RtContribute(SourceAlias,N7,Fields,O7:P7,"SCOPE:SERVER"),_xll.RtContribute(SourceAlias,"DDS_INSERT_S",$G$1:$I$1,N7:P7,"SCOPE:SERVER FTC:ALL")),"stopped")</f>
        <v>stopped</v>
      </c>
      <c r="D7" s="26" t="str">
        <f>IF(Contribute="abcd",IF($G$1&lt;&gt;-1,_xll.RtContribute(SourceAlias,U7,Fields,V7:W7,"SCOPE:SERVER"),_xll.RtContribute(SourceAlias,"DDS_INSERT_S",$G$1:$I$1,U7:W7,"SCOPE:SERVER FTC:ALL")),"stopped")</f>
        <v>stopped</v>
      </c>
      <c r="E7" s="2" t="s">
        <v>120</v>
      </c>
      <c r="F7" s="26" t="s">
        <v>60</v>
      </c>
      <c r="G7" s="21" t="str">
        <f t="shared" si="0"/>
        <v>JPYONSND=</v>
      </c>
      <c r="H7" s="22">
        <f>'ON Pricing'!I7*100</f>
        <v>6.4290683352008493E-2</v>
      </c>
      <c r="I7" s="22">
        <f t="shared" si="3"/>
        <v>6.4290683352008493E-2</v>
      </c>
      <c r="J7" s="22">
        <f>ABS(_xll.RtGet(SourceAlias,$G7,BID)-H7)</f>
        <v>3.520084917996158E-10</v>
      </c>
      <c r="K7" s="22">
        <f>ABS(_xll.RtGet(SourceAlias,$G7,ASK)-I7)</f>
        <v>3.520084917996158E-10</v>
      </c>
      <c r="L7" s="68" t="s">
        <v>120</v>
      </c>
      <c r="M7" s="26" t="s">
        <v>60</v>
      </c>
      <c r="N7" s="21" t="str">
        <f t="shared" si="1"/>
        <v>JPY3MSND=</v>
      </c>
      <c r="O7" s="22">
        <f>'3M Pricing'!I7*100</f>
        <v>0.13839313119490271</v>
      </c>
      <c r="P7" s="22">
        <f t="shared" si="4"/>
        <v>0.13839313119490271</v>
      </c>
      <c r="Q7" s="22">
        <f>ABS(_xll.RtGet(SourceAlias,$N7,BID)-O7)</f>
        <v>1.9490270508626395E-10</v>
      </c>
      <c r="R7" s="22">
        <f>ABS(_xll.RtGet(SourceAlias,$N7,ASK)-P7)</f>
        <v>1.9490270508626395E-10</v>
      </c>
      <c r="S7" s="68" t="s">
        <v>120</v>
      </c>
      <c r="T7" s="26" t="s">
        <v>60</v>
      </c>
      <c r="U7" s="21" t="str">
        <f t="shared" si="2"/>
        <v>JPY6MSND=</v>
      </c>
      <c r="V7" s="22">
        <f>'6M Pricing'!I7*100</f>
        <v>0.13654796993112228</v>
      </c>
      <c r="W7" s="22">
        <f t="shared" si="5"/>
        <v>0.13654796993112228</v>
      </c>
      <c r="X7" s="22">
        <f>ABS(_xll.RtGet(SourceAlias,$U7,BID)-V7)</f>
        <v>9.4583212068877709E-2</v>
      </c>
      <c r="Y7" s="22">
        <f>ABS(_xll.RtGet(SourceAlias,$U7,ASK)-W7)</f>
        <v>9.4583212068877709E-2</v>
      </c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</row>
    <row r="8" spans="1:52" ht="11.25" customHeight="1" x14ac:dyDescent="0.2">
      <c r="A8" s="25" t="s">
        <v>22</v>
      </c>
      <c r="B8" s="25" t="str">
        <f>IF(Contribute="abcd",IF($G$1&lt;&gt;-1,_xll.RtContribute(SourceAlias,G8,Fields,H8:I8,"SCOPE:SERVER"),_xll.RtContribute(SourceAlias,"DDS_INSERT_S",$G$1:$I$1,H8:I8,"SCOPE:SERVER FTC:ALL")),"stopped")</f>
        <v>stopped</v>
      </c>
      <c r="C8" s="25" t="str">
        <f>IF(Contribute="abcd",IF($G$1&lt;&gt;-1,_xll.RtContribute(SourceAlias,N8,Fields,O8:P8,"SCOPE:SERVER"),_xll.RtContribute(SourceAlias,"DDS_INSERT_S",$G$1:$I$1,N8:P8,"SCOPE:SERVER FTC:ALL")),"stopped")</f>
        <v>stopped</v>
      </c>
      <c r="D8" s="25" t="str">
        <f>IF(Contribute="abcd",IF($G$1&lt;&gt;-1,_xll.RtContribute(SourceAlias,U8,Fields,V8:W8,"SCOPE:SERVER"),_xll.RtContribute(SourceAlias,"DDS_INSERT_S",$G$1:$I$1,U8:W8,"SCOPE:SERVER FTC:ALL")),"stopped")</f>
        <v>stopped</v>
      </c>
      <c r="E8" s="2" t="s">
        <v>120</v>
      </c>
      <c r="F8" s="25" t="s">
        <v>61</v>
      </c>
      <c r="G8" s="19" t="str">
        <f t="shared" si="0"/>
        <v>JPYONSWD=</v>
      </c>
      <c r="H8" s="20">
        <f>'ON Pricing'!I8*100</f>
        <v>6.345611596067105E-2</v>
      </c>
      <c r="I8" s="20">
        <f t="shared" si="3"/>
        <v>6.345611596067105E-2</v>
      </c>
      <c r="J8" s="20">
        <f>ABS(_xll.RtGet(SourceAlias,$G8,BID)-H8)</f>
        <v>3.932895675795578E-11</v>
      </c>
      <c r="K8" s="20">
        <f>ABS(_xll.RtGet(SourceAlias,$G8,ASK)-I8)</f>
        <v>3.932895675795578E-11</v>
      </c>
      <c r="L8" s="68" t="s">
        <v>120</v>
      </c>
      <c r="M8" s="25" t="s">
        <v>61</v>
      </c>
      <c r="N8" s="19" t="str">
        <f t="shared" si="1"/>
        <v>JPY3MSWD=</v>
      </c>
      <c r="O8" s="20">
        <f>'3M Pricing'!I8*100</f>
        <v>0.13837700945096287</v>
      </c>
      <c r="P8" s="20">
        <f t="shared" si="4"/>
        <v>0.13837700945096287</v>
      </c>
      <c r="Q8" s="20">
        <f>ABS(_xll.RtGet(SourceAlias,$N8,BID)-O8)</f>
        <v>4.5096287815127312E-10</v>
      </c>
      <c r="R8" s="20">
        <f>ABS(_xll.RtGet(SourceAlias,$N8,ASK)-P8)</f>
        <v>4.5096287815127312E-10</v>
      </c>
      <c r="S8" s="68" t="s">
        <v>120</v>
      </c>
      <c r="T8" s="25" t="s">
        <v>61</v>
      </c>
      <c r="U8" s="19" t="str">
        <f t="shared" si="2"/>
        <v>JPY6MSWD=</v>
      </c>
      <c r="V8" s="20">
        <f>'6M Pricing'!I8*100</f>
        <v>0.13680730979727582</v>
      </c>
      <c r="W8" s="20">
        <f t="shared" si="5"/>
        <v>0.13680730979727582</v>
      </c>
      <c r="X8" s="20">
        <f>ABS(_xll.RtGet(SourceAlias,$U8,BID)-V8)</f>
        <v>9.414063720272417E-2</v>
      </c>
      <c r="Y8" s="20">
        <f>ABS(_xll.RtGet(SourceAlias,$U8,ASK)-W8)</f>
        <v>9.414063720272417E-2</v>
      </c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</row>
    <row r="9" spans="1:52" ht="11.25" customHeight="1" x14ac:dyDescent="0.2">
      <c r="A9" s="25" t="s">
        <v>23</v>
      </c>
      <c r="B9" s="25" t="str">
        <f>IF(Contribute="abcd",IF($G$1&lt;&gt;-1,_xll.RtContribute(SourceAlias,G9,Fields,H9:I9,"SCOPE:SERVER"),_xll.RtContribute(SourceAlias,"DDS_INSERT_S",$G$1:$I$1,H9:I9,"SCOPE:SERVER FTC:ALL")),"stopped")</f>
        <v>stopped</v>
      </c>
      <c r="C9" s="25" t="str">
        <f>IF(Contribute="abcd",IF($G$1&lt;&gt;-1,_xll.RtContribute(SourceAlias,N9,Fields,O9:P9,"SCOPE:SERVER"),_xll.RtContribute(SourceAlias,"DDS_INSERT_S",$G$1:$I$1,N9:P9,"SCOPE:SERVER FTC:ALL")),"stopped")</f>
        <v>stopped</v>
      </c>
      <c r="D9" s="25" t="str">
        <f>IF(Contribute="abcd",IF($G$1&lt;&gt;-1,_xll.RtContribute(SourceAlias,U9,Fields,V9:W9,"SCOPE:SERVER"),_xll.RtContribute(SourceAlias,"DDS_INSERT_S",$G$1:$I$1,U9:W9,"SCOPE:SERVER FTC:ALL")),"stopped")</f>
        <v>stopped</v>
      </c>
      <c r="E9" s="2" t="s">
        <v>120</v>
      </c>
      <c r="F9" s="25" t="s">
        <v>62</v>
      </c>
      <c r="G9" s="19" t="str">
        <f t="shared" si="0"/>
        <v>JPYON2WD=</v>
      </c>
      <c r="H9" s="20">
        <f>'ON Pricing'!I9*100</f>
        <v>6.3559540343443327E-2</v>
      </c>
      <c r="I9" s="20">
        <f t="shared" si="3"/>
        <v>6.3559540343443327E-2</v>
      </c>
      <c r="J9" s="20">
        <f>ABS(_xll.RtGet(SourceAlias,$G9,BID)-H9)</f>
        <v>3.4344332933144983E-10</v>
      </c>
      <c r="K9" s="20">
        <f>ABS(_xll.RtGet(SourceAlias,$G9,ASK)-I9)</f>
        <v>3.4344332933144983E-10</v>
      </c>
      <c r="L9" s="68" t="s">
        <v>120</v>
      </c>
      <c r="M9" s="25" t="s">
        <v>62</v>
      </c>
      <c r="N9" s="19" t="str">
        <f t="shared" si="1"/>
        <v>JPY3M2WD=</v>
      </c>
      <c r="O9" s="20">
        <f>'3M Pricing'!I9*100</f>
        <v>0.13832460881970018</v>
      </c>
      <c r="P9" s="20">
        <f t="shared" si="4"/>
        <v>0.13832460881970018</v>
      </c>
      <c r="Q9" s="20">
        <f>ABS(_xll.RtGet(SourceAlias,$N9,BID)-O9)</f>
        <v>1.8029980286549119E-10</v>
      </c>
      <c r="R9" s="20">
        <f>ABS(_xll.RtGet(SourceAlias,$N9,ASK)-P9)</f>
        <v>1.8029980286549119E-10</v>
      </c>
      <c r="S9" s="68" t="s">
        <v>120</v>
      </c>
      <c r="T9" s="25" t="s">
        <v>62</v>
      </c>
      <c r="U9" s="19" t="str">
        <f t="shared" si="2"/>
        <v>JPY6M2WD=</v>
      </c>
      <c r="V9" s="20">
        <f>'6M Pricing'!I9*100</f>
        <v>0.13759862044514037</v>
      </c>
      <c r="W9" s="20">
        <f t="shared" si="5"/>
        <v>0.13759862044514037</v>
      </c>
      <c r="X9" s="20">
        <f>ABS(_xll.RtGet(SourceAlias,$U9,BID)-V9)</f>
        <v>9.2779696554859625E-2</v>
      </c>
      <c r="Y9" s="20">
        <f>ABS(_xll.RtGet(SourceAlias,$U9,ASK)-W9)</f>
        <v>9.2779696554859625E-2</v>
      </c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</row>
    <row r="10" spans="1:52" ht="11.25" customHeight="1" x14ac:dyDescent="0.2">
      <c r="A10" s="25" t="s">
        <v>24</v>
      </c>
      <c r="B10" s="25" t="str">
        <f>IF(Contribute="abcd",IF($G$1&lt;&gt;-1,_xll.RtContribute(SourceAlias,G10,Fields,H10:I10,"SCOPE:SERVER"),_xll.RtContribute(SourceAlias,"DDS_INSERT_S",$G$1:$I$1,H10:I10,"SCOPE:SERVER FTC:ALL")),"stopped")</f>
        <v>stopped</v>
      </c>
      <c r="C10" s="25" t="str">
        <f>IF(Contribute="abcd",IF($G$1&lt;&gt;-1,_xll.RtContribute(SourceAlias,N10,Fields,O10:P10,"SCOPE:SERVER"),_xll.RtContribute(SourceAlias,"DDS_INSERT_S",$G$1:$I$1,N10:P10,"SCOPE:SERVER FTC:ALL")),"stopped")</f>
        <v>stopped</v>
      </c>
      <c r="D10" s="25" t="str">
        <f>IF(Contribute="abcd",IF($G$1&lt;&gt;-1,_xll.RtContribute(SourceAlias,U10,Fields,V10:W10,"SCOPE:SERVER"),_xll.RtContribute(SourceAlias,"DDS_INSERT_S",$G$1:$I$1,U10:W10,"SCOPE:SERVER FTC:ALL")),"stopped")</f>
        <v>stopped</v>
      </c>
      <c r="E10" s="2" t="s">
        <v>120</v>
      </c>
      <c r="F10" s="25" t="s">
        <v>63</v>
      </c>
      <c r="G10" s="19" t="str">
        <f t="shared" si="0"/>
        <v>JPYON3WD=</v>
      </c>
      <c r="H10" s="20">
        <f>'ON Pricing'!I10*100</f>
        <v>6.371639241249076E-2</v>
      </c>
      <c r="I10" s="20">
        <f t="shared" si="3"/>
        <v>6.371639241249076E-2</v>
      </c>
      <c r="J10" s="20">
        <f>ABS(_xll.RtGet(SourceAlias,$G10,BID)-H10)</f>
        <v>4.1249076376814742E-10</v>
      </c>
      <c r="K10" s="20">
        <f>ABS(_xll.RtGet(SourceAlias,$G10,ASK)-I10)</f>
        <v>4.1249076376814742E-10</v>
      </c>
      <c r="L10" s="68" t="s">
        <v>120</v>
      </c>
      <c r="M10" s="25" t="s">
        <v>63</v>
      </c>
      <c r="N10" s="19" t="str">
        <f t="shared" si="1"/>
        <v>JPY3M3WD=</v>
      </c>
      <c r="O10" s="20">
        <f>'3M Pricing'!I10*100</f>
        <v>0.13823602949182753</v>
      </c>
      <c r="P10" s="20">
        <f t="shared" si="4"/>
        <v>0.13823602949182753</v>
      </c>
      <c r="Q10" s="20">
        <f>ABS(_xll.RtGet(SourceAlias,$N10,BID)-O10)</f>
        <v>4.9182752315246603E-10</v>
      </c>
      <c r="R10" s="20">
        <f>ABS(_xll.RtGet(SourceAlias,$N10,ASK)-P10)</f>
        <v>4.9182752315246603E-10</v>
      </c>
      <c r="S10" s="68" t="s">
        <v>120</v>
      </c>
      <c r="T10" s="25" t="s">
        <v>63</v>
      </c>
      <c r="U10" s="19" t="str">
        <f t="shared" si="2"/>
        <v>JPY6M3WD=</v>
      </c>
      <c r="V10" s="20">
        <f>'6M Pricing'!I10*100</f>
        <v>0.1389163154409242</v>
      </c>
      <c r="W10" s="20">
        <f t="shared" si="5"/>
        <v>0.1389163154409242</v>
      </c>
      <c r="X10" s="20">
        <f>ABS(_xll.RtGet(SourceAlias,$U10,BID)-V10)</f>
        <v>9.0509093559075798E-2</v>
      </c>
      <c r="Y10" s="20">
        <f>ABS(_xll.RtGet(SourceAlias,$U10,ASK)-W10)</f>
        <v>9.0509093559075798E-2</v>
      </c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</row>
    <row r="11" spans="1:52" ht="11.25" customHeight="1" x14ac:dyDescent="0.2">
      <c r="A11" s="25" t="s">
        <v>25</v>
      </c>
      <c r="B11" s="25" t="str">
        <f>IF(Contribute="abcd",IF($G$1&lt;&gt;-1,_xll.RtContribute(SourceAlias,G11,Fields,H11:I11,"SCOPE:SERVER"),_xll.RtContribute(SourceAlias,"DDS_INSERT_S",$G$1:$I$1,H11:I11,"SCOPE:SERVER FTC:ALL")),"stopped")</f>
        <v>stopped</v>
      </c>
      <c r="C11" s="25" t="str">
        <f>IF(Contribute="abcd",IF($G$1&lt;&gt;-1,_xll.RtContribute(SourceAlias,N11,Fields,O11:P11,"SCOPE:SERVER"),_xll.RtContribute(SourceAlias,"DDS_INSERT_S",$G$1:$I$1,N11:P11,"SCOPE:SERVER FTC:ALL")),"stopped")</f>
        <v>stopped</v>
      </c>
      <c r="D11" s="25" t="str">
        <f>IF(Contribute="abcd",IF($G$1&lt;&gt;-1,_xll.RtContribute(SourceAlias,U11,Fields,V11:W11,"SCOPE:SERVER"),_xll.RtContribute(SourceAlias,"DDS_INSERT_S",$G$1:$I$1,U11:W11,"SCOPE:SERVER FTC:ALL")),"stopped")</f>
        <v>stopped</v>
      </c>
      <c r="E11" s="2" t="s">
        <v>120</v>
      </c>
      <c r="F11" s="25" t="s">
        <v>64</v>
      </c>
      <c r="G11" s="19" t="str">
        <f t="shared" si="0"/>
        <v>JPYON1MD=</v>
      </c>
      <c r="H11" s="20">
        <f>'ON Pricing'!I11*100</f>
        <v>6.4109588627125888E-2</v>
      </c>
      <c r="I11" s="20">
        <f t="shared" si="3"/>
        <v>6.4109588627125888E-2</v>
      </c>
      <c r="J11" s="20">
        <f>ABS(_xll.RtGet(SourceAlias,$G11,BID)-H11)</f>
        <v>3.7287410659114784E-10</v>
      </c>
      <c r="K11" s="20">
        <f>ABS(_xll.RtGet(SourceAlias,$G11,ASK)-I11)</f>
        <v>3.7287410659114784E-10</v>
      </c>
      <c r="L11" s="68" t="s">
        <v>120</v>
      </c>
      <c r="M11" s="25" t="s">
        <v>64</v>
      </c>
      <c r="N11" s="19" t="str">
        <f t="shared" si="1"/>
        <v>JPY3M1MD=</v>
      </c>
      <c r="O11" s="20">
        <f>'3M Pricing'!I11*100</f>
        <v>0.13799999999991094</v>
      </c>
      <c r="P11" s="20">
        <f t="shared" si="4"/>
        <v>0.13799999999991094</v>
      </c>
      <c r="Q11" s="20">
        <f>ABS(_xll.RtGet(SourceAlias,$N11,BID)-O11)</f>
        <v>8.9067642150553183E-14</v>
      </c>
      <c r="R11" s="20">
        <f>ABS(_xll.RtGet(SourceAlias,$N11,ASK)-P11)</f>
        <v>8.9067642150553183E-14</v>
      </c>
      <c r="S11" s="68" t="s">
        <v>120</v>
      </c>
      <c r="T11" s="25" t="s">
        <v>64</v>
      </c>
      <c r="U11" s="19" t="str">
        <f t="shared" si="2"/>
        <v>JPY6M1MD=</v>
      </c>
      <c r="V11" s="20">
        <f>'6M Pricing'!I11*100</f>
        <v>0.14239999999989614</v>
      </c>
      <c r="W11" s="20">
        <f t="shared" si="5"/>
        <v>0.14239999999989614</v>
      </c>
      <c r="X11" s="20">
        <f>ABS(_xll.RtGet(SourceAlias,$U11,BID)-V11)</f>
        <v>8.4500000000103853E-2</v>
      </c>
      <c r="Y11" s="20">
        <f>ABS(_xll.RtGet(SourceAlias,$U11,ASK)-W11)</f>
        <v>8.4500000000103853E-2</v>
      </c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</row>
    <row r="12" spans="1:52" ht="11.25" customHeight="1" x14ac:dyDescent="0.2">
      <c r="A12" s="25" t="s">
        <v>26</v>
      </c>
      <c r="B12" s="25" t="str">
        <f>IF(Contribute="abcd",IF($G$1&lt;&gt;-1,_xll.RtContribute(SourceAlias,G12,Fields,H12:I12,"SCOPE:SERVER"),_xll.RtContribute(SourceAlias,"DDS_INSERT_S",$G$1:$I$1,H12:I12,"SCOPE:SERVER FTC:ALL")),"stopped")</f>
        <v>stopped</v>
      </c>
      <c r="C12" s="25" t="str">
        <f>IF(Contribute="abcd",IF($G$1&lt;&gt;-1,_xll.RtContribute(SourceAlias,N12,Fields,O12:P12,"SCOPE:SERVER"),_xll.RtContribute(SourceAlias,"DDS_INSERT_S",$G$1:$I$1,N12:P12,"SCOPE:SERVER FTC:ALL")),"stopped")</f>
        <v>stopped</v>
      </c>
      <c r="D12" s="25" t="str">
        <f>IF(Contribute="abcd",IF($G$1&lt;&gt;-1,_xll.RtContribute(SourceAlias,U12,Fields,V12:W12,"SCOPE:SERVER"),_xll.RtContribute(SourceAlias,"DDS_INSERT_S",$G$1:$I$1,U12:W12,"SCOPE:SERVER FTC:ALL")),"stopped")</f>
        <v>stopped</v>
      </c>
      <c r="E12" s="2" t="s">
        <v>120</v>
      </c>
      <c r="F12" s="25" t="s">
        <v>65</v>
      </c>
      <c r="G12" s="19" t="str">
        <f t="shared" si="0"/>
        <v>JPYON2MD=</v>
      </c>
      <c r="H12" s="20">
        <f>'ON Pricing'!I12*100</f>
        <v>6.4109588628372238E-2</v>
      </c>
      <c r="I12" s="20">
        <f t="shared" si="3"/>
        <v>6.4109588628372238E-2</v>
      </c>
      <c r="J12" s="20">
        <f>ABS(_xll.RtGet(SourceAlias,$G12,BID)-H12)</f>
        <v>3.7162775634591583E-10</v>
      </c>
      <c r="K12" s="20">
        <f>ABS(_xll.RtGet(SourceAlias,$G12,ASK)-I12)</f>
        <v>3.7162775634591583E-10</v>
      </c>
      <c r="L12" s="68" t="s">
        <v>120</v>
      </c>
      <c r="M12" s="25" t="s">
        <v>65</v>
      </c>
      <c r="N12" s="19" t="str">
        <f t="shared" si="1"/>
        <v>JPY3M2MD=</v>
      </c>
      <c r="O12" s="20">
        <f>'3M Pricing'!I12*100</f>
        <v>0.13609999999990788</v>
      </c>
      <c r="P12" s="20">
        <f t="shared" si="4"/>
        <v>0.13609999999990788</v>
      </c>
      <c r="Q12" s="20">
        <f>ABS(_xll.RtGet(SourceAlias,$N12,BID)-O12)</f>
        <v>9.2120755468272364E-14</v>
      </c>
      <c r="R12" s="20">
        <f>ABS(_xll.RtGet(SourceAlias,$N12,ASK)-P12)</f>
        <v>9.2120755468272364E-14</v>
      </c>
      <c r="S12" s="68" t="s">
        <v>120</v>
      </c>
      <c r="T12" s="25" t="s">
        <v>65</v>
      </c>
      <c r="U12" s="19" t="str">
        <f t="shared" si="2"/>
        <v>JPY6M2MD=</v>
      </c>
      <c r="V12" s="20">
        <f>'6M Pricing'!I12*100</f>
        <v>0.15249999999999986</v>
      </c>
      <c r="W12" s="20">
        <f t="shared" si="5"/>
        <v>0.15249999999999986</v>
      </c>
      <c r="X12" s="20">
        <f>ABS(_xll.RtGet(SourceAlias,$U12,BID)-V12)</f>
        <v>6.4800000000000135E-2</v>
      </c>
      <c r="Y12" s="20">
        <f>ABS(_xll.RtGet(SourceAlias,$U12,ASK)-W12)</f>
        <v>6.4800000000000135E-2</v>
      </c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</row>
    <row r="13" spans="1:52" ht="11.25" customHeight="1" x14ac:dyDescent="0.2">
      <c r="A13" s="25" t="s">
        <v>27</v>
      </c>
      <c r="B13" s="25" t="str">
        <f>IF(Contribute="abcd",IF($G$1&lt;&gt;-1,_xll.RtContribute(SourceAlias,G13,Fields,H13:I13,"SCOPE:SERVER"),_xll.RtContribute(SourceAlias,"DDS_INSERT_S",$G$1:$I$1,H13:I13,"SCOPE:SERVER FTC:ALL")),"stopped")</f>
        <v>stopped</v>
      </c>
      <c r="C13" s="25" t="str">
        <f>IF(Contribute="abcd",IF($G$1&lt;&gt;-1,_xll.RtContribute(SourceAlias,N13,Fields,O13:P13,"SCOPE:SERVER"),_xll.RtContribute(SourceAlias,"DDS_INSERT_S",$G$1:$I$1,N13:P13,"SCOPE:SERVER FTC:ALL")),"stopped")</f>
        <v>stopped</v>
      </c>
      <c r="D13" s="25" t="str">
        <f>IF(Contribute="abcd",IF($G$1&lt;&gt;-1,_xll.RtContribute(SourceAlias,U13,Fields,V13:W13,"SCOPE:SERVER"),_xll.RtContribute(SourceAlias,"DDS_INSERT_S",$G$1:$I$1,U13:W13,"SCOPE:SERVER FTC:ALL")),"stopped")</f>
        <v>stopped</v>
      </c>
      <c r="E13" s="2" t="s">
        <v>120</v>
      </c>
      <c r="F13" s="25" t="s">
        <v>66</v>
      </c>
      <c r="G13" s="19" t="str">
        <f t="shared" si="0"/>
        <v>JPYON3MD=</v>
      </c>
      <c r="H13" s="20">
        <f>'ON Pricing'!I13*100</f>
        <v>6.1643835914130307E-2</v>
      </c>
      <c r="I13" s="20">
        <f t="shared" si="3"/>
        <v>6.1643835914130307E-2</v>
      </c>
      <c r="J13" s="20">
        <f>ABS(_xll.RtGet(SourceAlias,$G13,BID)-H13)</f>
        <v>8.5869693300377747E-11</v>
      </c>
      <c r="K13" s="20">
        <f>ABS(_xll.RtGet(SourceAlias,$G13,ASK)-I13)</f>
        <v>8.5869693300377747E-11</v>
      </c>
      <c r="L13" s="68" t="s">
        <v>120</v>
      </c>
      <c r="M13" s="25" t="s">
        <v>66</v>
      </c>
      <c r="N13" s="19" t="str">
        <f t="shared" si="1"/>
        <v>JPY3M3MD=</v>
      </c>
      <c r="O13" s="20">
        <f>'3M Pricing'!I13*100</f>
        <v>0.13250000000238857</v>
      </c>
      <c r="P13" s="20">
        <f t="shared" si="4"/>
        <v>0.13250000000238857</v>
      </c>
      <c r="Q13" s="20">
        <f>ABS(_xll.RtGet(SourceAlias,$N13,BID)-O13)</f>
        <v>2.3885615707541774E-12</v>
      </c>
      <c r="R13" s="20">
        <f>ABS(_xll.RtGet(SourceAlias,$N13,ASK)-P13)</f>
        <v>2.3885615707541774E-12</v>
      </c>
      <c r="S13" s="68" t="s">
        <v>120</v>
      </c>
      <c r="T13" s="25" t="s">
        <v>66</v>
      </c>
      <c r="U13" s="19" t="str">
        <f t="shared" si="2"/>
        <v>JPY6M3MD=</v>
      </c>
      <c r="V13" s="20">
        <f>'6M Pricing'!I13*100</f>
        <v>0.15850000000005657</v>
      </c>
      <c r="W13" s="20">
        <f t="shared" si="5"/>
        <v>0.15850000000005657</v>
      </c>
      <c r="X13" s="20">
        <f>ABS(_xll.RtGet(SourceAlias,$U13,BID)-V13)</f>
        <v>4.7899999999943432E-2</v>
      </c>
      <c r="Y13" s="20">
        <f>ABS(_xll.RtGet(SourceAlias,$U13,ASK)-W13)</f>
        <v>4.7899999999943432E-2</v>
      </c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</row>
    <row r="14" spans="1:52" ht="11.25" customHeight="1" x14ac:dyDescent="0.2">
      <c r="A14" s="25" t="s">
        <v>28</v>
      </c>
      <c r="B14" s="25" t="str">
        <f>IF(Contribute="abcd",IF($G$1&lt;&gt;-1,_xll.RtContribute(SourceAlias,G14,Fields,H14:I14,"SCOPE:SERVER"),_xll.RtContribute(SourceAlias,"DDS_INSERT_S",$G$1:$I$1,H14:I14,"SCOPE:SERVER FTC:ALL")),"stopped")</f>
        <v>stopped</v>
      </c>
      <c r="C14" s="25" t="str">
        <f>IF(Contribute="abcd",IF($G$1&lt;&gt;-1,_xll.RtContribute(SourceAlias,N14,Fields,O14:P14,"SCOPE:SERVER"),_xll.RtContribute(SourceAlias,"DDS_INSERT_S",$G$1:$I$1,N14:P14,"SCOPE:SERVER FTC:ALL")),"stopped")</f>
        <v>stopped</v>
      </c>
      <c r="D14" s="25" t="str">
        <f>IF(Contribute="abcd",IF($G$1&lt;&gt;-1,_xll.RtContribute(SourceAlias,U14,Fields,V14:W14,"SCOPE:SERVER"),_xll.RtContribute(SourceAlias,"DDS_INSERT_S",$G$1:$I$1,U14:W14,"SCOPE:SERVER FTC:ALL")),"stopped")</f>
        <v>stopped</v>
      </c>
      <c r="E14" s="2" t="s">
        <v>120</v>
      </c>
      <c r="F14" s="25" t="s">
        <v>67</v>
      </c>
      <c r="G14" s="19" t="str">
        <f t="shared" si="0"/>
        <v>JPYON4MD=</v>
      </c>
      <c r="H14" s="20">
        <f>'ON Pricing'!I14*100</f>
        <v>6.1643835730187682E-2</v>
      </c>
      <c r="I14" s="20">
        <f t="shared" si="3"/>
        <v>6.1643835730187682E-2</v>
      </c>
      <c r="J14" s="20">
        <f>ABS(_xll.RtGet(SourceAlias,$G14,BID)-H14)</f>
        <v>2.6981231832090558E-10</v>
      </c>
      <c r="K14" s="20">
        <f>ABS(_xll.RtGet(SourceAlias,$G14,ASK)-I14)</f>
        <v>2.6981231832090558E-10</v>
      </c>
      <c r="L14" s="68" t="s">
        <v>120</v>
      </c>
      <c r="M14" s="25" t="s">
        <v>101</v>
      </c>
      <c r="N14" s="19" t="str">
        <f t="shared" si="1"/>
        <v>JPY3M1x4F=</v>
      </c>
      <c r="O14" s="20">
        <f>'3M Pricing'!I14*100</f>
        <v>0.1300000000000697</v>
      </c>
      <c r="P14" s="20">
        <f t="shared" si="4"/>
        <v>0.1300000000000697</v>
      </c>
      <c r="Q14" s="20">
        <f>ABS(_xll.RtGet(SourceAlias,$N14,BID)-O14)</f>
        <v>6.9694250370844202E-14</v>
      </c>
      <c r="R14" s="20">
        <f>ABS(_xll.RtGet(SourceAlias,$N14,ASK)-P14)</f>
        <v>6.9694250370844202E-14</v>
      </c>
      <c r="S14" s="68" t="s">
        <v>120</v>
      </c>
      <c r="T14" s="25" t="s">
        <v>67</v>
      </c>
      <c r="U14" s="19" t="str">
        <f t="shared" si="2"/>
        <v>JPY6M4MD=</v>
      </c>
      <c r="V14" s="20">
        <f>'6M Pricing'!I14*100</f>
        <v>0.16549999999996901</v>
      </c>
      <c r="W14" s="20">
        <f t="shared" si="5"/>
        <v>0.16549999999996901</v>
      </c>
      <c r="X14" s="20">
        <f>ABS(_xll.RtGet(SourceAlias,$U14,BID)-V14)</f>
        <v>3.3400000000030988E-2</v>
      </c>
      <c r="Y14" s="20">
        <f>ABS(_xll.RtGet(SourceAlias,$U14,ASK)-W14)</f>
        <v>3.3400000000030988E-2</v>
      </c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</row>
    <row r="15" spans="1:52" ht="11.25" customHeight="1" x14ac:dyDescent="0.2">
      <c r="A15" s="25" t="s">
        <v>29</v>
      </c>
      <c r="B15" s="25" t="str">
        <f>IF(Contribute="abcd",IF($G$1&lt;&gt;-1,_xll.RtContribute(SourceAlias,G15,Fields,H15:I15,"SCOPE:SERVER"),_xll.RtContribute(SourceAlias,"DDS_INSERT_S",$G$1:$I$1,H15:I15,"SCOPE:SERVER FTC:ALL")),"stopped")</f>
        <v>stopped</v>
      </c>
      <c r="C15" s="25" t="str">
        <f>IF(Contribute="abcd",IF($G$1&lt;&gt;-1,_xll.RtContribute(SourceAlias,N15,Fields,O15:P15,"SCOPE:SERVER"),_xll.RtContribute(SourceAlias,"DDS_INSERT_S",$G$1:$I$1,N15:P15,"SCOPE:SERVER FTC:ALL")),"stopped")</f>
        <v>stopped</v>
      </c>
      <c r="D15" s="25" t="str">
        <f>IF(Contribute="abcd",IF($G$1&lt;&gt;-1,_xll.RtContribute(SourceAlias,U15,Fields,V15:W15,"SCOPE:SERVER"),_xll.RtContribute(SourceAlias,"DDS_INSERT_S",$G$1:$I$1,U15:W15,"SCOPE:SERVER FTC:ALL")),"stopped")</f>
        <v>stopped</v>
      </c>
      <c r="E15" s="2" t="s">
        <v>120</v>
      </c>
      <c r="F15" s="25" t="s">
        <v>68</v>
      </c>
      <c r="G15" s="19" t="str">
        <f t="shared" si="0"/>
        <v>JPYON5MD=</v>
      </c>
      <c r="H15" s="20">
        <f>'ON Pricing'!I15*100</f>
        <v>6.164383573323437E-2</v>
      </c>
      <c r="I15" s="20">
        <f t="shared" si="3"/>
        <v>6.164383573323437E-2</v>
      </c>
      <c r="J15" s="20">
        <f>ABS(_xll.RtGet(SourceAlias,$G15,BID)-H15)</f>
        <v>2.6676563041894141E-10</v>
      </c>
      <c r="K15" s="20">
        <f>ABS(_xll.RtGet(SourceAlias,$G15,ASK)-I15)</f>
        <v>2.6676563041894141E-10</v>
      </c>
      <c r="L15" s="68" t="s">
        <v>120</v>
      </c>
      <c r="M15" s="25" t="s">
        <v>102</v>
      </c>
      <c r="N15" s="19" t="str">
        <f t="shared" si="1"/>
        <v>JPY3M2x5F=</v>
      </c>
      <c r="O15" s="20">
        <f>'3M Pricing'!I15*100</f>
        <v>0.12999999999992934</v>
      </c>
      <c r="P15" s="20">
        <f t="shared" si="4"/>
        <v>0.12999999999992934</v>
      </c>
      <c r="Q15" s="20">
        <f>ABS(_xll.RtGet(SourceAlias,$N15,BID)-O15)</f>
        <v>7.0665695517391214E-14</v>
      </c>
      <c r="R15" s="20">
        <f>ABS(_xll.RtGet(SourceAlias,$N15,ASK)-P15)</f>
        <v>7.0665695517391214E-14</v>
      </c>
      <c r="S15" s="68" t="s">
        <v>120</v>
      </c>
      <c r="T15" s="25" t="s">
        <v>68</v>
      </c>
      <c r="U15" s="19" t="str">
        <f t="shared" si="2"/>
        <v>JPY6M5MD=</v>
      </c>
      <c r="V15" s="20">
        <f>'6M Pricing'!I15*100</f>
        <v>0.16989999999997121</v>
      </c>
      <c r="W15" s="20">
        <f t="shared" si="5"/>
        <v>0.16989999999997121</v>
      </c>
      <c r="X15" s="20">
        <f>ABS(_xll.RtGet(SourceAlias,$U15,BID)-V15)</f>
        <v>2.3500000000028776E-2</v>
      </c>
      <c r="Y15" s="20">
        <f>ABS(_xll.RtGet(SourceAlias,$U15,ASK)-W15)</f>
        <v>2.3500000000028776E-2</v>
      </c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</row>
    <row r="16" spans="1:52" ht="11.25" customHeight="1" x14ac:dyDescent="0.2">
      <c r="A16" s="25" t="s">
        <v>18</v>
      </c>
      <c r="B16" s="25" t="str">
        <f>IF(Contribute="abcd",IF($G$1&lt;&gt;-1,_xll.RtContribute(SourceAlias,G16,Fields,H16:I16,"SCOPE:SERVER"),_xll.RtContribute(SourceAlias,"DDS_INSERT_S",$G$1:$I$1,H16:I16,"SCOPE:SERVER FTC:ALL")),"stopped")</f>
        <v>stopped</v>
      </c>
      <c r="C16" s="25" t="str">
        <f>IF(Contribute="abcd",IF($G$1&lt;&gt;-1,_xll.RtContribute(SourceAlias,N16,Fields,O16:P16,"SCOPE:SERVER"),_xll.RtContribute(SourceAlias,"DDS_INSERT_S",$G$1:$I$1,N16:P16,"SCOPE:SERVER FTC:ALL")),"stopped")</f>
        <v>stopped</v>
      </c>
      <c r="D16" s="25" t="str">
        <f>IF(Contribute="abcd",IF($G$1&lt;&gt;-1,_xll.RtContribute(SourceAlias,U16,Fields,V16:W16,"SCOPE:SERVER"),_xll.RtContribute(SourceAlias,"DDS_INSERT_S",$G$1:$I$1,U16:W16,"SCOPE:SERVER FTC:ALL")),"stopped")</f>
        <v>stopped</v>
      </c>
      <c r="E16" s="2" t="s">
        <v>120</v>
      </c>
      <c r="F16" s="25" t="s">
        <v>69</v>
      </c>
      <c r="G16" s="19" t="str">
        <f t="shared" si="0"/>
        <v>JPYON6MD=</v>
      </c>
      <c r="H16" s="20">
        <f>'ON Pricing'!I16*100</f>
        <v>5.9178082285113821E-2</v>
      </c>
      <c r="I16" s="20">
        <f t="shared" si="3"/>
        <v>5.9178082285113821E-2</v>
      </c>
      <c r="J16" s="20">
        <f>ABS(_xll.RtGet(SourceAlias,$G16,BID)-H16)</f>
        <v>2.8511382144102981E-10</v>
      </c>
      <c r="K16" s="20">
        <f>ABS(_xll.RtGet(SourceAlias,$G16,ASK)-I16)</f>
        <v>2.8511382144102981E-10</v>
      </c>
      <c r="L16" s="68" t="s">
        <v>120</v>
      </c>
      <c r="M16" s="25" t="s">
        <v>103</v>
      </c>
      <c r="N16" s="19" t="str">
        <f t="shared" si="1"/>
        <v>JPY3M3x6F=</v>
      </c>
      <c r="O16" s="20">
        <f>'3M Pricing'!I16*100</f>
        <v>0.13000000001058301</v>
      </c>
      <c r="P16" s="20">
        <f t="shared" si="4"/>
        <v>0.13000000001058301</v>
      </c>
      <c r="Q16" s="20">
        <f>ABS(_xll.RtGet(SourceAlias,$N16,BID)-O16)</f>
        <v>1.0583006693209995E-11</v>
      </c>
      <c r="R16" s="20">
        <f>ABS(_xll.RtGet(SourceAlias,$N16,ASK)-P16)</f>
        <v>1.0583006693209995E-11</v>
      </c>
      <c r="S16" s="68" t="s">
        <v>120</v>
      </c>
      <c r="T16" s="25" t="s">
        <v>69</v>
      </c>
      <c r="U16" s="19" t="str">
        <f t="shared" si="2"/>
        <v>JPY6M6MD=</v>
      </c>
      <c r="V16" s="20">
        <f>'6M Pricing'!I16*100</f>
        <v>0.17009999992740985</v>
      </c>
      <c r="W16" s="20">
        <f t="shared" si="5"/>
        <v>0.17009999992740985</v>
      </c>
      <c r="X16" s="20">
        <f>ABS(_xll.RtGet(SourceAlias,$U16,BID)-V16)</f>
        <v>1.6400000072590154E-2</v>
      </c>
      <c r="Y16" s="20">
        <f>ABS(_xll.RtGet(SourceAlias,$U16,ASK)-W16)</f>
        <v>1.6400000072590154E-2</v>
      </c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</row>
    <row r="17" spans="1:52" ht="11.25" customHeight="1" x14ac:dyDescent="0.2">
      <c r="A17" s="25" t="s">
        <v>30</v>
      </c>
      <c r="B17" s="25"/>
      <c r="C17" s="25" t="str">
        <f>IF(Contribute="abcd",IF($G$1&lt;&gt;-1,_xll.RtContribute(SourceAlias,N17,Fields,O17:P17,"SCOPE:SERVER"),_xll.RtContribute(SourceAlias,"DDS_INSERT_S",$G$1:$I$1,N17:P17,"SCOPE:SERVER FTC:ALL")),"stopped")</f>
        <v>stopped</v>
      </c>
      <c r="D17" s="25" t="str">
        <f>IF(Contribute="abcd",IF($G$1&lt;&gt;-1,_xll.RtContribute(SourceAlias,U17,Fields,V17:W17,"SCOPE:SERVER"),_xll.RtContribute(SourceAlias,"DDS_INSERT_S",$G$1:$I$1,U17:W17,"SCOPE:SERVER FTC:ALL")),"stopped")</f>
        <v>stopped</v>
      </c>
      <c r="E17" s="2" t="s">
        <v>120</v>
      </c>
      <c r="F17" s="25"/>
      <c r="G17" s="19"/>
      <c r="H17" s="20"/>
      <c r="I17" s="20"/>
      <c r="J17" s="20"/>
      <c r="K17" s="20"/>
      <c r="L17" s="68" t="s">
        <v>120</v>
      </c>
      <c r="M17" s="25" t="s">
        <v>104</v>
      </c>
      <c r="N17" s="19" t="str">
        <f t="shared" si="1"/>
        <v>JPY3M4x7F=</v>
      </c>
      <c r="O17" s="20">
        <f>'3M Pricing'!I17*100</f>
        <v>0.12500000000003694</v>
      </c>
      <c r="P17" s="20">
        <f t="shared" si="4"/>
        <v>0.12500000000003694</v>
      </c>
      <c r="Q17" s="20">
        <f>ABS(_xll.RtGet(SourceAlias,$N17,BID)-O17)</f>
        <v>3.6942671144402084E-14</v>
      </c>
      <c r="R17" s="20">
        <f>ABS(_xll.RtGet(SourceAlias,$N17,ASK)-P17)</f>
        <v>3.6942671144402084E-14</v>
      </c>
      <c r="S17" s="68" t="s">
        <v>120</v>
      </c>
      <c r="T17" s="25" t="s">
        <v>105</v>
      </c>
      <c r="U17" s="19" t="str">
        <f t="shared" si="2"/>
        <v>JPY6M1x7F=</v>
      </c>
      <c r="V17" s="20">
        <f>'6M Pricing'!I17*100</f>
        <v>0.17499999999997351</v>
      </c>
      <c r="W17" s="20">
        <f t="shared" si="5"/>
        <v>0.17499999999997351</v>
      </c>
      <c r="X17" s="20">
        <f>ABS(_xll.RtGet(SourceAlias,$U17,BID)-V17)</f>
        <v>2.6478819137309983E-14</v>
      </c>
      <c r="Y17" s="20">
        <f>ABS(_xll.RtGet(SourceAlias,$U17,ASK)-W17)</f>
        <v>2.6478819137309983E-14</v>
      </c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</row>
    <row r="18" spans="1:52" ht="11.25" customHeight="1" x14ac:dyDescent="0.2">
      <c r="A18" s="25" t="s">
        <v>31</v>
      </c>
      <c r="B18" s="25" t="s">
        <v>120</v>
      </c>
      <c r="C18" s="25" t="str">
        <f>IF(Contribute="abcd",IF($G$1&lt;&gt;-1,_xll.RtContribute(SourceAlias,N18,Fields,O18:P18,"SCOPE:SERVER"),_xll.RtContribute(SourceAlias,"DDS_INSERT_S",$G$1:$I$1,N18:P18,"SCOPE:SERVER FTC:ALL")),"stopped")</f>
        <v>stopped</v>
      </c>
      <c r="D18" s="25" t="str">
        <f>IF(Contribute="abcd",IF($G$1&lt;&gt;-1,_xll.RtContribute(SourceAlias,U18,Fields,V18:W18,"SCOPE:SERVER"),_xll.RtContribute(SourceAlias,"DDS_INSERT_S",$G$1:$I$1,U18:W18,"SCOPE:SERVER FTC:ALL")),"stopped")</f>
        <v>stopped</v>
      </c>
      <c r="E18" s="2" t="s">
        <v>120</v>
      </c>
      <c r="F18" s="25"/>
      <c r="G18" s="19"/>
      <c r="H18" s="20"/>
      <c r="I18" s="20"/>
      <c r="J18" s="20"/>
      <c r="K18" s="20"/>
      <c r="L18" s="68" t="s">
        <v>120</v>
      </c>
      <c r="M18" s="25" t="s">
        <v>106</v>
      </c>
      <c r="N18" s="19" t="str">
        <f t="shared" si="1"/>
        <v>JPY3M5x8F=</v>
      </c>
      <c r="O18" s="20">
        <f>'3M Pricing'!I18*100</f>
        <v>0.12500000000006395</v>
      </c>
      <c r="P18" s="20">
        <f t="shared" si="4"/>
        <v>0.12500000000006395</v>
      </c>
      <c r="Q18" s="20">
        <f>ABS(_xll.RtGet(SourceAlias,$N18,BID)-O18)</f>
        <v>6.3948846218409017E-14</v>
      </c>
      <c r="R18" s="20">
        <f>ABS(_xll.RtGet(SourceAlias,$N18,ASK)-P18)</f>
        <v>6.3948846218409017E-14</v>
      </c>
      <c r="S18" s="68" t="s">
        <v>120</v>
      </c>
      <c r="T18" s="25" t="s">
        <v>107</v>
      </c>
      <c r="U18" s="19" t="str">
        <f t="shared" si="2"/>
        <v>JPY6M2x8F=</v>
      </c>
      <c r="V18" s="20">
        <f>'6M Pricing'!I18*100</f>
        <v>0.1749999999999651</v>
      </c>
      <c r="W18" s="20">
        <f t="shared" si="5"/>
        <v>0.1749999999999651</v>
      </c>
      <c r="X18" s="20">
        <f>ABS(_xll.RtGet(SourceAlias,$U18,BID)-V18)</f>
        <v>3.4888758548845544E-14</v>
      </c>
      <c r="Y18" s="20">
        <f>ABS(_xll.RtGet(SourceAlias,$U18,ASK)-W18)</f>
        <v>3.4888758548845544E-14</v>
      </c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</row>
    <row r="19" spans="1:52" ht="11.25" customHeight="1" x14ac:dyDescent="0.2">
      <c r="A19" s="25" t="s">
        <v>32</v>
      </c>
      <c r="B19" s="25" t="str">
        <f>IF(Contribute="abcd",IF($G$1&lt;&gt;-1,_xll.RtContribute(SourceAlias,G19,Fields,H19:I19,"SCOPE:SERVER"),_xll.RtContribute(SourceAlias,"DDS_INSERT_S",$G$1:$I$1,H19:I19,"SCOPE:SERVER FTC:ALL")),"stopped")</f>
        <v>stopped</v>
      </c>
      <c r="C19" s="25" t="str">
        <f>IF(Contribute="abcd",IF($G$1&lt;&gt;-1,_xll.RtContribute(SourceAlias,N19,Fields,O19:P19,"SCOPE:SERVER"),_xll.RtContribute(SourceAlias,"DDS_INSERT_S",$G$1:$I$1,N19:P19,"SCOPE:SERVER FTC:ALL")),"stopped")</f>
        <v>stopped</v>
      </c>
      <c r="D19" s="25" t="str">
        <f>IF(Contribute="abcd",IF($G$1&lt;&gt;-1,_xll.RtContribute(SourceAlias,U19,Fields,V19:W19,"SCOPE:SERVER"),_xll.RtContribute(SourceAlias,"DDS_INSERT_S",$G$1:$I$1,U19:W19,"SCOPE:SERVER FTC:ALL")),"stopped")</f>
        <v>stopped</v>
      </c>
      <c r="E19" s="2" t="s">
        <v>120</v>
      </c>
      <c r="F19" s="25" t="s">
        <v>70</v>
      </c>
      <c r="G19" s="19" t="str">
        <f>Currency&amp;"ON"&amp;F19&amp;"="</f>
        <v>JPYON9MD=</v>
      </c>
      <c r="H19" s="20">
        <f>'ON Pricing'!I19*100</f>
        <v>5.9178082254617091E-2</v>
      </c>
      <c r="I19" s="20">
        <f t="shared" si="3"/>
        <v>5.9178082254617091E-2</v>
      </c>
      <c r="J19" s="20">
        <f>ABS(_xll.RtGet(SourceAlias,$G19,BID)-H19)</f>
        <v>2.5461709129981358E-10</v>
      </c>
      <c r="K19" s="20">
        <f>ABS(_xll.RtGet(SourceAlias,$G19,ASK)-I19)</f>
        <v>2.5461709129981358E-10</v>
      </c>
      <c r="L19" s="68" t="s">
        <v>120</v>
      </c>
      <c r="M19" s="25" t="s">
        <v>108</v>
      </c>
      <c r="N19" s="19" t="str">
        <f t="shared" si="1"/>
        <v>JPY3M6x9F=</v>
      </c>
      <c r="O19" s="20">
        <f>'3M Pricing'!I19*100</f>
        <v>0.12500000004003198</v>
      </c>
      <c r="P19" s="20">
        <f t="shared" si="4"/>
        <v>0.12500000004003198</v>
      </c>
      <c r="Q19" s="20">
        <f>ABS(_xll.RtGet(SourceAlias,$N19,BID)-O19)</f>
        <v>4.0031977732724044E-11</v>
      </c>
      <c r="R19" s="20">
        <f>ABS(_xll.RtGet(SourceAlias,$N19,ASK)-P19)</f>
        <v>4.0031977732724044E-11</v>
      </c>
      <c r="S19" s="68" t="s">
        <v>120</v>
      </c>
      <c r="T19" s="25" t="s">
        <v>109</v>
      </c>
      <c r="U19" s="19" t="str">
        <f t="shared" si="2"/>
        <v>JPY6M3x9F=</v>
      </c>
      <c r="V19" s="20">
        <f>'6M Pricing'!I19*100</f>
        <v>0.17000000000001569</v>
      </c>
      <c r="W19" s="20">
        <f t="shared" si="5"/>
        <v>0.17000000000001569</v>
      </c>
      <c r="X19" s="20">
        <f>ABS(_xll.RtGet(SourceAlias,$U19,BID)-V19)</f>
        <v>1.5681900222830336E-14</v>
      </c>
      <c r="Y19" s="20">
        <f>ABS(_xll.RtGet(SourceAlias,$U19,ASK)-W19)</f>
        <v>1.5681900222830336E-14</v>
      </c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</row>
    <row r="20" spans="1:52" ht="11.25" customHeight="1" x14ac:dyDescent="0.2">
      <c r="A20" s="25" t="s">
        <v>33</v>
      </c>
      <c r="B20" s="25" t="s">
        <v>120</v>
      </c>
      <c r="C20" s="25" t="s">
        <v>120</v>
      </c>
      <c r="D20" s="25" t="str">
        <f>IF(Contribute="abcd",IF($G$1&lt;&gt;-1,_xll.RtContribute(SourceAlias,U20,Fields,V20:W20,"SCOPE:SERVER"),_xll.RtContribute(SourceAlias,"DDS_INSERT_S",$G$1:$I$1,U20:W20,"SCOPE:SERVER FTC:ALL")),"stopped")</f>
        <v>stopped</v>
      </c>
      <c r="E20" s="2" t="s">
        <v>120</v>
      </c>
      <c r="F20" s="25"/>
      <c r="G20" s="19"/>
      <c r="H20" s="20"/>
      <c r="I20" s="20"/>
      <c r="J20" s="20"/>
      <c r="K20" s="20"/>
      <c r="L20" s="68" t="s">
        <v>120</v>
      </c>
      <c r="M20" s="25"/>
      <c r="N20" s="19"/>
      <c r="O20" s="20"/>
      <c r="P20" s="20"/>
      <c r="Q20" s="20"/>
      <c r="R20" s="20"/>
      <c r="S20" s="68" t="s">
        <v>120</v>
      </c>
      <c r="T20" s="25" t="s">
        <v>110</v>
      </c>
      <c r="U20" s="19" t="str">
        <f t="shared" si="2"/>
        <v>JPY6M4x10F=</v>
      </c>
      <c r="V20" s="20">
        <f>'6M Pricing'!I20*100</f>
        <v>0.17000000002759802</v>
      </c>
      <c r="W20" s="20">
        <f t="shared" si="5"/>
        <v>0.17000000002759802</v>
      </c>
      <c r="X20" s="20">
        <f>ABS(_xll.RtGet(SourceAlias,$U20,BID)-V20)</f>
        <v>2.7598007212858988E-11</v>
      </c>
      <c r="Y20" s="20">
        <f>ABS(_xll.RtGet(SourceAlias,$U20,ASK)-W20)</f>
        <v>2.7598007212858988E-11</v>
      </c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</row>
    <row r="21" spans="1:52" ht="11.25" customHeight="1" x14ac:dyDescent="0.2">
      <c r="A21" s="25" t="s">
        <v>34</v>
      </c>
      <c r="B21" s="25" t="s">
        <v>120</v>
      </c>
      <c r="C21" s="25" t="s">
        <v>120</v>
      </c>
      <c r="D21" s="25" t="str">
        <f>IF(Contribute="abcd",IF($G$1&lt;&gt;-1,_xll.RtContribute(SourceAlias,U21,Fields,V21:W21,"SCOPE:SERVER"),_xll.RtContribute(SourceAlias,"DDS_INSERT_S",$G$1:$I$1,U21:W21,"SCOPE:SERVER FTC:ALL")),"stopped")</f>
        <v>stopped</v>
      </c>
      <c r="E21" s="2" t="s">
        <v>120</v>
      </c>
      <c r="F21" s="25"/>
      <c r="G21" s="19"/>
      <c r="H21" s="20"/>
      <c r="I21" s="20"/>
      <c r="J21" s="20"/>
      <c r="K21" s="20"/>
      <c r="L21" s="68" t="s">
        <v>120</v>
      </c>
      <c r="M21" s="25"/>
      <c r="N21" s="19"/>
      <c r="O21" s="20"/>
      <c r="P21" s="20"/>
      <c r="Q21" s="20"/>
      <c r="R21" s="20"/>
      <c r="S21" s="68" t="s">
        <v>120</v>
      </c>
      <c r="T21" s="25" t="s">
        <v>111</v>
      </c>
      <c r="U21" s="19" t="str">
        <f t="shared" si="2"/>
        <v>JPY6M5x11F=</v>
      </c>
      <c r="V21" s="20">
        <f>'6M Pricing'!I21*100</f>
        <v>0.16499999999996096</v>
      </c>
      <c r="W21" s="20">
        <f t="shared" si="5"/>
        <v>0.16499999999996096</v>
      </c>
      <c r="X21" s="20">
        <f>ABS(_xll.RtGet(SourceAlias,$U21,BID)-V21)</f>
        <v>3.9052094891189881E-14</v>
      </c>
      <c r="Y21" s="20">
        <f>ABS(_xll.RtGet(SourceAlias,$U21,ASK)-W21)</f>
        <v>3.9052094891189881E-14</v>
      </c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</row>
    <row r="22" spans="1:52" ht="11.25" customHeight="1" x14ac:dyDescent="0.2">
      <c r="A22" s="25" t="s">
        <v>35</v>
      </c>
      <c r="B22" s="25" t="str">
        <f>IF(Contribute="abcd",IF($G$1&lt;&gt;-1,_xll.RtContribute(SourceAlias,G22,Fields,H22:I22,"SCOPE:SERVER"),_xll.RtContribute(SourceAlias,"DDS_INSERT_S",$G$1:$I$1,H22:I22,"SCOPE:SERVER FTC:ALL")),"stopped")</f>
        <v>stopped</v>
      </c>
      <c r="C22" s="25" t="str">
        <f>IF(Contribute="abcd",IF($G$1&lt;&gt;-1,_xll.RtContribute(SourceAlias,N22,Fields,O22:P22,"SCOPE:SERVER"),_xll.RtContribute(SourceAlias,"DDS_INSERT_S",$G$1:$I$1,N22:P22,"SCOPE:SERVER FTC:ALL")),"stopped")</f>
        <v>stopped</v>
      </c>
      <c r="D22" s="25" t="str">
        <f>IF(Contribute="abcd",IF($G$1&lt;&gt;-1,_xll.RtContribute(SourceAlias,U22,Fields,V22:W22,"SCOPE:SERVER"),_xll.RtContribute(SourceAlias,"DDS_INSERT_S",$G$1:$I$1,U22:W22,"SCOPE:SERVER FTC:ALL")),"stopped")</f>
        <v>stopped</v>
      </c>
      <c r="E22" s="2" t="s">
        <v>120</v>
      </c>
      <c r="F22" s="25" t="s">
        <v>71</v>
      </c>
      <c r="G22" s="19" t="str">
        <f>Currency&amp;"ON"&amp;F22&amp;"="</f>
        <v>JPYON1YD=</v>
      </c>
      <c r="H22" s="20">
        <f>'ON Pricing'!I22*100</f>
        <v>5.6712328814273842E-2</v>
      </c>
      <c r="I22" s="20">
        <f t="shared" si="3"/>
        <v>5.6712328814273842E-2</v>
      </c>
      <c r="J22" s="20">
        <f>ABS(_xll.RtGet(SourceAlias,$G22,BID)-H22)</f>
        <v>1.8572615667622472E-10</v>
      </c>
      <c r="K22" s="20">
        <f>ABS(_xll.RtGet(SourceAlias,$G22,ASK)-I22)</f>
        <v>1.8572615667622472E-10</v>
      </c>
      <c r="L22" s="68" t="s">
        <v>120</v>
      </c>
      <c r="M22" s="25" t="s">
        <v>112</v>
      </c>
      <c r="N22" s="19" t="str">
        <f t="shared" ref="N22:N38" si="6">Currency&amp;"3M"&amp;M22&amp;"="</f>
        <v>JPY3M9x12F=</v>
      </c>
      <c r="O22" s="20">
        <f>'3M Pricing'!I22*100</f>
        <v>0.1150000000000287</v>
      </c>
      <c r="P22" s="20">
        <f t="shared" si="4"/>
        <v>0.1150000000000287</v>
      </c>
      <c r="Q22" s="20">
        <f>ABS(_xll.RtGet(SourceAlias,$N22,BID)-O22)</f>
        <v>2.8699265186560297E-14</v>
      </c>
      <c r="R22" s="20">
        <f>ABS(_xll.RtGet(SourceAlias,$N22,ASK)-P22)</f>
        <v>2.8699265186560297E-14</v>
      </c>
      <c r="S22" s="68" t="s">
        <v>120</v>
      </c>
      <c r="T22" s="25" t="s">
        <v>113</v>
      </c>
      <c r="U22" s="19" t="str">
        <f t="shared" si="2"/>
        <v>JPY6M6x12F=</v>
      </c>
      <c r="V22" s="20">
        <f>'6M Pricing'!I22*100</f>
        <v>0.16499999992872999</v>
      </c>
      <c r="W22" s="20">
        <f t="shared" si="5"/>
        <v>0.16499999992872999</v>
      </c>
      <c r="X22" s="20">
        <f>ABS(_xll.RtGet(SourceAlias,$U22,BID)-V22)</f>
        <v>7.1270017665270302E-11</v>
      </c>
      <c r="Y22" s="20">
        <f>ABS(_xll.RtGet(SourceAlias,$U22,ASK)-W22)</f>
        <v>7.1270017665270302E-11</v>
      </c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</row>
    <row r="23" spans="1:52" ht="11.25" customHeight="1" x14ac:dyDescent="0.2">
      <c r="A23" s="25" t="s">
        <v>116</v>
      </c>
      <c r="B23" s="25" t="s">
        <v>120</v>
      </c>
      <c r="C23" s="25" t="str">
        <f>IF(Contribute="abcd",IF($G$1&lt;&gt;-1,_xll.RtContribute(SourceAlias,N23,Fields,O23:P23,"SCOPE:SERVER"),_xll.RtContribute(SourceAlias,"DDS_INSERT_S",$G$1:$I$1,N23:P23,"SCOPE:SERVER FTC:ALL")),"stopped")</f>
        <v>stopped</v>
      </c>
      <c r="D23" s="25" t="s">
        <v>120</v>
      </c>
      <c r="E23" s="2" t="s">
        <v>120</v>
      </c>
      <c r="F23" s="25"/>
      <c r="G23" s="19"/>
      <c r="H23" s="20"/>
      <c r="I23" s="20"/>
      <c r="J23" s="20"/>
      <c r="K23" s="20"/>
      <c r="L23" s="68" t="s">
        <v>120</v>
      </c>
      <c r="M23" s="25" t="s">
        <v>114</v>
      </c>
      <c r="N23" s="19" t="str">
        <f t="shared" si="6"/>
        <v>JPY3M12x15F=</v>
      </c>
      <c r="O23" s="20">
        <f>'3M Pricing'!I23*100</f>
        <v>0.11000000000054685</v>
      </c>
      <c r="P23" s="20">
        <f t="shared" si="4"/>
        <v>0.11000000000054685</v>
      </c>
      <c r="Q23" s="20">
        <f>ABS(_xll.RtGet(SourceAlias,$N23,BID)-O23)</f>
        <v>5.4685422856692867E-13</v>
      </c>
      <c r="R23" s="20">
        <f>ABS(_xll.RtGet(SourceAlias,$N23,ASK)-P23)</f>
        <v>5.4685422856692867E-13</v>
      </c>
      <c r="S23" s="68" t="s">
        <v>120</v>
      </c>
      <c r="T23" s="25"/>
      <c r="U23" s="19"/>
      <c r="V23" s="20"/>
      <c r="W23" s="20"/>
      <c r="X23" s="20"/>
      <c r="Y23" s="20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</row>
    <row r="24" spans="1:52" ht="11.25" customHeight="1" x14ac:dyDescent="0.2">
      <c r="A24" s="25" t="s">
        <v>115</v>
      </c>
      <c r="B24" s="25" t="str">
        <f>IF(Contribute="abcd",IF($G$1&lt;&gt;-1,_xll.RtContribute(SourceAlias,G24,Fields,H24:I24,"SCOPE:SERVER"),_xll.RtContribute(SourceAlias,"DDS_INSERT_S",$G$1:$I$1,H24:I24,"SCOPE:SERVER FTC:ALL")),"stopped")</f>
        <v>stopped</v>
      </c>
      <c r="C24" s="25" t="str">
        <f>IF(Contribute="abcd",IF($G$1&lt;&gt;-1,_xll.RtContribute(SourceAlias,N24,Fields,O24:P24,"SCOPE:SERVER"),_xll.RtContribute(SourceAlias,"DDS_INSERT_S",$G$1:$I$1,N24:P24,"SCOPE:SERVER FTC:ALL")),"stopped")</f>
        <v>stopped</v>
      </c>
      <c r="D24" s="25" t="str">
        <f>IF(Contribute="abcd",IF($G$1&lt;&gt;-1,_xll.RtContribute(SourceAlias,U24,Fields,V24:W24,"SCOPE:SERVER"),_xll.RtContribute(SourceAlias,"DDS_INSERT_S",$G$1:$I$1,U24:W24,"SCOPE:SERVER FTC:ALL")),"stopped")</f>
        <v>stopped</v>
      </c>
      <c r="E24" s="2" t="s">
        <v>120</v>
      </c>
      <c r="F24" s="25" t="s">
        <v>119</v>
      </c>
      <c r="G24" s="19" t="str">
        <f t="shared" ref="G24:G38" si="7">Currency&amp;"ON"&amp;F24&amp;"="</f>
        <v>JPYON1Y6MD=</v>
      </c>
      <c r="H24" s="20">
        <f>'ON Pricing'!I24*100</f>
        <v>5.6712328798361522E-2</v>
      </c>
      <c r="I24" s="20">
        <f t="shared" si="3"/>
        <v>5.6712328798361522E-2</v>
      </c>
      <c r="J24" s="20">
        <f>ABS(_xll.RtGet(SourceAlias,$G24,BID)-H24)</f>
        <v>2.016384767489221E-10</v>
      </c>
      <c r="K24" s="20">
        <f>ABS(_xll.RtGet(SourceAlias,$G24,ASK)-I24)</f>
        <v>2.016384767489221E-10</v>
      </c>
      <c r="L24" s="68" t="s">
        <v>120</v>
      </c>
      <c r="M24" s="25" t="s">
        <v>115</v>
      </c>
      <c r="N24" s="19" t="str">
        <f t="shared" si="6"/>
        <v>JPY3M18M=</v>
      </c>
      <c r="O24" s="20">
        <f>'3M Pricing'!I24*100</f>
        <v>0.12124248216521501</v>
      </c>
      <c r="P24" s="20">
        <f t="shared" si="4"/>
        <v>0.12124248216521501</v>
      </c>
      <c r="Q24" s="20">
        <f>ABS(_xll.RtGet(SourceAlias,$N24,BID)-O24)</f>
        <v>1.6521500834087988E-10</v>
      </c>
      <c r="R24" s="20">
        <f>ABS(_xll.RtGet(SourceAlias,$N24,ASK)-P24)</f>
        <v>1.6521500834087988E-10</v>
      </c>
      <c r="S24" s="68" t="s">
        <v>120</v>
      </c>
      <c r="T24" s="25" t="s">
        <v>115</v>
      </c>
      <c r="U24" s="19" t="str">
        <f t="shared" ref="U24:U38" si="8">Currency&amp;"6M"&amp;T24&amp;"="</f>
        <v>JPY6M18M=</v>
      </c>
      <c r="V24" s="20">
        <f>'6M Pricing'!I24*100</f>
        <v>0.17000000000000157</v>
      </c>
      <c r="W24" s="20">
        <f t="shared" si="5"/>
        <v>0.17000000000000157</v>
      </c>
      <c r="X24" s="20">
        <f>ABS(_xll.RtGet(SourceAlias,$U24,BID)-V24)</f>
        <v>1.5543122344752192E-15</v>
      </c>
      <c r="Y24" s="20">
        <f>ABS(_xll.RtGet(SourceAlias,$U24,ASK)-W24)</f>
        <v>1.5543122344752192E-15</v>
      </c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</row>
    <row r="25" spans="1:52" ht="11.25" customHeight="1" x14ac:dyDescent="0.2">
      <c r="A25" s="25" t="s">
        <v>36</v>
      </c>
      <c r="B25" s="25" t="str">
        <f>IF(Contribute="abcd",IF($G$1&lt;&gt;-1,_xll.RtContribute(SourceAlias,G25,Fields,H25:I25,"SCOPE:SERVER"),_xll.RtContribute(SourceAlias,"DDS_INSERT_S",$G$1:$I$1,H25:I25,"SCOPE:SERVER FTC:ALL")),"stopped")</f>
        <v>stopped</v>
      </c>
      <c r="C25" s="25" t="str">
        <f>IF(Contribute="abcd",IF($G$1&lt;&gt;-1,_xll.RtContribute(SourceAlias,N25,Fields,O25:P25,"SCOPE:SERVER"),_xll.RtContribute(SourceAlias,"DDS_INSERT_S",$G$1:$I$1,N25:P25,"SCOPE:SERVER FTC:ALL")),"stopped")</f>
        <v>stopped</v>
      </c>
      <c r="D25" s="25" t="str">
        <f>IF(Contribute="abcd",IF($G$1&lt;&gt;-1,_xll.RtContribute(SourceAlias,U25,Fields,V25:W25,"SCOPE:SERVER"),_xll.RtContribute(SourceAlias,"DDS_INSERT_S",$G$1:$I$1,U25:W25,"SCOPE:SERVER FTC:ALL")),"stopped")</f>
        <v>stopped</v>
      </c>
      <c r="E25" s="2" t="s">
        <v>120</v>
      </c>
      <c r="F25" s="25" t="s">
        <v>72</v>
      </c>
      <c r="G25" s="19" t="str">
        <f t="shared" si="7"/>
        <v>JPYON2YD=</v>
      </c>
      <c r="H25" s="20">
        <f>'ON Pricing'!I25*100</f>
        <v>5.6712328790572593E-2</v>
      </c>
      <c r="I25" s="20">
        <f t="shared" si="3"/>
        <v>5.6712328790572593E-2</v>
      </c>
      <c r="J25" s="20">
        <f>ABS(_xll.RtGet(SourceAlias,$G25,BID)-H25)</f>
        <v>2.0942740597273968E-10</v>
      </c>
      <c r="K25" s="20">
        <f>ABS(_xll.RtGet(SourceAlias,$G25,ASK)-I25)</f>
        <v>2.0942740597273968E-10</v>
      </c>
      <c r="L25" s="68" t="s">
        <v>120</v>
      </c>
      <c r="M25" s="25" t="s">
        <v>36</v>
      </c>
      <c r="N25" s="19" t="str">
        <f t="shared" si="6"/>
        <v>JPY3M2Y=</v>
      </c>
      <c r="O25" s="20">
        <f>'3M Pricing'!I25*100</f>
        <v>0.11932841807051461</v>
      </c>
      <c r="P25" s="20">
        <f t="shared" si="4"/>
        <v>0.11932841807051461</v>
      </c>
      <c r="Q25" s="20">
        <f>ABS(_xll.RtGet(SourceAlias,$N25,BID)-O25)</f>
        <v>7.0514608041527538E-11</v>
      </c>
      <c r="R25" s="20">
        <f>ABS(_xll.RtGet(SourceAlias,$N25,ASK)-P25)</f>
        <v>7.0514608041527538E-11</v>
      </c>
      <c r="S25" s="68" t="s">
        <v>120</v>
      </c>
      <c r="T25" s="25" t="s">
        <v>36</v>
      </c>
      <c r="U25" s="19" t="str">
        <f t="shared" si="8"/>
        <v>JPY6M2Y=</v>
      </c>
      <c r="V25" s="20">
        <f>'6M Pricing'!I25*100</f>
        <v>0.16750000000297641</v>
      </c>
      <c r="W25" s="20">
        <f t="shared" si="5"/>
        <v>0.16750000000297641</v>
      </c>
      <c r="X25" s="20">
        <f>ABS(_xll.RtGet(SourceAlias,$U25,BID)-V25)</f>
        <v>2.9763969067175822E-12</v>
      </c>
      <c r="Y25" s="20">
        <f>ABS(_xll.RtGet(SourceAlias,$U25,ASK)-W25)</f>
        <v>2.9763969067175822E-12</v>
      </c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</row>
    <row r="26" spans="1:52" ht="11.25" customHeight="1" x14ac:dyDescent="0.2">
      <c r="A26" s="25" t="s">
        <v>37</v>
      </c>
      <c r="B26" s="25" t="str">
        <f>IF(Contribute="abcd",IF($G$1&lt;&gt;-1,_xll.RtContribute(SourceAlias,G26,Fields,H26:I26,"SCOPE:SERVER"),_xll.RtContribute(SourceAlias,"DDS_INSERT_S",$G$1:$I$1,H26:I26,"SCOPE:SERVER FTC:ALL")),"stopped")</f>
        <v>stopped</v>
      </c>
      <c r="C26" s="25" t="str">
        <f>IF(Contribute="abcd",IF($G$1&lt;&gt;-1,_xll.RtContribute(SourceAlias,N26,Fields,O26:P26,"SCOPE:SERVER"),_xll.RtContribute(SourceAlias,"DDS_INSERT_S",$G$1:$I$1,N26:P26,"SCOPE:SERVER FTC:ALL")),"stopped")</f>
        <v>stopped</v>
      </c>
      <c r="D26" s="25" t="str">
        <f>IF(Contribute="abcd",IF($G$1&lt;&gt;-1,_xll.RtContribute(SourceAlias,U26,Fields,V26:W26,"SCOPE:SERVER"),_xll.RtContribute(SourceAlias,"DDS_INSERT_S",$G$1:$I$1,U26:W26,"SCOPE:SERVER FTC:ALL")),"stopped")</f>
        <v>stopped</v>
      </c>
      <c r="E26" s="2" t="s">
        <v>120</v>
      </c>
      <c r="F26" s="25" t="s">
        <v>73</v>
      </c>
      <c r="G26" s="19" t="str">
        <f t="shared" si="7"/>
        <v>JPYON3YD=</v>
      </c>
      <c r="H26" s="20">
        <f>'ON Pricing'!I26*100</f>
        <v>6.1643835632118088E-2</v>
      </c>
      <c r="I26" s="20">
        <f t="shared" si="3"/>
        <v>6.1643835632118088E-2</v>
      </c>
      <c r="J26" s="20">
        <f>ABS(_xll.RtGet(SourceAlias,$G26,BID)-H26)</f>
        <v>3.6788191243308788E-10</v>
      </c>
      <c r="K26" s="20">
        <f>ABS(_xll.RtGet(SourceAlias,$G26,ASK)-I26)</f>
        <v>3.6788191243308788E-10</v>
      </c>
      <c r="L26" s="68" t="s">
        <v>120</v>
      </c>
      <c r="M26" s="25" t="s">
        <v>37</v>
      </c>
      <c r="N26" s="19" t="str">
        <f t="shared" si="6"/>
        <v>JPY3M3Y=</v>
      </c>
      <c r="O26" s="20">
        <f>'3M Pricing'!I26*100</f>
        <v>0.11672265517532168</v>
      </c>
      <c r="P26" s="20">
        <f t="shared" si="4"/>
        <v>0.11672265517532168</v>
      </c>
      <c r="Q26" s="20">
        <f>ABS(_xll.RtGet(SourceAlias,$N26,BID)-O26)</f>
        <v>1.7532168772316226E-10</v>
      </c>
      <c r="R26" s="20">
        <f>ABS(_xll.RtGet(SourceAlias,$N26,ASK)-P26)</f>
        <v>1.7532168772316226E-10</v>
      </c>
      <c r="S26" s="68" t="s">
        <v>120</v>
      </c>
      <c r="T26" s="25" t="s">
        <v>37</v>
      </c>
      <c r="U26" s="19" t="str">
        <f t="shared" si="8"/>
        <v>JPY6M3Y=</v>
      </c>
      <c r="V26" s="20">
        <f>'6M Pricing'!I26*100</f>
        <v>0.17249999999618756</v>
      </c>
      <c r="W26" s="20">
        <f t="shared" si="5"/>
        <v>0.17249999999618756</v>
      </c>
      <c r="X26" s="20">
        <f>ABS(_xll.RtGet(SourceAlias,$U26,BID)-V26)</f>
        <v>3.8124225998359407E-12</v>
      </c>
      <c r="Y26" s="20">
        <f>ABS(_xll.RtGet(SourceAlias,$U26,ASK)-W26)</f>
        <v>3.8124225998359407E-12</v>
      </c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</row>
    <row r="27" spans="1:52" ht="11.25" customHeight="1" x14ac:dyDescent="0.2">
      <c r="A27" s="25" t="s">
        <v>38</v>
      </c>
      <c r="B27" s="25" t="str">
        <f>IF(Contribute="abcd",IF($G$1&lt;&gt;-1,_xll.RtContribute(SourceAlias,G27,Fields,H27:I27,"SCOPE:SERVER"),_xll.RtContribute(SourceAlias,"DDS_INSERT_S",$G$1:$I$1,H27:I27,"SCOPE:SERVER FTC:ALL")),"stopped")</f>
        <v>stopped</v>
      </c>
      <c r="C27" s="25" t="str">
        <f>IF(Contribute="abcd",IF($G$1&lt;&gt;-1,_xll.RtContribute(SourceAlias,N27,Fields,O27:P27,"SCOPE:SERVER"),_xll.RtContribute(SourceAlias,"DDS_INSERT_S",$G$1:$I$1,N27:P27,"SCOPE:SERVER FTC:ALL")),"stopped")</f>
        <v>stopped</v>
      </c>
      <c r="D27" s="25" t="str">
        <f>IF(Contribute="abcd",IF($G$1&lt;&gt;-1,_xll.RtContribute(SourceAlias,U27,Fields,V27:W27,"SCOPE:SERVER"),_xll.RtContribute(SourceAlias,"DDS_INSERT_S",$G$1:$I$1,U27:W27,"SCOPE:SERVER FTC:ALL")),"stopped")</f>
        <v>stopped</v>
      </c>
      <c r="E27" s="2" t="s">
        <v>120</v>
      </c>
      <c r="F27" s="25" t="s">
        <v>74</v>
      </c>
      <c r="G27" s="19" t="str">
        <f t="shared" si="7"/>
        <v>JPYON4YD=</v>
      </c>
      <c r="H27" s="20">
        <f>'ON Pricing'!I27*100</f>
        <v>6.9041095902194496E-2</v>
      </c>
      <c r="I27" s="20">
        <f t="shared" si="3"/>
        <v>6.9041095902194496E-2</v>
      </c>
      <c r="J27" s="20">
        <f>ABS(_xll.RtGet(SourceAlias,$G27,BID)-H27)</f>
        <v>9.7805499810199592E-11</v>
      </c>
      <c r="K27" s="20">
        <f>ABS(_xll.RtGet(SourceAlias,$G27,ASK)-I27)</f>
        <v>9.7805499810199592E-11</v>
      </c>
      <c r="L27" s="68" t="s">
        <v>120</v>
      </c>
      <c r="M27" s="25" t="s">
        <v>38</v>
      </c>
      <c r="N27" s="19" t="str">
        <f t="shared" si="6"/>
        <v>JPY3M4Y=</v>
      </c>
      <c r="O27" s="20">
        <f>'3M Pricing'!I27*100</f>
        <v>0.13661405619209993</v>
      </c>
      <c r="P27" s="20">
        <f t="shared" si="4"/>
        <v>0.13661405619209993</v>
      </c>
      <c r="Q27" s="20">
        <f>ABS(_xll.RtGet(SourceAlias,$N27,BID)-O27)</f>
        <v>1.9209991930502213E-10</v>
      </c>
      <c r="R27" s="20">
        <f>ABS(_xll.RtGet(SourceAlias,$N27,ASK)-P27)</f>
        <v>1.9209991930502213E-10</v>
      </c>
      <c r="S27" s="68" t="s">
        <v>120</v>
      </c>
      <c r="T27" s="25" t="s">
        <v>38</v>
      </c>
      <c r="U27" s="19" t="str">
        <f t="shared" si="8"/>
        <v>JPY6M4Y=</v>
      </c>
      <c r="V27" s="20">
        <f>'6M Pricing'!I27*100</f>
        <v>0.2000000000159049</v>
      </c>
      <c r="W27" s="20">
        <f t="shared" si="5"/>
        <v>0.2000000000159049</v>
      </c>
      <c r="X27" s="20">
        <f>ABS(_xll.RtGet(SourceAlias,$U27,BID)-V27)</f>
        <v>1.5904888517326299E-11</v>
      </c>
      <c r="Y27" s="20">
        <f>ABS(_xll.RtGet(SourceAlias,$U27,ASK)-W27)</f>
        <v>1.5904888517326299E-11</v>
      </c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</row>
    <row r="28" spans="1:52" ht="11.25" customHeight="1" x14ac:dyDescent="0.2">
      <c r="A28" s="25" t="s">
        <v>39</v>
      </c>
      <c r="B28" s="25" t="str">
        <f>IF(Contribute="abcd",IF($G$1&lt;&gt;-1,_xll.RtContribute(SourceAlias,G28,Fields,H28:I28,"SCOPE:SERVER"),_xll.RtContribute(SourceAlias,"DDS_INSERT_S",$G$1:$I$1,H28:I28,"SCOPE:SERVER FTC:ALL")),"stopped")</f>
        <v>stopped</v>
      </c>
      <c r="C28" s="25" t="str">
        <f>IF(Contribute="abcd",IF($G$1&lt;&gt;-1,_xll.RtContribute(SourceAlias,N28,Fields,O28:P28,"SCOPE:SERVER"),_xll.RtContribute(SourceAlias,"DDS_INSERT_S",$G$1:$I$1,N28:P28,"SCOPE:SERVER FTC:ALL")),"stopped")</f>
        <v>stopped</v>
      </c>
      <c r="D28" s="25" t="str">
        <f>IF(Contribute="abcd",IF($G$1&lt;&gt;-1,_xll.RtContribute(SourceAlias,U28,Fields,V28:W28,"SCOPE:SERVER"),_xll.RtContribute(SourceAlias,"DDS_INSERT_S",$G$1:$I$1,U28:W28,"SCOPE:SERVER FTC:ALL")),"stopped")</f>
        <v>stopped</v>
      </c>
      <c r="E28" s="2" t="s">
        <v>120</v>
      </c>
      <c r="F28" s="25" t="s">
        <v>75</v>
      </c>
      <c r="G28" s="19" t="str">
        <f t="shared" si="7"/>
        <v>JPYON5YD=</v>
      </c>
      <c r="H28" s="20">
        <f>'ON Pricing'!I28*100</f>
        <v>9.3698630146423781E-2</v>
      </c>
      <c r="I28" s="20">
        <f t="shared" si="3"/>
        <v>9.3698630146423781E-2</v>
      </c>
      <c r="J28" s="20">
        <f>ABS(_xll.RtGet(SourceAlias,$G28,BID)-H28)</f>
        <v>1.464237758819209E-10</v>
      </c>
      <c r="K28" s="20">
        <f>ABS(_xll.RtGet(SourceAlias,$G28,ASK)-I28)</f>
        <v>1.464237758819209E-10</v>
      </c>
      <c r="L28" s="68" t="s">
        <v>120</v>
      </c>
      <c r="M28" s="25" t="s">
        <v>39</v>
      </c>
      <c r="N28" s="19" t="str">
        <f t="shared" si="6"/>
        <v>JPY3M5Y=</v>
      </c>
      <c r="O28" s="20">
        <f>'3M Pricing'!I28*100</f>
        <v>0.17392729680225957</v>
      </c>
      <c r="P28" s="20">
        <f t="shared" si="4"/>
        <v>0.17392729680225957</v>
      </c>
      <c r="Q28" s="20">
        <f>ABS(_xll.RtGet(SourceAlias,$N28,BID)-O28)</f>
        <v>1.9774043513720585E-10</v>
      </c>
      <c r="R28" s="20">
        <f>ABS(_xll.RtGet(SourceAlias,$N28,ASK)-P28)</f>
        <v>1.9774043513720585E-10</v>
      </c>
      <c r="S28" s="68" t="s">
        <v>120</v>
      </c>
      <c r="T28" s="25" t="s">
        <v>39</v>
      </c>
      <c r="U28" s="19" t="str">
        <f t="shared" si="8"/>
        <v>JPY6M5Y=</v>
      </c>
      <c r="V28" s="20">
        <f>'6M Pricing'!I28*100</f>
        <v>0.25000000000008238</v>
      </c>
      <c r="W28" s="20">
        <f t="shared" si="5"/>
        <v>0.25000000000008238</v>
      </c>
      <c r="X28" s="20">
        <f>ABS(_xll.RtGet(SourceAlias,$U28,BID)-V28)</f>
        <v>8.2378548427186615E-14</v>
      </c>
      <c r="Y28" s="20">
        <f>ABS(_xll.RtGet(SourceAlias,$U28,ASK)-W28)</f>
        <v>8.2378548427186615E-14</v>
      </c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</row>
    <row r="29" spans="1:52" ht="11.25" customHeight="1" x14ac:dyDescent="0.2">
      <c r="A29" s="25" t="s">
        <v>40</v>
      </c>
      <c r="B29" s="25" t="str">
        <f>IF(Contribute="abcd",IF($G$1&lt;&gt;-1,_xll.RtContribute(SourceAlias,G29,Fields,H29:I29,"SCOPE:SERVER"),_xll.RtContribute(SourceAlias,"DDS_INSERT_S",$G$1:$I$1,H29:I29,"SCOPE:SERVER FTC:ALL")),"stopped")</f>
        <v>stopped</v>
      </c>
      <c r="C29" s="25" t="str">
        <f>IF(Contribute="abcd",IF($G$1&lt;&gt;-1,_xll.RtContribute(SourceAlias,N29,Fields,O29:P29,"SCOPE:SERVER"),_xll.RtContribute(SourceAlias,"DDS_INSERT_S",$G$1:$I$1,N29:P29,"SCOPE:SERVER FTC:ALL")),"stopped")</f>
        <v>stopped</v>
      </c>
      <c r="D29" s="25" t="str">
        <f>IF(Contribute="abcd",IF($G$1&lt;&gt;-1,_xll.RtContribute(SourceAlias,U29,Fields,V29:W29,"SCOPE:SERVER"),_xll.RtContribute(SourceAlias,"DDS_INSERT_S",$G$1:$I$1,U29:W29,"SCOPE:SERVER FTC:ALL")),"stopped")</f>
        <v>stopped</v>
      </c>
      <c r="E29" s="2" t="s">
        <v>120</v>
      </c>
      <c r="F29" s="25" t="s">
        <v>76</v>
      </c>
      <c r="G29" s="19" t="str">
        <f t="shared" si="7"/>
        <v>JPYON6YD=</v>
      </c>
      <c r="H29" s="20">
        <f>'ON Pricing'!I29*100</f>
        <v>0.13561643836404405</v>
      </c>
      <c r="I29" s="20">
        <f t="shared" si="3"/>
        <v>0.13561643836404405</v>
      </c>
      <c r="J29" s="20">
        <f>ABS(_xll.RtGet(SourceAlias,$G29,BID)-H29)</f>
        <v>3.6404404490930631E-10</v>
      </c>
      <c r="K29" s="20">
        <f>ABS(_xll.RtGet(SourceAlias,$G29,ASK)-I29)</f>
        <v>3.6404404490930631E-10</v>
      </c>
      <c r="L29" s="68" t="s">
        <v>120</v>
      </c>
      <c r="M29" s="25" t="s">
        <v>40</v>
      </c>
      <c r="N29" s="19" t="str">
        <f t="shared" si="6"/>
        <v>JPY3M6Y=</v>
      </c>
      <c r="O29" s="20">
        <f>'3M Pricing'!I29*100</f>
        <v>0.23629592513786651</v>
      </c>
      <c r="P29" s="20">
        <f t="shared" si="4"/>
        <v>0.23629592513786651</v>
      </c>
      <c r="Q29" s="20">
        <f>ABS(_xll.RtGet(SourceAlias,$N29,BID)-O29)</f>
        <v>1.3786652375280539E-10</v>
      </c>
      <c r="R29" s="20">
        <f>ABS(_xll.RtGet(SourceAlias,$N29,ASK)-P29)</f>
        <v>1.3786652375280539E-10</v>
      </c>
      <c r="S29" s="68" t="s">
        <v>120</v>
      </c>
      <c r="T29" s="25" t="s">
        <v>40</v>
      </c>
      <c r="U29" s="19" t="str">
        <f t="shared" si="8"/>
        <v>JPY6M6Y=</v>
      </c>
      <c r="V29" s="20">
        <f>'6M Pricing'!I29*100</f>
        <v>0.32000000000004802</v>
      </c>
      <c r="W29" s="20">
        <f t="shared" si="5"/>
        <v>0.32000000000004802</v>
      </c>
      <c r="X29" s="20">
        <f>ABS(_xll.RtGet(SourceAlias,$U29,BID)-V29)</f>
        <v>4.801714581503802E-14</v>
      </c>
      <c r="Y29" s="20">
        <f>ABS(_xll.RtGet(SourceAlias,$U29,ASK)-W29)</f>
        <v>4.801714581503802E-14</v>
      </c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</row>
    <row r="30" spans="1:52" ht="11.25" customHeight="1" x14ac:dyDescent="0.2">
      <c r="A30" s="25" t="s">
        <v>41</v>
      </c>
      <c r="B30" s="25" t="str">
        <f>IF(Contribute="abcd",IF($G$1&lt;&gt;-1,_xll.RtContribute(SourceAlias,G30,Fields,H30:I30,"SCOPE:SERVER"),_xll.RtContribute(SourceAlias,"DDS_INSERT_S",$G$1:$I$1,H30:I30,"SCOPE:SERVER FTC:ALL")),"stopped")</f>
        <v>stopped</v>
      </c>
      <c r="C30" s="25" t="str">
        <f>IF(Contribute="abcd",IF($G$1&lt;&gt;-1,_xll.RtContribute(SourceAlias,N30,Fields,O30:P30,"SCOPE:SERVER"),_xll.RtContribute(SourceAlias,"DDS_INSERT_S",$G$1:$I$1,N30:P30,"SCOPE:SERVER FTC:ALL")),"stopped")</f>
        <v>stopped</v>
      </c>
      <c r="D30" s="25" t="str">
        <f>IF(Contribute="abcd",IF($G$1&lt;&gt;-1,_xll.RtContribute(SourceAlias,U30,Fields,V30:W30,"SCOPE:SERVER"),_xll.RtContribute(SourceAlias,"DDS_INSERT_S",$G$1:$I$1,U30:W30,"SCOPE:SERVER FTC:ALL")),"stopped")</f>
        <v>stopped</v>
      </c>
      <c r="E30" s="2" t="s">
        <v>120</v>
      </c>
      <c r="F30" s="25" t="s">
        <v>77</v>
      </c>
      <c r="G30" s="19" t="str">
        <f t="shared" si="7"/>
        <v>JPYON7YD=</v>
      </c>
      <c r="H30" s="20">
        <f>'ON Pricing'!I30*100</f>
        <v>0.19972602740401738</v>
      </c>
      <c r="I30" s="20">
        <f t="shared" si="3"/>
        <v>0.19972602740401738</v>
      </c>
      <c r="J30" s="20">
        <f>ABS(_xll.RtGet(SourceAlias,$G30,BID)-H30)</f>
        <v>4.0401737511075453E-10</v>
      </c>
      <c r="K30" s="20">
        <f>ABS(_xll.RtGet(SourceAlias,$G30,ASK)-I30)</f>
        <v>4.0401737511075453E-10</v>
      </c>
      <c r="L30" s="68" t="s">
        <v>120</v>
      </c>
      <c r="M30" s="25" t="s">
        <v>41</v>
      </c>
      <c r="N30" s="19" t="str">
        <f t="shared" si="6"/>
        <v>JPY3M7Y=</v>
      </c>
      <c r="O30" s="20">
        <f>'3M Pricing'!I30*100</f>
        <v>0.31114284046993906</v>
      </c>
      <c r="P30" s="20">
        <f t="shared" si="4"/>
        <v>0.31114284046993906</v>
      </c>
      <c r="Q30" s="20">
        <f>ABS(_xll.RtGet(SourceAlias,$N30,BID)-O30)</f>
        <v>4.6993908764392245E-10</v>
      </c>
      <c r="R30" s="20">
        <f>ABS(_xll.RtGet(SourceAlias,$N30,ASK)-P30)</f>
        <v>4.6993908764392245E-10</v>
      </c>
      <c r="S30" s="68" t="s">
        <v>120</v>
      </c>
      <c r="T30" s="25" t="s">
        <v>41</v>
      </c>
      <c r="U30" s="19" t="str">
        <f t="shared" si="8"/>
        <v>JPY6M7Y=</v>
      </c>
      <c r="V30" s="20">
        <f>'6M Pricing'!I30*100</f>
        <v>0.40250000000148872</v>
      </c>
      <c r="W30" s="20">
        <f t="shared" si="5"/>
        <v>0.40250000000148872</v>
      </c>
      <c r="X30" s="20">
        <f>ABS(_xll.RtGet(SourceAlias,$U30,BID)-V30)</f>
        <v>1.4886980537198724E-12</v>
      </c>
      <c r="Y30" s="20">
        <f>ABS(_xll.RtGet(SourceAlias,$U30,ASK)-W30)</f>
        <v>1.4886980537198724E-12</v>
      </c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</row>
    <row r="31" spans="1:52" ht="11.25" customHeight="1" x14ac:dyDescent="0.2">
      <c r="A31" s="25" t="s">
        <v>42</v>
      </c>
      <c r="B31" s="25" t="str">
        <f>IF(Contribute="abcd",IF($G$1&lt;&gt;-1,_xll.RtContribute(SourceAlias,G31,Fields,H31:I31,"SCOPE:SERVER"),_xll.RtContribute(SourceAlias,"DDS_INSERT_S",$G$1:$I$1,H31:I31,"SCOPE:SERVER FTC:ALL")),"stopped")</f>
        <v>stopped</v>
      </c>
      <c r="C31" s="25" t="str">
        <f>IF(Contribute="abcd",IF($G$1&lt;&gt;-1,_xll.RtContribute(SourceAlias,N31,Fields,O31:P31,"SCOPE:SERVER"),_xll.RtContribute(SourceAlias,"DDS_INSERT_S",$G$1:$I$1,N31:P31,"SCOPE:SERVER FTC:ALL")),"stopped")</f>
        <v>stopped</v>
      </c>
      <c r="D31" s="25" t="str">
        <f>IF(Contribute="abcd",IF($G$1&lt;&gt;-1,_xll.RtContribute(SourceAlias,U31,Fields,V31:W31,"SCOPE:SERVER"),_xll.RtContribute(SourceAlias,"DDS_INSERT_S",$G$1:$I$1,U31:W31,"SCOPE:SERVER FTC:ALL")),"stopped")</f>
        <v>stopped</v>
      </c>
      <c r="E31" s="2" t="s">
        <v>120</v>
      </c>
      <c r="F31" s="25" t="s">
        <v>78</v>
      </c>
      <c r="G31" s="19" t="str">
        <f t="shared" si="7"/>
        <v>JPYON8YD=</v>
      </c>
      <c r="H31" s="20">
        <f>'ON Pricing'!I31*100</f>
        <v>0.26876712329359459</v>
      </c>
      <c r="I31" s="20">
        <f t="shared" si="3"/>
        <v>0.26876712329359459</v>
      </c>
      <c r="J31" s="20">
        <f>ABS(_xll.RtGet(SourceAlias,$G31,BID)-H31)</f>
        <v>2.9359459308153646E-10</v>
      </c>
      <c r="K31" s="20">
        <f>ABS(_xll.RtGet(SourceAlias,$G31,ASK)-I31)</f>
        <v>2.9359459308153646E-10</v>
      </c>
      <c r="L31" s="68" t="s">
        <v>120</v>
      </c>
      <c r="M31" s="25" t="s">
        <v>42</v>
      </c>
      <c r="N31" s="19" t="str">
        <f t="shared" si="6"/>
        <v>JPY3M8Y=</v>
      </c>
      <c r="O31" s="20">
        <f>'3M Pricing'!I31*100</f>
        <v>0.39343523714308976</v>
      </c>
      <c r="P31" s="20">
        <f t="shared" si="4"/>
        <v>0.39343523714308976</v>
      </c>
      <c r="Q31" s="20">
        <f>ABS(_xll.RtGet(SourceAlias,$N31,BID)-O31)</f>
        <v>1.4308976226118375E-10</v>
      </c>
      <c r="R31" s="20">
        <f>ABS(_xll.RtGet(SourceAlias,$N31,ASK)-P31)</f>
        <v>1.4308976226118375E-10</v>
      </c>
      <c r="S31" s="68" t="s">
        <v>120</v>
      </c>
      <c r="T31" s="25" t="s">
        <v>42</v>
      </c>
      <c r="U31" s="19" t="str">
        <f t="shared" si="8"/>
        <v>JPY6M8Y=</v>
      </c>
      <c r="V31" s="20">
        <f>'6M Pricing'!I31*100</f>
        <v>0.49499999999926036</v>
      </c>
      <c r="W31" s="20">
        <f t="shared" si="5"/>
        <v>0.49499999999926036</v>
      </c>
      <c r="X31" s="20">
        <f>ABS(_xll.RtGet(SourceAlias,$U31,BID)-V31)</f>
        <v>7.3963057900527929E-13</v>
      </c>
      <c r="Y31" s="20">
        <f>ABS(_xll.RtGet(SourceAlias,$U31,ASK)-W31)</f>
        <v>7.3963057900527929E-13</v>
      </c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</row>
    <row r="32" spans="1:52" ht="11.25" customHeight="1" x14ac:dyDescent="0.2">
      <c r="A32" s="25" t="s">
        <v>43</v>
      </c>
      <c r="B32" s="25" t="str">
        <f>IF(Contribute="abcd",IF($G$1&lt;&gt;-1,_xll.RtContribute(SourceAlias,G32,Fields,H32:I32,"SCOPE:SERVER"),_xll.RtContribute(SourceAlias,"DDS_INSERT_S",$G$1:$I$1,H32:I32,"SCOPE:SERVER FTC:ALL")),"stopped")</f>
        <v>stopped</v>
      </c>
      <c r="C32" s="25" t="str">
        <f>IF(Contribute="abcd",IF($G$1&lt;&gt;-1,_xll.RtContribute(SourceAlias,N32,Fields,O32:P32,"SCOPE:SERVER"),_xll.RtContribute(SourceAlias,"DDS_INSERT_S",$G$1:$I$1,N32:P32,"SCOPE:SERVER FTC:ALL")),"stopped")</f>
        <v>stopped</v>
      </c>
      <c r="D32" s="25" t="str">
        <f>IF(Contribute="abcd",IF($G$1&lt;&gt;-1,_xll.RtContribute(SourceAlias,U32,Fields,V32:W32,"SCOPE:SERVER"),_xll.RtContribute(SourceAlias,"DDS_INSERT_S",$G$1:$I$1,U32:W32,"SCOPE:SERVER FTC:ALL")),"stopped")</f>
        <v>stopped</v>
      </c>
      <c r="E32" s="2" t="s">
        <v>120</v>
      </c>
      <c r="F32" s="25" t="s">
        <v>79</v>
      </c>
      <c r="G32" s="19" t="str">
        <f t="shared" si="7"/>
        <v>JPYON9YD=</v>
      </c>
      <c r="H32" s="20">
        <f>'ON Pricing'!I32*100</f>
        <v>0.34027397260802461</v>
      </c>
      <c r="I32" s="20">
        <f t="shared" si="3"/>
        <v>0.34027397260802461</v>
      </c>
      <c r="J32" s="20">
        <f>ABS(_xll.RtGet(SourceAlias,$G32,BID)-H32)</f>
        <v>3.91975396585309E-10</v>
      </c>
      <c r="K32" s="20">
        <f>ABS(_xll.RtGet(SourceAlias,$G32,ASK)-I32)</f>
        <v>3.91975396585309E-10</v>
      </c>
      <c r="L32" s="68" t="s">
        <v>120</v>
      </c>
      <c r="M32" s="25" t="s">
        <v>43</v>
      </c>
      <c r="N32" s="19" t="str">
        <f t="shared" si="6"/>
        <v>JPY3M9Y=</v>
      </c>
      <c r="O32" s="20">
        <f>'3M Pricing'!I32*100</f>
        <v>0.47824467639373547</v>
      </c>
      <c r="P32" s="20">
        <f t="shared" si="4"/>
        <v>0.47824467639373547</v>
      </c>
      <c r="Q32" s="20">
        <f>ABS(_xll.RtGet(SourceAlias,$N32,BID)-O32)</f>
        <v>3.9373548865739849E-10</v>
      </c>
      <c r="R32" s="20">
        <f>ABS(_xll.RtGet(SourceAlias,$N32,ASK)-P32)</f>
        <v>3.9373548865739849E-10</v>
      </c>
      <c r="S32" s="68" t="s">
        <v>120</v>
      </c>
      <c r="T32" s="25" t="s">
        <v>43</v>
      </c>
      <c r="U32" s="19" t="str">
        <f t="shared" si="8"/>
        <v>JPY6M9Y=</v>
      </c>
      <c r="V32" s="20">
        <f>'6M Pricing'!I32*100</f>
        <v>0.58750000000371438</v>
      </c>
      <c r="W32" s="20">
        <f t="shared" si="5"/>
        <v>0.58750000000371438</v>
      </c>
      <c r="X32" s="20">
        <f>ABS(_xll.RtGet(SourceAlias,$U32,BID)-V32)</f>
        <v>3.7143621511859237E-12</v>
      </c>
      <c r="Y32" s="20">
        <f>ABS(_xll.RtGet(SourceAlias,$U32,ASK)-W32)</f>
        <v>3.7143621511859237E-12</v>
      </c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</row>
    <row r="33" spans="1:52" ht="11.25" customHeight="1" x14ac:dyDescent="0.2">
      <c r="A33" s="25" t="s">
        <v>44</v>
      </c>
      <c r="B33" s="25" t="str">
        <f>IF(Contribute="abcd",IF($G$1&lt;&gt;-1,_xll.RtContribute(SourceAlias,G33,Fields,H33:I33,"SCOPE:SERVER"),_xll.RtContribute(SourceAlias,"DDS_INSERT_S",$G$1:$I$1,H33:I33,"SCOPE:SERVER FTC:ALL")),"stopped")</f>
        <v>stopped</v>
      </c>
      <c r="C33" s="25" t="str">
        <f>IF(Contribute="abcd",IF($G$1&lt;&gt;-1,_xll.RtContribute(SourceAlias,N33,Fields,O33:P33,"SCOPE:SERVER"),_xll.RtContribute(SourceAlias,"DDS_INSERT_S",$G$1:$I$1,N33:P33,"SCOPE:SERVER FTC:ALL")),"stopped")</f>
        <v>stopped</v>
      </c>
      <c r="D33" s="25" t="str">
        <f>IF(Contribute="abcd",IF($G$1&lt;&gt;-1,_xll.RtContribute(SourceAlias,U33,Fields,V33:W33,"SCOPE:SERVER"),_xll.RtContribute(SourceAlias,"DDS_INSERT_S",$G$1:$I$1,U33:W33,"SCOPE:SERVER FTC:ALL")),"stopped")</f>
        <v>stopped</v>
      </c>
      <c r="E33" s="2" t="s">
        <v>120</v>
      </c>
      <c r="F33" s="25" t="s">
        <v>80</v>
      </c>
      <c r="G33" s="19" t="str">
        <f t="shared" si="7"/>
        <v>JPYON10YD=</v>
      </c>
      <c r="H33" s="20">
        <f>'ON Pricing'!I33*100</f>
        <v>0.41424657534723147</v>
      </c>
      <c r="I33" s="20">
        <f t="shared" si="3"/>
        <v>0.41424657534723147</v>
      </c>
      <c r="J33" s="20">
        <f>ABS(_xll.RtGet(SourceAlias,$G33,BID)-H33)</f>
        <v>3.472314658026221E-10</v>
      </c>
      <c r="K33" s="20">
        <f>ABS(_xll.RtGet(SourceAlias,$G33,ASK)-I33)</f>
        <v>3.472314658026221E-10</v>
      </c>
      <c r="L33" s="68" t="s">
        <v>120</v>
      </c>
      <c r="M33" s="25" t="s">
        <v>44</v>
      </c>
      <c r="N33" s="19" t="str">
        <f t="shared" si="6"/>
        <v>JPY3M10Y=</v>
      </c>
      <c r="O33" s="20">
        <f>'3M Pricing'!I33*100</f>
        <v>0.56303451531308524</v>
      </c>
      <c r="P33" s="20">
        <f t="shared" si="4"/>
        <v>0.56303451531308524</v>
      </c>
      <c r="Q33" s="20">
        <f>ABS(_xll.RtGet(SourceAlias,$N33,BID)-O33)</f>
        <v>3.1308522441264586E-10</v>
      </c>
      <c r="R33" s="20">
        <f>ABS(_xll.RtGet(SourceAlias,$N33,ASK)-P33)</f>
        <v>3.1308522441264586E-10</v>
      </c>
      <c r="S33" s="68" t="s">
        <v>120</v>
      </c>
      <c r="T33" s="25" t="s">
        <v>44</v>
      </c>
      <c r="U33" s="19" t="str">
        <f t="shared" si="8"/>
        <v>JPY6M10Y=</v>
      </c>
      <c r="V33" s="20">
        <f>'6M Pricing'!I33*100</f>
        <v>0.67999999999178695</v>
      </c>
      <c r="W33" s="20">
        <f t="shared" si="5"/>
        <v>0.67999999999178695</v>
      </c>
      <c r="X33" s="20">
        <f>ABS(_xll.RtGet(SourceAlias,$U33,BID)-V33)</f>
        <v>8.2130968692695205E-12</v>
      </c>
      <c r="Y33" s="20">
        <f>ABS(_xll.RtGet(SourceAlias,$U33,ASK)-W33)</f>
        <v>8.2130968692695205E-12</v>
      </c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</row>
    <row r="34" spans="1:52" ht="11.25" customHeight="1" x14ac:dyDescent="0.2">
      <c r="A34" s="25" t="s">
        <v>45</v>
      </c>
      <c r="B34" s="25" t="str">
        <f>IF(Contribute="abcd",IF($G$1&lt;&gt;-1,_xll.RtContribute(SourceAlias,G34,Fields,H34:I34,"SCOPE:SERVER"),_xll.RtContribute(SourceAlias,"DDS_INSERT_S",$G$1:$I$1,H34:I34,"SCOPE:SERVER FTC:ALL")),"stopped")</f>
        <v>stopped</v>
      </c>
      <c r="C34" s="25" t="str">
        <f>IF(Contribute="abcd",IF($G$1&lt;&gt;-1,_xll.RtContribute(SourceAlias,N34,Fields,O34:P34,"SCOPE:SERVER"),_xll.RtContribute(SourceAlias,"DDS_INSERT_S",$G$1:$I$1,N34:P34,"SCOPE:SERVER FTC:ALL")),"stopped")</f>
        <v>stopped</v>
      </c>
      <c r="D34" s="25" t="str">
        <f>IF(Contribute="abcd",IF($G$1&lt;&gt;-1,_xll.RtContribute(SourceAlias,U34,Fields,V34:W34,"SCOPE:SERVER"),_xll.RtContribute(SourceAlias,"DDS_INSERT_S",$G$1:$I$1,U34:W34,"SCOPE:SERVER FTC:ALL")),"stopped")</f>
        <v>stopped</v>
      </c>
      <c r="E34" s="2" t="s">
        <v>120</v>
      </c>
      <c r="F34" s="25" t="s">
        <v>81</v>
      </c>
      <c r="G34" s="19" t="str">
        <f t="shared" si="7"/>
        <v>JPYON12YD=</v>
      </c>
      <c r="H34" s="20">
        <f>'ON Pricing'!I34*100</f>
        <v>0.58191780822135974</v>
      </c>
      <c r="I34" s="20">
        <f t="shared" si="3"/>
        <v>0.58191780822135974</v>
      </c>
      <c r="J34" s="20">
        <f>ABS(_xll.RtGet(SourceAlias,$G34,BID)-H34)</f>
        <v>2.2135970834114005E-10</v>
      </c>
      <c r="K34" s="20">
        <f>ABS(_xll.RtGet(SourceAlias,$G34,ASK)-I34)</f>
        <v>2.2135970834114005E-10</v>
      </c>
      <c r="L34" s="68" t="s">
        <v>120</v>
      </c>
      <c r="M34" s="25" t="s">
        <v>45</v>
      </c>
      <c r="N34" s="19" t="str">
        <f t="shared" si="6"/>
        <v>JPY3M12Y=</v>
      </c>
      <c r="O34" s="20">
        <f>'3M Pricing'!I34*100</f>
        <v>0.74009947718326374</v>
      </c>
      <c r="P34" s="20">
        <f t="shared" si="4"/>
        <v>0.74009947718326374</v>
      </c>
      <c r="Q34" s="20">
        <f>ABS(_xll.RtGet(SourceAlias,$N34,BID)-O34)</f>
        <v>1.8326373751875735E-10</v>
      </c>
      <c r="R34" s="20">
        <f>ABS(_xll.RtGet(SourceAlias,$N34,ASK)-P34)</f>
        <v>1.8326373751875735E-10</v>
      </c>
      <c r="S34" s="68" t="s">
        <v>120</v>
      </c>
      <c r="T34" s="25" t="s">
        <v>45</v>
      </c>
      <c r="U34" s="19" t="str">
        <f t="shared" si="8"/>
        <v>JPY6M12Y=</v>
      </c>
      <c r="V34" s="20">
        <f>'6M Pricing'!I34*100</f>
        <v>0.86750000000106409</v>
      </c>
      <c r="W34" s="20">
        <f t="shared" si="5"/>
        <v>0.86750000000106409</v>
      </c>
      <c r="X34" s="20">
        <f>ABS(_xll.RtGet(SourceAlias,$U34,BID)-V34)</f>
        <v>1.06403774680075E-12</v>
      </c>
      <c r="Y34" s="20">
        <f>ABS(_xll.RtGet(SourceAlias,$U34,ASK)-W34)</f>
        <v>1.06403774680075E-12</v>
      </c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</row>
    <row r="35" spans="1:52" ht="11.25" customHeight="1" x14ac:dyDescent="0.2">
      <c r="A35" s="25" t="s">
        <v>46</v>
      </c>
      <c r="B35" s="25" t="str">
        <f>IF(Contribute="abcd",IF($G$1&lt;&gt;-1,_xll.RtContribute(SourceAlias,G35,Fields,H35:I35,"SCOPE:SERVER"),_xll.RtContribute(SourceAlias,"DDS_INSERT_S",$G$1:$I$1,H35:I35,"SCOPE:SERVER FTC:ALL")),"stopped")</f>
        <v>stopped</v>
      </c>
      <c r="C35" s="25" t="str">
        <f>IF(Contribute="abcd",IF($G$1&lt;&gt;-1,_xll.RtContribute(SourceAlias,N35,Fields,O35:P35,"SCOPE:SERVER"),_xll.RtContribute(SourceAlias,"DDS_INSERT_S",$G$1:$I$1,N35:P35,"SCOPE:SERVER FTC:ALL")),"stopped")</f>
        <v>stopped</v>
      </c>
      <c r="D35" s="25" t="str">
        <f>IF(Contribute="abcd",IF($G$1&lt;&gt;-1,_xll.RtContribute(SourceAlias,U35,Fields,V35:W35,"SCOPE:SERVER"),_xll.RtContribute(SourceAlias,"DDS_INSERT_S",$G$1:$I$1,U35:W35,"SCOPE:SERVER FTC:ALL")),"stopped")</f>
        <v>stopped</v>
      </c>
      <c r="E35" s="2" t="s">
        <v>120</v>
      </c>
      <c r="F35" s="25" t="s">
        <v>82</v>
      </c>
      <c r="G35" s="19" t="str">
        <f t="shared" si="7"/>
        <v>JPYON15YD=</v>
      </c>
      <c r="H35" s="20">
        <f>'ON Pricing'!I35*100</f>
        <v>0.83342465753044948</v>
      </c>
      <c r="I35" s="20">
        <f t="shared" si="3"/>
        <v>0.83342465753044948</v>
      </c>
      <c r="J35" s="20">
        <f>ABS(_xll.RtGet(SourceAlias,$G35,BID)-H35)</f>
        <v>4.6955050958530364E-10</v>
      </c>
      <c r="K35" s="20">
        <f>ABS(_xll.RtGet(SourceAlias,$G35,ASK)-I35)</f>
        <v>4.6955050958530364E-10</v>
      </c>
      <c r="L35" s="68" t="s">
        <v>120</v>
      </c>
      <c r="M35" s="25" t="s">
        <v>46</v>
      </c>
      <c r="N35" s="19" t="str">
        <f t="shared" si="6"/>
        <v>JPY3M15Y=</v>
      </c>
      <c r="O35" s="20">
        <f>'3M Pricing'!I35*100</f>
        <v>0.99441074232184035</v>
      </c>
      <c r="P35" s="20">
        <f t="shared" si="4"/>
        <v>0.99441074232184035</v>
      </c>
      <c r="Q35" s="20">
        <f>ABS(_xll.RtGet(SourceAlias,$N35,BID)-O35)</f>
        <v>3.2184033216253738E-10</v>
      </c>
      <c r="R35" s="20">
        <f>ABS(_xll.RtGet(SourceAlias,$N35,ASK)-P35)</f>
        <v>3.2184033216253738E-10</v>
      </c>
      <c r="S35" s="68" t="s">
        <v>120</v>
      </c>
      <c r="T35" s="25" t="s">
        <v>46</v>
      </c>
      <c r="U35" s="19" t="str">
        <f t="shared" si="8"/>
        <v>JPY6M15Y=</v>
      </c>
      <c r="V35" s="20">
        <f>'6M Pricing'!I35*100</f>
        <v>1.1324999999968648</v>
      </c>
      <c r="W35" s="20">
        <f t="shared" si="5"/>
        <v>1.1324999999968648</v>
      </c>
      <c r="X35" s="20">
        <f>ABS(_xll.RtGet(SourceAlias,$U35,BID)-V35)</f>
        <v>3.1352698215414421E-12</v>
      </c>
      <c r="Y35" s="20">
        <f>ABS(_xll.RtGet(SourceAlias,$U35,ASK)-W35)</f>
        <v>3.1352698215414421E-12</v>
      </c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</row>
    <row r="36" spans="1:52" ht="11.25" customHeight="1" x14ac:dyDescent="0.2">
      <c r="A36" s="25" t="s">
        <v>47</v>
      </c>
      <c r="B36" s="25" t="str">
        <f>IF(Contribute="abcd",IF($G$1&lt;&gt;-1,_xll.RtContribute(SourceAlias,G36,Fields,H36:I36,"SCOPE:SERVER"),_xll.RtContribute(SourceAlias,"DDS_INSERT_S",$G$1:$I$1,H36:I36,"SCOPE:SERVER FTC:ALL")),"stopped")</f>
        <v>stopped</v>
      </c>
      <c r="C36" s="25" t="str">
        <f>IF(Contribute="abcd",IF($G$1&lt;&gt;-1,_xll.RtContribute(SourceAlias,N36,Fields,O36:P36,"SCOPE:SERVER"),_xll.RtContribute(SourceAlias,"DDS_INSERT_S",$G$1:$I$1,N36:P36,"SCOPE:SERVER FTC:ALL")),"stopped")</f>
        <v>stopped</v>
      </c>
      <c r="D36" s="25" t="str">
        <f>IF(Contribute="abcd",IF($G$1&lt;&gt;-1,_xll.RtContribute(SourceAlias,U36,Fields,V36:W36,"SCOPE:SERVER"),_xll.RtContribute(SourceAlias,"DDS_INSERT_S",$G$1:$I$1,U36:W36,"SCOPE:SERVER FTC:ALL")),"stopped")</f>
        <v>stopped</v>
      </c>
      <c r="E36" s="2" t="s">
        <v>120</v>
      </c>
      <c r="F36" s="25" t="s">
        <v>83</v>
      </c>
      <c r="G36" s="19" t="str">
        <f t="shared" si="7"/>
        <v>JPYON20YD=</v>
      </c>
      <c r="H36" s="20">
        <f>'ON Pricing'!I36*100</f>
        <v>1.1441095890391089</v>
      </c>
      <c r="I36" s="20">
        <f t="shared" si="3"/>
        <v>1.1441095890391089</v>
      </c>
      <c r="J36" s="20">
        <f>ABS(_xll.RtGet(SourceAlias,$G36,BID)-H36)</f>
        <v>3.9108938310050689E-11</v>
      </c>
      <c r="K36" s="20">
        <f>ABS(_xll.RtGet(SourceAlias,$G36,ASK)-I36)</f>
        <v>3.9108938310050689E-11</v>
      </c>
      <c r="L36" s="68" t="s">
        <v>120</v>
      </c>
      <c r="M36" s="25" t="s">
        <v>47</v>
      </c>
      <c r="N36" s="19" t="str">
        <f t="shared" si="6"/>
        <v>JPY3M20Y=</v>
      </c>
      <c r="O36" s="20">
        <f>'3M Pricing'!I36*100</f>
        <v>1.313468231642885</v>
      </c>
      <c r="P36" s="20">
        <f t="shared" si="4"/>
        <v>1.313468231642885</v>
      </c>
      <c r="Q36" s="20">
        <f>ABS(_xll.RtGet(SourceAlias,$N36,BID)-O36)</f>
        <v>3.5711500423474263E-10</v>
      </c>
      <c r="R36" s="20">
        <f>ABS(_xll.RtGet(SourceAlias,$N36,ASK)-P36)</f>
        <v>3.5711500423474263E-10</v>
      </c>
      <c r="S36" s="68" t="s">
        <v>120</v>
      </c>
      <c r="T36" s="25" t="s">
        <v>47</v>
      </c>
      <c r="U36" s="19" t="str">
        <f t="shared" si="8"/>
        <v>JPY6M20Y=</v>
      </c>
      <c r="V36" s="20">
        <f>'6M Pricing'!I36*100</f>
        <v>1.4549999999994063</v>
      </c>
      <c r="W36" s="20">
        <f t="shared" si="5"/>
        <v>1.4549999999994063</v>
      </c>
      <c r="X36" s="20">
        <f>ABS(_xll.RtGet(SourceAlias,$U36,BID)-V36)</f>
        <v>5.9374727356953372E-13</v>
      </c>
      <c r="Y36" s="20">
        <f>ABS(_xll.RtGet(SourceAlias,$U36,ASK)-W36)</f>
        <v>5.9374727356953372E-13</v>
      </c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</row>
    <row r="37" spans="1:52" ht="11.25" customHeight="1" x14ac:dyDescent="0.2">
      <c r="A37" s="25" t="s">
        <v>48</v>
      </c>
      <c r="B37" s="25" t="str">
        <f>IF(Contribute="abcd",IF($G$1&lt;&gt;-1,_xll.RtContribute(SourceAlias,G37,Fields,H37:I37,"SCOPE:SERVER"),_xll.RtContribute(SourceAlias,"DDS_INSERT_S",$G$1:$I$1,H37:I37,"SCOPE:SERVER FTC:ALL")),"stopped")</f>
        <v>stopped</v>
      </c>
      <c r="C37" s="25" t="str">
        <f>IF(Contribute="abcd",IF($G$1&lt;&gt;-1,_xll.RtContribute(SourceAlias,N37,Fields,O37:P37,"SCOPE:SERVER"),_xll.RtContribute(SourceAlias,"DDS_INSERT_S",$G$1:$I$1,N37:P37,"SCOPE:SERVER FTC:ALL")),"stopped")</f>
        <v>stopped</v>
      </c>
      <c r="D37" s="25" t="str">
        <f>IF(Contribute="abcd",IF($G$1&lt;&gt;-1,_xll.RtContribute(SourceAlias,U37,Fields,V37:W37,"SCOPE:SERVER"),_xll.RtContribute(SourceAlias,"DDS_INSERT_S",$G$1:$I$1,U37:W37,"SCOPE:SERVER FTC:ALL")),"stopped")</f>
        <v>stopped</v>
      </c>
      <c r="E37" s="2" t="s">
        <v>120</v>
      </c>
      <c r="F37" s="25" t="s">
        <v>84</v>
      </c>
      <c r="G37" s="19" t="str">
        <f t="shared" si="7"/>
        <v>JPYON25YD=</v>
      </c>
      <c r="H37" s="20">
        <f>'ON Pricing'!I37*100</f>
        <v>1.3093150684934969</v>
      </c>
      <c r="I37" s="20">
        <f t="shared" si="3"/>
        <v>1.3093150684934969</v>
      </c>
      <c r="J37" s="20">
        <f>ABS(_xll.RtGet(SourceAlias,$G37,BID)-H37)</f>
        <v>4.9349679898114118E-10</v>
      </c>
      <c r="K37" s="20">
        <f>ABS(_xll.RtGet(SourceAlias,$G37,ASK)-I37)</f>
        <v>4.9349679898114118E-10</v>
      </c>
      <c r="L37" s="68" t="s">
        <v>120</v>
      </c>
      <c r="M37" s="25" t="s">
        <v>48</v>
      </c>
      <c r="N37" s="19" t="str">
        <f t="shared" si="6"/>
        <v>JPY3M25Y=</v>
      </c>
      <c r="O37" s="20">
        <f>'3M Pricing'!I37*100</f>
        <v>1.4851867667262397</v>
      </c>
      <c r="P37" s="20">
        <f t="shared" si="4"/>
        <v>1.4851867667262397</v>
      </c>
      <c r="Q37" s="20">
        <f>ABS(_xll.RtGet(SourceAlias,$N37,BID)-O37)</f>
        <v>2.7376034772430557E-10</v>
      </c>
      <c r="R37" s="20">
        <f>ABS(_xll.RtGet(SourceAlias,$N37,ASK)-P37)</f>
        <v>2.7376034772430557E-10</v>
      </c>
      <c r="S37" s="68" t="s">
        <v>120</v>
      </c>
      <c r="T37" s="25" t="s">
        <v>48</v>
      </c>
      <c r="U37" s="19" t="str">
        <f t="shared" si="8"/>
        <v>JPY6M25Y=</v>
      </c>
      <c r="V37" s="20">
        <f>'6M Pricing'!I37*100</f>
        <v>1.6275000000002815</v>
      </c>
      <c r="W37" s="20">
        <f t="shared" si="5"/>
        <v>1.6275000000002815</v>
      </c>
      <c r="X37" s="20">
        <f>ABS(_xll.RtGet(SourceAlias,$U37,BID)-V37)</f>
        <v>2.815525590449397E-13</v>
      </c>
      <c r="Y37" s="20">
        <f>ABS(_xll.RtGet(SourceAlias,$U37,ASK)-W37)</f>
        <v>2.815525590449397E-13</v>
      </c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</row>
    <row r="38" spans="1:52" ht="11.25" customHeight="1" x14ac:dyDescent="0.2">
      <c r="A38" s="26" t="s">
        <v>49</v>
      </c>
      <c r="B38" s="26" t="str">
        <f>IF(Contribute="abcd",IF($G$1&lt;&gt;-1,_xll.RtContribute(SourceAlias,G38,Fields,H38:I38,"SCOPE:SERVER"),_xll.RtContribute(SourceAlias,"DDS_INSERT_S",$G$1:$I$1,H38:I38,"SCOPE:SERVER FTC:ALL")),"stopped")</f>
        <v>stopped</v>
      </c>
      <c r="C38" s="26" t="str">
        <f>IF(Contribute="abcd",IF($G$1&lt;&gt;-1,_xll.RtContribute(SourceAlias,N38,Fields,O38:P38,"SCOPE:SERVER"),_xll.RtContribute(SourceAlias,"DDS_INSERT_S",$G$1:$I$1,N38:P38,"SCOPE:SERVER FTC:ALL")),"stopped")</f>
        <v>stopped</v>
      </c>
      <c r="D38" s="26" t="str">
        <f>IF(Contribute="abcd",IF($G$1&lt;&gt;-1,_xll.RtContribute(SourceAlias,U38,Fields,V38:W38,"SCOPE:SERVER"),_xll.RtContribute(SourceAlias,"DDS_INSERT_S",$G$1:$I$1,U38:W38,"SCOPE:SERVER FTC:ALL")),"stopped")</f>
        <v>stopped</v>
      </c>
      <c r="E38" s="2" t="s">
        <v>120</v>
      </c>
      <c r="F38" s="26" t="s">
        <v>85</v>
      </c>
      <c r="G38" s="21" t="str">
        <f t="shared" si="7"/>
        <v>JPYON30YD=</v>
      </c>
      <c r="H38" s="22">
        <f>'ON Pricing'!I38*100</f>
        <v>1.4104109589077345</v>
      </c>
      <c r="I38" s="22">
        <f t="shared" si="3"/>
        <v>1.4104109589077345</v>
      </c>
      <c r="J38" s="22">
        <f>ABS(_xll.RtGet(SourceAlias,$G38,BID)-H38)</f>
        <v>9.2265528550683484E-11</v>
      </c>
      <c r="K38" s="22">
        <f>ABS(_xll.RtGet(SourceAlias,$G38,ASK)-I38)</f>
        <v>9.2265528550683484E-11</v>
      </c>
      <c r="L38" s="68" t="s">
        <v>120</v>
      </c>
      <c r="M38" s="26" t="s">
        <v>49</v>
      </c>
      <c r="N38" s="21" t="str">
        <f t="shared" si="6"/>
        <v>JPY3M30Y=</v>
      </c>
      <c r="O38" s="22">
        <f>'3M Pricing'!I38*100</f>
        <v>1.5824294368256731</v>
      </c>
      <c r="P38" s="22">
        <f t="shared" si="4"/>
        <v>1.5824294368256731</v>
      </c>
      <c r="Q38" s="22">
        <f>ABS(_xll.RtGet(SourceAlias,$N38,BID)-O38)</f>
        <v>1.7432699728203715E-10</v>
      </c>
      <c r="R38" s="22">
        <f>ABS(_xll.RtGet(SourceAlias,$N38,ASK)-P38)</f>
        <v>1.7432699728203715E-10</v>
      </c>
      <c r="S38" s="68" t="s">
        <v>120</v>
      </c>
      <c r="T38" s="26" t="s">
        <v>49</v>
      </c>
      <c r="U38" s="21" t="str">
        <f t="shared" si="8"/>
        <v>JPY6M30Y=</v>
      </c>
      <c r="V38" s="22">
        <f>'6M Pricing'!I38*100</f>
        <v>1.7299999999999958</v>
      </c>
      <c r="W38" s="22">
        <f t="shared" si="5"/>
        <v>1.7299999999999958</v>
      </c>
      <c r="X38" s="22">
        <f>ABS(_xll.RtGet(SourceAlias,$U38,BID)-V38)</f>
        <v>4.2188474935755949E-15</v>
      </c>
      <c r="Y38" s="22">
        <f>ABS(_xll.RtGet(SourceAlias,$U38,ASK)-W38)</f>
        <v>4.2188474935755949E-15</v>
      </c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</row>
    <row r="39" spans="1:52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3"/>
      <c r="L39" s="3"/>
      <c r="M39" s="2"/>
      <c r="N39" s="2"/>
      <c r="O39" s="2"/>
      <c r="P39" s="2"/>
      <c r="Q39" s="2"/>
      <c r="R39" s="3"/>
      <c r="S39" s="3"/>
      <c r="T39" s="2"/>
      <c r="U39" s="2"/>
      <c r="V39" s="2"/>
      <c r="W39" s="2"/>
      <c r="X39" s="2"/>
      <c r="Y39" s="3"/>
      <c r="Z39" s="3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</row>
    <row r="40" spans="1:52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3"/>
      <c r="L40" s="3"/>
      <c r="M40" s="2"/>
      <c r="N40" s="2"/>
      <c r="O40" s="2"/>
      <c r="P40" s="2"/>
      <c r="Q40" s="2"/>
      <c r="R40" s="3"/>
      <c r="S40" s="3"/>
      <c r="T40" s="2"/>
      <c r="U40" s="2"/>
      <c r="V40" s="2"/>
      <c r="W40" s="2"/>
      <c r="X40" s="2"/>
      <c r="Y40" s="3"/>
      <c r="Z40" s="3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</row>
    <row r="41" spans="1:52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3"/>
      <c r="L41" s="3"/>
      <c r="M41" s="2"/>
      <c r="N41" s="2"/>
      <c r="O41" s="2"/>
      <c r="P41" s="2"/>
      <c r="Q41" s="2"/>
      <c r="R41" s="3"/>
      <c r="S41" s="3"/>
      <c r="T41" s="2"/>
      <c r="U41" s="2"/>
      <c r="V41" s="2"/>
      <c r="W41" s="2"/>
      <c r="X41" s="2"/>
      <c r="Y41" s="3"/>
      <c r="Z41" s="3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</row>
    <row r="42" spans="1:52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3"/>
      <c r="L42" s="3"/>
      <c r="M42" s="2"/>
      <c r="N42" s="2"/>
      <c r="O42" s="2"/>
      <c r="P42" s="2"/>
      <c r="Q42" s="2"/>
      <c r="R42" s="3"/>
      <c r="S42" s="3"/>
      <c r="T42" s="2"/>
      <c r="U42" s="2"/>
      <c r="V42" s="2"/>
      <c r="W42" s="2"/>
      <c r="X42" s="2"/>
      <c r="Y42" s="3"/>
      <c r="Z42" s="3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</row>
    <row r="43" spans="1:52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3"/>
      <c r="L43" s="3"/>
      <c r="M43" s="2"/>
      <c r="N43" s="2"/>
      <c r="O43" s="2"/>
      <c r="P43" s="2"/>
      <c r="Q43" s="2"/>
      <c r="R43" s="3"/>
      <c r="S43" s="3"/>
      <c r="T43" s="2"/>
      <c r="U43" s="2"/>
      <c r="V43" s="2"/>
      <c r="W43" s="2"/>
      <c r="X43" s="2"/>
      <c r="Y43" s="3"/>
      <c r="Z43" s="3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</row>
    <row r="44" spans="1:52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3"/>
      <c r="L44" s="3"/>
      <c r="M44" s="2"/>
      <c r="N44" s="2"/>
      <c r="O44" s="2"/>
      <c r="P44" s="2"/>
      <c r="Q44" s="2"/>
      <c r="R44" s="3"/>
      <c r="S44" s="3"/>
      <c r="T44" s="2"/>
      <c r="U44" s="2"/>
      <c r="V44" s="2"/>
      <c r="W44" s="2"/>
      <c r="X44" s="2"/>
      <c r="Y44" s="3"/>
      <c r="Z44" s="3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</row>
    <row r="45" spans="1:52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3"/>
      <c r="L45" s="3"/>
      <c r="M45" s="2"/>
      <c r="N45" s="2"/>
      <c r="O45" s="2"/>
      <c r="P45" s="2"/>
      <c r="Q45" s="2"/>
      <c r="R45" s="3"/>
      <c r="S45" s="3"/>
      <c r="T45" s="2"/>
      <c r="U45" s="2"/>
      <c r="V45" s="2"/>
      <c r="W45" s="2"/>
      <c r="X45" s="2"/>
      <c r="Y45" s="3"/>
      <c r="Z45" s="3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</row>
    <row r="46" spans="1:52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3"/>
      <c r="L46" s="3"/>
      <c r="M46" s="2"/>
      <c r="N46" s="2"/>
      <c r="O46" s="2"/>
      <c r="P46" s="2"/>
      <c r="Q46" s="2"/>
      <c r="R46" s="3"/>
      <c r="S46" s="3"/>
      <c r="T46" s="2"/>
      <c r="U46" s="2"/>
      <c r="V46" s="2"/>
      <c r="W46" s="2"/>
      <c r="X46" s="2"/>
      <c r="Y46" s="3"/>
      <c r="Z46" s="3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</row>
    <row r="47" spans="1:52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3"/>
      <c r="L47" s="3"/>
      <c r="M47" s="2"/>
      <c r="N47" s="2"/>
      <c r="O47" s="2"/>
      <c r="P47" s="2"/>
      <c r="Q47" s="2"/>
      <c r="R47" s="3"/>
      <c r="S47" s="3"/>
      <c r="T47" s="2"/>
      <c r="U47" s="2"/>
      <c r="V47" s="2"/>
      <c r="W47" s="2"/>
      <c r="X47" s="2"/>
      <c r="Y47" s="3"/>
      <c r="Z47" s="3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</row>
    <row r="48" spans="1:52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3"/>
      <c r="L48" s="3"/>
      <c r="M48" s="2"/>
      <c r="N48" s="2"/>
      <c r="O48" s="2"/>
      <c r="P48" s="2"/>
      <c r="Q48" s="2"/>
      <c r="R48" s="3"/>
      <c r="S48" s="3"/>
      <c r="T48" s="2"/>
      <c r="U48" s="2"/>
      <c r="V48" s="2"/>
      <c r="W48" s="2"/>
      <c r="X48" s="2"/>
      <c r="Y48" s="3"/>
      <c r="Z48" s="3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</row>
    <row r="49" spans="1:52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3"/>
      <c r="L49" s="3"/>
      <c r="M49" s="2"/>
      <c r="N49" s="2"/>
      <c r="O49" s="2"/>
      <c r="P49" s="2"/>
      <c r="Q49" s="2"/>
      <c r="R49" s="3"/>
      <c r="S49" s="3"/>
      <c r="T49" s="2"/>
      <c r="U49" s="2"/>
      <c r="V49" s="2"/>
      <c r="W49" s="2"/>
      <c r="X49" s="2"/>
      <c r="Y49" s="3"/>
      <c r="Z49" s="3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</row>
    <row r="50" spans="1:52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3"/>
      <c r="L50" s="3"/>
      <c r="M50" s="2"/>
      <c r="N50" s="2"/>
      <c r="O50" s="2"/>
      <c r="P50" s="2"/>
      <c r="Q50" s="2"/>
      <c r="R50" s="3"/>
      <c r="S50" s="3"/>
      <c r="T50" s="2"/>
      <c r="U50" s="2"/>
      <c r="V50" s="2"/>
      <c r="W50" s="2"/>
      <c r="X50" s="2"/>
      <c r="Y50" s="3"/>
      <c r="Z50" s="3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</row>
    <row r="51" spans="1:52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3"/>
      <c r="L51" s="3"/>
      <c r="M51" s="2"/>
      <c r="N51" s="2"/>
      <c r="O51" s="2"/>
      <c r="P51" s="2"/>
      <c r="Q51" s="2"/>
      <c r="R51" s="3"/>
      <c r="S51" s="3"/>
      <c r="T51" s="2"/>
      <c r="U51" s="2"/>
      <c r="V51" s="2"/>
      <c r="W51" s="2"/>
      <c r="X51" s="2"/>
      <c r="Y51" s="3"/>
      <c r="Z51" s="3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</row>
    <row r="52" spans="1:52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3"/>
      <c r="L52" s="3"/>
      <c r="M52" s="2"/>
      <c r="N52" s="2"/>
      <c r="O52" s="2"/>
      <c r="P52" s="2"/>
      <c r="Q52" s="2"/>
      <c r="R52" s="3"/>
      <c r="S52" s="3"/>
      <c r="T52" s="2"/>
      <c r="U52" s="2"/>
      <c r="V52" s="2"/>
      <c r="W52" s="2"/>
      <c r="X52" s="2"/>
      <c r="Y52" s="3"/>
      <c r="Z52" s="3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</row>
    <row r="53" spans="1:52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3"/>
      <c r="L53" s="3"/>
      <c r="M53" s="2"/>
      <c r="N53" s="2"/>
      <c r="O53" s="2"/>
      <c r="P53" s="2"/>
      <c r="Q53" s="2"/>
      <c r="R53" s="3"/>
      <c r="S53" s="3"/>
      <c r="T53" s="2"/>
      <c r="U53" s="2"/>
      <c r="V53" s="2"/>
      <c r="W53" s="2"/>
      <c r="X53" s="2"/>
      <c r="Y53" s="3"/>
      <c r="Z53" s="3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</row>
    <row r="54" spans="1:52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3"/>
      <c r="L54" s="3"/>
      <c r="M54" s="2"/>
      <c r="N54" s="2"/>
      <c r="O54" s="2"/>
      <c r="P54" s="2"/>
      <c r="Q54" s="2"/>
      <c r="R54" s="3"/>
      <c r="S54" s="3"/>
      <c r="T54" s="2"/>
      <c r="U54" s="2"/>
      <c r="V54" s="2"/>
      <c r="W54" s="2"/>
      <c r="X54" s="2"/>
      <c r="Y54" s="3"/>
      <c r="Z54" s="3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</row>
    <row r="55" spans="1:52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3"/>
      <c r="L55" s="3"/>
      <c r="M55" s="2"/>
      <c r="N55" s="2"/>
      <c r="O55" s="2"/>
      <c r="P55" s="2"/>
      <c r="Q55" s="2"/>
      <c r="R55" s="3"/>
      <c r="S55" s="3"/>
      <c r="T55" s="2"/>
      <c r="U55" s="2"/>
      <c r="V55" s="2"/>
      <c r="W55" s="2"/>
      <c r="X55" s="2"/>
      <c r="Y55" s="3"/>
      <c r="Z55" s="3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</row>
    <row r="56" spans="1:52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3"/>
      <c r="L56" s="3"/>
      <c r="M56" s="2"/>
      <c r="N56" s="2"/>
      <c r="O56" s="2"/>
      <c r="P56" s="2"/>
      <c r="Q56" s="2"/>
      <c r="R56" s="3"/>
      <c r="S56" s="3"/>
      <c r="T56" s="2"/>
      <c r="U56" s="2"/>
      <c r="V56" s="2"/>
      <c r="W56" s="2"/>
      <c r="X56" s="2"/>
      <c r="Y56" s="3"/>
      <c r="Z56" s="3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</row>
    <row r="57" spans="1:52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3"/>
      <c r="L57" s="3"/>
      <c r="M57" s="2"/>
      <c r="N57" s="2"/>
      <c r="O57" s="2"/>
      <c r="P57" s="2"/>
      <c r="Q57" s="2"/>
      <c r="R57" s="3"/>
      <c r="S57" s="3"/>
      <c r="T57" s="2"/>
      <c r="U57" s="2"/>
      <c r="V57" s="2"/>
      <c r="W57" s="2"/>
      <c r="X57" s="2"/>
      <c r="Y57" s="3"/>
      <c r="Z57" s="3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</row>
    <row r="58" spans="1:52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3"/>
      <c r="L58" s="3"/>
      <c r="M58" s="2"/>
      <c r="N58" s="2"/>
      <c r="O58" s="2"/>
      <c r="P58" s="2"/>
      <c r="Q58" s="2"/>
      <c r="R58" s="3"/>
      <c r="S58" s="3"/>
      <c r="T58" s="2"/>
      <c r="U58" s="2"/>
      <c r="V58" s="2"/>
      <c r="W58" s="2"/>
      <c r="X58" s="2"/>
      <c r="Y58" s="3"/>
      <c r="Z58" s="3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</row>
    <row r="59" spans="1:52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3"/>
      <c r="L59" s="3"/>
      <c r="M59" s="2"/>
      <c r="N59" s="2"/>
      <c r="O59" s="2"/>
      <c r="P59" s="2"/>
      <c r="Q59" s="2"/>
      <c r="R59" s="3"/>
      <c r="S59" s="3"/>
      <c r="T59" s="2"/>
      <c r="U59" s="2"/>
      <c r="V59" s="2"/>
      <c r="W59" s="2"/>
      <c r="X59" s="2"/>
      <c r="Y59" s="3"/>
      <c r="Z59" s="3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</row>
    <row r="60" spans="1:52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3"/>
      <c r="L60" s="3"/>
      <c r="M60" s="2"/>
      <c r="N60" s="2"/>
      <c r="O60" s="2"/>
      <c r="P60" s="2"/>
      <c r="Q60" s="2"/>
      <c r="R60" s="3"/>
      <c r="S60" s="3"/>
      <c r="T60" s="2"/>
      <c r="U60" s="2"/>
      <c r="V60" s="2"/>
      <c r="W60" s="2"/>
      <c r="X60" s="2"/>
      <c r="Y60" s="3"/>
      <c r="Z60" s="3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</row>
    <row r="61" spans="1:52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3"/>
      <c r="L61" s="3"/>
      <c r="M61" s="2"/>
      <c r="N61" s="2"/>
      <c r="O61" s="2"/>
      <c r="P61" s="2"/>
      <c r="Q61" s="2"/>
      <c r="R61" s="3"/>
      <c r="S61" s="3"/>
      <c r="T61" s="2"/>
      <c r="U61" s="2"/>
      <c r="V61" s="2"/>
      <c r="W61" s="2"/>
      <c r="X61" s="2"/>
      <c r="Y61" s="3"/>
      <c r="Z61" s="3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</row>
    <row r="62" spans="1:52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3"/>
      <c r="L62" s="3"/>
      <c r="M62" s="2"/>
      <c r="N62" s="2"/>
      <c r="O62" s="2"/>
      <c r="P62" s="2"/>
      <c r="Q62" s="2"/>
      <c r="R62" s="3"/>
      <c r="S62" s="3"/>
      <c r="T62" s="2"/>
      <c r="U62" s="2"/>
      <c r="V62" s="2"/>
      <c r="W62" s="2"/>
      <c r="X62" s="2"/>
      <c r="Y62" s="3"/>
      <c r="Z62" s="3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</row>
    <row r="63" spans="1:52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3"/>
      <c r="L63" s="3"/>
      <c r="M63" s="2"/>
      <c r="N63" s="2"/>
      <c r="O63" s="2"/>
      <c r="P63" s="2"/>
      <c r="Q63" s="2"/>
      <c r="R63" s="3"/>
      <c r="S63" s="3"/>
      <c r="T63" s="2"/>
      <c r="U63" s="2"/>
      <c r="V63" s="2"/>
      <c r="W63" s="2"/>
      <c r="X63" s="2"/>
      <c r="Y63" s="3"/>
      <c r="Z63" s="3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</row>
    <row r="64" spans="1:52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3"/>
      <c r="L64" s="3"/>
      <c r="M64" s="2"/>
      <c r="N64" s="2"/>
      <c r="O64" s="2"/>
      <c r="P64" s="2"/>
      <c r="Q64" s="2"/>
      <c r="R64" s="3"/>
      <c r="S64" s="3"/>
      <c r="T64" s="2"/>
      <c r="U64" s="2"/>
      <c r="V64" s="2"/>
      <c r="W64" s="2"/>
      <c r="X64" s="2"/>
      <c r="Y64" s="3"/>
      <c r="Z64" s="3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</row>
    <row r="65" spans="1:52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3"/>
      <c r="L65" s="3"/>
      <c r="M65" s="2"/>
      <c r="N65" s="2"/>
      <c r="O65" s="2"/>
      <c r="P65" s="2"/>
      <c r="Q65" s="2"/>
      <c r="R65" s="3"/>
      <c r="S65" s="3"/>
      <c r="T65" s="2"/>
      <c r="U65" s="2"/>
      <c r="V65" s="2"/>
      <c r="W65" s="2"/>
      <c r="X65" s="2"/>
      <c r="Y65" s="3"/>
      <c r="Z65" s="3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</row>
    <row r="66" spans="1:52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3"/>
      <c r="L66" s="3"/>
      <c r="M66" s="2"/>
      <c r="N66" s="2"/>
      <c r="O66" s="2"/>
      <c r="P66" s="2"/>
      <c r="Q66" s="2"/>
      <c r="R66" s="3"/>
      <c r="S66" s="3"/>
      <c r="T66" s="2"/>
      <c r="U66" s="2"/>
      <c r="V66" s="2"/>
      <c r="W66" s="2"/>
      <c r="X66" s="2"/>
      <c r="Y66" s="3"/>
      <c r="Z66" s="3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</row>
    <row r="67" spans="1:52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3"/>
      <c r="L67" s="3"/>
      <c r="M67" s="2"/>
      <c r="N67" s="2"/>
      <c r="O67" s="2"/>
      <c r="P67" s="2"/>
      <c r="Q67" s="2"/>
      <c r="R67" s="3"/>
      <c r="S67" s="3"/>
      <c r="T67" s="2"/>
      <c r="U67" s="2"/>
      <c r="V67" s="2"/>
      <c r="W67" s="2"/>
      <c r="X67" s="2"/>
      <c r="Y67" s="3"/>
      <c r="Z67" s="3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</row>
    <row r="68" spans="1:52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3"/>
      <c r="L68" s="3"/>
      <c r="M68" s="2"/>
      <c r="N68" s="2"/>
      <c r="O68" s="2"/>
      <c r="P68" s="2"/>
      <c r="Q68" s="2"/>
      <c r="R68" s="3"/>
      <c r="S68" s="3"/>
      <c r="T68" s="2"/>
      <c r="U68" s="2"/>
      <c r="V68" s="2"/>
      <c r="W68" s="2"/>
      <c r="X68" s="2"/>
      <c r="Y68" s="3"/>
      <c r="Z68" s="3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</row>
    <row r="69" spans="1:52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3"/>
      <c r="L69" s="3"/>
      <c r="M69" s="2"/>
      <c r="N69" s="2"/>
      <c r="O69" s="2"/>
      <c r="P69" s="2"/>
      <c r="Q69" s="2"/>
      <c r="R69" s="3"/>
      <c r="S69" s="3"/>
      <c r="T69" s="2"/>
      <c r="U69" s="2"/>
      <c r="V69" s="2"/>
      <c r="W69" s="2"/>
      <c r="X69" s="2"/>
      <c r="Y69" s="3"/>
      <c r="Z69" s="3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</row>
    <row r="70" spans="1:52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3"/>
      <c r="L70" s="3"/>
      <c r="M70" s="2"/>
      <c r="N70" s="2"/>
      <c r="O70" s="2"/>
      <c r="P70" s="2"/>
      <c r="Q70" s="2"/>
      <c r="R70" s="3"/>
      <c r="S70" s="3"/>
      <c r="T70" s="2"/>
      <c r="U70" s="2"/>
      <c r="V70" s="2"/>
      <c r="W70" s="2"/>
      <c r="X70" s="2"/>
      <c r="Y70" s="3"/>
      <c r="Z70" s="3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</row>
    <row r="71" spans="1:52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3"/>
      <c r="L71" s="3"/>
      <c r="M71" s="2"/>
      <c r="N71" s="2"/>
      <c r="O71" s="2"/>
      <c r="P71" s="2"/>
      <c r="Q71" s="2"/>
      <c r="R71" s="3"/>
      <c r="S71" s="3"/>
      <c r="T71" s="2"/>
      <c r="U71" s="2"/>
      <c r="V71" s="2"/>
      <c r="W71" s="2"/>
      <c r="X71" s="2"/>
      <c r="Y71" s="3"/>
      <c r="Z71" s="3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</row>
    <row r="72" spans="1:52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3"/>
      <c r="L72" s="3"/>
      <c r="M72" s="2"/>
      <c r="N72" s="2"/>
      <c r="O72" s="2"/>
      <c r="P72" s="2"/>
      <c r="Q72" s="2"/>
      <c r="R72" s="3"/>
      <c r="S72" s="3"/>
      <c r="T72" s="2"/>
      <c r="U72" s="2"/>
      <c r="V72" s="2"/>
      <c r="W72" s="2"/>
      <c r="X72" s="2"/>
      <c r="Y72" s="3"/>
      <c r="Z72" s="3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</row>
    <row r="73" spans="1:52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3"/>
      <c r="L73" s="3"/>
      <c r="M73" s="2"/>
      <c r="N73" s="2"/>
      <c r="O73" s="2"/>
      <c r="P73" s="2"/>
      <c r="Q73" s="2"/>
      <c r="R73" s="3"/>
      <c r="S73" s="3"/>
      <c r="T73" s="2"/>
      <c r="U73" s="2"/>
      <c r="V73" s="2"/>
      <c r="W73" s="2"/>
      <c r="X73" s="2"/>
      <c r="Y73" s="3"/>
      <c r="Z73" s="3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</row>
    <row r="74" spans="1:52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3"/>
      <c r="L74" s="3"/>
      <c r="M74" s="2"/>
      <c r="N74" s="2"/>
      <c r="O74" s="2"/>
      <c r="P74" s="2"/>
      <c r="Q74" s="2"/>
      <c r="R74" s="3"/>
      <c r="S74" s="3"/>
      <c r="T74" s="2"/>
      <c r="U74" s="2"/>
      <c r="V74" s="2"/>
      <c r="W74" s="2"/>
      <c r="X74" s="2"/>
      <c r="Y74" s="3"/>
      <c r="Z74" s="3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</row>
    <row r="75" spans="1:52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3"/>
      <c r="L75" s="3"/>
      <c r="M75" s="2"/>
      <c r="N75" s="2"/>
      <c r="O75" s="2"/>
      <c r="P75" s="2"/>
      <c r="Q75" s="2"/>
      <c r="R75" s="3"/>
      <c r="S75" s="3"/>
      <c r="T75" s="2"/>
      <c r="U75" s="2"/>
      <c r="V75" s="2"/>
      <c r="W75" s="2"/>
      <c r="X75" s="2"/>
      <c r="Y75" s="3"/>
      <c r="Z75" s="3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</row>
    <row r="76" spans="1:52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3"/>
      <c r="L76" s="3"/>
      <c r="M76" s="2"/>
      <c r="N76" s="2"/>
      <c r="O76" s="2"/>
      <c r="P76" s="2"/>
      <c r="Q76" s="2"/>
      <c r="R76" s="3"/>
      <c r="S76" s="3"/>
      <c r="T76" s="2"/>
      <c r="U76" s="2"/>
      <c r="V76" s="2"/>
      <c r="W76" s="2"/>
      <c r="X76" s="2"/>
      <c r="Y76" s="3"/>
      <c r="Z76" s="3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</row>
    <row r="77" spans="1:52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3"/>
      <c r="L77" s="3"/>
      <c r="M77" s="2"/>
      <c r="N77" s="2"/>
      <c r="O77" s="2"/>
      <c r="P77" s="2"/>
      <c r="Q77" s="2"/>
      <c r="R77" s="3"/>
      <c r="S77" s="3"/>
      <c r="T77" s="2"/>
      <c r="U77" s="2"/>
      <c r="V77" s="2"/>
      <c r="W77" s="2"/>
      <c r="X77" s="2"/>
      <c r="Y77" s="3"/>
      <c r="Z77" s="3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</row>
    <row r="78" spans="1:52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3"/>
      <c r="L78" s="3"/>
      <c r="M78" s="2"/>
      <c r="N78" s="2"/>
      <c r="O78" s="2"/>
      <c r="P78" s="2"/>
      <c r="Q78" s="2"/>
      <c r="R78" s="3"/>
      <c r="S78" s="3"/>
      <c r="T78" s="2"/>
      <c r="U78" s="2"/>
      <c r="V78" s="2"/>
      <c r="W78" s="2"/>
      <c r="X78" s="2"/>
      <c r="Y78" s="3"/>
      <c r="Z78" s="3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</row>
    <row r="79" spans="1:52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3"/>
      <c r="L79" s="3"/>
      <c r="M79" s="2"/>
      <c r="N79" s="2"/>
      <c r="O79" s="2"/>
      <c r="P79" s="2"/>
      <c r="Q79" s="2"/>
      <c r="R79" s="3"/>
      <c r="S79" s="3"/>
      <c r="T79" s="2"/>
      <c r="U79" s="2"/>
      <c r="V79" s="2"/>
      <c r="W79" s="2"/>
      <c r="X79" s="2"/>
      <c r="Y79" s="3"/>
      <c r="Z79" s="3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</row>
    <row r="80" spans="1:52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3"/>
      <c r="L80" s="3"/>
      <c r="M80" s="2"/>
      <c r="N80" s="2"/>
      <c r="O80" s="2"/>
      <c r="P80" s="2"/>
      <c r="Q80" s="2"/>
      <c r="R80" s="3"/>
      <c r="S80" s="3"/>
      <c r="T80" s="2"/>
      <c r="U80" s="2"/>
      <c r="V80" s="2"/>
      <c r="W80" s="2"/>
      <c r="X80" s="2"/>
      <c r="Y80" s="3"/>
      <c r="Z80" s="3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</row>
    <row r="81" spans="1:52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3"/>
      <c r="L81" s="3"/>
      <c r="M81" s="2"/>
      <c r="N81" s="2"/>
      <c r="O81" s="2"/>
      <c r="P81" s="2"/>
      <c r="Q81" s="2"/>
      <c r="R81" s="3"/>
      <c r="S81" s="3"/>
      <c r="T81" s="2"/>
      <c r="U81" s="2"/>
      <c r="V81" s="2"/>
      <c r="W81" s="2"/>
      <c r="X81" s="2"/>
      <c r="Y81" s="3"/>
      <c r="Z81" s="3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</row>
    <row r="82" spans="1:52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3"/>
      <c r="L82" s="3"/>
      <c r="M82" s="2"/>
      <c r="N82" s="2"/>
      <c r="O82" s="2"/>
      <c r="P82" s="2"/>
      <c r="Q82" s="2"/>
      <c r="R82" s="3"/>
      <c r="S82" s="3"/>
      <c r="T82" s="2"/>
      <c r="U82" s="2"/>
      <c r="V82" s="2"/>
      <c r="W82" s="2"/>
      <c r="X82" s="2"/>
      <c r="Y82" s="3"/>
      <c r="Z82" s="3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</row>
    <row r="83" spans="1:52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3"/>
      <c r="L83" s="3"/>
      <c r="M83" s="2"/>
      <c r="N83" s="2"/>
      <c r="O83" s="2"/>
      <c r="P83" s="2"/>
      <c r="Q83" s="2"/>
      <c r="R83" s="3"/>
      <c r="S83" s="3"/>
      <c r="T83" s="2"/>
      <c r="U83" s="2"/>
      <c r="V83" s="2"/>
      <c r="W83" s="2"/>
      <c r="X83" s="2"/>
      <c r="Y83" s="3"/>
      <c r="Z83" s="3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</row>
    <row r="84" spans="1:52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3"/>
      <c r="L84" s="3"/>
      <c r="M84" s="2"/>
      <c r="N84" s="2"/>
      <c r="O84" s="2"/>
      <c r="P84" s="2"/>
      <c r="Q84" s="2"/>
      <c r="R84" s="3"/>
      <c r="S84" s="3"/>
      <c r="T84" s="2"/>
      <c r="U84" s="2"/>
      <c r="V84" s="2"/>
      <c r="W84" s="2"/>
      <c r="X84" s="2"/>
      <c r="Y84" s="3"/>
      <c r="Z84" s="3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</row>
    <row r="85" spans="1:52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3"/>
      <c r="L85" s="3"/>
      <c r="M85" s="2"/>
      <c r="N85" s="2"/>
      <c r="O85" s="2"/>
      <c r="P85" s="2"/>
      <c r="Q85" s="2"/>
      <c r="R85" s="3"/>
      <c r="S85" s="3"/>
      <c r="T85" s="2"/>
      <c r="U85" s="2"/>
      <c r="V85" s="2"/>
      <c r="W85" s="2"/>
      <c r="X85" s="2"/>
      <c r="Y85" s="3"/>
      <c r="Z85" s="3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</row>
    <row r="86" spans="1:52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3"/>
      <c r="L86" s="3"/>
      <c r="M86" s="2"/>
      <c r="N86" s="2"/>
      <c r="O86" s="2"/>
      <c r="P86" s="2"/>
      <c r="Q86" s="2"/>
      <c r="R86" s="3"/>
      <c r="S86" s="3"/>
      <c r="T86" s="2"/>
      <c r="U86" s="2"/>
      <c r="V86" s="2"/>
      <c r="W86" s="2"/>
      <c r="X86" s="2"/>
      <c r="Y86" s="3"/>
      <c r="Z86" s="3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</row>
    <row r="87" spans="1:52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3"/>
      <c r="L87" s="3"/>
      <c r="M87" s="2"/>
      <c r="N87" s="2"/>
      <c r="O87" s="2"/>
      <c r="P87" s="2"/>
      <c r="Q87" s="2"/>
      <c r="R87" s="3"/>
      <c r="S87" s="3"/>
      <c r="T87" s="2"/>
      <c r="U87" s="2"/>
      <c r="V87" s="2"/>
      <c r="W87" s="2"/>
      <c r="X87" s="2"/>
      <c r="Y87" s="3"/>
      <c r="Z87" s="3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</row>
    <row r="88" spans="1:52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3"/>
      <c r="L88" s="3"/>
      <c r="M88" s="2"/>
      <c r="N88" s="2"/>
      <c r="O88" s="2"/>
      <c r="P88" s="2"/>
      <c r="Q88" s="2"/>
      <c r="R88" s="3"/>
      <c r="S88" s="3"/>
      <c r="T88" s="2"/>
      <c r="U88" s="2"/>
      <c r="V88" s="2"/>
      <c r="W88" s="2"/>
      <c r="X88" s="2"/>
      <c r="Y88" s="3"/>
      <c r="Z88" s="3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</row>
    <row r="89" spans="1:52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3"/>
      <c r="L89" s="3"/>
      <c r="M89" s="2"/>
      <c r="N89" s="2"/>
      <c r="O89" s="2"/>
      <c r="P89" s="2"/>
      <c r="Q89" s="2"/>
      <c r="R89" s="3"/>
      <c r="S89" s="3"/>
      <c r="T89" s="2"/>
      <c r="U89" s="2"/>
      <c r="V89" s="2"/>
      <c r="W89" s="2"/>
      <c r="X89" s="2"/>
      <c r="Y89" s="3"/>
      <c r="Z89" s="3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</row>
    <row r="90" spans="1:52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3"/>
      <c r="L90" s="3"/>
      <c r="M90" s="2"/>
      <c r="N90" s="2"/>
      <c r="O90" s="2"/>
      <c r="P90" s="2"/>
      <c r="Q90" s="2"/>
      <c r="R90" s="3"/>
      <c r="S90" s="3"/>
      <c r="T90" s="2"/>
      <c r="U90" s="2"/>
      <c r="V90" s="2"/>
      <c r="W90" s="2"/>
      <c r="X90" s="2"/>
      <c r="Y90" s="3"/>
      <c r="Z90" s="3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</row>
    <row r="91" spans="1:52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3"/>
      <c r="L91" s="3"/>
      <c r="M91" s="2"/>
      <c r="N91" s="2"/>
      <c r="O91" s="2"/>
      <c r="P91" s="2"/>
      <c r="Q91" s="2"/>
      <c r="R91" s="3"/>
      <c r="S91" s="3"/>
      <c r="T91" s="2"/>
      <c r="U91" s="2"/>
      <c r="V91" s="2"/>
      <c r="W91" s="2"/>
      <c r="X91" s="2"/>
      <c r="Y91" s="3"/>
      <c r="Z91" s="3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</row>
    <row r="92" spans="1:52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3"/>
      <c r="L92" s="3"/>
      <c r="M92" s="2"/>
      <c r="N92" s="2"/>
      <c r="O92" s="2"/>
      <c r="P92" s="2"/>
      <c r="Q92" s="2"/>
      <c r="R92" s="3"/>
      <c r="S92" s="3"/>
      <c r="T92" s="2"/>
      <c r="U92" s="2"/>
      <c r="V92" s="2"/>
      <c r="W92" s="2"/>
      <c r="X92" s="2"/>
      <c r="Y92" s="3"/>
      <c r="Z92" s="3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</row>
    <row r="93" spans="1:52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3"/>
      <c r="L93" s="3"/>
      <c r="M93" s="2"/>
      <c r="N93" s="2"/>
      <c r="O93" s="2"/>
      <c r="P93" s="2"/>
      <c r="Q93" s="2"/>
      <c r="R93" s="3"/>
      <c r="S93" s="3"/>
      <c r="T93" s="2"/>
      <c r="U93" s="2"/>
      <c r="V93" s="2"/>
      <c r="W93" s="2"/>
      <c r="X93" s="2"/>
      <c r="Y93" s="3"/>
      <c r="Z93" s="3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</row>
    <row r="94" spans="1:52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3"/>
      <c r="L94" s="3"/>
      <c r="M94" s="2"/>
      <c r="N94" s="2"/>
      <c r="O94" s="2"/>
      <c r="P94" s="2"/>
      <c r="Q94" s="2"/>
      <c r="R94" s="3"/>
      <c r="S94" s="3"/>
      <c r="T94" s="2"/>
      <c r="U94" s="2"/>
      <c r="V94" s="2"/>
      <c r="W94" s="2"/>
      <c r="X94" s="2"/>
      <c r="Y94" s="3"/>
      <c r="Z94" s="3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</row>
    <row r="95" spans="1:52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3"/>
      <c r="L95" s="3"/>
      <c r="M95" s="2"/>
      <c r="N95" s="2"/>
      <c r="O95" s="2"/>
      <c r="P95" s="2"/>
      <c r="Q95" s="2"/>
      <c r="R95" s="3"/>
      <c r="S95" s="3"/>
      <c r="T95" s="2"/>
      <c r="U95" s="2"/>
      <c r="V95" s="2"/>
      <c r="W95" s="2"/>
      <c r="X95" s="2"/>
      <c r="Y95" s="3"/>
      <c r="Z95" s="3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</row>
    <row r="96" spans="1:52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3"/>
      <c r="L96" s="3"/>
      <c r="M96" s="2"/>
      <c r="N96" s="2"/>
      <c r="O96" s="2"/>
      <c r="P96" s="2"/>
      <c r="Q96" s="2"/>
      <c r="R96" s="3"/>
      <c r="S96" s="3"/>
      <c r="T96" s="2"/>
      <c r="U96" s="2"/>
      <c r="V96" s="2"/>
      <c r="W96" s="2"/>
      <c r="X96" s="2"/>
      <c r="Y96" s="3"/>
      <c r="Z96" s="3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</row>
    <row r="97" spans="1:52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3"/>
      <c r="L97" s="3"/>
      <c r="M97" s="2"/>
      <c r="N97" s="2"/>
      <c r="O97" s="2"/>
      <c r="P97" s="2"/>
      <c r="Q97" s="2"/>
      <c r="R97" s="3"/>
      <c r="S97" s="3"/>
      <c r="T97" s="2"/>
      <c r="U97" s="2"/>
      <c r="V97" s="2"/>
      <c r="W97" s="2"/>
      <c r="X97" s="2"/>
      <c r="Y97" s="3"/>
      <c r="Z97" s="3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</row>
    <row r="98" spans="1:52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3"/>
      <c r="L98" s="3"/>
      <c r="M98" s="2"/>
      <c r="N98" s="2"/>
      <c r="O98" s="2"/>
      <c r="P98" s="2"/>
      <c r="Q98" s="2"/>
      <c r="R98" s="3"/>
      <c r="S98" s="3"/>
      <c r="T98" s="2"/>
      <c r="U98" s="2"/>
      <c r="V98" s="2"/>
      <c r="W98" s="2"/>
      <c r="X98" s="2"/>
      <c r="Y98" s="3"/>
      <c r="Z98" s="3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</row>
    <row r="99" spans="1:52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3"/>
      <c r="L99" s="3"/>
      <c r="M99" s="2"/>
      <c r="N99" s="2"/>
      <c r="O99" s="2"/>
      <c r="P99" s="2"/>
      <c r="Q99" s="2"/>
      <c r="R99" s="3"/>
      <c r="S99" s="3"/>
      <c r="T99" s="2"/>
      <c r="U99" s="2"/>
      <c r="V99" s="2"/>
      <c r="W99" s="2"/>
      <c r="X99" s="2"/>
      <c r="Y99" s="3"/>
      <c r="Z99" s="3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</row>
  </sheetData>
  <conditionalFormatting sqref="C1">
    <cfRule type="cellIs" dxfId="0" priority="10" operator="equal">
      <formula>"abcd"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0"/>
  <sheetViews>
    <sheetView showGridLines="0" workbookViewId="0">
      <selection activeCell="F1" sqref="F1"/>
    </sheetView>
  </sheetViews>
  <sheetFormatPr defaultColWidth="2.85546875" defaultRowHeight="11.25" outlineLevelCol="1" x14ac:dyDescent="0.2"/>
  <cols>
    <col min="1" max="2" width="2.7109375" style="1" customWidth="1"/>
    <col min="3" max="3" width="2.7109375" style="7" customWidth="1"/>
    <col min="4" max="4" width="4" style="7" bestFit="1" customWidth="1"/>
    <col min="5" max="5" width="15.140625" style="7" bestFit="1" customWidth="1"/>
    <col min="6" max="8" width="17.28515625" style="7" customWidth="1"/>
    <col min="9" max="9" width="8" style="7" bestFit="1" customWidth="1"/>
    <col min="10" max="10" width="13.140625" style="7" bestFit="1" customWidth="1"/>
    <col min="11" max="11" width="15.140625" style="10" bestFit="1" customWidth="1"/>
    <col min="12" max="12" width="2.7109375" style="7" hidden="1" customWidth="1" outlineLevel="1"/>
    <col min="13" max="13" width="15.140625" style="7" hidden="1" customWidth="1" outlineLevel="1"/>
    <col min="14" max="14" width="2.7109375" style="1" customWidth="1" collapsed="1"/>
    <col min="15" max="15" width="17.28515625" style="1" bestFit="1" customWidth="1"/>
    <col min="16" max="26" width="14.85546875" style="1" customWidth="1"/>
    <col min="27" max="30" width="14.85546875" style="13" customWidth="1"/>
    <col min="31" max="147" width="14.85546875" style="1" customWidth="1"/>
    <col min="148" max="16384" width="2.85546875" style="1"/>
  </cols>
  <sheetData>
    <row r="1" spans="1:26" x14ac:dyDescent="0.2">
      <c r="A1" s="2"/>
      <c r="B1" s="2"/>
      <c r="C1" s="112"/>
      <c r="D1" s="112"/>
      <c r="E1" s="8" t="s">
        <v>127</v>
      </c>
      <c r="F1" s="23" t="s">
        <v>19</v>
      </c>
      <c r="G1" s="112"/>
      <c r="H1" s="112"/>
      <c r="I1" s="112"/>
      <c r="J1" s="112"/>
      <c r="K1" s="114"/>
      <c r="L1" s="112"/>
      <c r="M1" s="112"/>
      <c r="N1" s="68"/>
      <c r="O1" s="68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">
      <c r="A2" s="2"/>
      <c r="B2" s="2"/>
      <c r="C2" s="112"/>
      <c r="D2" s="6"/>
      <c r="E2" s="84" t="s">
        <v>128</v>
      </c>
      <c r="F2" s="23" t="str">
        <f>Currency&amp;CurveTenor</f>
        <v>JPYON</v>
      </c>
      <c r="G2" s="112"/>
      <c r="H2" s="112"/>
      <c r="I2" s="112"/>
      <c r="J2" s="112"/>
      <c r="K2" s="114"/>
      <c r="L2" s="112"/>
      <c r="M2" s="6"/>
      <c r="N2" s="68"/>
      <c r="O2" s="68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x14ac:dyDescent="0.2">
      <c r="A3" s="2"/>
      <c r="B3" s="2"/>
      <c r="C3" s="112"/>
      <c r="D3" s="112"/>
      <c r="E3" s="6"/>
      <c r="F3" s="112"/>
      <c r="G3" s="112"/>
      <c r="H3" s="112"/>
      <c r="I3" s="112"/>
      <c r="J3" s="112"/>
      <c r="K3" s="114"/>
      <c r="L3" s="112"/>
      <c r="M3" s="112"/>
      <c r="N3" s="68"/>
      <c r="O3" s="68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2">
      <c r="A4" s="2"/>
      <c r="B4" s="2"/>
      <c r="C4" s="112"/>
      <c r="D4" s="31"/>
      <c r="E4" s="31" t="s">
        <v>57</v>
      </c>
      <c r="F4" s="31" t="s">
        <v>91</v>
      </c>
      <c r="G4" s="31" t="s">
        <v>123</v>
      </c>
      <c r="H4" s="31" t="s">
        <v>55</v>
      </c>
      <c r="I4" s="32" t="s">
        <v>54</v>
      </c>
      <c r="J4" s="32" t="s">
        <v>125</v>
      </c>
      <c r="K4" s="32" t="s">
        <v>126</v>
      </c>
      <c r="L4" s="116"/>
      <c r="M4" s="8" t="s">
        <v>118</v>
      </c>
      <c r="N4" s="68"/>
      <c r="O4" s="68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x14ac:dyDescent="0.2">
      <c r="A5" s="2"/>
      <c r="B5" s="2"/>
      <c r="C5" s="112"/>
      <c r="D5" s="34" t="s">
        <v>19</v>
      </c>
      <c r="E5" s="34" t="s">
        <v>95</v>
      </c>
      <c r="F5" s="77">
        <f t="shared" ref="F5" si="0">EvaluationDate</f>
        <v>41834</v>
      </c>
      <c r="G5" s="77">
        <f>_xll.qlInterestRateIndexValueDate(OvernightIndex,F5)</f>
        <v>41834</v>
      </c>
      <c r="H5" s="77">
        <f>_xll.qlInterestRateIndexMaturity(OvernightIndex,G5)</f>
        <v>41835</v>
      </c>
      <c r="I5" s="78">
        <f>_xll.qlIndexFixing(OvernightIndex,F5,TRUE,InterestRatesTrigger)</f>
        <v>6.42807346373786E-4</v>
      </c>
      <c r="J5" s="65" t="str">
        <f>Contribution!G5</f>
        <v>JPYONOND=</v>
      </c>
      <c r="K5" s="109"/>
      <c r="L5" s="116"/>
      <c r="M5" s="83" t="str">
        <f>_xll.qlOvernightIndex(,"Tonar",0,Currency,LocalCalendar,"Actual/365 (Fixed)",YieldCurve,,Trigger)</f>
        <v>obj_00495#0002</v>
      </c>
      <c r="N5" s="68"/>
      <c r="O5" s="68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x14ac:dyDescent="0.2">
      <c r="A6" s="2"/>
      <c r="B6" s="2"/>
      <c r="C6" s="112"/>
      <c r="D6" s="37" t="s">
        <v>20</v>
      </c>
      <c r="E6" s="37" t="s">
        <v>95</v>
      </c>
      <c r="F6" s="80">
        <f>H5</f>
        <v>41835</v>
      </c>
      <c r="G6" s="80">
        <f>_xll.qlInterestRateIndexValueDate(OvernightIndex,F6)</f>
        <v>41835</v>
      </c>
      <c r="H6" s="80">
        <f>_xll.qlInterestRateIndexMaturity(OvernightIndex,G6)</f>
        <v>41836</v>
      </c>
      <c r="I6" s="79">
        <f>_xll.qlIndexFixing(OvernightIndex,F6,TRUE,InterestRatesTrigger)</f>
        <v>6.4284050872887022E-4</v>
      </c>
      <c r="J6" s="65" t="str">
        <f>Contribution!G6</f>
        <v>JPYONTND=</v>
      </c>
      <c r="K6" s="65"/>
      <c r="L6" s="117"/>
      <c r="M6" s="118"/>
      <c r="N6" s="68"/>
      <c r="O6" s="68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x14ac:dyDescent="0.2">
      <c r="A7" s="2"/>
      <c r="B7" s="2"/>
      <c r="C7" s="112"/>
      <c r="D7" s="39" t="s">
        <v>21</v>
      </c>
      <c r="E7" s="39" t="s">
        <v>95</v>
      </c>
      <c r="F7" s="81">
        <f>H6</f>
        <v>41836</v>
      </c>
      <c r="G7" s="81">
        <f>_xll.qlInterestRateIndexValueDate(OvernightIndex,F7)</f>
        <v>41836</v>
      </c>
      <c r="H7" s="81">
        <f>_xll.qlInterestRateIndexMaturity(OvernightIndex,G7)</f>
        <v>41837</v>
      </c>
      <c r="I7" s="82">
        <f>_xll.qlIndexFixing(OvernightIndex,F7,TRUE,InterestRatesTrigger)</f>
        <v>6.4290683352008493E-4</v>
      </c>
      <c r="J7" s="65" t="str">
        <f>Contribution!G7</f>
        <v>JPYONSND=</v>
      </c>
      <c r="K7" s="65"/>
      <c r="L7" s="116"/>
      <c r="M7" s="8" t="s">
        <v>124</v>
      </c>
      <c r="N7" s="68"/>
      <c r="O7" s="68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x14ac:dyDescent="0.2">
      <c r="A8" s="2"/>
      <c r="B8" s="2"/>
      <c r="C8" s="112"/>
      <c r="D8" s="37" t="s">
        <v>22</v>
      </c>
      <c r="E8" s="37" t="s">
        <v>86</v>
      </c>
      <c r="F8" s="80"/>
      <c r="G8" s="80">
        <f>_xll.qlSwapStartDate(M8)</f>
        <v>41836</v>
      </c>
      <c r="H8" s="80">
        <f>_xll.qlSwapMaturityDate(M8)</f>
        <v>41843</v>
      </c>
      <c r="I8" s="79">
        <f>_xll.qlOvernightIndexedSwapFairRate(M8,InterestRatesTrigger)</f>
        <v>6.3456115960671051E-4</v>
      </c>
      <c r="J8" s="66" t="str">
        <f>Contribution!G8</f>
        <v>JPYONSWD=</v>
      </c>
      <c r="K8" s="66"/>
      <c r="L8" s="116"/>
      <c r="M8" s="37" t="str">
        <f>_xll.qlMakeOIS(,"1W",OvernightIndex,,"0D","Actual/360",,,Trigger)</f>
        <v>obj_004bc#0002</v>
      </c>
      <c r="N8" s="68"/>
      <c r="O8" s="68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x14ac:dyDescent="0.2">
      <c r="A9" s="2"/>
      <c r="B9" s="2"/>
      <c r="C9" s="112"/>
      <c r="D9" s="37" t="s">
        <v>23</v>
      </c>
      <c r="E9" s="37" t="s">
        <v>86</v>
      </c>
      <c r="F9" s="80"/>
      <c r="G9" s="80">
        <f>_xll.qlSwapStartDate(M9)</f>
        <v>41836</v>
      </c>
      <c r="H9" s="80">
        <f>_xll.qlSwapMaturityDate(M9)</f>
        <v>41850</v>
      </c>
      <c r="I9" s="79">
        <f>_xll.qlOvernightIndexedSwapFairRate(M9,InterestRatesTrigger)</f>
        <v>6.355954034344333E-4</v>
      </c>
      <c r="J9" s="65" t="str">
        <f>Contribution!G9</f>
        <v>JPYON2WD=</v>
      </c>
      <c r="K9" s="65"/>
      <c r="L9" s="116"/>
      <c r="M9" s="37" t="str">
        <f>_xll.qlMakeOIS(,D9,OvernightIndex,,"0D","Actual/360",,,Trigger)</f>
        <v>obj_004a5#0002</v>
      </c>
      <c r="N9" s="68"/>
      <c r="O9" s="68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x14ac:dyDescent="0.2">
      <c r="A10" s="2"/>
      <c r="B10" s="2"/>
      <c r="C10" s="112"/>
      <c r="D10" s="37" t="s">
        <v>24</v>
      </c>
      <c r="E10" s="37" t="s">
        <v>86</v>
      </c>
      <c r="F10" s="80"/>
      <c r="G10" s="80">
        <f>_xll.qlSwapStartDate(M10)</f>
        <v>41836</v>
      </c>
      <c r="H10" s="80">
        <f>_xll.qlSwapMaturityDate(M10)</f>
        <v>41857</v>
      </c>
      <c r="I10" s="79">
        <f>_xll.qlOvernightIndexedSwapFairRate(M10,InterestRatesTrigger)</f>
        <v>6.3716392412490762E-4</v>
      </c>
      <c r="J10" s="65" t="str">
        <f>Contribution!G10</f>
        <v>JPYON3WD=</v>
      </c>
      <c r="K10" s="65"/>
      <c r="L10" s="116"/>
      <c r="M10" s="37" t="str">
        <f>_xll.qlMakeOIS(,D10,OvernightIndex,,"0D","Actual/360",,,Trigger)</f>
        <v>obj_004a6#0002</v>
      </c>
      <c r="N10" s="68"/>
      <c r="O10" s="68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x14ac:dyDescent="0.2">
      <c r="A11" s="2"/>
      <c r="B11" s="2"/>
      <c r="C11" s="112"/>
      <c r="D11" s="37" t="s">
        <v>25</v>
      </c>
      <c r="E11" s="37" t="s">
        <v>86</v>
      </c>
      <c r="F11" s="80"/>
      <c r="G11" s="80">
        <f>_xll.qlSwapStartDate(M11)</f>
        <v>41836</v>
      </c>
      <c r="H11" s="80">
        <f>_xll.qlSwapMaturityDate(M11)</f>
        <v>41869</v>
      </c>
      <c r="I11" s="79">
        <f>_xll.qlOvernightIndexedSwapFairRate(M11,InterestRatesTrigger)</f>
        <v>6.4109588627125891E-4</v>
      </c>
      <c r="J11" s="65" t="str">
        <f>Contribution!G11</f>
        <v>JPYON1MD=</v>
      </c>
      <c r="K11" s="65" t="str">
        <f t="shared" ref="K11:K16" si="1">Currency&amp;D11&amp;"OIS=ICAP"</f>
        <v>JPY1MOIS=ICAP</v>
      </c>
      <c r="L11" s="116"/>
      <c r="M11" s="37" t="str">
        <f>_xll.qlMakeOIS(,D11,OvernightIndex,,"0D","Actual/360",,,Trigger)</f>
        <v>obj_004a9#0002</v>
      </c>
      <c r="N11" s="68"/>
      <c r="O11" s="68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x14ac:dyDescent="0.2">
      <c r="A12" s="2"/>
      <c r="B12" s="2"/>
      <c r="C12" s="112"/>
      <c r="D12" s="37" t="s">
        <v>26</v>
      </c>
      <c r="E12" s="37" t="s">
        <v>86</v>
      </c>
      <c r="F12" s="80"/>
      <c r="G12" s="80">
        <f>_xll.qlSwapStartDate(M12)</f>
        <v>41836</v>
      </c>
      <c r="H12" s="80">
        <f>_xll.qlSwapMaturityDate(M12)</f>
        <v>41898</v>
      </c>
      <c r="I12" s="79">
        <f>_xll.qlOvernightIndexedSwapFairRate(M12,InterestRatesTrigger)</f>
        <v>6.4109588628372236E-4</v>
      </c>
      <c r="J12" s="65" t="str">
        <f>Contribution!G12</f>
        <v>JPYON2MD=</v>
      </c>
      <c r="K12" s="65" t="str">
        <f t="shared" si="1"/>
        <v>JPY2MOIS=ICAP</v>
      </c>
      <c r="L12" s="116"/>
      <c r="M12" s="37" t="str">
        <f>_xll.qlMakeOIS(,D12,OvernightIndex,,"0D","Actual/360",,,Trigger)</f>
        <v>obj_004ab#0002</v>
      </c>
      <c r="N12" s="68"/>
      <c r="O12" s="68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2">
      <c r="A13" s="2"/>
      <c r="B13" s="2"/>
      <c r="C13" s="112"/>
      <c r="D13" s="37" t="s">
        <v>27</v>
      </c>
      <c r="E13" s="37" t="s">
        <v>86</v>
      </c>
      <c r="F13" s="80"/>
      <c r="G13" s="80">
        <f>_xll.qlSwapStartDate(M13)</f>
        <v>41836</v>
      </c>
      <c r="H13" s="80">
        <f>_xll.qlSwapMaturityDate(M13)</f>
        <v>41928</v>
      </c>
      <c r="I13" s="79">
        <f>_xll.qlOvernightIndexedSwapFairRate(M13,InterestRatesTrigger)</f>
        <v>6.1643835914130304E-4</v>
      </c>
      <c r="J13" s="65" t="str">
        <f>Contribution!G13</f>
        <v>JPYON3MD=</v>
      </c>
      <c r="K13" s="65" t="str">
        <f t="shared" si="1"/>
        <v>JPY3MOIS=ICAP</v>
      </c>
      <c r="L13" s="116"/>
      <c r="M13" s="37" t="str">
        <f>_xll.qlMakeOIS(,D13,OvernightIndex,,"0D","Actual/360",,,Trigger)</f>
        <v>obj_004ba#0002</v>
      </c>
      <c r="N13" s="68"/>
      <c r="O13" s="68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x14ac:dyDescent="0.2">
      <c r="A14" s="2"/>
      <c r="B14" s="2"/>
      <c r="C14" s="112"/>
      <c r="D14" s="37" t="s">
        <v>28</v>
      </c>
      <c r="E14" s="37" t="s">
        <v>86</v>
      </c>
      <c r="F14" s="80"/>
      <c r="G14" s="80">
        <f>_xll.qlSwapStartDate(M14)</f>
        <v>41836</v>
      </c>
      <c r="H14" s="80">
        <f>_xll.qlSwapMaturityDate(M14)</f>
        <v>41960</v>
      </c>
      <c r="I14" s="79">
        <f>_xll.qlOvernightIndexedSwapFairRate(M14,InterestRatesTrigger)</f>
        <v>6.1643835730187686E-4</v>
      </c>
      <c r="J14" s="65" t="str">
        <f>Contribution!G14</f>
        <v>JPYON4MD=</v>
      </c>
      <c r="K14" s="65" t="str">
        <f t="shared" si="1"/>
        <v>JPY4MOIS=ICAP</v>
      </c>
      <c r="L14" s="116"/>
      <c r="M14" s="37" t="str">
        <f>_xll.qlMakeOIS(,D14,OvernightIndex,,"0D","Actual/360",,,Trigger)</f>
        <v>obj_004b6#0002</v>
      </c>
      <c r="N14" s="68"/>
      <c r="O14" s="68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x14ac:dyDescent="0.2">
      <c r="A15" s="2"/>
      <c r="B15" s="2"/>
      <c r="C15" s="112"/>
      <c r="D15" s="37" t="s">
        <v>29</v>
      </c>
      <c r="E15" s="37" t="s">
        <v>86</v>
      </c>
      <c r="F15" s="80"/>
      <c r="G15" s="80">
        <f>_xll.qlSwapStartDate(M15)</f>
        <v>41836</v>
      </c>
      <c r="H15" s="80">
        <f>_xll.qlSwapMaturityDate(M15)</f>
        <v>41989</v>
      </c>
      <c r="I15" s="79">
        <f>_xll.qlOvernightIndexedSwapFairRate(M15,InterestRatesTrigger)</f>
        <v>6.164383573323437E-4</v>
      </c>
      <c r="J15" s="65" t="str">
        <f>Contribution!G15</f>
        <v>JPYON5MD=</v>
      </c>
      <c r="K15" s="65" t="str">
        <f t="shared" si="1"/>
        <v>JPY5MOIS=ICAP</v>
      </c>
      <c r="L15" s="116"/>
      <c r="M15" s="37" t="str">
        <f>_xll.qlMakeOIS(,D15,OvernightIndex,,"0D","Actual/360",,,Trigger)</f>
        <v>obj_004b1#0002</v>
      </c>
      <c r="N15" s="68"/>
      <c r="O15" s="68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">
      <c r="A16" s="2"/>
      <c r="B16" s="2"/>
      <c r="C16" s="112"/>
      <c r="D16" s="37" t="s">
        <v>18</v>
      </c>
      <c r="E16" s="37" t="s">
        <v>86</v>
      </c>
      <c r="F16" s="80"/>
      <c r="G16" s="80">
        <f>_xll.qlSwapStartDate(M16)</f>
        <v>41836</v>
      </c>
      <c r="H16" s="80">
        <f>_xll.qlSwapMaturityDate(M16)</f>
        <v>42020</v>
      </c>
      <c r="I16" s="79">
        <f>_xll.qlOvernightIndexedSwapFairRate(M16,InterestRatesTrigger)</f>
        <v>5.9178082285113822E-4</v>
      </c>
      <c r="J16" s="65" t="str">
        <f>Contribution!G16</f>
        <v>JPYON6MD=</v>
      </c>
      <c r="K16" s="65" t="str">
        <f t="shared" si="1"/>
        <v>JPY6MOIS=ICAP</v>
      </c>
      <c r="L16" s="116"/>
      <c r="M16" s="37" t="str">
        <f>_xll.qlMakeOIS(,D16,OvernightIndex,,"0D","Actual/360",,,Trigger)</f>
        <v>obj_004ad#0002</v>
      </c>
      <c r="N16" s="68"/>
      <c r="O16" s="68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x14ac:dyDescent="0.2">
      <c r="A17" s="2"/>
      <c r="B17" s="2"/>
      <c r="C17" s="112"/>
      <c r="D17" s="37" t="s">
        <v>30</v>
      </c>
      <c r="E17" s="37" t="s">
        <v>86</v>
      </c>
      <c r="F17" s="80"/>
      <c r="G17" s="80">
        <f>_xll.qlSwapStartDate(M17)</f>
        <v>41836</v>
      </c>
      <c r="H17" s="80">
        <f>_xll.qlSwapMaturityDate(M17)</f>
        <v>42051</v>
      </c>
      <c r="I17" s="79">
        <f>_xll.qlOvernightIndexedSwapFairRate(M17,InterestRatesTrigger)</f>
        <v>5.8548342488986128E-4</v>
      </c>
      <c r="J17" s="65"/>
      <c r="K17" s="65"/>
      <c r="L17" s="116"/>
      <c r="M17" s="37" t="str">
        <f>_xll.qlMakeOIS(,D17,OvernightIndex,,"0D","Actual/360",,,Trigger)</f>
        <v>obj_004bd#0002</v>
      </c>
      <c r="N17" s="68"/>
      <c r="O17" s="68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x14ac:dyDescent="0.2">
      <c r="A18" s="2"/>
      <c r="B18" s="2"/>
      <c r="C18" s="112"/>
      <c r="D18" s="37" t="s">
        <v>31</v>
      </c>
      <c r="E18" s="37" t="s">
        <v>86</v>
      </c>
      <c r="F18" s="80"/>
      <c r="G18" s="80">
        <f>_xll.qlSwapStartDate(M18)</f>
        <v>41836</v>
      </c>
      <c r="H18" s="80">
        <f>_xll.qlSwapMaturityDate(M18)</f>
        <v>42079</v>
      </c>
      <c r="I18" s="79">
        <f>_xll.qlOvernightIndexedSwapFairRate(M18,InterestRatesTrigger)</f>
        <v>5.8965198106705231E-4</v>
      </c>
      <c r="J18" s="65"/>
      <c r="K18" s="65"/>
      <c r="L18" s="116"/>
      <c r="M18" s="37" t="str">
        <f>_xll.qlMakeOIS(,D18,OvernightIndex,,"0D","Actual/360",,,Trigger)</f>
        <v>obj_004b2#0002</v>
      </c>
      <c r="N18" s="68"/>
      <c r="O18" s="68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x14ac:dyDescent="0.2">
      <c r="A19" s="2"/>
      <c r="B19" s="2"/>
      <c r="C19" s="112"/>
      <c r="D19" s="37" t="s">
        <v>32</v>
      </c>
      <c r="E19" s="37" t="s">
        <v>86</v>
      </c>
      <c r="F19" s="80"/>
      <c r="G19" s="80">
        <f>_xll.qlSwapStartDate(M19)</f>
        <v>41836</v>
      </c>
      <c r="H19" s="80">
        <f>_xll.qlSwapMaturityDate(M19)</f>
        <v>42110</v>
      </c>
      <c r="I19" s="79">
        <f>_xll.qlOvernightIndexedSwapFairRate(M19,InterestRatesTrigger)</f>
        <v>5.9178082254617091E-4</v>
      </c>
      <c r="J19" s="65" t="str">
        <f>Contribution!G19</f>
        <v>JPYON9MD=</v>
      </c>
      <c r="K19" s="65" t="str">
        <f>Currency&amp;D19&amp;"OIS=ICAP"</f>
        <v>JPY9MOIS=ICAP</v>
      </c>
      <c r="L19" s="116"/>
      <c r="M19" s="37" t="str">
        <f>_xll.qlMakeOIS(,D19,OvernightIndex,,"0D","Actual/360",,,Trigger)</f>
        <v>obj_004a4#0002</v>
      </c>
      <c r="N19" s="68"/>
      <c r="O19" s="68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x14ac:dyDescent="0.2">
      <c r="A20" s="2"/>
      <c r="B20" s="2"/>
      <c r="C20" s="112"/>
      <c r="D20" s="37" t="s">
        <v>33</v>
      </c>
      <c r="E20" s="37" t="s">
        <v>86</v>
      </c>
      <c r="F20" s="80"/>
      <c r="G20" s="80">
        <f>_xll.qlSwapStartDate(M20)</f>
        <v>41836</v>
      </c>
      <c r="H20" s="80">
        <f>_xll.qlSwapMaturityDate(M20)</f>
        <v>42142</v>
      </c>
      <c r="I20" s="79">
        <f>_xll.qlOvernightIndexedSwapFairRate(M20,InterestRatesTrigger)</f>
        <v>5.8498140848631751E-4</v>
      </c>
      <c r="J20" s="65"/>
      <c r="K20" s="65"/>
      <c r="L20" s="116"/>
      <c r="M20" s="37" t="str">
        <f>_xll.qlMakeOIS(,D20,OvernightIndex,,"0D","Actual/360",,,Trigger)</f>
        <v>obj_004a1#0002</v>
      </c>
      <c r="N20" s="68"/>
      <c r="O20" s="68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x14ac:dyDescent="0.2">
      <c r="A21" s="2"/>
      <c r="B21" s="2"/>
      <c r="C21" s="112"/>
      <c r="D21" s="37" t="s">
        <v>34</v>
      </c>
      <c r="E21" s="37" t="s">
        <v>86</v>
      </c>
      <c r="F21" s="80"/>
      <c r="G21" s="80">
        <f>_xll.qlSwapStartDate(M21)</f>
        <v>41836</v>
      </c>
      <c r="H21" s="80">
        <f>_xll.qlSwapMaturityDate(M21)</f>
        <v>42171</v>
      </c>
      <c r="I21" s="79">
        <f>_xll.qlOvernightIndexedSwapFairRate(M21,InterestRatesTrigger)</f>
        <v>5.7546644115165216E-4</v>
      </c>
      <c r="J21" s="65"/>
      <c r="K21" s="65"/>
      <c r="L21" s="116"/>
      <c r="M21" s="37" t="str">
        <f>_xll.qlMakeOIS(,D21,OvernightIndex,,"0D","Actual/360",,,Trigger)</f>
        <v>obj_004a8#0002</v>
      </c>
      <c r="N21" s="68"/>
      <c r="O21" s="68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x14ac:dyDescent="0.2">
      <c r="A22" s="2"/>
      <c r="B22" s="2"/>
      <c r="C22" s="112"/>
      <c r="D22" s="37" t="s">
        <v>35</v>
      </c>
      <c r="E22" s="37" t="s">
        <v>86</v>
      </c>
      <c r="F22" s="80"/>
      <c r="G22" s="80">
        <f>_xll.qlSwapStartDate(M22)</f>
        <v>41836</v>
      </c>
      <c r="H22" s="80">
        <f>_xll.qlSwapMaturityDate(M22)</f>
        <v>42201</v>
      </c>
      <c r="I22" s="79">
        <f>_xll.qlOvernightIndexedSwapFairRate(M22,InterestRatesTrigger)</f>
        <v>5.671232881427384E-4</v>
      </c>
      <c r="J22" s="65" t="str">
        <f>Contribution!G22</f>
        <v>JPYON1YD=</v>
      </c>
      <c r="K22" s="65" t="str">
        <f>Currency&amp;D22&amp;"OIS=ICAP"</f>
        <v>JPY1YOIS=ICAP</v>
      </c>
      <c r="L22" s="116"/>
      <c r="M22" s="37" t="str">
        <f>_xll.qlMakeOIS(,D22,OvernightIndex,,"0D","Actual/360",,,Trigger)</f>
        <v>obj_004a2#0002</v>
      </c>
      <c r="N22" s="68"/>
      <c r="O22" s="68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x14ac:dyDescent="0.2">
      <c r="A23" s="2"/>
      <c r="B23" s="2"/>
      <c r="C23" s="112"/>
      <c r="D23" s="25" t="s">
        <v>116</v>
      </c>
      <c r="E23" s="37" t="s">
        <v>86</v>
      </c>
      <c r="F23" s="80"/>
      <c r="G23" s="80">
        <f>_xll.qlSwapStartDate(M23)</f>
        <v>41836</v>
      </c>
      <c r="H23" s="80">
        <f>_xll.qlSwapMaturityDate(M23)</f>
        <v>42293</v>
      </c>
      <c r="I23" s="79">
        <f>_xll.qlOvernightIndexedSwapFairRate(M23,InterestRatesTrigger)</f>
        <v>5.6268665665982814E-4</v>
      </c>
      <c r="J23" s="65"/>
      <c r="K23" s="65"/>
      <c r="L23" s="116"/>
      <c r="M23" s="37" t="str">
        <f>_xll.qlMakeOIS(,D23,OvernightIndex,,"0D","Actual/360",,,Trigger)</f>
        <v>obj_004af#0002</v>
      </c>
      <c r="N23" s="68"/>
      <c r="O23" s="68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x14ac:dyDescent="0.2">
      <c r="A24" s="2"/>
      <c r="B24" s="2"/>
      <c r="C24" s="112"/>
      <c r="D24" s="25" t="s">
        <v>115</v>
      </c>
      <c r="E24" s="37" t="s">
        <v>86</v>
      </c>
      <c r="F24" s="80"/>
      <c r="G24" s="80">
        <f>_xll.qlSwapStartDate(M24)</f>
        <v>41836</v>
      </c>
      <c r="H24" s="80">
        <f>_xll.qlSwapMaturityDate(M24)</f>
        <v>42387</v>
      </c>
      <c r="I24" s="79">
        <f>_xll.qlOvernightIndexedSwapFairRate(M24,InterestRatesTrigger)</f>
        <v>5.6712328798361525E-4</v>
      </c>
      <c r="J24" s="65" t="str">
        <f>Contribution!G24</f>
        <v>JPYON1Y6MD=</v>
      </c>
      <c r="K24" s="65" t="str">
        <f t="shared" ref="K24:K38" si="2">Currency&amp;D24&amp;"OIS=ICAP"</f>
        <v>JPY18MOIS=ICAP</v>
      </c>
      <c r="L24" s="116"/>
      <c r="M24" s="37" t="str">
        <f>_xll.qlMakeOIS(,D24,OvernightIndex,,"0D","Actual/360",,,Trigger)</f>
        <v>obj_004b3#0002</v>
      </c>
      <c r="N24" s="68"/>
      <c r="O24" s="68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x14ac:dyDescent="0.2">
      <c r="A25" s="2"/>
      <c r="B25" s="2"/>
      <c r="C25" s="112"/>
      <c r="D25" s="37" t="s">
        <v>36</v>
      </c>
      <c r="E25" s="37" t="s">
        <v>86</v>
      </c>
      <c r="F25" s="80"/>
      <c r="G25" s="80">
        <f>_xll.qlSwapStartDate(M25)</f>
        <v>41836</v>
      </c>
      <c r="H25" s="80">
        <f>_xll.qlSwapMaturityDate(M25)</f>
        <v>42570</v>
      </c>
      <c r="I25" s="79">
        <f>_xll.qlOvernightIndexedSwapFairRate(M25,InterestRatesTrigger)</f>
        <v>5.6712328790572595E-4</v>
      </c>
      <c r="J25" s="65" t="str">
        <f>Contribution!G25</f>
        <v>JPYON2YD=</v>
      </c>
      <c r="K25" s="65" t="str">
        <f t="shared" si="2"/>
        <v>JPY2YOIS=ICAP</v>
      </c>
      <c r="L25" s="116"/>
      <c r="M25" s="37" t="str">
        <f>_xll.qlMakeOIS(,D25,OvernightIndex,,"0D","Actual/360",,,Trigger)</f>
        <v>obj_004b4#0002</v>
      </c>
      <c r="N25" s="68"/>
      <c r="O25" s="68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x14ac:dyDescent="0.2">
      <c r="A26" s="2"/>
      <c r="B26" s="2"/>
      <c r="C26" s="112"/>
      <c r="D26" s="37" t="s">
        <v>37</v>
      </c>
      <c r="E26" s="37" t="s">
        <v>86</v>
      </c>
      <c r="F26" s="80"/>
      <c r="G26" s="80">
        <f>_xll.qlSwapStartDate(M26)</f>
        <v>41836</v>
      </c>
      <c r="H26" s="80">
        <f>_xll.qlSwapMaturityDate(M26)</f>
        <v>42934</v>
      </c>
      <c r="I26" s="79">
        <f>_xll.qlOvernightIndexedSwapFairRate(M26,InterestRatesTrigger)</f>
        <v>6.1643835632118086E-4</v>
      </c>
      <c r="J26" s="65" t="str">
        <f>Contribution!G26</f>
        <v>JPYON3YD=</v>
      </c>
      <c r="K26" s="65" t="str">
        <f t="shared" si="2"/>
        <v>JPY3YOIS=ICAP</v>
      </c>
      <c r="L26" s="116"/>
      <c r="M26" s="37" t="str">
        <f>_xll.qlMakeOIS(,D26,OvernightIndex,,"0D","Actual/360",,,Trigger)</f>
        <v>obj_004b5#0002</v>
      </c>
      <c r="N26" s="68"/>
      <c r="O26" s="68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x14ac:dyDescent="0.2">
      <c r="A27" s="2"/>
      <c r="B27" s="2"/>
      <c r="C27" s="112"/>
      <c r="D27" s="37" t="s">
        <v>38</v>
      </c>
      <c r="E27" s="37" t="s">
        <v>86</v>
      </c>
      <c r="F27" s="80"/>
      <c r="G27" s="80">
        <f>_xll.qlSwapStartDate(M27)</f>
        <v>41836</v>
      </c>
      <c r="H27" s="80">
        <f>_xll.qlSwapMaturityDate(M27)</f>
        <v>43298</v>
      </c>
      <c r="I27" s="79">
        <f>_xll.qlOvernightIndexedSwapFairRate(M27,InterestRatesTrigger)</f>
        <v>6.90410959021945E-4</v>
      </c>
      <c r="J27" s="65" t="str">
        <f>Contribution!G27</f>
        <v>JPYON4YD=</v>
      </c>
      <c r="K27" s="65" t="str">
        <f t="shared" si="2"/>
        <v>JPY4YOIS=ICAP</v>
      </c>
      <c r="L27" s="116"/>
      <c r="M27" s="37" t="str">
        <f>_xll.qlMakeOIS(,D27,OvernightIndex,,"0D","Actual/360",,,Trigger)</f>
        <v>obj_004aa#0002</v>
      </c>
      <c r="N27" s="68"/>
      <c r="O27" s="68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x14ac:dyDescent="0.2">
      <c r="A28" s="2"/>
      <c r="B28" s="2"/>
      <c r="C28" s="112"/>
      <c r="D28" s="37" t="s">
        <v>39</v>
      </c>
      <c r="E28" s="37" t="s">
        <v>86</v>
      </c>
      <c r="F28" s="80"/>
      <c r="G28" s="80">
        <f>_xll.qlSwapStartDate(M28)</f>
        <v>41836</v>
      </c>
      <c r="H28" s="80">
        <f>_xll.qlSwapMaturityDate(M28)</f>
        <v>43662</v>
      </c>
      <c r="I28" s="79">
        <f>_xll.qlOvernightIndexedSwapFairRate(M28,InterestRatesTrigger)</f>
        <v>9.369863014642378E-4</v>
      </c>
      <c r="J28" s="65" t="str">
        <f>Contribution!G28</f>
        <v>JPYON5YD=</v>
      </c>
      <c r="K28" s="65" t="str">
        <f t="shared" si="2"/>
        <v>JPY5YOIS=ICAP</v>
      </c>
      <c r="L28" s="116"/>
      <c r="M28" s="37" t="str">
        <f>_xll.qlMakeOIS(,D28,OvernightIndex,,"0D","Actual/360",,,Trigger)</f>
        <v>obj_004ac#0002</v>
      </c>
      <c r="N28" s="68"/>
      <c r="O28" s="68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x14ac:dyDescent="0.2">
      <c r="A29" s="2"/>
      <c r="B29" s="2"/>
      <c r="C29" s="112"/>
      <c r="D29" s="37" t="s">
        <v>40</v>
      </c>
      <c r="E29" s="37" t="s">
        <v>86</v>
      </c>
      <c r="F29" s="80"/>
      <c r="G29" s="80">
        <f>_xll.qlSwapStartDate(M29)</f>
        <v>41836</v>
      </c>
      <c r="H29" s="80">
        <f>_xll.qlSwapMaturityDate(M29)</f>
        <v>44028</v>
      </c>
      <c r="I29" s="79">
        <f>_xll.qlOvernightIndexedSwapFairRate(M29,InterestRatesTrigger)</f>
        <v>1.3561643836404406E-3</v>
      </c>
      <c r="J29" s="65" t="str">
        <f>Contribution!G29</f>
        <v>JPYON6YD=</v>
      </c>
      <c r="K29" s="65" t="str">
        <f t="shared" si="2"/>
        <v>JPY6YOIS=ICAP</v>
      </c>
      <c r="L29" s="116"/>
      <c r="M29" s="37" t="str">
        <f>_xll.qlMakeOIS(,D29,OvernightIndex,,"0D","Actual/360",,,Trigger)</f>
        <v>obj_004ae#0002</v>
      </c>
      <c r="N29" s="68"/>
      <c r="O29" s="68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x14ac:dyDescent="0.2">
      <c r="A30" s="2"/>
      <c r="B30" s="2"/>
      <c r="C30" s="112"/>
      <c r="D30" s="37" t="s">
        <v>41</v>
      </c>
      <c r="E30" s="37" t="s">
        <v>86</v>
      </c>
      <c r="F30" s="80"/>
      <c r="G30" s="80">
        <f>_xll.qlSwapStartDate(M30)</f>
        <v>41836</v>
      </c>
      <c r="H30" s="80">
        <f>_xll.qlSwapMaturityDate(M30)</f>
        <v>44393</v>
      </c>
      <c r="I30" s="79">
        <f>_xll.qlOvernightIndexedSwapFairRate(M30,InterestRatesTrigger)</f>
        <v>1.9972602740401736E-3</v>
      </c>
      <c r="J30" s="65" t="str">
        <f>Contribution!G30</f>
        <v>JPYON7YD=</v>
      </c>
      <c r="K30" s="65" t="str">
        <f t="shared" si="2"/>
        <v>JPY7YOIS=ICAP</v>
      </c>
      <c r="L30" s="116"/>
      <c r="M30" s="37" t="str">
        <f>_xll.qlMakeOIS(,D30,OvernightIndex,,"0D","Actual/360",,,Trigger)</f>
        <v>obj_004b0#0002</v>
      </c>
      <c r="N30" s="68"/>
      <c r="O30" s="68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x14ac:dyDescent="0.2">
      <c r="A31" s="2"/>
      <c r="B31" s="2"/>
      <c r="C31" s="112"/>
      <c r="D31" s="37" t="s">
        <v>42</v>
      </c>
      <c r="E31" s="37" t="s">
        <v>86</v>
      </c>
      <c r="F31" s="80"/>
      <c r="G31" s="80">
        <f>_xll.qlSwapStartDate(M31)</f>
        <v>41836</v>
      </c>
      <c r="H31" s="80">
        <f>_xll.qlSwapMaturityDate(M31)</f>
        <v>44761</v>
      </c>
      <c r="I31" s="79">
        <f>_xll.qlOvernightIndexedSwapFairRate(M31,InterestRatesTrigger)</f>
        <v>2.6876712329359461E-3</v>
      </c>
      <c r="J31" s="65" t="str">
        <f>Contribution!G31</f>
        <v>JPYON8YD=</v>
      </c>
      <c r="K31" s="65" t="str">
        <f t="shared" si="2"/>
        <v>JPY8YOIS=ICAP</v>
      </c>
      <c r="L31" s="116"/>
      <c r="M31" s="37" t="str">
        <f>_xll.qlMakeOIS(,D31,OvernightIndex,,"0D","Actual/360",,,Trigger)</f>
        <v>obj_004b7#0002</v>
      </c>
      <c r="N31" s="68"/>
      <c r="O31" s="68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x14ac:dyDescent="0.2">
      <c r="A32" s="2"/>
      <c r="B32" s="2"/>
      <c r="C32" s="112"/>
      <c r="D32" s="37" t="s">
        <v>43</v>
      </c>
      <c r="E32" s="37" t="s">
        <v>86</v>
      </c>
      <c r="F32" s="80"/>
      <c r="G32" s="80">
        <f>_xll.qlSwapStartDate(M32)</f>
        <v>41836</v>
      </c>
      <c r="H32" s="80">
        <f>_xll.qlSwapMaturityDate(M32)</f>
        <v>45125</v>
      </c>
      <c r="I32" s="79">
        <f>_xll.qlOvernightIndexedSwapFairRate(M32,InterestRatesTrigger)</f>
        <v>3.4027397260802464E-3</v>
      </c>
      <c r="J32" s="65" t="str">
        <f>Contribution!G32</f>
        <v>JPYON9YD=</v>
      </c>
      <c r="K32" s="65" t="str">
        <f t="shared" si="2"/>
        <v>JPY9YOIS=ICAP</v>
      </c>
      <c r="L32" s="116"/>
      <c r="M32" s="37" t="str">
        <f>_xll.qlMakeOIS(,D32,OvernightIndex,,"0D","Actual/360",,,Trigger)</f>
        <v>obj_004bb#0002</v>
      </c>
      <c r="N32" s="68"/>
      <c r="O32" s="68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x14ac:dyDescent="0.2">
      <c r="A33" s="2"/>
      <c r="B33" s="2"/>
      <c r="C33" s="112"/>
      <c r="D33" s="37" t="s">
        <v>44</v>
      </c>
      <c r="E33" s="37" t="s">
        <v>86</v>
      </c>
      <c r="F33" s="80"/>
      <c r="G33" s="80">
        <f>_xll.qlSwapStartDate(M33)</f>
        <v>41836</v>
      </c>
      <c r="H33" s="80">
        <f>_xll.qlSwapMaturityDate(M33)</f>
        <v>45489</v>
      </c>
      <c r="I33" s="79">
        <f>_xll.qlOvernightIndexedSwapFairRate(M33,InterestRatesTrigger)</f>
        <v>4.1424657534723146E-3</v>
      </c>
      <c r="J33" s="65" t="str">
        <f>Contribution!G33</f>
        <v>JPYON10YD=</v>
      </c>
      <c r="K33" s="65" t="str">
        <f t="shared" si="2"/>
        <v>JPY10YOIS=ICAP</v>
      </c>
      <c r="L33" s="116"/>
      <c r="M33" s="37" t="str">
        <f>_xll.qlMakeOIS(,D33,OvernightIndex,,"0D","Actual/360",,,Trigger)</f>
        <v>obj_004b8#0002</v>
      </c>
      <c r="N33" s="68"/>
      <c r="O33" s="68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x14ac:dyDescent="0.2">
      <c r="A34" s="2"/>
      <c r="B34" s="2"/>
      <c r="C34" s="112"/>
      <c r="D34" s="37" t="s">
        <v>45</v>
      </c>
      <c r="E34" s="37" t="s">
        <v>86</v>
      </c>
      <c r="F34" s="80"/>
      <c r="G34" s="80">
        <f>_xll.qlSwapStartDate(M34)</f>
        <v>41836</v>
      </c>
      <c r="H34" s="80">
        <f>_xll.qlSwapMaturityDate(M34)</f>
        <v>46219</v>
      </c>
      <c r="I34" s="79">
        <f>_xll.qlOvernightIndexedSwapFairRate(M34,InterestRatesTrigger)</f>
        <v>5.8191780822135974E-3</v>
      </c>
      <c r="J34" s="65" t="str">
        <f>Contribution!G34</f>
        <v>JPYON12YD=</v>
      </c>
      <c r="K34" s="65" t="str">
        <f t="shared" si="2"/>
        <v>JPY12YOIS=ICAP</v>
      </c>
      <c r="L34" s="116"/>
      <c r="M34" s="37" t="str">
        <f>_xll.qlMakeOIS(,D34,OvernightIndex,,"0D","Actual/360",,,Trigger)</f>
        <v>obj_004b9#0002</v>
      </c>
      <c r="N34" s="68"/>
      <c r="O34" s="68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x14ac:dyDescent="0.2">
      <c r="A35" s="2"/>
      <c r="B35" s="2"/>
      <c r="C35" s="112"/>
      <c r="D35" s="37" t="s">
        <v>46</v>
      </c>
      <c r="E35" s="37" t="s">
        <v>86</v>
      </c>
      <c r="F35" s="80"/>
      <c r="G35" s="80">
        <f>_xll.qlSwapStartDate(M35)</f>
        <v>41836</v>
      </c>
      <c r="H35" s="80">
        <f>_xll.qlSwapMaturityDate(M35)</f>
        <v>47316</v>
      </c>
      <c r="I35" s="79">
        <f>_xll.qlOvernightIndexedSwapFairRate(M35,InterestRatesTrigger)</f>
        <v>8.334246575304495E-3</v>
      </c>
      <c r="J35" s="65" t="str">
        <f>Contribution!G35</f>
        <v>JPYON15YD=</v>
      </c>
      <c r="K35" s="65" t="str">
        <f t="shared" si="2"/>
        <v>JPY15YOIS=ICAP</v>
      </c>
      <c r="L35" s="116"/>
      <c r="M35" s="37" t="str">
        <f>_xll.qlMakeOIS(,D35,OvernightIndex,,"0D","Actual/360",,,Trigger)</f>
        <v>obj_004a0#0002</v>
      </c>
      <c r="N35" s="68"/>
      <c r="O35" s="68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x14ac:dyDescent="0.2">
      <c r="A36" s="2"/>
      <c r="B36" s="2"/>
      <c r="C36" s="112"/>
      <c r="D36" s="37" t="s">
        <v>47</v>
      </c>
      <c r="E36" s="37" t="s">
        <v>86</v>
      </c>
      <c r="F36" s="80"/>
      <c r="G36" s="80">
        <f>_xll.qlSwapStartDate(M36)</f>
        <v>41836</v>
      </c>
      <c r="H36" s="80">
        <f>_xll.qlSwapMaturityDate(M36)</f>
        <v>49143</v>
      </c>
      <c r="I36" s="79">
        <f>_xll.qlOvernightIndexedSwapFairRate(M36,InterestRatesTrigger)</f>
        <v>1.1441095890391089E-2</v>
      </c>
      <c r="J36" s="65" t="str">
        <f>Contribution!G36</f>
        <v>JPYON20YD=</v>
      </c>
      <c r="K36" s="65" t="str">
        <f t="shared" si="2"/>
        <v>JPY20YOIS=ICAP</v>
      </c>
      <c r="L36" s="116"/>
      <c r="M36" s="37" t="str">
        <f>_xll.qlMakeOIS(,D36,OvernightIndex,,"0D","Actual/360",,,Trigger)</f>
        <v>obj_004a7#0002</v>
      </c>
      <c r="N36" s="68"/>
      <c r="O36" s="68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x14ac:dyDescent="0.2">
      <c r="A37" s="2"/>
      <c r="B37" s="2"/>
      <c r="C37" s="112"/>
      <c r="D37" s="37" t="s">
        <v>48</v>
      </c>
      <c r="E37" s="37" t="s">
        <v>86</v>
      </c>
      <c r="F37" s="80"/>
      <c r="G37" s="80">
        <f>_xll.qlSwapStartDate(M37)</f>
        <v>41836</v>
      </c>
      <c r="H37" s="80">
        <f>_xll.qlSwapMaturityDate(M37)</f>
        <v>50970</v>
      </c>
      <c r="I37" s="79">
        <f>_xll.qlOvernightIndexedSwapFairRate(M37,InterestRatesTrigger)</f>
        <v>1.3093150684934968E-2</v>
      </c>
      <c r="J37" s="65" t="str">
        <f>Contribution!G37</f>
        <v>JPYON25YD=</v>
      </c>
      <c r="K37" s="65" t="str">
        <f t="shared" si="2"/>
        <v>JPY25YOIS=ICAP</v>
      </c>
      <c r="L37" s="116"/>
      <c r="M37" s="37" t="str">
        <f>_xll.qlMakeOIS(,D37,OvernightIndex,,"0D","Actual/360",,,Trigger)</f>
        <v>obj_0049f#0002</v>
      </c>
      <c r="N37" s="68"/>
      <c r="O37" s="68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x14ac:dyDescent="0.2">
      <c r="A38" s="2"/>
      <c r="B38" s="2"/>
      <c r="C38" s="112"/>
      <c r="D38" s="37" t="s">
        <v>49</v>
      </c>
      <c r="E38" s="37" t="s">
        <v>86</v>
      </c>
      <c r="F38" s="80"/>
      <c r="G38" s="80">
        <f>_xll.qlSwapStartDate(M38)</f>
        <v>41836</v>
      </c>
      <c r="H38" s="80">
        <f>_xll.qlSwapMaturityDate(M38)</f>
        <v>52797</v>
      </c>
      <c r="I38" s="79">
        <f>_xll.qlOvernightIndexedSwapFairRate(M38,InterestRatesTrigger)</f>
        <v>1.4104109589077344E-2</v>
      </c>
      <c r="J38" s="67" t="str">
        <f>Contribution!G38</f>
        <v>JPYON30YD=</v>
      </c>
      <c r="K38" s="67" t="str">
        <f t="shared" si="2"/>
        <v>JPY30YOIS=ICAP</v>
      </c>
      <c r="L38" s="116"/>
      <c r="M38" s="39" t="str">
        <f>_xll.qlMakeOIS(,D38,OvernightIndex,,"0D","Actual/360",,,Trigger)</f>
        <v>obj_004a3#0002</v>
      </c>
      <c r="N38" s="68"/>
      <c r="O38" s="68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x14ac:dyDescent="0.2">
      <c r="A39" s="2"/>
      <c r="B39" s="2"/>
      <c r="C39" s="112"/>
      <c r="D39" s="113"/>
      <c r="E39" s="113"/>
      <c r="F39" s="113"/>
      <c r="G39" s="113"/>
      <c r="H39" s="113"/>
      <c r="I39" s="113"/>
      <c r="J39" s="113"/>
      <c r="K39" s="114"/>
      <c r="L39" s="112"/>
      <c r="M39" s="113"/>
      <c r="N39" s="68"/>
      <c r="O39" s="68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x14ac:dyDescent="0.2">
      <c r="A40" s="2"/>
      <c r="B40" s="2"/>
      <c r="C40" s="112"/>
      <c r="D40" s="112"/>
      <c r="E40" s="112"/>
      <c r="F40" s="112"/>
      <c r="G40" s="112"/>
      <c r="H40" s="112"/>
      <c r="I40" s="112"/>
      <c r="J40" s="112"/>
      <c r="K40" s="114"/>
      <c r="L40" s="112"/>
      <c r="M40" s="112"/>
      <c r="N40" s="68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x14ac:dyDescent="0.2">
      <c r="A41" s="2"/>
      <c r="B41" s="2"/>
      <c r="C41" s="6"/>
      <c r="D41" s="6"/>
      <c r="E41" s="6"/>
      <c r="F41" s="6"/>
      <c r="G41" s="6"/>
      <c r="H41" s="6"/>
      <c r="I41" s="6"/>
      <c r="J41" s="6"/>
      <c r="K41" s="9"/>
      <c r="L41" s="6"/>
      <c r="M41" s="6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x14ac:dyDescent="0.2">
      <c r="A42" s="2"/>
      <c r="B42" s="2"/>
      <c r="C42" s="6"/>
      <c r="D42" s="6"/>
      <c r="E42" s="6"/>
      <c r="F42" s="6"/>
      <c r="G42" s="6"/>
      <c r="H42" s="6"/>
      <c r="I42" s="6"/>
      <c r="J42" s="6"/>
      <c r="K42" s="9"/>
      <c r="L42" s="6"/>
      <c r="M42" s="6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x14ac:dyDescent="0.2">
      <c r="A43" s="2"/>
      <c r="B43" s="2"/>
      <c r="C43" s="6"/>
      <c r="D43" s="6"/>
      <c r="E43" s="6"/>
      <c r="F43" s="6"/>
      <c r="G43" s="6"/>
      <c r="H43" s="6"/>
      <c r="I43" s="6"/>
      <c r="J43" s="6"/>
      <c r="K43" s="9"/>
      <c r="L43" s="6"/>
      <c r="M43" s="6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x14ac:dyDescent="0.2">
      <c r="A44" s="2"/>
      <c r="B44" s="2"/>
      <c r="C44" s="6"/>
      <c r="D44" s="6"/>
      <c r="E44" s="6"/>
      <c r="F44" s="6"/>
      <c r="G44" s="6"/>
      <c r="H44" s="6"/>
      <c r="I44" s="6"/>
      <c r="J44" s="6"/>
      <c r="K44" s="9"/>
      <c r="L44" s="6"/>
      <c r="M44" s="6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x14ac:dyDescent="0.2">
      <c r="A45" s="2"/>
      <c r="B45" s="2"/>
      <c r="C45" s="6"/>
      <c r="D45" s="6"/>
      <c r="E45" s="6"/>
      <c r="F45" s="6"/>
      <c r="G45" s="6"/>
      <c r="H45" s="6"/>
      <c r="I45" s="6"/>
      <c r="J45" s="6"/>
      <c r="K45" s="9"/>
      <c r="L45" s="6"/>
      <c r="M45" s="6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x14ac:dyDescent="0.2">
      <c r="A46" s="2"/>
      <c r="B46" s="2"/>
      <c r="C46" s="6"/>
      <c r="D46" s="6"/>
      <c r="E46" s="6"/>
      <c r="F46" s="6"/>
      <c r="G46" s="6"/>
      <c r="H46" s="6"/>
      <c r="I46" s="6"/>
      <c r="J46" s="6"/>
      <c r="K46" s="9"/>
      <c r="L46" s="6"/>
      <c r="M46" s="6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x14ac:dyDescent="0.2">
      <c r="A47" s="2"/>
      <c r="B47" s="2"/>
      <c r="C47" s="6"/>
      <c r="D47" s="6"/>
      <c r="E47" s="6"/>
      <c r="F47" s="6"/>
      <c r="G47" s="6"/>
      <c r="H47" s="6"/>
      <c r="I47" s="6"/>
      <c r="J47" s="6"/>
      <c r="K47" s="9"/>
      <c r="L47" s="6"/>
      <c r="M47" s="6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x14ac:dyDescent="0.2">
      <c r="A48" s="2"/>
      <c r="B48" s="2"/>
      <c r="C48" s="6"/>
      <c r="D48" s="6"/>
      <c r="E48" s="6"/>
      <c r="F48" s="6"/>
      <c r="G48" s="6"/>
      <c r="H48" s="6"/>
      <c r="I48" s="6"/>
      <c r="J48" s="6"/>
      <c r="K48" s="9"/>
      <c r="L48" s="6"/>
      <c r="M48" s="6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x14ac:dyDescent="0.2">
      <c r="A49" s="2"/>
      <c r="B49" s="2"/>
      <c r="C49" s="6"/>
      <c r="D49" s="6"/>
      <c r="E49" s="6"/>
      <c r="F49" s="6"/>
      <c r="G49" s="6"/>
      <c r="H49" s="6"/>
      <c r="I49" s="6"/>
      <c r="J49" s="6"/>
      <c r="K49" s="9"/>
      <c r="L49" s="6"/>
      <c r="M49" s="6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x14ac:dyDescent="0.2">
      <c r="A50" s="2"/>
      <c r="B50" s="2"/>
      <c r="C50" s="6"/>
      <c r="D50" s="6"/>
      <c r="E50" s="6"/>
      <c r="F50" s="6"/>
      <c r="G50" s="6"/>
      <c r="H50" s="6"/>
      <c r="I50" s="6"/>
      <c r="J50" s="6"/>
      <c r="K50" s="9"/>
      <c r="L50" s="6"/>
      <c r="M50" s="6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x14ac:dyDescent="0.2">
      <c r="A51" s="2"/>
      <c r="B51" s="2"/>
      <c r="C51" s="6"/>
      <c r="D51" s="6"/>
      <c r="E51" s="6"/>
      <c r="F51" s="6"/>
      <c r="G51" s="6"/>
      <c r="H51" s="6"/>
      <c r="I51" s="6"/>
      <c r="J51" s="6"/>
      <c r="K51" s="9"/>
      <c r="L51" s="6"/>
      <c r="M51" s="6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x14ac:dyDescent="0.2">
      <c r="A52" s="2"/>
      <c r="B52" s="2"/>
      <c r="C52" s="6"/>
      <c r="D52" s="6"/>
      <c r="E52" s="6"/>
      <c r="F52" s="6"/>
      <c r="G52" s="6"/>
      <c r="H52" s="6"/>
      <c r="I52" s="6"/>
      <c r="J52" s="6"/>
      <c r="K52" s="9"/>
      <c r="L52" s="6"/>
      <c r="M52" s="6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x14ac:dyDescent="0.2">
      <c r="A53" s="2"/>
      <c r="B53" s="2"/>
      <c r="C53" s="6"/>
      <c r="D53" s="6"/>
      <c r="E53" s="6"/>
      <c r="F53" s="6"/>
      <c r="G53" s="6"/>
      <c r="H53" s="6"/>
      <c r="I53" s="6"/>
      <c r="J53" s="6"/>
      <c r="K53" s="9"/>
      <c r="L53" s="6"/>
      <c r="M53" s="6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x14ac:dyDescent="0.2">
      <c r="A54" s="2"/>
      <c r="B54" s="2"/>
      <c r="C54" s="6"/>
      <c r="D54" s="6"/>
      <c r="E54" s="6"/>
      <c r="F54" s="6"/>
      <c r="G54" s="6"/>
      <c r="H54" s="6"/>
      <c r="I54" s="6"/>
      <c r="J54" s="6"/>
      <c r="K54" s="9"/>
      <c r="L54" s="6"/>
      <c r="M54" s="6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x14ac:dyDescent="0.2">
      <c r="A55" s="2"/>
      <c r="B55" s="2"/>
      <c r="C55" s="6"/>
      <c r="D55" s="6"/>
      <c r="E55" s="6"/>
      <c r="F55" s="6"/>
      <c r="G55" s="6"/>
      <c r="H55" s="6"/>
      <c r="I55" s="6"/>
      <c r="J55" s="6"/>
      <c r="K55" s="9"/>
      <c r="L55" s="6"/>
      <c r="M55" s="6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x14ac:dyDescent="0.2">
      <c r="A56" s="2"/>
      <c r="B56" s="2"/>
      <c r="C56" s="6"/>
      <c r="D56" s="6"/>
      <c r="E56" s="6"/>
      <c r="F56" s="6"/>
      <c r="G56" s="6"/>
      <c r="H56" s="6"/>
      <c r="I56" s="6"/>
      <c r="J56" s="6"/>
      <c r="K56" s="9"/>
      <c r="L56" s="6"/>
      <c r="M56" s="6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x14ac:dyDescent="0.2">
      <c r="A57" s="2"/>
      <c r="B57" s="2"/>
      <c r="C57" s="6"/>
      <c r="D57" s="6"/>
      <c r="E57" s="6"/>
      <c r="F57" s="6"/>
      <c r="G57" s="6"/>
      <c r="H57" s="6"/>
      <c r="I57" s="6"/>
      <c r="J57" s="6"/>
      <c r="K57" s="9"/>
      <c r="L57" s="6"/>
      <c r="M57" s="6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x14ac:dyDescent="0.2">
      <c r="A58" s="2"/>
      <c r="B58" s="2"/>
      <c r="C58" s="6"/>
      <c r="D58" s="6"/>
      <c r="E58" s="6"/>
      <c r="F58" s="6"/>
      <c r="G58" s="6"/>
      <c r="H58" s="6"/>
      <c r="I58" s="6"/>
      <c r="J58" s="6"/>
      <c r="K58" s="9"/>
      <c r="L58" s="6"/>
      <c r="M58" s="6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x14ac:dyDescent="0.2">
      <c r="A59" s="2"/>
      <c r="B59" s="2"/>
      <c r="C59" s="6"/>
      <c r="D59" s="6"/>
      <c r="E59" s="6"/>
      <c r="F59" s="6"/>
      <c r="G59" s="6"/>
      <c r="H59" s="6"/>
      <c r="I59" s="6"/>
      <c r="J59" s="6"/>
      <c r="K59" s="9"/>
      <c r="L59" s="6"/>
      <c r="M59" s="6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x14ac:dyDescent="0.2">
      <c r="A60" s="2"/>
      <c r="B60" s="2"/>
      <c r="C60" s="6"/>
      <c r="D60" s="6"/>
      <c r="E60" s="6"/>
      <c r="F60" s="6"/>
      <c r="G60" s="6"/>
      <c r="H60" s="6"/>
      <c r="I60" s="6"/>
      <c r="J60" s="6"/>
      <c r="K60" s="9"/>
      <c r="L60" s="6"/>
      <c r="M60" s="6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x14ac:dyDescent="0.2">
      <c r="A61" s="2"/>
      <c r="B61" s="2"/>
      <c r="C61" s="6"/>
      <c r="D61" s="6"/>
      <c r="E61" s="6"/>
      <c r="F61" s="6"/>
      <c r="G61" s="6"/>
      <c r="H61" s="6"/>
      <c r="I61" s="6"/>
      <c r="J61" s="6"/>
      <c r="K61" s="9"/>
      <c r="L61" s="6"/>
      <c r="M61" s="6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x14ac:dyDescent="0.2">
      <c r="A62" s="2"/>
      <c r="B62" s="2"/>
      <c r="C62" s="6"/>
      <c r="D62" s="6"/>
      <c r="E62" s="6"/>
      <c r="F62" s="6"/>
      <c r="G62" s="6"/>
      <c r="H62" s="6"/>
      <c r="I62" s="6"/>
      <c r="J62" s="6"/>
      <c r="K62" s="9"/>
      <c r="L62" s="6"/>
      <c r="M62" s="6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x14ac:dyDescent="0.2">
      <c r="A63" s="2"/>
      <c r="B63" s="2"/>
      <c r="C63" s="6"/>
      <c r="D63" s="6"/>
      <c r="E63" s="6"/>
      <c r="F63" s="6"/>
      <c r="G63" s="6"/>
      <c r="H63" s="6"/>
      <c r="I63" s="6"/>
      <c r="J63" s="6"/>
      <c r="K63" s="9"/>
      <c r="L63" s="6"/>
      <c r="M63" s="6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x14ac:dyDescent="0.2">
      <c r="A64" s="2"/>
      <c r="B64" s="2"/>
      <c r="C64" s="6"/>
      <c r="D64" s="6"/>
      <c r="E64" s="6"/>
      <c r="F64" s="6"/>
      <c r="G64" s="6"/>
      <c r="H64" s="6"/>
      <c r="I64" s="6"/>
      <c r="J64" s="6"/>
      <c r="K64" s="9"/>
      <c r="L64" s="6"/>
      <c r="M64" s="6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x14ac:dyDescent="0.2">
      <c r="A65" s="2"/>
      <c r="B65" s="2"/>
      <c r="C65" s="6"/>
      <c r="D65" s="6"/>
      <c r="E65" s="6"/>
      <c r="F65" s="6"/>
      <c r="G65" s="6"/>
      <c r="H65" s="6"/>
      <c r="I65" s="6"/>
      <c r="J65" s="6"/>
      <c r="K65" s="9"/>
      <c r="L65" s="6"/>
      <c r="M65" s="6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x14ac:dyDescent="0.2">
      <c r="A66" s="2"/>
      <c r="B66" s="2"/>
      <c r="C66" s="6"/>
      <c r="D66" s="6"/>
      <c r="E66" s="6"/>
      <c r="F66" s="6"/>
      <c r="G66" s="6"/>
      <c r="H66" s="6"/>
      <c r="I66" s="6"/>
      <c r="J66" s="6"/>
      <c r="K66" s="9"/>
      <c r="L66" s="6"/>
      <c r="M66" s="6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x14ac:dyDescent="0.2">
      <c r="A67" s="2"/>
      <c r="B67" s="2"/>
      <c r="C67" s="6"/>
      <c r="D67" s="6"/>
      <c r="E67" s="6"/>
      <c r="F67" s="6"/>
      <c r="G67" s="6"/>
      <c r="H67" s="6"/>
      <c r="I67" s="6"/>
      <c r="J67" s="6"/>
      <c r="K67" s="9"/>
      <c r="L67" s="6"/>
      <c r="M67" s="6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x14ac:dyDescent="0.2">
      <c r="A68" s="2"/>
      <c r="B68" s="2"/>
      <c r="C68" s="6"/>
      <c r="D68" s="6"/>
      <c r="E68" s="6"/>
      <c r="F68" s="6"/>
      <c r="G68" s="6"/>
      <c r="H68" s="6"/>
      <c r="I68" s="6"/>
      <c r="J68" s="6"/>
      <c r="K68" s="9"/>
      <c r="L68" s="6"/>
      <c r="M68" s="6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x14ac:dyDescent="0.2">
      <c r="A69" s="2"/>
      <c r="B69" s="2"/>
      <c r="C69" s="6"/>
      <c r="D69" s="6"/>
      <c r="E69" s="6"/>
      <c r="F69" s="6"/>
      <c r="G69" s="6"/>
      <c r="H69" s="6"/>
      <c r="I69" s="6"/>
      <c r="J69" s="6"/>
      <c r="K69" s="9"/>
      <c r="L69" s="6"/>
      <c r="M69" s="6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x14ac:dyDescent="0.2">
      <c r="A70" s="2"/>
      <c r="B70" s="2"/>
      <c r="C70" s="6"/>
      <c r="D70" s="6"/>
      <c r="E70" s="6"/>
      <c r="F70" s="6"/>
      <c r="G70" s="6"/>
      <c r="H70" s="6"/>
      <c r="I70" s="6"/>
      <c r="J70" s="6"/>
      <c r="K70" s="9"/>
      <c r="L70" s="6"/>
      <c r="M70" s="6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x14ac:dyDescent="0.2">
      <c r="A71" s="2"/>
      <c r="B71" s="2"/>
      <c r="C71" s="6"/>
      <c r="D71" s="6"/>
      <c r="E71" s="6"/>
      <c r="F71" s="6"/>
      <c r="G71" s="6"/>
      <c r="H71" s="6"/>
      <c r="I71" s="6"/>
      <c r="J71" s="6"/>
      <c r="K71" s="9"/>
      <c r="L71" s="6"/>
      <c r="M71" s="6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x14ac:dyDescent="0.2">
      <c r="A72" s="2"/>
      <c r="B72" s="2"/>
      <c r="C72" s="6"/>
      <c r="D72" s="6"/>
      <c r="E72" s="6"/>
      <c r="F72" s="6"/>
      <c r="G72" s="6"/>
      <c r="H72" s="6"/>
      <c r="I72" s="6"/>
      <c r="J72" s="6"/>
      <c r="K72" s="9"/>
      <c r="L72" s="6"/>
      <c r="M72" s="6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x14ac:dyDescent="0.2">
      <c r="A73" s="2"/>
      <c r="B73" s="2"/>
      <c r="C73" s="6"/>
      <c r="D73" s="6"/>
      <c r="E73" s="6"/>
      <c r="F73" s="6"/>
      <c r="G73" s="6"/>
      <c r="H73" s="6"/>
      <c r="I73" s="6"/>
      <c r="J73" s="6"/>
      <c r="K73" s="9"/>
      <c r="L73" s="6"/>
      <c r="M73" s="6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x14ac:dyDescent="0.2">
      <c r="A74" s="2"/>
      <c r="B74" s="2"/>
      <c r="C74" s="6"/>
      <c r="D74" s="6"/>
      <c r="E74" s="6"/>
      <c r="F74" s="6"/>
      <c r="G74" s="6"/>
      <c r="H74" s="6"/>
      <c r="I74" s="6"/>
      <c r="J74" s="6"/>
      <c r="K74" s="9"/>
      <c r="L74" s="6"/>
      <c r="M74" s="6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x14ac:dyDescent="0.2">
      <c r="A75" s="2"/>
      <c r="B75" s="2"/>
      <c r="C75" s="6"/>
      <c r="D75" s="6"/>
      <c r="E75" s="6"/>
      <c r="F75" s="6"/>
      <c r="G75" s="6"/>
      <c r="H75" s="6"/>
      <c r="I75" s="6"/>
      <c r="J75" s="6"/>
      <c r="K75" s="9"/>
      <c r="L75" s="6"/>
      <c r="M75" s="6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x14ac:dyDescent="0.2">
      <c r="A76" s="2"/>
      <c r="B76" s="2"/>
      <c r="C76" s="6"/>
      <c r="D76" s="6"/>
      <c r="E76" s="6"/>
      <c r="F76" s="6"/>
      <c r="G76" s="6"/>
      <c r="H76" s="6"/>
      <c r="I76" s="6"/>
      <c r="J76" s="6"/>
      <c r="K76" s="9"/>
      <c r="L76" s="6"/>
      <c r="M76" s="6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x14ac:dyDescent="0.2">
      <c r="A77" s="2"/>
      <c r="B77" s="2"/>
      <c r="C77" s="6"/>
      <c r="D77" s="6"/>
      <c r="E77" s="6"/>
      <c r="F77" s="6"/>
      <c r="G77" s="6"/>
      <c r="H77" s="6"/>
      <c r="I77" s="6"/>
      <c r="J77" s="6"/>
      <c r="K77" s="9"/>
      <c r="L77" s="6"/>
      <c r="M77" s="6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x14ac:dyDescent="0.2">
      <c r="A78" s="2"/>
      <c r="B78" s="2"/>
      <c r="C78" s="6"/>
      <c r="D78" s="6"/>
      <c r="E78" s="6"/>
      <c r="F78" s="6"/>
      <c r="G78" s="6"/>
      <c r="H78" s="6"/>
      <c r="I78" s="6"/>
      <c r="J78" s="6"/>
      <c r="K78" s="9"/>
      <c r="L78" s="6"/>
      <c r="M78" s="6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x14ac:dyDescent="0.2">
      <c r="A79" s="2"/>
      <c r="B79" s="2"/>
      <c r="C79" s="6"/>
      <c r="D79" s="6"/>
      <c r="E79" s="6"/>
      <c r="F79" s="6"/>
      <c r="G79" s="6"/>
      <c r="H79" s="6"/>
      <c r="I79" s="6"/>
      <c r="J79" s="6"/>
      <c r="K79" s="9"/>
      <c r="L79" s="6"/>
      <c r="M79" s="6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x14ac:dyDescent="0.2">
      <c r="A80" s="2"/>
      <c r="B80" s="2"/>
      <c r="C80" s="6"/>
      <c r="D80" s="6"/>
      <c r="E80" s="6"/>
      <c r="F80" s="6"/>
      <c r="G80" s="6"/>
      <c r="H80" s="6"/>
      <c r="I80" s="6"/>
      <c r="J80" s="6"/>
      <c r="K80" s="9"/>
      <c r="L80" s="6"/>
      <c r="M80" s="6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x14ac:dyDescent="0.2">
      <c r="A81" s="2"/>
      <c r="B81" s="2"/>
      <c r="C81" s="6"/>
      <c r="D81" s="6"/>
      <c r="E81" s="6"/>
      <c r="F81" s="6"/>
      <c r="G81" s="6"/>
      <c r="H81" s="6"/>
      <c r="I81" s="6"/>
      <c r="J81" s="6"/>
      <c r="K81" s="9"/>
      <c r="L81" s="6"/>
      <c r="M81" s="6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x14ac:dyDescent="0.2">
      <c r="A82" s="2"/>
      <c r="B82" s="2"/>
      <c r="C82" s="6"/>
      <c r="D82" s="6"/>
      <c r="E82" s="6"/>
      <c r="F82" s="6"/>
      <c r="G82" s="6"/>
      <c r="H82" s="6"/>
      <c r="I82" s="6"/>
      <c r="J82" s="6"/>
      <c r="K82" s="9"/>
      <c r="L82" s="6"/>
      <c r="M82" s="6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x14ac:dyDescent="0.2">
      <c r="A83" s="2"/>
      <c r="B83" s="2"/>
      <c r="C83" s="6"/>
      <c r="D83" s="6"/>
      <c r="E83" s="6"/>
      <c r="F83" s="6"/>
      <c r="G83" s="6"/>
      <c r="H83" s="6"/>
      <c r="I83" s="6"/>
      <c r="J83" s="6"/>
      <c r="K83" s="9"/>
      <c r="L83" s="6"/>
      <c r="M83" s="6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x14ac:dyDescent="0.2">
      <c r="A84" s="2"/>
      <c r="B84" s="2"/>
      <c r="C84" s="6"/>
      <c r="D84" s="6"/>
      <c r="E84" s="6"/>
      <c r="F84" s="6"/>
      <c r="G84" s="6"/>
      <c r="H84" s="6"/>
      <c r="I84" s="6"/>
      <c r="J84" s="6"/>
      <c r="K84" s="9"/>
      <c r="L84" s="6"/>
      <c r="M84" s="6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x14ac:dyDescent="0.2">
      <c r="A85" s="2"/>
      <c r="B85" s="2"/>
      <c r="C85" s="6"/>
      <c r="D85" s="6"/>
      <c r="E85" s="6"/>
      <c r="F85" s="6"/>
      <c r="G85" s="6"/>
      <c r="H85" s="6"/>
      <c r="I85" s="6"/>
      <c r="J85" s="6"/>
      <c r="K85" s="9"/>
      <c r="L85" s="6"/>
      <c r="M85" s="6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x14ac:dyDescent="0.2">
      <c r="A86" s="2"/>
      <c r="B86" s="2"/>
      <c r="C86" s="6"/>
      <c r="D86" s="6"/>
      <c r="E86" s="6"/>
      <c r="F86" s="6"/>
      <c r="G86" s="6"/>
      <c r="H86" s="6"/>
      <c r="I86" s="6"/>
      <c r="J86" s="6"/>
      <c r="K86" s="9"/>
      <c r="L86" s="6"/>
      <c r="M86" s="6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x14ac:dyDescent="0.2">
      <c r="A87" s="2"/>
      <c r="B87" s="2"/>
      <c r="C87" s="6"/>
      <c r="D87" s="6"/>
      <c r="E87" s="6"/>
      <c r="F87" s="6"/>
      <c r="G87" s="6"/>
      <c r="H87" s="6"/>
      <c r="I87" s="6"/>
      <c r="J87" s="6"/>
      <c r="K87" s="9"/>
      <c r="L87" s="6"/>
      <c r="M87" s="6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x14ac:dyDescent="0.2">
      <c r="A88" s="2"/>
      <c r="B88" s="2"/>
      <c r="C88" s="6"/>
      <c r="D88" s="6"/>
      <c r="E88" s="6"/>
      <c r="F88" s="6"/>
      <c r="G88" s="6"/>
      <c r="H88" s="6"/>
      <c r="I88" s="6"/>
      <c r="J88" s="6"/>
      <c r="K88" s="9"/>
      <c r="L88" s="6"/>
      <c r="M88" s="6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x14ac:dyDescent="0.2">
      <c r="A89" s="2"/>
      <c r="B89" s="2"/>
      <c r="C89" s="6"/>
      <c r="D89" s="6"/>
      <c r="E89" s="6"/>
      <c r="F89" s="6"/>
      <c r="G89" s="6"/>
      <c r="H89" s="6"/>
      <c r="I89" s="6"/>
      <c r="J89" s="6"/>
      <c r="K89" s="9"/>
      <c r="L89" s="6"/>
      <c r="M89" s="6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x14ac:dyDescent="0.2">
      <c r="A90" s="2"/>
      <c r="B90" s="2"/>
      <c r="C90" s="6"/>
      <c r="D90" s="6"/>
      <c r="E90" s="6"/>
      <c r="F90" s="6"/>
      <c r="G90" s="6"/>
      <c r="H90" s="6"/>
      <c r="I90" s="6"/>
      <c r="J90" s="6"/>
      <c r="K90" s="9"/>
      <c r="L90" s="6"/>
      <c r="M90" s="6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x14ac:dyDescent="0.2">
      <c r="A91" s="2"/>
      <c r="B91" s="2"/>
      <c r="C91" s="6"/>
      <c r="D91" s="6"/>
      <c r="E91" s="6"/>
      <c r="F91" s="6"/>
      <c r="G91" s="6"/>
      <c r="H91" s="6"/>
      <c r="I91" s="6"/>
      <c r="J91" s="6"/>
      <c r="K91" s="9"/>
      <c r="L91" s="6"/>
      <c r="M91" s="6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x14ac:dyDescent="0.2">
      <c r="A92" s="2"/>
      <c r="B92" s="2"/>
      <c r="C92" s="6"/>
      <c r="D92" s="6"/>
      <c r="E92" s="6"/>
      <c r="F92" s="6"/>
      <c r="G92" s="6"/>
      <c r="H92" s="6"/>
      <c r="I92" s="6"/>
      <c r="J92" s="6"/>
      <c r="K92" s="9"/>
      <c r="L92" s="6"/>
      <c r="M92" s="6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x14ac:dyDescent="0.2">
      <c r="A93" s="2"/>
      <c r="B93" s="2"/>
      <c r="C93" s="6"/>
      <c r="D93" s="6"/>
      <c r="E93" s="6"/>
      <c r="F93" s="6"/>
      <c r="G93" s="6"/>
      <c r="H93" s="6"/>
      <c r="I93" s="6"/>
      <c r="J93" s="6"/>
      <c r="K93" s="9"/>
      <c r="L93" s="6"/>
      <c r="M93" s="6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x14ac:dyDescent="0.2">
      <c r="A94" s="2"/>
      <c r="B94" s="2"/>
      <c r="C94" s="6"/>
      <c r="D94" s="6"/>
      <c r="E94" s="6"/>
      <c r="F94" s="6"/>
      <c r="G94" s="6"/>
      <c r="H94" s="6"/>
      <c r="I94" s="6"/>
      <c r="J94" s="6"/>
      <c r="K94" s="9"/>
      <c r="L94" s="6"/>
      <c r="M94" s="6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x14ac:dyDescent="0.2">
      <c r="A95" s="2"/>
      <c r="B95" s="2"/>
      <c r="C95" s="6"/>
      <c r="D95" s="6"/>
      <c r="E95" s="6"/>
      <c r="F95" s="6"/>
      <c r="G95" s="6"/>
      <c r="H95" s="6"/>
      <c r="I95" s="6"/>
      <c r="J95" s="6"/>
      <c r="K95" s="9"/>
      <c r="L95" s="6"/>
      <c r="M95" s="6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x14ac:dyDescent="0.2">
      <c r="A96" s="2"/>
      <c r="B96" s="2"/>
      <c r="C96" s="6"/>
      <c r="D96" s="6"/>
      <c r="E96" s="6"/>
      <c r="F96" s="6"/>
      <c r="G96" s="6"/>
      <c r="H96" s="6"/>
      <c r="I96" s="6"/>
      <c r="J96" s="6"/>
      <c r="K96" s="9"/>
      <c r="L96" s="6"/>
      <c r="M96" s="6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x14ac:dyDescent="0.2">
      <c r="A97" s="2"/>
      <c r="B97" s="2"/>
      <c r="C97" s="6"/>
      <c r="D97" s="6"/>
      <c r="E97" s="6"/>
      <c r="F97" s="6"/>
      <c r="G97" s="6"/>
      <c r="H97" s="6"/>
      <c r="I97" s="6"/>
      <c r="J97" s="6"/>
      <c r="K97" s="9"/>
      <c r="L97" s="6"/>
      <c r="M97" s="6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x14ac:dyDescent="0.2">
      <c r="A98" s="2"/>
      <c r="B98" s="2"/>
      <c r="C98" s="6"/>
      <c r="D98" s="6"/>
      <c r="E98" s="6"/>
      <c r="F98" s="6"/>
      <c r="G98" s="6"/>
      <c r="H98" s="6"/>
      <c r="I98" s="6"/>
      <c r="J98" s="6"/>
      <c r="K98" s="9"/>
      <c r="L98" s="6"/>
      <c r="M98" s="6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x14ac:dyDescent="0.2">
      <c r="A99" s="2"/>
      <c r="B99" s="2"/>
      <c r="C99" s="6"/>
      <c r="D99" s="6"/>
      <c r="E99" s="6"/>
      <c r="F99" s="6"/>
      <c r="G99" s="6"/>
      <c r="H99" s="6"/>
      <c r="I99" s="6"/>
      <c r="J99" s="6"/>
      <c r="K99" s="9"/>
      <c r="L99" s="6"/>
      <c r="M99" s="6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x14ac:dyDescent="0.2">
      <c r="A100" s="2"/>
      <c r="B100" s="2"/>
      <c r="C100" s="6"/>
      <c r="D100" s="6"/>
      <c r="E100" s="6"/>
      <c r="F100" s="6"/>
      <c r="G100" s="6"/>
      <c r="H100" s="6"/>
      <c r="I100" s="6"/>
      <c r="J100" s="6"/>
      <c r="K100" s="9"/>
      <c r="L100" s="6"/>
      <c r="M100" s="6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</sheetData>
  <pageMargins left="0.7" right="0.7" top="0.75" bottom="0.75" header="0.3" footer="0.3"/>
  <ignoredErrors>
    <ignoredError sqref="I34 I38 I37 I36 I35" evalError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0"/>
  <sheetViews>
    <sheetView showGridLines="0" workbookViewId="0">
      <selection activeCell="F1" sqref="F1"/>
    </sheetView>
  </sheetViews>
  <sheetFormatPr defaultColWidth="2.85546875" defaultRowHeight="11.25" outlineLevelCol="1" x14ac:dyDescent="0.2"/>
  <cols>
    <col min="1" max="1" width="2.7109375" style="7" customWidth="1"/>
    <col min="2" max="2" width="2.7109375" style="10" customWidth="1"/>
    <col min="3" max="3" width="2.7109375" style="7" customWidth="1"/>
    <col min="4" max="4" width="4" style="7" bestFit="1" customWidth="1"/>
    <col min="5" max="5" width="15.140625" style="7" bestFit="1" customWidth="1"/>
    <col min="6" max="8" width="17.28515625" style="7" customWidth="1"/>
    <col min="9" max="9" width="8" style="7" bestFit="1" customWidth="1"/>
    <col min="10" max="10" width="13.140625" style="7" bestFit="1" customWidth="1"/>
    <col min="11" max="11" width="15.140625" style="7" bestFit="1" customWidth="1"/>
    <col min="12" max="12" width="2.7109375" style="7" hidden="1" customWidth="1" outlineLevel="1"/>
    <col min="13" max="13" width="15.140625" style="7" hidden="1" customWidth="1" outlineLevel="1"/>
    <col min="14" max="14" width="2.7109375" style="7" hidden="1" customWidth="1" outlineLevel="1"/>
    <col min="15" max="15" width="14.140625" style="7" hidden="1" customWidth="1" outlineLevel="1"/>
    <col min="16" max="17" width="19.28515625" style="7" hidden="1" customWidth="1" outlineLevel="1"/>
    <col min="18" max="18" width="2.7109375" style="1" customWidth="1" collapsed="1"/>
    <col min="19" max="26" width="14.85546875" style="1" customWidth="1"/>
    <col min="27" max="29" width="14.85546875" style="63" customWidth="1"/>
    <col min="30" max="150" width="14.85546875" style="1" customWidth="1"/>
    <col min="151" max="16384" width="2.85546875" style="1"/>
  </cols>
  <sheetData>
    <row r="1" spans="1:26" x14ac:dyDescent="0.2">
      <c r="A1" s="112"/>
      <c r="B1" s="114"/>
      <c r="C1" s="112"/>
      <c r="D1" s="112"/>
      <c r="E1" s="8" t="s">
        <v>127</v>
      </c>
      <c r="F1" s="23" t="s">
        <v>27</v>
      </c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68"/>
      <c r="S1" s="68"/>
      <c r="T1" s="68"/>
      <c r="U1" s="68"/>
      <c r="V1" s="68"/>
      <c r="W1" s="68"/>
      <c r="X1" s="68"/>
      <c r="Y1" s="68"/>
      <c r="Z1" s="68"/>
    </row>
    <row r="2" spans="1:26" x14ac:dyDescent="0.2">
      <c r="A2" s="112"/>
      <c r="B2" s="114"/>
      <c r="C2" s="112"/>
      <c r="D2" s="6"/>
      <c r="E2" s="8" t="s">
        <v>128</v>
      </c>
      <c r="F2" s="23" t="str">
        <f>Currency&amp;CurveTenor</f>
        <v>JPY3M</v>
      </c>
      <c r="G2" s="112"/>
      <c r="H2" s="112"/>
      <c r="I2" s="112"/>
      <c r="J2" s="112"/>
      <c r="K2" s="112"/>
      <c r="L2" s="112"/>
      <c r="M2" s="6"/>
      <c r="N2" s="112"/>
      <c r="O2" s="6"/>
      <c r="P2" s="112"/>
      <c r="Q2" s="112"/>
      <c r="R2" s="68"/>
      <c r="S2" s="68"/>
      <c r="T2" s="2"/>
      <c r="U2" s="2"/>
      <c r="V2" s="2"/>
      <c r="W2" s="2"/>
      <c r="X2" s="2"/>
      <c r="Y2" s="2"/>
      <c r="Z2" s="2"/>
    </row>
    <row r="3" spans="1:26" x14ac:dyDescent="0.2">
      <c r="A3" s="112"/>
      <c r="B3" s="114"/>
      <c r="C3" s="112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68"/>
      <c r="S3" s="68"/>
      <c r="T3" s="2"/>
      <c r="U3" s="2"/>
      <c r="V3" s="2"/>
      <c r="W3" s="2"/>
      <c r="X3" s="2"/>
      <c r="Y3" s="2"/>
      <c r="Z3" s="2"/>
    </row>
    <row r="4" spans="1:26" x14ac:dyDescent="0.2">
      <c r="A4" s="112"/>
      <c r="B4" s="52"/>
      <c r="C4" s="53"/>
      <c r="D4" s="54"/>
      <c r="E4" s="31" t="s">
        <v>57</v>
      </c>
      <c r="F4" s="31" t="s">
        <v>91</v>
      </c>
      <c r="G4" s="31" t="s">
        <v>123</v>
      </c>
      <c r="H4" s="31" t="s">
        <v>55</v>
      </c>
      <c r="I4" s="32" t="s">
        <v>54</v>
      </c>
      <c r="J4" s="32" t="s">
        <v>125</v>
      </c>
      <c r="K4" s="32" t="s">
        <v>126</v>
      </c>
      <c r="L4" s="112"/>
      <c r="M4" s="27" t="s">
        <v>92</v>
      </c>
      <c r="N4" s="112"/>
      <c r="O4" s="112"/>
      <c r="P4" s="112"/>
      <c r="Q4" s="112"/>
      <c r="R4" s="68"/>
      <c r="S4" s="68"/>
      <c r="T4" s="2"/>
      <c r="U4" s="2"/>
      <c r="V4" s="2"/>
      <c r="W4" s="2"/>
      <c r="X4" s="2"/>
      <c r="Y4" s="2"/>
      <c r="Z4" s="2"/>
    </row>
    <row r="5" spans="1:26" x14ac:dyDescent="0.2">
      <c r="A5" s="112"/>
      <c r="B5" s="72">
        <f t="shared" ref="B5:B13" si="0">H5-EvaluationDate</f>
        <v>1</v>
      </c>
      <c r="C5" s="86"/>
      <c r="D5" s="34" t="s">
        <v>19</v>
      </c>
      <c r="E5" s="34" t="s">
        <v>93</v>
      </c>
      <c r="F5" s="77">
        <f t="shared" ref="F5:F13" si="1">EvaluationDate</f>
        <v>41834</v>
      </c>
      <c r="G5" s="77">
        <f>EvaluationDate</f>
        <v>41834</v>
      </c>
      <c r="H5" s="77">
        <f>_xll.qlCalendarAdvance(Calendar,EvaluationDate,"1D","f",TRUE,Trigger)</f>
        <v>41835</v>
      </c>
      <c r="I5" s="87">
        <f>_xll.qlInterpolationInterpolate(M5,-2,TRUE)</f>
        <v>1.3840522543938462E-3</v>
      </c>
      <c r="J5" s="106" t="str">
        <f>Contribution!N5</f>
        <v>JPY3MOND=</v>
      </c>
      <c r="K5" s="107"/>
      <c r="L5" s="112"/>
      <c r="M5" s="23" t="str">
        <f>_xll.qlInterpolation(,InterpolationType,B7:B13,I7:I13,,Trigger)</f>
        <v>obj_004d4#0002</v>
      </c>
      <c r="N5" s="112"/>
      <c r="O5" s="112"/>
      <c r="P5" s="112"/>
      <c r="Q5" s="112"/>
      <c r="R5" s="68"/>
      <c r="S5" s="68"/>
      <c r="T5" s="2"/>
      <c r="U5" s="2"/>
      <c r="V5" s="2"/>
      <c r="W5" s="2"/>
      <c r="X5" s="2"/>
      <c r="Y5" s="2"/>
      <c r="Z5" s="2"/>
    </row>
    <row r="6" spans="1:26" x14ac:dyDescent="0.2">
      <c r="A6" s="112"/>
      <c r="B6" s="98">
        <f t="shared" si="0"/>
        <v>2</v>
      </c>
      <c r="C6" s="88"/>
      <c r="D6" s="37" t="s">
        <v>20</v>
      </c>
      <c r="E6" s="37" t="s">
        <v>93</v>
      </c>
      <c r="F6" s="80">
        <f t="shared" si="1"/>
        <v>41834</v>
      </c>
      <c r="G6" s="80">
        <f>H5</f>
        <v>41835</v>
      </c>
      <c r="H6" s="80">
        <f>_xll.qlCalendarAdvance(Calendar,EvaluationDate,"2D","f",TRUE,Trigger)</f>
        <v>41836</v>
      </c>
      <c r="I6" s="85">
        <f>_xll.qlInterpolationInterpolate(M5,-1,TRUE)</f>
        <v>1.3840192914472739E-3</v>
      </c>
      <c r="J6" s="108" t="str">
        <f>Contribution!N6</f>
        <v>JPY3MTND=</v>
      </c>
      <c r="K6" s="109"/>
      <c r="L6" s="112"/>
      <c r="M6" s="8" t="s">
        <v>50</v>
      </c>
      <c r="N6" s="112"/>
      <c r="O6" s="112"/>
      <c r="P6" s="112"/>
      <c r="Q6" s="112"/>
      <c r="R6" s="68"/>
      <c r="S6" s="68"/>
      <c r="T6" s="2"/>
      <c r="U6" s="2"/>
      <c r="V6" s="2"/>
      <c r="W6" s="2"/>
      <c r="X6" s="2"/>
      <c r="Y6" s="2"/>
      <c r="Z6" s="2"/>
    </row>
    <row r="7" spans="1:26" x14ac:dyDescent="0.2">
      <c r="A7" s="112"/>
      <c r="B7" s="99">
        <f t="shared" si="0"/>
        <v>3</v>
      </c>
      <c r="C7" s="89"/>
      <c r="D7" s="34" t="s">
        <v>21</v>
      </c>
      <c r="E7" s="34" t="s">
        <v>95</v>
      </c>
      <c r="F7" s="77">
        <f t="shared" si="1"/>
        <v>41834</v>
      </c>
      <c r="G7" s="77">
        <f>_xll.qlInterestRateIndexValueDate(M7,F7,Trigger)</f>
        <v>41836</v>
      </c>
      <c r="H7" s="77">
        <f>_xll.qlInterestRateIndexMaturity(M7,G7,Trigger)</f>
        <v>41837</v>
      </c>
      <c r="I7" s="78">
        <f>_xll.qlIndexFixing(M7,F7,TRUE,InterestRatesTrigger)</f>
        <v>1.3839313119490271E-3</v>
      </c>
      <c r="J7" s="66" t="str">
        <f>Contribution!N7</f>
        <v>JPY3MSND=</v>
      </c>
      <c r="K7" s="66"/>
      <c r="L7" s="112"/>
      <c r="M7" s="35" t="str">
        <f>_xll.qlLibor(,Currency,D7,YieldCurve,,Trigger)</f>
        <v>obj_004c3#0002</v>
      </c>
      <c r="N7" s="112"/>
      <c r="O7" s="112"/>
      <c r="P7" s="112"/>
      <c r="Q7" s="112"/>
      <c r="R7" s="68"/>
      <c r="S7" s="68"/>
      <c r="T7" s="2"/>
      <c r="U7" s="2"/>
      <c r="V7" s="2"/>
      <c r="W7" s="2"/>
      <c r="X7" s="2"/>
      <c r="Y7" s="2"/>
      <c r="Z7" s="2"/>
    </row>
    <row r="8" spans="1:26" x14ac:dyDescent="0.2">
      <c r="A8" s="112"/>
      <c r="B8" s="98">
        <f t="shared" si="0"/>
        <v>9</v>
      </c>
      <c r="C8" s="90"/>
      <c r="D8" s="37" t="s">
        <v>22</v>
      </c>
      <c r="E8" s="37" t="s">
        <v>95</v>
      </c>
      <c r="F8" s="80">
        <f t="shared" si="1"/>
        <v>41834</v>
      </c>
      <c r="G8" s="80">
        <f>_xll.qlInterestRateIndexValueDate(M8,F8,Trigger)</f>
        <v>41836</v>
      </c>
      <c r="H8" s="80">
        <f>_xll.qlInterestRateIndexMaturity(M8,G8,Trigger)</f>
        <v>41843</v>
      </c>
      <c r="I8" s="79">
        <f>_xll.qlIndexFixing(M8,F8,TRUE,InterestRatesTrigger)</f>
        <v>1.3837700945096287E-3</v>
      </c>
      <c r="J8" s="65" t="str">
        <f>Contribution!N8</f>
        <v>JPY3MSWD=</v>
      </c>
      <c r="K8" s="65"/>
      <c r="L8" s="112"/>
      <c r="M8" s="38" t="str">
        <f>_xll.qlLibor(,Currency,D8,YieldCurve,,Trigger)</f>
        <v>obj_004be#0002</v>
      </c>
      <c r="N8" s="112"/>
      <c r="O8" s="112"/>
      <c r="P8" s="112"/>
      <c r="Q8" s="112"/>
      <c r="R8" s="68"/>
      <c r="S8" s="68"/>
      <c r="T8" s="2"/>
      <c r="U8" s="2"/>
      <c r="V8" s="2"/>
      <c r="W8" s="2"/>
      <c r="X8" s="2"/>
      <c r="Y8" s="2"/>
      <c r="Z8" s="2"/>
    </row>
    <row r="9" spans="1:26" x14ac:dyDescent="0.2">
      <c r="A9" s="112"/>
      <c r="B9" s="98">
        <f t="shared" si="0"/>
        <v>16</v>
      </c>
      <c r="C9" s="90"/>
      <c r="D9" s="37" t="s">
        <v>23</v>
      </c>
      <c r="E9" s="37" t="s">
        <v>95</v>
      </c>
      <c r="F9" s="80">
        <f t="shared" si="1"/>
        <v>41834</v>
      </c>
      <c r="G9" s="80">
        <f>_xll.qlInterestRateIndexValueDate(M9,F9,Trigger)</f>
        <v>41836</v>
      </c>
      <c r="H9" s="80">
        <f>_xll.qlInterestRateIndexMaturity(M9,G9,Trigger)</f>
        <v>41850</v>
      </c>
      <c r="I9" s="79">
        <f>_xll.qlIndexFixing(M9,F9,TRUE,InterestRatesTrigger)</f>
        <v>1.3832460881970019E-3</v>
      </c>
      <c r="J9" s="65" t="str">
        <f>Contribution!N9</f>
        <v>JPY3M2WD=</v>
      </c>
      <c r="K9" s="65"/>
      <c r="L9" s="112"/>
      <c r="M9" s="38" t="str">
        <f>_xll.qlLibor(,Currency,D9,YieldCurve,,Trigger)</f>
        <v>obj_004bf#0002</v>
      </c>
      <c r="N9" s="112"/>
      <c r="O9" s="112"/>
      <c r="P9" s="112"/>
      <c r="Q9" s="112"/>
      <c r="R9" s="68"/>
      <c r="S9" s="68"/>
      <c r="T9" s="2"/>
      <c r="U9" s="2"/>
      <c r="V9" s="2"/>
      <c r="W9" s="2"/>
      <c r="X9" s="2"/>
      <c r="Y9" s="2"/>
      <c r="Z9" s="2"/>
    </row>
    <row r="10" spans="1:26" x14ac:dyDescent="0.2">
      <c r="A10" s="112"/>
      <c r="B10" s="98">
        <f t="shared" si="0"/>
        <v>23</v>
      </c>
      <c r="C10" s="90"/>
      <c r="D10" s="37" t="s">
        <v>24</v>
      </c>
      <c r="E10" s="37" t="s">
        <v>95</v>
      </c>
      <c r="F10" s="80">
        <f t="shared" si="1"/>
        <v>41834</v>
      </c>
      <c r="G10" s="80">
        <f>_xll.qlInterestRateIndexValueDate(M10,F10,Trigger)</f>
        <v>41836</v>
      </c>
      <c r="H10" s="80">
        <f>_xll.qlInterestRateIndexMaturity(M10,G10,Trigger)</f>
        <v>41857</v>
      </c>
      <c r="I10" s="79">
        <f>_xll.qlIndexFixing(M10,F10,TRUE,InterestRatesTrigger)</f>
        <v>1.3823602949182754E-3</v>
      </c>
      <c r="J10" s="65" t="str">
        <f>Contribution!N10</f>
        <v>JPY3M3WD=</v>
      </c>
      <c r="K10" s="65"/>
      <c r="L10" s="112"/>
      <c r="M10" s="38" t="str">
        <f>_xll.qlLibor(,Currency,D10,YieldCurve,,Trigger)</f>
        <v>obj_004c0#0002</v>
      </c>
      <c r="N10" s="112"/>
      <c r="O10" s="112"/>
      <c r="P10" s="112"/>
      <c r="Q10" s="112"/>
      <c r="R10" s="68"/>
      <c r="S10" s="68"/>
      <c r="T10" s="2"/>
      <c r="U10" s="2"/>
      <c r="V10" s="2"/>
      <c r="W10" s="2"/>
      <c r="X10" s="2"/>
      <c r="Y10" s="2"/>
      <c r="Z10" s="2"/>
    </row>
    <row r="11" spans="1:26" x14ac:dyDescent="0.2">
      <c r="A11" s="112"/>
      <c r="B11" s="98">
        <f t="shared" si="0"/>
        <v>35</v>
      </c>
      <c r="C11" s="90"/>
      <c r="D11" s="37" t="s">
        <v>25</v>
      </c>
      <c r="E11" s="37" t="s">
        <v>95</v>
      </c>
      <c r="F11" s="80">
        <f t="shared" si="1"/>
        <v>41834</v>
      </c>
      <c r="G11" s="80">
        <f>_xll.qlInterestRateIndexValueDate(M11,F11,Trigger)</f>
        <v>41836</v>
      </c>
      <c r="H11" s="80">
        <f>_xll.qlInterestRateIndexMaturity(M11,G11,Trigger)</f>
        <v>41869</v>
      </c>
      <c r="I11" s="79">
        <f>_xll.qlIndexFixing(M11,F11,TRUE,InterestRatesTrigger)</f>
        <v>1.3799999999991094E-3</v>
      </c>
      <c r="J11" s="65" t="str">
        <f>Contribution!N11</f>
        <v>JPY3M1MD=</v>
      </c>
      <c r="K11" s="65"/>
      <c r="L11" s="112"/>
      <c r="M11" s="38" t="str">
        <f>_xll.qlLibor(,Currency,D11,YieldCurve,,Trigger)</f>
        <v>obj_004c1#0002</v>
      </c>
      <c r="N11" s="112"/>
      <c r="O11" s="112"/>
      <c r="P11" s="112"/>
      <c r="Q11" s="112"/>
      <c r="R11" s="68"/>
      <c r="S11" s="68"/>
      <c r="T11" s="2"/>
      <c r="U11" s="2"/>
      <c r="V11" s="2"/>
      <c r="W11" s="2"/>
      <c r="X11" s="2"/>
      <c r="Y11" s="2"/>
      <c r="Z11" s="2"/>
    </row>
    <row r="12" spans="1:26" x14ac:dyDescent="0.2">
      <c r="A12" s="112"/>
      <c r="B12" s="98">
        <f t="shared" si="0"/>
        <v>64</v>
      </c>
      <c r="C12" s="90"/>
      <c r="D12" s="37" t="s">
        <v>26</v>
      </c>
      <c r="E12" s="37" t="s">
        <v>95</v>
      </c>
      <c r="F12" s="80">
        <f t="shared" si="1"/>
        <v>41834</v>
      </c>
      <c r="G12" s="80">
        <f>_xll.qlInterestRateIndexValueDate(M12,F12,Trigger)</f>
        <v>41836</v>
      </c>
      <c r="H12" s="80">
        <f>_xll.qlInterestRateIndexMaturity(M12,G12,Trigger)</f>
        <v>41898</v>
      </c>
      <c r="I12" s="79">
        <f>_xll.qlIndexFixing(M12,F12,TRUE,InterestRatesTrigger)</f>
        <v>1.3609999999990789E-3</v>
      </c>
      <c r="J12" s="65" t="str">
        <f>Contribution!N12</f>
        <v>JPY3M2MD=</v>
      </c>
      <c r="K12" s="65"/>
      <c r="L12" s="112"/>
      <c r="M12" s="38" t="str">
        <f>_xll.qlLibor(,Currency,D12,YieldCurve,,Trigger)</f>
        <v>obj_004c2#0002</v>
      </c>
      <c r="N12" s="112"/>
      <c r="O12" s="112"/>
      <c r="P12" s="112"/>
      <c r="Q12" s="112"/>
      <c r="R12" s="68"/>
      <c r="S12" s="68"/>
      <c r="T12" s="2"/>
      <c r="U12" s="2"/>
      <c r="V12" s="2"/>
      <c r="W12" s="2"/>
      <c r="X12" s="2"/>
      <c r="Y12" s="2"/>
      <c r="Z12" s="2"/>
    </row>
    <row r="13" spans="1:26" x14ac:dyDescent="0.2">
      <c r="A13" s="112"/>
      <c r="B13" s="98">
        <f t="shared" si="0"/>
        <v>94</v>
      </c>
      <c r="C13" s="90"/>
      <c r="D13" s="37" t="s">
        <v>27</v>
      </c>
      <c r="E13" s="37" t="s">
        <v>95</v>
      </c>
      <c r="F13" s="80">
        <f t="shared" si="1"/>
        <v>41834</v>
      </c>
      <c r="G13" s="80">
        <f>_xll.qlInterestRateIndexValueDate(M13,F13,Trigger)</f>
        <v>41836</v>
      </c>
      <c r="H13" s="80">
        <f>_xll.qlInterestRateIndexMaturity(M13,G13,Trigger)</f>
        <v>41928</v>
      </c>
      <c r="I13" s="79">
        <f>_xll.qlIndexFixing(M13,F13,TRUE,InterestRatesTrigger)</f>
        <v>1.3250000000238856E-3</v>
      </c>
      <c r="J13" s="65" t="str">
        <f>Contribution!N13</f>
        <v>JPY3M3MD=</v>
      </c>
      <c r="K13" s="65"/>
      <c r="L13" s="112"/>
      <c r="M13" s="55" t="str">
        <f>IborIndexFamily&amp;CurveTenor</f>
        <v>JpyLibor3M</v>
      </c>
      <c r="N13" s="112"/>
      <c r="O13" s="112"/>
      <c r="P13" s="112"/>
      <c r="Q13" s="112"/>
      <c r="R13" s="68"/>
      <c r="S13" s="68"/>
      <c r="T13" s="2"/>
      <c r="U13" s="2"/>
      <c r="V13" s="2"/>
      <c r="W13" s="2"/>
      <c r="X13" s="2"/>
      <c r="Y13" s="2"/>
      <c r="Z13" s="2"/>
    </row>
    <row r="14" spans="1:26" x14ac:dyDescent="0.2">
      <c r="A14" s="112"/>
      <c r="B14" s="33">
        <v>1</v>
      </c>
      <c r="C14" s="100" t="s">
        <v>130</v>
      </c>
      <c r="D14" s="34" t="str">
        <f>B14+3&amp;"M"</f>
        <v>4M</v>
      </c>
      <c r="E14" s="34" t="s">
        <v>90</v>
      </c>
      <c r="F14" s="77">
        <f>_xll.qlInterestRateIndexFixingDate(IborIndex,G14)</f>
        <v>41865</v>
      </c>
      <c r="G14" s="77">
        <f>_xll.qlCalendarAdvance(Calendar,SettlementDate,B14&amp;"M","mf",TRUE)</f>
        <v>41869</v>
      </c>
      <c r="H14" s="77">
        <f>_xll.qlInterestRateIndexMaturity(IborIndex,G14,Trigger)</f>
        <v>41961</v>
      </c>
      <c r="I14" s="78">
        <f>_xll.qlIndexFixing(IborIndex,F14,TRUE,InterestRatesTrigger)</f>
        <v>1.3000000000006969E-3</v>
      </c>
      <c r="J14" s="66" t="str">
        <f>Contribution!N14</f>
        <v>JPY3M1x4F=</v>
      </c>
      <c r="K14" s="66" t="str">
        <f t="shared" ref="K14:K19" si="2">Currency&amp;B14&amp;C14&amp;SUBSTITUTE(D14,"M","F")&amp;"=ICAP"</f>
        <v>JPY1X4F=ICAP</v>
      </c>
      <c r="L14" s="112"/>
      <c r="M14" s="113"/>
      <c r="N14" s="112"/>
      <c r="O14" s="112"/>
      <c r="P14" s="112"/>
      <c r="Q14" s="112"/>
      <c r="R14" s="68"/>
      <c r="S14" s="68"/>
      <c r="T14" s="2"/>
      <c r="U14" s="2"/>
      <c r="V14" s="2"/>
      <c r="W14" s="2"/>
      <c r="X14" s="2"/>
      <c r="Y14" s="2"/>
      <c r="Z14" s="2"/>
    </row>
    <row r="15" spans="1:26" x14ac:dyDescent="0.2">
      <c r="A15" s="112"/>
      <c r="B15" s="36">
        <v>2</v>
      </c>
      <c r="C15" s="101" t="s">
        <v>130</v>
      </c>
      <c r="D15" s="37" t="str">
        <f t="shared" ref="D15:D23" si="3">B15+3&amp;"M"</f>
        <v>5M</v>
      </c>
      <c r="E15" s="37" t="s">
        <v>90</v>
      </c>
      <c r="F15" s="80">
        <f>_xll.qlInterestRateIndexFixingDate(IborIndex,G15)</f>
        <v>41894</v>
      </c>
      <c r="G15" s="80">
        <f>_xll.qlCalendarAdvance(Calendar,SettlementDate,B15&amp;"M","mf",TRUE)</f>
        <v>41898</v>
      </c>
      <c r="H15" s="80">
        <f>_xll.qlInterestRateIndexMaturity(IborIndex,G15,Trigger)</f>
        <v>41989</v>
      </c>
      <c r="I15" s="79">
        <f>_xll.qlIndexFixing(IborIndex,F15,TRUE,InterestRatesTrigger)</f>
        <v>1.2999999999992933E-3</v>
      </c>
      <c r="J15" s="65" t="str">
        <f>Contribution!N15</f>
        <v>JPY3M2x5F=</v>
      </c>
      <c r="K15" s="65" t="str">
        <f t="shared" si="2"/>
        <v>JPY2X5F=ICAP</v>
      </c>
      <c r="L15" s="112"/>
      <c r="M15" s="112"/>
      <c r="N15" s="112"/>
      <c r="O15" s="112"/>
      <c r="P15" s="112"/>
      <c r="Q15" s="112"/>
      <c r="R15" s="68"/>
      <c r="S15" s="68"/>
      <c r="T15" s="2"/>
      <c r="U15" s="2"/>
      <c r="V15" s="2"/>
      <c r="W15" s="2"/>
      <c r="X15" s="2"/>
      <c r="Y15" s="2"/>
      <c r="Z15" s="2"/>
    </row>
    <row r="16" spans="1:26" x14ac:dyDescent="0.2">
      <c r="A16" s="112"/>
      <c r="B16" s="36">
        <v>3</v>
      </c>
      <c r="C16" s="101" t="s">
        <v>130</v>
      </c>
      <c r="D16" s="37" t="str">
        <f t="shared" si="3"/>
        <v>6M</v>
      </c>
      <c r="E16" s="37" t="s">
        <v>90</v>
      </c>
      <c r="F16" s="80">
        <f>_xll.qlInterestRateIndexFixingDate(IborIndex,G16)</f>
        <v>41926</v>
      </c>
      <c r="G16" s="80">
        <f>_xll.qlCalendarAdvance(Calendar,SettlementDate,B16&amp;"M","mf",TRUE)</f>
        <v>41928</v>
      </c>
      <c r="H16" s="80">
        <f>_xll.qlInterestRateIndexMaturity(IborIndex,G16,Trigger)</f>
        <v>42020</v>
      </c>
      <c r="I16" s="79">
        <f>_xll.qlIndexFixing(IborIndex,F16,TRUE,InterestRatesTrigger)</f>
        <v>1.3000000001058302E-3</v>
      </c>
      <c r="J16" s="65" t="str">
        <f>Contribution!N16</f>
        <v>JPY3M3x6F=</v>
      </c>
      <c r="K16" s="65" t="str">
        <f t="shared" si="2"/>
        <v>JPY3X6F=ICAP</v>
      </c>
      <c r="L16" s="112"/>
      <c r="M16" s="112"/>
      <c r="N16" s="112"/>
      <c r="O16" s="112"/>
      <c r="P16" s="112"/>
      <c r="Q16" s="112"/>
      <c r="R16" s="68"/>
      <c r="S16" s="68"/>
      <c r="T16" s="2"/>
      <c r="U16" s="2"/>
      <c r="V16" s="2"/>
      <c r="W16" s="2"/>
      <c r="X16" s="2"/>
      <c r="Y16" s="2"/>
      <c r="Z16" s="2"/>
    </row>
    <row r="17" spans="1:26" x14ac:dyDescent="0.2">
      <c r="A17" s="112"/>
      <c r="B17" s="36">
        <v>4</v>
      </c>
      <c r="C17" s="101" t="s">
        <v>130</v>
      </c>
      <c r="D17" s="37" t="str">
        <f t="shared" si="3"/>
        <v>7M</v>
      </c>
      <c r="E17" s="37" t="s">
        <v>90</v>
      </c>
      <c r="F17" s="80">
        <f>_xll.qlInterestRateIndexFixingDate(IborIndex,G17)</f>
        <v>41956</v>
      </c>
      <c r="G17" s="80">
        <f>_xll.qlCalendarAdvance(Calendar,SettlementDate,B17&amp;"M","mf",TRUE)</f>
        <v>41960</v>
      </c>
      <c r="H17" s="80">
        <f>_xll.qlInterestRateIndexMaturity(IborIndex,G17,Trigger)</f>
        <v>42052</v>
      </c>
      <c r="I17" s="79">
        <f>_xll.qlIndexFixing(IborIndex,F17,TRUE,InterestRatesTrigger)</f>
        <v>1.2500000000003693E-3</v>
      </c>
      <c r="J17" s="65" t="str">
        <f>Contribution!N17</f>
        <v>JPY3M4x7F=</v>
      </c>
      <c r="K17" s="65" t="str">
        <f t="shared" si="2"/>
        <v>JPY4X7F=ICAP</v>
      </c>
      <c r="L17" s="112"/>
      <c r="M17" s="112"/>
      <c r="N17" s="112"/>
      <c r="O17" s="112"/>
      <c r="P17" s="112"/>
      <c r="Q17" s="112"/>
      <c r="R17" s="68"/>
      <c r="S17" s="68"/>
      <c r="T17" s="2"/>
      <c r="U17" s="2"/>
      <c r="V17" s="2"/>
      <c r="W17" s="2"/>
      <c r="X17" s="2"/>
      <c r="Y17" s="2"/>
      <c r="Z17" s="2"/>
    </row>
    <row r="18" spans="1:26" x14ac:dyDescent="0.2">
      <c r="A18" s="112"/>
      <c r="B18" s="36">
        <v>5</v>
      </c>
      <c r="C18" s="101" t="s">
        <v>130</v>
      </c>
      <c r="D18" s="37" t="str">
        <f t="shared" si="3"/>
        <v>8M</v>
      </c>
      <c r="E18" s="37" t="s">
        <v>90</v>
      </c>
      <c r="F18" s="80">
        <f>_xll.qlInterestRateIndexFixingDate(IborIndex,G18)</f>
        <v>41985</v>
      </c>
      <c r="G18" s="80">
        <f>_xll.qlCalendarAdvance(Calendar,SettlementDate,B18&amp;"M","mf",TRUE)</f>
        <v>41989</v>
      </c>
      <c r="H18" s="80">
        <f>_xll.qlInterestRateIndexMaturity(IborIndex,G18,Trigger)</f>
        <v>42079</v>
      </c>
      <c r="I18" s="79">
        <f>_xll.qlIndexFixing(IborIndex,F18,TRUE,InterestRatesTrigger)</f>
        <v>1.2500000000006395E-3</v>
      </c>
      <c r="J18" s="65" t="str">
        <f>Contribution!N18</f>
        <v>JPY3M5x8F=</v>
      </c>
      <c r="K18" s="65" t="str">
        <f t="shared" si="2"/>
        <v>JPY5X8F=ICAP</v>
      </c>
      <c r="L18" s="112"/>
      <c r="M18" s="112"/>
      <c r="N18" s="112"/>
      <c r="O18" s="112"/>
      <c r="P18" s="112"/>
      <c r="Q18" s="112"/>
      <c r="R18" s="68"/>
      <c r="S18" s="68"/>
      <c r="T18" s="2"/>
      <c r="U18" s="2"/>
      <c r="V18" s="2"/>
      <c r="W18" s="2"/>
      <c r="X18" s="2"/>
      <c r="Y18" s="2"/>
      <c r="Z18" s="2"/>
    </row>
    <row r="19" spans="1:26" x14ac:dyDescent="0.2">
      <c r="A19" s="112"/>
      <c r="B19" s="36">
        <v>6</v>
      </c>
      <c r="C19" s="101" t="s">
        <v>130</v>
      </c>
      <c r="D19" s="37" t="str">
        <f t="shared" si="3"/>
        <v>9M</v>
      </c>
      <c r="E19" s="37" t="s">
        <v>90</v>
      </c>
      <c r="F19" s="80">
        <f>_xll.qlInterestRateIndexFixingDate(IborIndex,G19)</f>
        <v>42018</v>
      </c>
      <c r="G19" s="80">
        <f>_xll.qlCalendarAdvance(Calendar,SettlementDate,B19&amp;"M","mf",TRUE)</f>
        <v>42020</v>
      </c>
      <c r="H19" s="80">
        <f>_xll.qlInterestRateIndexMaturity(IborIndex,G19,Trigger)</f>
        <v>42110</v>
      </c>
      <c r="I19" s="79">
        <f>_xll.qlIndexFixing(IborIndex,F19,TRUE,InterestRatesTrigger)</f>
        <v>1.2500000004003198E-3</v>
      </c>
      <c r="J19" s="65" t="str">
        <f>Contribution!N19</f>
        <v>JPY3M6x9F=</v>
      </c>
      <c r="K19" s="65" t="str">
        <f t="shared" si="2"/>
        <v>JPY6X9F=ICAP</v>
      </c>
      <c r="L19" s="112"/>
      <c r="M19" s="112"/>
      <c r="N19" s="112"/>
      <c r="O19" s="112"/>
      <c r="P19" s="112"/>
      <c r="Q19" s="112"/>
      <c r="R19" s="68"/>
      <c r="S19" s="68"/>
      <c r="T19" s="2"/>
      <c r="U19" s="2"/>
      <c r="V19" s="2"/>
      <c r="W19" s="2"/>
      <c r="X19" s="2"/>
      <c r="Y19" s="2"/>
      <c r="Z19" s="2"/>
    </row>
    <row r="20" spans="1:26" x14ac:dyDescent="0.2">
      <c r="A20" s="112"/>
      <c r="B20" s="36">
        <v>7</v>
      </c>
      <c r="C20" s="101" t="s">
        <v>130</v>
      </c>
      <c r="D20" s="37" t="str">
        <f t="shared" si="3"/>
        <v>10M</v>
      </c>
      <c r="E20" s="37" t="s">
        <v>90</v>
      </c>
      <c r="F20" s="80">
        <f>_xll.qlInterestRateIndexFixingDate(IborIndex,G20)</f>
        <v>42047</v>
      </c>
      <c r="G20" s="80">
        <f>_xll.qlCalendarAdvance(Calendar,SettlementDate,B20&amp;"M","mf",TRUE)</f>
        <v>42051</v>
      </c>
      <c r="H20" s="80">
        <f>_xll.qlInterestRateIndexMaturity(IborIndex,G20,Trigger)</f>
        <v>42142</v>
      </c>
      <c r="I20" s="79">
        <f>_xll.qlIndexFixing(IborIndex,F20,TRUE,InterestRatesTrigger)</f>
        <v>1.2538872454491104E-3</v>
      </c>
      <c r="J20" s="65"/>
      <c r="K20" s="65"/>
      <c r="L20" s="112"/>
      <c r="M20" s="115"/>
      <c r="N20" s="112"/>
      <c r="O20" s="112"/>
      <c r="P20" s="112"/>
      <c r="Q20" s="112"/>
      <c r="R20" s="68"/>
      <c r="S20" s="68"/>
      <c r="T20" s="2"/>
      <c r="U20" s="2"/>
      <c r="V20" s="2"/>
      <c r="W20" s="2"/>
      <c r="X20" s="2"/>
      <c r="Y20" s="2"/>
      <c r="Z20" s="2"/>
    </row>
    <row r="21" spans="1:26" x14ac:dyDescent="0.2">
      <c r="A21" s="112"/>
      <c r="B21" s="36">
        <v>8</v>
      </c>
      <c r="C21" s="101" t="s">
        <v>130</v>
      </c>
      <c r="D21" s="37" t="str">
        <f t="shared" si="3"/>
        <v>11M</v>
      </c>
      <c r="E21" s="37" t="s">
        <v>90</v>
      </c>
      <c r="F21" s="80">
        <f>_xll.qlInterestRateIndexFixingDate(IborIndex,G21)</f>
        <v>42075</v>
      </c>
      <c r="G21" s="80">
        <f>_xll.qlCalendarAdvance(Calendar,SettlementDate,B21&amp;"M","mf",TRUE)</f>
        <v>42079</v>
      </c>
      <c r="H21" s="80">
        <f>_xll.qlInterestRateIndexMaturity(IborIndex,G21,Trigger)</f>
        <v>42171</v>
      </c>
      <c r="I21" s="79">
        <f>_xll.qlIndexFixing(IborIndex,F21,TRUE,InterestRatesTrigger)</f>
        <v>1.1918815758001863E-3</v>
      </c>
      <c r="J21" s="65"/>
      <c r="K21" s="65"/>
      <c r="L21" s="112"/>
      <c r="M21" s="112"/>
      <c r="N21" s="112"/>
      <c r="O21" s="112"/>
      <c r="P21" s="112"/>
      <c r="Q21" s="112"/>
      <c r="R21" s="68"/>
      <c r="S21" s="68"/>
      <c r="T21" s="2"/>
      <c r="U21" s="2"/>
      <c r="V21" s="2"/>
      <c r="W21" s="2"/>
      <c r="X21" s="2"/>
      <c r="Y21" s="2"/>
      <c r="Z21" s="2"/>
    </row>
    <row r="22" spans="1:26" x14ac:dyDescent="0.2">
      <c r="A22" s="112"/>
      <c r="B22" s="36">
        <v>9</v>
      </c>
      <c r="C22" s="101" t="s">
        <v>130</v>
      </c>
      <c r="D22" s="37" t="str">
        <f t="shared" si="3"/>
        <v>12M</v>
      </c>
      <c r="E22" s="37" t="s">
        <v>90</v>
      </c>
      <c r="F22" s="80">
        <f>_xll.qlInterestRateIndexFixingDate(IborIndex,G22)</f>
        <v>42108</v>
      </c>
      <c r="G22" s="80">
        <f>_xll.qlCalendarAdvance(Calendar,SettlementDate,B22&amp;"M","mf",TRUE)</f>
        <v>42110</v>
      </c>
      <c r="H22" s="80">
        <f>_xll.qlInterestRateIndexMaturity(IborIndex,G22,Trigger)</f>
        <v>42201</v>
      </c>
      <c r="I22" s="79">
        <f>_xll.qlIndexFixing(IborIndex,F22,TRUE,InterestRatesTrigger)</f>
        <v>1.1500000000002871E-3</v>
      </c>
      <c r="J22" s="65" t="str">
        <f>Contribution!N22</f>
        <v>JPY3M9x12F=</v>
      </c>
      <c r="K22" s="65" t="str">
        <f>Currency&amp;B22&amp;C22&amp;SUBSTITUTE(D22,"M","F")&amp;"=ICAP"</f>
        <v>JPY9X12F=ICAP</v>
      </c>
      <c r="L22" s="112"/>
      <c r="M22" s="112"/>
      <c r="N22" s="112"/>
      <c r="O22" s="112"/>
      <c r="P22" s="112"/>
      <c r="Q22" s="112"/>
      <c r="R22" s="68"/>
      <c r="S22" s="68"/>
      <c r="T22" s="2"/>
      <c r="U22" s="2"/>
      <c r="V22" s="2"/>
      <c r="W22" s="2"/>
      <c r="X22" s="2"/>
      <c r="Y22" s="2"/>
      <c r="Z22" s="2"/>
    </row>
    <row r="23" spans="1:26" x14ac:dyDescent="0.2">
      <c r="A23" s="112"/>
      <c r="B23" s="36">
        <v>12</v>
      </c>
      <c r="C23" s="102" t="s">
        <v>130</v>
      </c>
      <c r="D23" s="37" t="str">
        <f t="shared" si="3"/>
        <v>15M</v>
      </c>
      <c r="E23" s="37" t="s">
        <v>90</v>
      </c>
      <c r="F23" s="80">
        <f>_xll.qlInterestRateIndexFixingDate(IborIndex,G23)</f>
        <v>42199</v>
      </c>
      <c r="G23" s="80">
        <f>_xll.qlCalendarAdvance(Calendar,SettlementDate,B23&amp;"M","mf",TRUE)</f>
        <v>42201</v>
      </c>
      <c r="H23" s="80">
        <f>_xll.qlInterestRateIndexMaturity(IborIndex,G23,Trigger)</f>
        <v>42293</v>
      </c>
      <c r="I23" s="79">
        <f>_xll.qlIndexFixing(IborIndex,F23,TRUE,InterestRatesTrigger)</f>
        <v>1.1000000000054686E-3</v>
      </c>
      <c r="J23" s="65" t="str">
        <f>Contribution!N23</f>
        <v>JPY3M12x15F=</v>
      </c>
      <c r="K23" s="65" t="str">
        <f>Currency&amp;B23&amp;C23&amp;SUBSTITUTE(D23,"M","F")&amp;"=ICAP"</f>
        <v>JPY12X15F=ICAP</v>
      </c>
      <c r="L23" s="112"/>
      <c r="M23" s="8" t="s">
        <v>56</v>
      </c>
      <c r="N23" s="112"/>
      <c r="O23" s="8" t="s">
        <v>51</v>
      </c>
      <c r="P23" s="8" t="s">
        <v>129</v>
      </c>
      <c r="Q23" s="8" t="s">
        <v>52</v>
      </c>
      <c r="R23" s="68"/>
      <c r="S23" s="68"/>
      <c r="T23" s="2"/>
      <c r="U23" s="2"/>
      <c r="V23" s="2"/>
      <c r="W23" s="2"/>
      <c r="X23" s="2"/>
      <c r="Y23" s="2"/>
      <c r="Z23" s="2"/>
    </row>
    <row r="24" spans="1:26" x14ac:dyDescent="0.2">
      <c r="A24" s="112"/>
      <c r="B24" s="91"/>
      <c r="C24" s="93"/>
      <c r="D24" s="34" t="s">
        <v>115</v>
      </c>
      <c r="E24" s="34" t="s">
        <v>94</v>
      </c>
      <c r="F24" s="77">
        <f t="shared" ref="F24" si="4">EvaluationDate</f>
        <v>41834</v>
      </c>
      <c r="G24" s="77">
        <f>_xll.qlInterestRateIndexValueDate(M24,F24,Trigger)</f>
        <v>41836</v>
      </c>
      <c r="H24" s="77">
        <f>_xll.qlInterestRateIndexMaturity(M24,G24,Trigger)</f>
        <v>42387</v>
      </c>
      <c r="I24" s="78">
        <f>_xll.qlIndexFixing(M24,F24,TRUE,InterestRatesTrigger)</f>
        <v>1.2124248216521501E-3</v>
      </c>
      <c r="J24" s="66" t="str">
        <f>Contribution!N24</f>
        <v>JPY3M18M=</v>
      </c>
      <c r="K24" s="66"/>
      <c r="L24" s="112"/>
      <c r="M24" s="38" t="str">
        <f>_xll.qlSwapIndex(,"Libor",D24,SettlementDays,Currency,Calendar,FixedLegTenor,FixedLegBDC,FixedLegDayCounter,IborIndex,"JPYON",,Trigger)</f>
        <v>obj_00491#0003</v>
      </c>
      <c r="N24" s="112"/>
      <c r="O24" s="38" t="s">
        <v>27</v>
      </c>
      <c r="P24" s="38" t="s">
        <v>87</v>
      </c>
      <c r="Q24" s="38" t="s">
        <v>53</v>
      </c>
      <c r="R24" s="68"/>
      <c r="S24" s="68"/>
      <c r="T24" s="2"/>
      <c r="U24" s="2"/>
      <c r="V24" s="2"/>
      <c r="W24" s="2"/>
      <c r="X24" s="2"/>
      <c r="Y24" s="2"/>
      <c r="Z24" s="2"/>
    </row>
    <row r="25" spans="1:26" x14ac:dyDescent="0.2">
      <c r="A25" s="112"/>
      <c r="B25" s="92"/>
      <c r="C25" s="94"/>
      <c r="D25" s="37" t="s">
        <v>36</v>
      </c>
      <c r="E25" s="37" t="s">
        <v>94</v>
      </c>
      <c r="F25" s="80">
        <f t="shared" ref="F25:F38" si="5">EvaluationDate</f>
        <v>41834</v>
      </c>
      <c r="G25" s="80">
        <f>_xll.qlInterestRateIndexValueDate(M25,F25,Trigger)</f>
        <v>41836</v>
      </c>
      <c r="H25" s="80">
        <f>_xll.qlInterestRateIndexMaturity(M25,G25,Trigger)</f>
        <v>42569</v>
      </c>
      <c r="I25" s="79">
        <f>_xll.qlIndexFixing(M25,F25,TRUE,InterestRatesTrigger)</f>
        <v>1.1932841807051461E-3</v>
      </c>
      <c r="J25" s="65" t="str">
        <f>Contribution!N25</f>
        <v>JPY3M2Y=</v>
      </c>
      <c r="K25" s="65"/>
      <c r="L25" s="112"/>
      <c r="M25" s="38" t="str">
        <f>_xll.qlSwapIndex(,"Libor",D25,SettlementDays,Currency,Calendar,FixedLegTenor,FixedLegBDC,FixedLegDayCounter,IborIndex,"JPYON",,Trigger)</f>
        <v>obj_00486#0003</v>
      </c>
      <c r="N25" s="112"/>
      <c r="O25" s="113"/>
      <c r="P25" s="113"/>
      <c r="Q25" s="113"/>
      <c r="R25" s="68"/>
      <c r="S25" s="68"/>
      <c r="T25" s="2"/>
      <c r="U25" s="2"/>
      <c r="V25" s="2"/>
      <c r="W25" s="2"/>
      <c r="X25" s="2"/>
      <c r="Y25" s="2"/>
      <c r="Z25" s="2"/>
    </row>
    <row r="26" spans="1:26" x14ac:dyDescent="0.2">
      <c r="A26" s="112"/>
      <c r="B26" s="92"/>
      <c r="C26" s="88"/>
      <c r="D26" s="37" t="s">
        <v>37</v>
      </c>
      <c r="E26" s="37" t="s">
        <v>94</v>
      </c>
      <c r="F26" s="80">
        <f t="shared" si="5"/>
        <v>41834</v>
      </c>
      <c r="G26" s="80">
        <f>_xll.qlInterestRateIndexValueDate(M26,F26,Trigger)</f>
        <v>41836</v>
      </c>
      <c r="H26" s="80">
        <f>_xll.qlInterestRateIndexMaturity(M26,G26,Trigger)</f>
        <v>42933</v>
      </c>
      <c r="I26" s="79">
        <f>_xll.qlIndexFixing(M26,F26,TRUE,InterestRatesTrigger)</f>
        <v>1.1672265517532168E-3</v>
      </c>
      <c r="J26" s="65" t="str">
        <f>Contribution!N26</f>
        <v>JPY3M3Y=</v>
      </c>
      <c r="K26" s="65"/>
      <c r="L26" s="112"/>
      <c r="M26" s="38" t="str">
        <f>_xll.qlSwapIndex(,"Libor",D26,SettlementDays,Currency,Calendar,FixedLegTenor,FixedLegBDC,FixedLegDayCounter,IborIndex,"JPYON",,Trigger)</f>
        <v>obj_00493#0003</v>
      </c>
      <c r="N26" s="112"/>
      <c r="O26" s="112"/>
      <c r="P26" s="112"/>
      <c r="Q26" s="112"/>
      <c r="R26" s="68"/>
      <c r="S26" s="68"/>
      <c r="T26" s="2"/>
      <c r="U26" s="2"/>
      <c r="V26" s="2"/>
      <c r="W26" s="2"/>
      <c r="X26" s="2"/>
      <c r="Y26" s="2"/>
      <c r="Z26" s="2"/>
    </row>
    <row r="27" spans="1:26" x14ac:dyDescent="0.2">
      <c r="A27" s="112"/>
      <c r="B27" s="92"/>
      <c r="C27" s="88"/>
      <c r="D27" s="37" t="s">
        <v>38</v>
      </c>
      <c r="E27" s="37" t="s">
        <v>94</v>
      </c>
      <c r="F27" s="80">
        <f t="shared" si="5"/>
        <v>41834</v>
      </c>
      <c r="G27" s="80">
        <f>_xll.qlInterestRateIndexValueDate(M27,F27,Trigger)</f>
        <v>41836</v>
      </c>
      <c r="H27" s="80">
        <f>_xll.qlInterestRateIndexMaturity(M27,G27,Trigger)</f>
        <v>43297</v>
      </c>
      <c r="I27" s="79">
        <f>_xll.qlIndexFixing(M27,F27,TRUE,InterestRatesTrigger)</f>
        <v>1.3661405619209994E-3</v>
      </c>
      <c r="J27" s="65" t="str">
        <f>Contribution!N27</f>
        <v>JPY3M4Y=</v>
      </c>
      <c r="K27" s="65"/>
      <c r="L27" s="112"/>
      <c r="M27" s="38" t="str">
        <f>_xll.qlSwapIndex(,"Libor",D27,SettlementDays,Currency,Calendar,FixedLegTenor,FixedLegBDC,FixedLegDayCounter,IborIndex,"JPYON",,Trigger)</f>
        <v>obj_0048b#0003</v>
      </c>
      <c r="N27" s="112"/>
      <c r="O27" s="112"/>
      <c r="P27" s="112"/>
      <c r="Q27" s="112"/>
      <c r="R27" s="68"/>
      <c r="S27" s="68"/>
      <c r="T27" s="2"/>
      <c r="U27" s="2"/>
      <c r="V27" s="2"/>
      <c r="W27" s="2"/>
      <c r="X27" s="2"/>
      <c r="Y27" s="2"/>
      <c r="Z27" s="2"/>
    </row>
    <row r="28" spans="1:26" x14ac:dyDescent="0.2">
      <c r="A28" s="112"/>
      <c r="B28" s="92"/>
      <c r="C28" s="88"/>
      <c r="D28" s="37" t="s">
        <v>39</v>
      </c>
      <c r="E28" s="37" t="s">
        <v>94</v>
      </c>
      <c r="F28" s="80">
        <f t="shared" si="5"/>
        <v>41834</v>
      </c>
      <c r="G28" s="80">
        <f>_xll.qlInterestRateIndexValueDate(M28,F28,Trigger)</f>
        <v>41836</v>
      </c>
      <c r="H28" s="80">
        <f>_xll.qlInterestRateIndexMaturity(M28,G28,Trigger)</f>
        <v>43662</v>
      </c>
      <c r="I28" s="79">
        <f>_xll.qlIndexFixing(M28,F28,TRUE,InterestRatesTrigger)</f>
        <v>1.7392729680225957E-3</v>
      </c>
      <c r="J28" s="65" t="str">
        <f>Contribution!N28</f>
        <v>JPY3M5Y=</v>
      </c>
      <c r="K28" s="65"/>
      <c r="L28" s="112"/>
      <c r="M28" s="38" t="str">
        <f>_xll.qlSwapIndex(,"Libor",D28,SettlementDays,Currency,Calendar,FixedLegTenor,FixedLegBDC,FixedLegDayCounter,IborIndex,"JPYON",,Trigger)</f>
        <v>obj_0048d#0003</v>
      </c>
      <c r="N28" s="112"/>
      <c r="O28" s="112"/>
      <c r="P28" s="112"/>
      <c r="Q28" s="112"/>
      <c r="R28" s="68"/>
      <c r="S28" s="68"/>
      <c r="T28" s="2"/>
      <c r="U28" s="2"/>
      <c r="V28" s="2"/>
      <c r="W28" s="2"/>
      <c r="X28" s="2"/>
      <c r="Y28" s="2"/>
      <c r="Z28" s="2"/>
    </row>
    <row r="29" spans="1:26" x14ac:dyDescent="0.2">
      <c r="A29" s="112"/>
      <c r="B29" s="92"/>
      <c r="C29" s="88"/>
      <c r="D29" s="37" t="s">
        <v>40</v>
      </c>
      <c r="E29" s="37" t="s">
        <v>94</v>
      </c>
      <c r="F29" s="80">
        <f t="shared" si="5"/>
        <v>41834</v>
      </c>
      <c r="G29" s="80">
        <f>_xll.qlInterestRateIndexValueDate(M29,F29,Trigger)</f>
        <v>41836</v>
      </c>
      <c r="H29" s="80">
        <f>_xll.qlInterestRateIndexMaturity(M29,G29,Trigger)</f>
        <v>44028</v>
      </c>
      <c r="I29" s="79">
        <f>_xll.qlIndexFixing(M29,F29,TRUE,InterestRatesTrigger)</f>
        <v>2.3629592513786653E-3</v>
      </c>
      <c r="J29" s="65" t="str">
        <f>Contribution!N29</f>
        <v>JPY3M6Y=</v>
      </c>
      <c r="K29" s="65"/>
      <c r="L29" s="112"/>
      <c r="M29" s="38" t="str">
        <f>_xll.qlSwapIndex(,"Libor",D29,SettlementDays,Currency,Calendar,FixedLegTenor,FixedLegBDC,FixedLegDayCounter,IborIndex,"JPYON",,Trigger)</f>
        <v>obj_00490#0003</v>
      </c>
      <c r="N29" s="112"/>
      <c r="O29" s="112"/>
      <c r="P29" s="112"/>
      <c r="Q29" s="112"/>
      <c r="R29" s="68"/>
      <c r="S29" s="68"/>
      <c r="T29" s="2"/>
      <c r="U29" s="2"/>
      <c r="V29" s="2"/>
      <c r="W29" s="2"/>
      <c r="X29" s="2"/>
      <c r="Y29" s="2"/>
      <c r="Z29" s="2"/>
    </row>
    <row r="30" spans="1:26" x14ac:dyDescent="0.2">
      <c r="A30" s="112"/>
      <c r="B30" s="92"/>
      <c r="C30" s="88"/>
      <c r="D30" s="37" t="s">
        <v>41</v>
      </c>
      <c r="E30" s="37" t="s">
        <v>94</v>
      </c>
      <c r="F30" s="80">
        <f t="shared" si="5"/>
        <v>41834</v>
      </c>
      <c r="G30" s="80">
        <f>_xll.qlInterestRateIndexValueDate(M30,F30,Trigger)</f>
        <v>41836</v>
      </c>
      <c r="H30" s="80">
        <f>_xll.qlInterestRateIndexMaturity(M30,G30,Trigger)</f>
        <v>44393</v>
      </c>
      <c r="I30" s="79">
        <f>_xll.qlIndexFixing(M30,F30,TRUE,InterestRatesTrigger)</f>
        <v>3.1114284046993906E-3</v>
      </c>
      <c r="J30" s="65" t="str">
        <f>Contribution!N30</f>
        <v>JPY3M7Y=</v>
      </c>
      <c r="K30" s="65"/>
      <c r="L30" s="112"/>
      <c r="M30" s="38" t="str">
        <f>_xll.qlSwapIndex(,"Libor",D30,SettlementDays,Currency,Calendar,FixedLegTenor,FixedLegBDC,FixedLegDayCounter,IborIndex,"JPYON",,Trigger)</f>
        <v>obj_0048e#0003</v>
      </c>
      <c r="N30" s="112"/>
      <c r="O30" s="112"/>
      <c r="P30" s="112"/>
      <c r="Q30" s="112"/>
      <c r="R30" s="68"/>
      <c r="S30" s="68"/>
      <c r="T30" s="2"/>
      <c r="U30" s="2"/>
      <c r="V30" s="2"/>
      <c r="W30" s="2"/>
      <c r="X30" s="2"/>
      <c r="Y30" s="2"/>
      <c r="Z30" s="2"/>
    </row>
    <row r="31" spans="1:26" x14ac:dyDescent="0.2">
      <c r="A31" s="112"/>
      <c r="B31" s="92"/>
      <c r="C31" s="88"/>
      <c r="D31" s="37" t="s">
        <v>42</v>
      </c>
      <c r="E31" s="37" t="s">
        <v>94</v>
      </c>
      <c r="F31" s="80">
        <f t="shared" si="5"/>
        <v>41834</v>
      </c>
      <c r="G31" s="80">
        <f>_xll.qlInterestRateIndexValueDate(M31,F31,Trigger)</f>
        <v>41836</v>
      </c>
      <c r="H31" s="80">
        <f>_xll.qlInterestRateIndexMaturity(M31,G31,Trigger)</f>
        <v>44760</v>
      </c>
      <c r="I31" s="79">
        <f>_xll.qlIndexFixing(M31,F31,TRUE,InterestRatesTrigger)</f>
        <v>3.9343523714308977E-3</v>
      </c>
      <c r="J31" s="65" t="str">
        <f>Contribution!N31</f>
        <v>JPY3M8Y=</v>
      </c>
      <c r="K31" s="65"/>
      <c r="L31" s="112"/>
      <c r="M31" s="38" t="str">
        <f>_xll.qlSwapIndex(,"Libor",D31,SettlementDays,Currency,Calendar,FixedLegTenor,FixedLegBDC,FixedLegDayCounter,IborIndex,"JPYON",,Trigger)</f>
        <v>obj_00489#0003</v>
      </c>
      <c r="N31" s="112"/>
      <c r="O31" s="112"/>
      <c r="P31" s="112"/>
      <c r="Q31" s="112"/>
      <c r="R31" s="68"/>
      <c r="S31" s="68"/>
      <c r="T31" s="2"/>
      <c r="U31" s="2"/>
      <c r="V31" s="2"/>
      <c r="W31" s="2"/>
      <c r="X31" s="2"/>
      <c r="Y31" s="2"/>
      <c r="Z31" s="2"/>
    </row>
    <row r="32" spans="1:26" x14ac:dyDescent="0.2">
      <c r="A32" s="112"/>
      <c r="B32" s="92"/>
      <c r="C32" s="88"/>
      <c r="D32" s="37" t="s">
        <v>43</v>
      </c>
      <c r="E32" s="37" t="s">
        <v>94</v>
      </c>
      <c r="F32" s="80">
        <f t="shared" si="5"/>
        <v>41834</v>
      </c>
      <c r="G32" s="80">
        <f>_xll.qlInterestRateIndexValueDate(M32,F32,Trigger)</f>
        <v>41836</v>
      </c>
      <c r="H32" s="80">
        <f>_xll.qlInterestRateIndexMaturity(M32,G32,Trigger)</f>
        <v>45124</v>
      </c>
      <c r="I32" s="79">
        <f>_xll.qlIndexFixing(M32,F32,TRUE,InterestRatesTrigger)</f>
        <v>4.7824467639373544E-3</v>
      </c>
      <c r="J32" s="65" t="str">
        <f>Contribution!N32</f>
        <v>JPY3M9Y=</v>
      </c>
      <c r="K32" s="65"/>
      <c r="L32" s="112"/>
      <c r="M32" s="38" t="str">
        <f>_xll.qlSwapIndex(,"Libor",D32,SettlementDays,Currency,Calendar,FixedLegTenor,FixedLegBDC,FixedLegDayCounter,IborIndex,"JPYON",,Trigger)</f>
        <v>obj_00488#0003</v>
      </c>
      <c r="N32" s="112"/>
      <c r="O32" s="112"/>
      <c r="P32" s="112"/>
      <c r="Q32" s="112"/>
      <c r="R32" s="68"/>
      <c r="S32" s="68"/>
      <c r="T32" s="2"/>
      <c r="U32" s="2"/>
      <c r="V32" s="2"/>
      <c r="W32" s="2"/>
      <c r="X32" s="2"/>
      <c r="Y32" s="2"/>
      <c r="Z32" s="2"/>
    </row>
    <row r="33" spans="1:26" x14ac:dyDescent="0.2">
      <c r="A33" s="112"/>
      <c r="B33" s="92"/>
      <c r="C33" s="88"/>
      <c r="D33" s="37" t="s">
        <v>44</v>
      </c>
      <c r="E33" s="37" t="s">
        <v>94</v>
      </c>
      <c r="F33" s="80">
        <f t="shared" si="5"/>
        <v>41834</v>
      </c>
      <c r="G33" s="80">
        <f>_xll.qlInterestRateIndexValueDate(M33,F33,Trigger)</f>
        <v>41836</v>
      </c>
      <c r="H33" s="80">
        <f>_xll.qlInterestRateIndexMaturity(M33,G33,Trigger)</f>
        <v>45489</v>
      </c>
      <c r="I33" s="79">
        <f>_xll.qlIndexFixing(M33,F33,TRUE,InterestRatesTrigger)</f>
        <v>5.6303451531308528E-3</v>
      </c>
      <c r="J33" s="65" t="str">
        <f>Contribution!N33</f>
        <v>JPY3M10Y=</v>
      </c>
      <c r="K33" s="65"/>
      <c r="L33" s="112"/>
      <c r="M33" s="38" t="str">
        <f>_xll.qlSwapIndex(,"Libor",D33,SettlementDays,Currency,Calendar,FixedLegTenor,FixedLegBDC,FixedLegDayCounter,IborIndex,"JPYON",,Trigger)</f>
        <v>obj_0048c#0003</v>
      </c>
      <c r="N33" s="112"/>
      <c r="O33" s="112"/>
      <c r="P33" s="112"/>
      <c r="Q33" s="112"/>
      <c r="R33" s="68"/>
      <c r="S33" s="68"/>
      <c r="T33" s="2"/>
      <c r="U33" s="2"/>
      <c r="V33" s="2"/>
      <c r="W33" s="2"/>
      <c r="X33" s="2"/>
      <c r="Y33" s="2"/>
      <c r="Z33" s="2"/>
    </row>
    <row r="34" spans="1:26" x14ac:dyDescent="0.2">
      <c r="A34" s="112"/>
      <c r="B34" s="92"/>
      <c r="C34" s="88"/>
      <c r="D34" s="37" t="s">
        <v>45</v>
      </c>
      <c r="E34" s="37" t="s">
        <v>94</v>
      </c>
      <c r="F34" s="80">
        <f t="shared" si="5"/>
        <v>41834</v>
      </c>
      <c r="G34" s="80">
        <f>_xll.qlInterestRateIndexValueDate(M34,F34,Trigger)</f>
        <v>41836</v>
      </c>
      <c r="H34" s="80">
        <f>_xll.qlInterestRateIndexMaturity(M34,G34,Trigger)</f>
        <v>46219</v>
      </c>
      <c r="I34" s="79">
        <f>_xll.qlIndexFixing(M34,F34,TRUE,InterestRatesTrigger)</f>
        <v>7.400994771832637E-3</v>
      </c>
      <c r="J34" s="65" t="str">
        <f>Contribution!N34</f>
        <v>JPY3M12Y=</v>
      </c>
      <c r="K34" s="65"/>
      <c r="L34" s="112"/>
      <c r="M34" s="38" t="str">
        <f>_xll.qlSwapIndex(,"Libor",D34,SettlementDays,Currency,Calendar,FixedLegTenor,FixedLegBDC,FixedLegDayCounter,IborIndex,"JPYON",,Trigger)</f>
        <v>obj_0048f#0003</v>
      </c>
      <c r="N34" s="112"/>
      <c r="O34" s="112"/>
      <c r="P34" s="112"/>
      <c r="Q34" s="112"/>
      <c r="R34" s="68"/>
      <c r="S34" s="68"/>
      <c r="T34" s="2"/>
      <c r="U34" s="2"/>
      <c r="V34" s="2"/>
      <c r="W34" s="2"/>
      <c r="X34" s="2"/>
      <c r="Y34" s="2"/>
      <c r="Z34" s="2"/>
    </row>
    <row r="35" spans="1:26" x14ac:dyDescent="0.2">
      <c r="A35" s="112"/>
      <c r="B35" s="92"/>
      <c r="C35" s="88"/>
      <c r="D35" s="37" t="s">
        <v>46</v>
      </c>
      <c r="E35" s="37" t="s">
        <v>94</v>
      </c>
      <c r="F35" s="80">
        <f t="shared" si="5"/>
        <v>41834</v>
      </c>
      <c r="G35" s="80">
        <f>_xll.qlInterestRateIndexValueDate(M35,F35,Trigger)</f>
        <v>41836</v>
      </c>
      <c r="H35" s="80">
        <f>_xll.qlInterestRateIndexMaturity(M35,G35,Trigger)</f>
        <v>47315</v>
      </c>
      <c r="I35" s="79">
        <f>_xll.qlIndexFixing(M35,F35,TRUE,InterestRatesTrigger)</f>
        <v>9.9441074232184037E-3</v>
      </c>
      <c r="J35" s="65" t="str">
        <f>Contribution!N35</f>
        <v>JPY3M15Y=</v>
      </c>
      <c r="K35" s="65"/>
      <c r="L35" s="112"/>
      <c r="M35" s="38" t="str">
        <f>_xll.qlSwapIndex(,"Libor",D35,SettlementDays,Currency,Calendar,FixedLegTenor,FixedLegBDC,FixedLegDayCounter,IborIndex,"JPYON",,Trigger)</f>
        <v>obj_0048a#0003</v>
      </c>
      <c r="N35" s="112"/>
      <c r="O35" s="112"/>
      <c r="P35" s="112"/>
      <c r="Q35" s="112"/>
      <c r="R35" s="68"/>
      <c r="S35" s="68"/>
      <c r="T35" s="2"/>
      <c r="U35" s="2"/>
      <c r="V35" s="2"/>
      <c r="W35" s="2"/>
      <c r="X35" s="2"/>
      <c r="Y35" s="2"/>
      <c r="Z35" s="2"/>
    </row>
    <row r="36" spans="1:26" x14ac:dyDescent="0.2">
      <c r="A36" s="112"/>
      <c r="B36" s="92"/>
      <c r="C36" s="88"/>
      <c r="D36" s="37" t="s">
        <v>47</v>
      </c>
      <c r="E36" s="37" t="s">
        <v>94</v>
      </c>
      <c r="F36" s="80">
        <f t="shared" si="5"/>
        <v>41834</v>
      </c>
      <c r="G36" s="80">
        <f>_xll.qlInterestRateIndexValueDate(M36,F36,Trigger)</f>
        <v>41836</v>
      </c>
      <c r="H36" s="80">
        <f>_xll.qlInterestRateIndexMaturity(M36,G36,Trigger)</f>
        <v>49142</v>
      </c>
      <c r="I36" s="79">
        <f>_xll.qlIndexFixing(M36,F36,TRUE,InterestRatesTrigger)</f>
        <v>1.313468231642885E-2</v>
      </c>
      <c r="J36" s="65" t="str">
        <f>Contribution!N36</f>
        <v>JPY3M20Y=</v>
      </c>
      <c r="K36" s="65"/>
      <c r="L36" s="112"/>
      <c r="M36" s="38" t="str">
        <f>_xll.qlSwapIndex(,"Libor",D36,SettlementDays,Currency,Calendar,FixedLegTenor,FixedLegBDC,FixedLegDayCounter,IborIndex,"JPYON",,Trigger)</f>
        <v>obj_00494#0003</v>
      </c>
      <c r="N36" s="112"/>
      <c r="O36" s="112"/>
      <c r="P36" s="112"/>
      <c r="Q36" s="112"/>
      <c r="R36" s="68"/>
      <c r="S36" s="68"/>
      <c r="T36" s="2"/>
      <c r="U36" s="2"/>
      <c r="V36" s="2"/>
      <c r="W36" s="2"/>
      <c r="X36" s="2"/>
      <c r="Y36" s="2"/>
      <c r="Z36" s="2"/>
    </row>
    <row r="37" spans="1:26" x14ac:dyDescent="0.2">
      <c r="A37" s="112"/>
      <c r="B37" s="92"/>
      <c r="C37" s="88"/>
      <c r="D37" s="37" t="s">
        <v>48</v>
      </c>
      <c r="E37" s="37" t="s">
        <v>94</v>
      </c>
      <c r="F37" s="80">
        <f t="shared" si="5"/>
        <v>41834</v>
      </c>
      <c r="G37" s="80">
        <f>_xll.qlInterestRateIndexValueDate(M37,F37,Trigger)</f>
        <v>41836</v>
      </c>
      <c r="H37" s="80">
        <f>_xll.qlInterestRateIndexMaturity(M37,G37,Trigger)</f>
        <v>50969</v>
      </c>
      <c r="I37" s="79">
        <f>_xll.qlIndexFixing(M37,F37,TRUE,InterestRatesTrigger)</f>
        <v>1.4851867667262398E-2</v>
      </c>
      <c r="J37" s="65" t="str">
        <f>Contribution!N37</f>
        <v>JPY3M25Y=</v>
      </c>
      <c r="K37" s="65"/>
      <c r="L37" s="112"/>
      <c r="M37" s="38" t="str">
        <f>_xll.qlSwapIndex(,"Libor",D37,SettlementDays,Currency,Calendar,FixedLegTenor,FixedLegBDC,FixedLegDayCounter,IborIndex,"JPYON",,Trigger)</f>
        <v>obj_00492#0003</v>
      </c>
      <c r="N37" s="112"/>
      <c r="O37" s="112"/>
      <c r="P37" s="112"/>
      <c r="Q37" s="112"/>
      <c r="R37" s="68"/>
      <c r="S37" s="68"/>
      <c r="T37" s="2"/>
      <c r="U37" s="2"/>
      <c r="V37" s="2"/>
      <c r="W37" s="2"/>
      <c r="X37" s="2"/>
      <c r="Y37" s="2"/>
      <c r="Z37" s="2"/>
    </row>
    <row r="38" spans="1:26" x14ac:dyDescent="0.2">
      <c r="A38" s="112"/>
      <c r="B38" s="95"/>
      <c r="C38" s="96"/>
      <c r="D38" s="39" t="s">
        <v>49</v>
      </c>
      <c r="E38" s="39" t="s">
        <v>94</v>
      </c>
      <c r="F38" s="81">
        <f t="shared" si="5"/>
        <v>41834</v>
      </c>
      <c r="G38" s="81">
        <f>_xll.qlInterestRateIndexValueDate(M38,F38,Trigger)</f>
        <v>41836</v>
      </c>
      <c r="H38" s="81">
        <f>_xll.qlInterestRateIndexMaturity(M38,G38,Trigger)</f>
        <v>52796</v>
      </c>
      <c r="I38" s="82">
        <f>_xll.qlIndexFixing(M38,F38,TRUE,InterestRatesTrigger)</f>
        <v>1.582429436825673E-2</v>
      </c>
      <c r="J38" s="67" t="str">
        <f>Contribution!N38</f>
        <v>JPY3M30Y=</v>
      </c>
      <c r="K38" s="67"/>
      <c r="L38" s="112"/>
      <c r="M38" s="40" t="str">
        <f>_xll.qlSwapIndex(,"Libor",D38,SettlementDays,Currency,Calendar,FixedLegTenor,FixedLegBDC,FixedLegDayCounter,IborIndex,"JPYON",,Trigger)</f>
        <v>obj_00487#0003</v>
      </c>
      <c r="N38" s="112"/>
      <c r="O38" s="112"/>
      <c r="P38" s="112"/>
      <c r="Q38" s="112"/>
      <c r="R38" s="68"/>
      <c r="S38" s="68"/>
      <c r="T38" s="2"/>
      <c r="U38" s="2"/>
      <c r="V38" s="2"/>
      <c r="W38" s="2"/>
      <c r="X38" s="2"/>
      <c r="Y38" s="2"/>
      <c r="Z38" s="2"/>
    </row>
    <row r="39" spans="1:26" x14ac:dyDescent="0.2">
      <c r="A39" s="112"/>
      <c r="B39" s="9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2"/>
      <c r="S39" s="2"/>
      <c r="T39" s="2"/>
      <c r="U39" s="2"/>
      <c r="V39" s="2"/>
      <c r="W39" s="2"/>
      <c r="X39" s="2"/>
      <c r="Y39" s="2"/>
      <c r="Z39" s="2"/>
    </row>
    <row r="40" spans="1:26" x14ac:dyDescent="0.2">
      <c r="A40" s="112"/>
      <c r="B40" s="9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2"/>
      <c r="S40" s="2"/>
      <c r="T40" s="2"/>
      <c r="U40" s="2"/>
      <c r="V40" s="2"/>
      <c r="W40" s="2"/>
      <c r="X40" s="2"/>
      <c r="Y40" s="2"/>
      <c r="Z40" s="2"/>
    </row>
    <row r="41" spans="1:26" x14ac:dyDescent="0.2">
      <c r="A41" s="112"/>
      <c r="B41" s="9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2"/>
      <c r="S41" s="2"/>
      <c r="T41" s="2"/>
      <c r="U41" s="2"/>
      <c r="V41" s="2"/>
      <c r="W41" s="2"/>
      <c r="X41" s="2"/>
      <c r="Y41" s="2"/>
      <c r="Z41" s="2"/>
    </row>
    <row r="42" spans="1:26" x14ac:dyDescent="0.2">
      <c r="A42" s="112"/>
      <c r="B42" s="9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2"/>
      <c r="S42" s="2"/>
      <c r="T42" s="2"/>
      <c r="U42" s="2"/>
      <c r="V42" s="2"/>
      <c r="W42" s="2"/>
      <c r="X42" s="2"/>
      <c r="Y42" s="2"/>
      <c r="Z42" s="2"/>
    </row>
    <row r="43" spans="1:26" x14ac:dyDescent="0.2">
      <c r="A43" s="6"/>
      <c r="B43" s="9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2"/>
      <c r="S43" s="2"/>
      <c r="T43" s="2"/>
      <c r="U43" s="2"/>
      <c r="V43" s="2"/>
      <c r="W43" s="2"/>
      <c r="X43" s="2"/>
      <c r="Y43" s="2"/>
      <c r="Z43" s="2"/>
    </row>
    <row r="44" spans="1:26" x14ac:dyDescent="0.2">
      <c r="A44" s="6"/>
      <c r="B44" s="9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2"/>
      <c r="S44" s="2"/>
      <c r="T44" s="2"/>
      <c r="U44" s="2"/>
      <c r="V44" s="2"/>
      <c r="W44" s="2"/>
      <c r="X44" s="2"/>
      <c r="Y44" s="2"/>
      <c r="Z44" s="2"/>
    </row>
    <row r="45" spans="1:26" x14ac:dyDescent="0.2">
      <c r="A45" s="6"/>
      <c r="B45" s="9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2"/>
      <c r="S45" s="2"/>
      <c r="T45" s="2"/>
      <c r="U45" s="2"/>
      <c r="V45" s="2"/>
      <c r="W45" s="2"/>
      <c r="X45" s="2"/>
      <c r="Y45" s="2"/>
      <c r="Z45" s="2"/>
    </row>
    <row r="46" spans="1:26" x14ac:dyDescent="0.2">
      <c r="A46" s="6"/>
      <c r="B46" s="9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2"/>
      <c r="S46" s="2"/>
      <c r="T46" s="2"/>
      <c r="U46" s="2"/>
      <c r="V46" s="2"/>
      <c r="W46" s="2"/>
      <c r="X46" s="2"/>
      <c r="Y46" s="2"/>
      <c r="Z46" s="2"/>
    </row>
    <row r="47" spans="1:26" x14ac:dyDescent="0.2">
      <c r="A47" s="6"/>
      <c r="B47" s="9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2"/>
      <c r="S47" s="2"/>
      <c r="T47" s="2"/>
      <c r="U47" s="2"/>
      <c r="V47" s="2"/>
      <c r="W47" s="2"/>
      <c r="X47" s="2"/>
      <c r="Y47" s="2"/>
      <c r="Z47" s="2"/>
    </row>
    <row r="48" spans="1:26" x14ac:dyDescent="0.2">
      <c r="A48" s="6"/>
      <c r="B48" s="9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2"/>
      <c r="S48" s="2"/>
      <c r="T48" s="2"/>
      <c r="U48" s="2"/>
      <c r="V48" s="2"/>
      <c r="W48" s="2"/>
      <c r="X48" s="2"/>
      <c r="Y48" s="2"/>
      <c r="Z48" s="2"/>
    </row>
    <row r="49" spans="1:26" x14ac:dyDescent="0.2">
      <c r="A49" s="6"/>
      <c r="B49" s="9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2"/>
      <c r="S49" s="2"/>
      <c r="T49" s="2"/>
      <c r="U49" s="2"/>
      <c r="V49" s="2"/>
      <c r="W49" s="2"/>
      <c r="X49" s="2"/>
      <c r="Y49" s="2"/>
      <c r="Z49" s="2"/>
    </row>
    <row r="50" spans="1:26" x14ac:dyDescent="0.2">
      <c r="A50" s="6"/>
      <c r="B50" s="9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2"/>
      <c r="S50" s="2"/>
      <c r="T50" s="2"/>
      <c r="U50" s="2"/>
      <c r="V50" s="2"/>
      <c r="W50" s="2"/>
      <c r="X50" s="2"/>
      <c r="Y50" s="2"/>
      <c r="Z50" s="2"/>
    </row>
    <row r="51" spans="1:26" x14ac:dyDescent="0.2">
      <c r="A51" s="6"/>
      <c r="B51" s="9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2"/>
      <c r="S51" s="2"/>
      <c r="T51" s="2"/>
      <c r="U51" s="2"/>
      <c r="V51" s="2"/>
      <c r="W51" s="2"/>
      <c r="X51" s="2"/>
      <c r="Y51" s="2"/>
      <c r="Z51" s="2"/>
    </row>
    <row r="52" spans="1:26" x14ac:dyDescent="0.2">
      <c r="A52" s="6"/>
      <c r="B52" s="9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2"/>
      <c r="S52" s="2"/>
      <c r="T52" s="2"/>
      <c r="U52" s="2"/>
      <c r="V52" s="2"/>
      <c r="W52" s="2"/>
      <c r="X52" s="2"/>
      <c r="Y52" s="2"/>
      <c r="Z52" s="2"/>
    </row>
    <row r="53" spans="1:26" x14ac:dyDescent="0.2">
      <c r="A53" s="6"/>
      <c r="B53" s="9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2"/>
      <c r="S53" s="2"/>
      <c r="T53" s="2"/>
      <c r="U53" s="2"/>
      <c r="V53" s="2"/>
      <c r="W53" s="2"/>
      <c r="X53" s="2"/>
      <c r="Y53" s="2"/>
      <c r="Z53" s="2"/>
    </row>
    <row r="54" spans="1:26" x14ac:dyDescent="0.2">
      <c r="A54" s="6"/>
      <c r="B54" s="9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2"/>
      <c r="S54" s="2"/>
      <c r="T54" s="2"/>
      <c r="U54" s="2"/>
      <c r="V54" s="2"/>
      <c r="W54" s="2"/>
      <c r="X54" s="2"/>
      <c r="Y54" s="2"/>
      <c r="Z54" s="2"/>
    </row>
    <row r="55" spans="1:26" x14ac:dyDescent="0.2">
      <c r="A55" s="6"/>
      <c r="B55" s="9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2"/>
      <c r="S55" s="2"/>
      <c r="T55" s="2"/>
      <c r="U55" s="2"/>
      <c r="V55" s="2"/>
      <c r="W55" s="2"/>
      <c r="X55" s="2"/>
      <c r="Y55" s="2"/>
      <c r="Z55" s="2"/>
    </row>
    <row r="56" spans="1:26" x14ac:dyDescent="0.2">
      <c r="A56" s="6"/>
      <c r="B56" s="9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2"/>
      <c r="S56" s="2"/>
      <c r="T56" s="2"/>
      <c r="U56" s="2"/>
      <c r="V56" s="2"/>
      <c r="W56" s="2"/>
      <c r="X56" s="2"/>
      <c r="Y56" s="2"/>
      <c r="Z56" s="2"/>
    </row>
    <row r="57" spans="1:26" x14ac:dyDescent="0.2">
      <c r="A57" s="6"/>
      <c r="B57" s="9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2"/>
      <c r="S57" s="2"/>
      <c r="T57" s="2"/>
      <c r="U57" s="2"/>
      <c r="V57" s="2"/>
      <c r="W57" s="2"/>
      <c r="X57" s="2"/>
      <c r="Y57" s="2"/>
      <c r="Z57" s="2"/>
    </row>
    <row r="58" spans="1:26" x14ac:dyDescent="0.2">
      <c r="A58" s="6"/>
      <c r="B58" s="9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2"/>
      <c r="S58" s="2"/>
      <c r="T58" s="2"/>
      <c r="U58" s="2"/>
      <c r="V58" s="2"/>
      <c r="W58" s="2"/>
      <c r="X58" s="2"/>
      <c r="Y58" s="2"/>
      <c r="Z58" s="2"/>
    </row>
    <row r="59" spans="1:26" x14ac:dyDescent="0.2">
      <c r="A59" s="6"/>
      <c r="B59" s="9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2"/>
      <c r="S59" s="2"/>
      <c r="T59" s="2"/>
      <c r="U59" s="2"/>
      <c r="V59" s="2"/>
      <c r="W59" s="2"/>
      <c r="X59" s="2"/>
      <c r="Y59" s="2"/>
      <c r="Z59" s="2"/>
    </row>
    <row r="60" spans="1:26" x14ac:dyDescent="0.2">
      <c r="A60" s="6"/>
      <c r="B60" s="9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2"/>
      <c r="S60" s="2"/>
      <c r="T60" s="2"/>
      <c r="U60" s="2"/>
      <c r="V60" s="2"/>
      <c r="W60" s="2"/>
      <c r="X60" s="2"/>
      <c r="Y60" s="2"/>
      <c r="Z60" s="2"/>
    </row>
    <row r="61" spans="1:26" x14ac:dyDescent="0.2">
      <c r="A61" s="6"/>
      <c r="B61" s="9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2"/>
      <c r="S61" s="2"/>
      <c r="T61" s="2"/>
      <c r="U61" s="2"/>
      <c r="V61" s="2"/>
      <c r="W61" s="2"/>
      <c r="X61" s="2"/>
      <c r="Y61" s="2"/>
      <c r="Z61" s="2"/>
    </row>
    <row r="62" spans="1:26" x14ac:dyDescent="0.2">
      <c r="A62" s="6"/>
      <c r="B62" s="9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2"/>
      <c r="S62" s="2"/>
      <c r="T62" s="2"/>
      <c r="U62" s="2"/>
      <c r="V62" s="2"/>
      <c r="W62" s="2"/>
      <c r="X62" s="2"/>
      <c r="Y62" s="2"/>
      <c r="Z62" s="2"/>
    </row>
    <row r="63" spans="1:26" x14ac:dyDescent="0.2">
      <c r="A63" s="6"/>
      <c r="B63" s="9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2"/>
      <c r="S63" s="2"/>
      <c r="T63" s="2"/>
      <c r="U63" s="2"/>
      <c r="V63" s="2"/>
      <c r="W63" s="2"/>
      <c r="X63" s="2"/>
      <c r="Y63" s="2"/>
      <c r="Z63" s="2"/>
    </row>
    <row r="64" spans="1:26" x14ac:dyDescent="0.2">
      <c r="A64" s="6"/>
      <c r="B64" s="9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2"/>
      <c r="S64" s="2"/>
      <c r="T64" s="2"/>
      <c r="U64" s="2"/>
      <c r="V64" s="2"/>
      <c r="W64" s="2"/>
      <c r="X64" s="2"/>
      <c r="Y64" s="2"/>
      <c r="Z64" s="2"/>
    </row>
    <row r="65" spans="1:26" x14ac:dyDescent="0.2">
      <c r="A65" s="6"/>
      <c r="B65" s="9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2"/>
      <c r="S65" s="2"/>
      <c r="T65" s="2"/>
      <c r="U65" s="2"/>
      <c r="V65" s="2"/>
      <c r="W65" s="2"/>
      <c r="X65" s="2"/>
      <c r="Y65" s="2"/>
      <c r="Z65" s="2"/>
    </row>
    <row r="66" spans="1:26" x14ac:dyDescent="0.2">
      <c r="A66" s="6"/>
      <c r="B66" s="9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2"/>
      <c r="S66" s="2"/>
      <c r="T66" s="2"/>
      <c r="U66" s="2"/>
      <c r="V66" s="2"/>
      <c r="W66" s="2"/>
      <c r="X66" s="2"/>
      <c r="Y66" s="2"/>
      <c r="Z66" s="2"/>
    </row>
    <row r="67" spans="1:26" x14ac:dyDescent="0.2">
      <c r="A67" s="6"/>
      <c r="B67" s="9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2"/>
      <c r="S67" s="2"/>
      <c r="T67" s="2"/>
      <c r="U67" s="2"/>
      <c r="V67" s="2"/>
      <c r="W67" s="2"/>
      <c r="X67" s="2"/>
      <c r="Y67" s="2"/>
      <c r="Z67" s="2"/>
    </row>
    <row r="68" spans="1:26" x14ac:dyDescent="0.2">
      <c r="A68" s="6"/>
      <c r="B68" s="9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2"/>
      <c r="S68" s="2"/>
      <c r="T68" s="2"/>
      <c r="U68" s="2"/>
      <c r="V68" s="2"/>
      <c r="W68" s="2"/>
      <c r="X68" s="2"/>
      <c r="Y68" s="2"/>
      <c r="Z68" s="2"/>
    </row>
    <row r="69" spans="1:26" x14ac:dyDescent="0.2">
      <c r="A69" s="6"/>
      <c r="B69" s="9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2"/>
      <c r="S69" s="2"/>
      <c r="T69" s="2"/>
      <c r="U69" s="2"/>
      <c r="V69" s="2"/>
      <c r="W69" s="2"/>
      <c r="X69" s="2"/>
      <c r="Y69" s="2"/>
      <c r="Z69" s="2"/>
    </row>
    <row r="70" spans="1:26" x14ac:dyDescent="0.2">
      <c r="A70" s="6"/>
      <c r="B70" s="9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2"/>
      <c r="S70" s="2"/>
      <c r="T70" s="2"/>
      <c r="U70" s="2"/>
      <c r="V70" s="2"/>
      <c r="W70" s="2"/>
      <c r="X70" s="2"/>
      <c r="Y70" s="2"/>
      <c r="Z70" s="2"/>
    </row>
    <row r="71" spans="1:26" x14ac:dyDescent="0.2">
      <c r="A71" s="6"/>
      <c r="B71" s="9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2"/>
      <c r="S71" s="2"/>
      <c r="T71" s="2"/>
      <c r="U71" s="2"/>
      <c r="V71" s="2"/>
      <c r="W71" s="2"/>
      <c r="X71" s="2"/>
      <c r="Y71" s="2"/>
      <c r="Z71" s="2"/>
    </row>
    <row r="72" spans="1:26" x14ac:dyDescent="0.2">
      <c r="A72" s="6"/>
      <c r="B72" s="9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2"/>
      <c r="S72" s="2"/>
      <c r="T72" s="2"/>
      <c r="U72" s="2"/>
      <c r="V72" s="2"/>
      <c r="W72" s="2"/>
      <c r="X72" s="2"/>
      <c r="Y72" s="2"/>
      <c r="Z72" s="2"/>
    </row>
    <row r="73" spans="1:26" x14ac:dyDescent="0.2">
      <c r="A73" s="6"/>
      <c r="B73" s="9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2"/>
      <c r="S73" s="2"/>
      <c r="T73" s="2"/>
      <c r="U73" s="2"/>
      <c r="V73" s="2"/>
      <c r="W73" s="2"/>
      <c r="X73" s="2"/>
      <c r="Y73" s="2"/>
      <c r="Z73" s="2"/>
    </row>
    <row r="74" spans="1:26" x14ac:dyDescent="0.2">
      <c r="A74" s="6"/>
      <c r="B74" s="9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2"/>
      <c r="S74" s="2"/>
      <c r="T74" s="2"/>
      <c r="U74" s="2"/>
      <c r="V74" s="2"/>
      <c r="W74" s="2"/>
      <c r="X74" s="2"/>
      <c r="Y74" s="2"/>
      <c r="Z74" s="2"/>
    </row>
    <row r="75" spans="1:26" x14ac:dyDescent="0.2">
      <c r="A75" s="6"/>
      <c r="B75" s="9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2"/>
      <c r="S75" s="2"/>
      <c r="T75" s="2"/>
      <c r="U75" s="2"/>
      <c r="V75" s="2"/>
      <c r="W75" s="2"/>
      <c r="X75" s="2"/>
      <c r="Y75" s="2"/>
      <c r="Z75" s="2"/>
    </row>
    <row r="76" spans="1:26" x14ac:dyDescent="0.2">
      <c r="A76" s="6"/>
      <c r="B76" s="9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2"/>
      <c r="S76" s="2"/>
      <c r="T76" s="2"/>
      <c r="U76" s="2"/>
      <c r="V76" s="2"/>
      <c r="W76" s="2"/>
      <c r="X76" s="2"/>
      <c r="Y76" s="2"/>
      <c r="Z76" s="2"/>
    </row>
    <row r="77" spans="1:26" x14ac:dyDescent="0.2">
      <c r="A77" s="6"/>
      <c r="B77" s="9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2"/>
      <c r="S77" s="2"/>
      <c r="T77" s="2"/>
      <c r="U77" s="2"/>
      <c r="V77" s="2"/>
      <c r="W77" s="2"/>
      <c r="X77" s="2"/>
      <c r="Y77" s="2"/>
      <c r="Z77" s="2"/>
    </row>
    <row r="78" spans="1:26" x14ac:dyDescent="0.2">
      <c r="A78" s="6"/>
      <c r="B78" s="9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2"/>
      <c r="S78" s="2"/>
      <c r="T78" s="2"/>
      <c r="U78" s="2"/>
      <c r="V78" s="2"/>
      <c r="W78" s="2"/>
      <c r="X78" s="2"/>
      <c r="Y78" s="2"/>
      <c r="Z78" s="2"/>
    </row>
    <row r="79" spans="1:26" x14ac:dyDescent="0.2">
      <c r="A79" s="6"/>
      <c r="B79" s="9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2"/>
      <c r="S79" s="2"/>
      <c r="T79" s="2"/>
      <c r="U79" s="2"/>
      <c r="V79" s="2"/>
      <c r="W79" s="2"/>
      <c r="X79" s="2"/>
      <c r="Y79" s="2"/>
      <c r="Z79" s="2"/>
    </row>
    <row r="80" spans="1:26" x14ac:dyDescent="0.2">
      <c r="A80" s="6"/>
      <c r="B80" s="9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2"/>
      <c r="S80" s="2"/>
      <c r="T80" s="2"/>
      <c r="U80" s="2"/>
      <c r="V80" s="2"/>
      <c r="W80" s="2"/>
      <c r="X80" s="2"/>
      <c r="Y80" s="2"/>
      <c r="Z80" s="2"/>
    </row>
    <row r="81" spans="1:26" x14ac:dyDescent="0.2">
      <c r="A81" s="6"/>
      <c r="B81" s="9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2"/>
      <c r="S81" s="2"/>
      <c r="T81" s="2"/>
      <c r="U81" s="2"/>
      <c r="V81" s="2"/>
      <c r="W81" s="2"/>
      <c r="X81" s="2"/>
      <c r="Y81" s="2"/>
      <c r="Z81" s="2"/>
    </row>
    <row r="82" spans="1:26" x14ac:dyDescent="0.2">
      <c r="A82" s="6"/>
      <c r="B82" s="9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2"/>
      <c r="S82" s="2"/>
      <c r="T82" s="2"/>
      <c r="U82" s="2"/>
      <c r="V82" s="2"/>
      <c r="W82" s="2"/>
      <c r="X82" s="2"/>
      <c r="Y82" s="2"/>
      <c r="Z82" s="2"/>
    </row>
    <row r="83" spans="1:26" x14ac:dyDescent="0.2">
      <c r="A83" s="6"/>
      <c r="B83" s="9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2"/>
      <c r="S83" s="2"/>
      <c r="T83" s="2"/>
      <c r="U83" s="2"/>
      <c r="V83" s="2"/>
      <c r="W83" s="2"/>
      <c r="X83" s="2"/>
      <c r="Y83" s="2"/>
      <c r="Z83" s="2"/>
    </row>
    <row r="84" spans="1:26" x14ac:dyDescent="0.2">
      <c r="A84" s="6"/>
      <c r="B84" s="9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2"/>
      <c r="S84" s="2"/>
      <c r="T84" s="2"/>
      <c r="U84" s="2"/>
      <c r="V84" s="2"/>
      <c r="W84" s="2"/>
      <c r="X84" s="2"/>
      <c r="Y84" s="2"/>
      <c r="Z84" s="2"/>
    </row>
    <row r="85" spans="1:26" x14ac:dyDescent="0.2">
      <c r="A85" s="6"/>
      <c r="B85" s="9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2"/>
      <c r="S85" s="2"/>
      <c r="T85" s="2"/>
      <c r="U85" s="2"/>
      <c r="V85" s="2"/>
      <c r="W85" s="2"/>
      <c r="X85" s="2"/>
      <c r="Y85" s="2"/>
      <c r="Z85" s="2"/>
    </row>
    <row r="86" spans="1:26" x14ac:dyDescent="0.2">
      <c r="A86" s="6"/>
      <c r="B86" s="9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2"/>
      <c r="S86" s="2"/>
      <c r="T86" s="2"/>
      <c r="U86" s="2"/>
      <c r="V86" s="2"/>
      <c r="W86" s="2"/>
      <c r="X86" s="2"/>
      <c r="Y86" s="2"/>
      <c r="Z86" s="2"/>
    </row>
    <row r="87" spans="1:26" x14ac:dyDescent="0.2">
      <c r="A87" s="6"/>
      <c r="B87" s="9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2"/>
      <c r="S87" s="2"/>
      <c r="T87" s="2"/>
      <c r="U87" s="2"/>
      <c r="V87" s="2"/>
      <c r="W87" s="2"/>
      <c r="X87" s="2"/>
      <c r="Y87" s="2"/>
      <c r="Z87" s="2"/>
    </row>
    <row r="88" spans="1:26" x14ac:dyDescent="0.2">
      <c r="A88" s="6"/>
      <c r="B88" s="9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2"/>
      <c r="S88" s="2"/>
      <c r="T88" s="2"/>
      <c r="U88" s="2"/>
      <c r="V88" s="2"/>
      <c r="W88" s="2"/>
      <c r="X88" s="2"/>
      <c r="Y88" s="2"/>
      <c r="Z88" s="2"/>
    </row>
    <row r="89" spans="1:26" x14ac:dyDescent="0.2">
      <c r="A89" s="6"/>
      <c r="B89" s="9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2"/>
      <c r="S89" s="2"/>
      <c r="T89" s="2"/>
      <c r="U89" s="2"/>
      <c r="V89" s="2"/>
      <c r="W89" s="2"/>
      <c r="X89" s="2"/>
      <c r="Y89" s="2"/>
      <c r="Z89" s="2"/>
    </row>
    <row r="90" spans="1:26" x14ac:dyDescent="0.2">
      <c r="A90" s="6"/>
      <c r="B90" s="9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2"/>
      <c r="S90" s="2"/>
      <c r="T90" s="2"/>
      <c r="U90" s="2"/>
      <c r="V90" s="2"/>
      <c r="W90" s="2"/>
      <c r="X90" s="2"/>
      <c r="Y90" s="2"/>
      <c r="Z90" s="2"/>
    </row>
    <row r="91" spans="1:26" x14ac:dyDescent="0.2">
      <c r="A91" s="6"/>
      <c r="B91" s="9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2"/>
      <c r="S91" s="2"/>
      <c r="T91" s="2"/>
      <c r="U91" s="2"/>
      <c r="V91" s="2"/>
      <c r="W91" s="2"/>
      <c r="X91" s="2"/>
      <c r="Y91" s="2"/>
      <c r="Z91" s="2"/>
    </row>
    <row r="92" spans="1:26" x14ac:dyDescent="0.2">
      <c r="A92" s="6"/>
      <c r="B92" s="9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2"/>
      <c r="S92" s="2"/>
      <c r="T92" s="2"/>
      <c r="U92" s="2"/>
      <c r="V92" s="2"/>
      <c r="W92" s="2"/>
      <c r="X92" s="2"/>
      <c r="Y92" s="2"/>
      <c r="Z92" s="2"/>
    </row>
    <row r="93" spans="1:26" x14ac:dyDescent="0.2">
      <c r="A93" s="6"/>
      <c r="B93" s="9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2"/>
      <c r="S93" s="2"/>
      <c r="T93" s="2"/>
      <c r="U93" s="2"/>
      <c r="V93" s="2"/>
      <c r="W93" s="2"/>
      <c r="X93" s="2"/>
      <c r="Y93" s="2"/>
      <c r="Z93" s="2"/>
    </row>
    <row r="94" spans="1:26" x14ac:dyDescent="0.2">
      <c r="A94" s="6"/>
      <c r="B94" s="9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2"/>
      <c r="S94" s="2"/>
      <c r="T94" s="2"/>
      <c r="U94" s="2"/>
      <c r="V94" s="2"/>
      <c r="W94" s="2"/>
      <c r="X94" s="2"/>
      <c r="Y94" s="2"/>
      <c r="Z94" s="2"/>
    </row>
    <row r="95" spans="1:26" x14ac:dyDescent="0.2">
      <c r="A95" s="6"/>
      <c r="B95" s="9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2"/>
      <c r="S95" s="2"/>
      <c r="T95" s="2"/>
      <c r="U95" s="2"/>
      <c r="V95" s="2"/>
      <c r="W95" s="2"/>
      <c r="X95" s="2"/>
      <c r="Y95" s="2"/>
      <c r="Z95" s="2"/>
    </row>
    <row r="96" spans="1:26" x14ac:dyDescent="0.2">
      <c r="A96" s="6"/>
      <c r="B96" s="9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2"/>
      <c r="S96" s="2"/>
      <c r="T96" s="2"/>
      <c r="U96" s="2"/>
      <c r="V96" s="2"/>
      <c r="W96" s="2"/>
      <c r="X96" s="2"/>
      <c r="Y96" s="2"/>
      <c r="Z96" s="2"/>
    </row>
    <row r="97" spans="1:26" x14ac:dyDescent="0.2">
      <c r="A97" s="6"/>
      <c r="B97" s="9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2"/>
      <c r="S97" s="2"/>
      <c r="T97" s="2"/>
      <c r="U97" s="2"/>
      <c r="V97" s="2"/>
      <c r="W97" s="2"/>
      <c r="X97" s="2"/>
      <c r="Y97" s="2"/>
      <c r="Z97" s="2"/>
    </row>
    <row r="98" spans="1:26" x14ac:dyDescent="0.2">
      <c r="A98" s="6"/>
      <c r="B98" s="9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2"/>
      <c r="S98" s="2"/>
      <c r="T98" s="2"/>
      <c r="U98" s="2"/>
      <c r="V98" s="2"/>
      <c r="W98" s="2"/>
      <c r="X98" s="2"/>
      <c r="Y98" s="2"/>
      <c r="Z98" s="2"/>
    </row>
    <row r="99" spans="1:26" x14ac:dyDescent="0.2">
      <c r="A99" s="6"/>
      <c r="B99" s="9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2"/>
      <c r="S99" s="2"/>
      <c r="T99" s="2"/>
      <c r="U99" s="2"/>
      <c r="V99" s="2"/>
      <c r="W99" s="2"/>
      <c r="X99" s="2"/>
      <c r="Y99" s="2"/>
      <c r="Z99" s="2"/>
    </row>
    <row r="100" spans="1:26" s="63" customFormat="1" x14ac:dyDescent="0.2">
      <c r="A100" s="6"/>
      <c r="B100" s="9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2"/>
      <c r="S100" s="2"/>
      <c r="T100" s="2"/>
      <c r="U100" s="2"/>
      <c r="V100" s="2"/>
      <c r="W100" s="2"/>
      <c r="X100" s="2"/>
      <c r="Y100" s="2"/>
      <c r="Z100" s="2"/>
    </row>
  </sheetData>
  <dataValidations count="2">
    <dataValidation type="list" allowBlank="1" showInputMessage="1" showErrorMessage="1" sqref="Q24">
      <formula1>"Actual/Actual (ISDA),Actual/360,30/360 (Bond Basis),30E/360 (Eurobond Basis),Actual/365 (Fixed),Actual/Actual (ISMA),Actual/Actual (AFB),1/1,30/360 (Italian),Simple"</formula1>
    </dataValidation>
    <dataValidation type="list" allowBlank="1" showInputMessage="1" showErrorMessage="1" sqref="P24">
      <formula1>"Following,Modified Following,Preceding,Modified Preceding,Unadjusted,Half-Month Modified Following"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0"/>
  <sheetViews>
    <sheetView showGridLines="0" workbookViewId="0">
      <selection activeCell="F1" sqref="F1"/>
    </sheetView>
  </sheetViews>
  <sheetFormatPr defaultColWidth="2.85546875" defaultRowHeight="11.25" outlineLevelCol="1" x14ac:dyDescent="0.2"/>
  <cols>
    <col min="1" max="1" width="2.7109375" style="1" customWidth="1"/>
    <col min="2" max="2" width="2.7109375" style="12" customWidth="1"/>
    <col min="3" max="3" width="2.7109375" style="5" customWidth="1"/>
    <col min="4" max="4" width="4" style="5" bestFit="1" customWidth="1"/>
    <col min="5" max="5" width="15.140625" style="7" bestFit="1" customWidth="1"/>
    <col min="6" max="8" width="17.28515625" style="7" bestFit="1" customWidth="1"/>
    <col min="9" max="9" width="8" style="7" bestFit="1" customWidth="1"/>
    <col min="10" max="10" width="13.140625" style="1" customWidth="1"/>
    <col min="11" max="11" width="16.140625" style="7" customWidth="1"/>
    <col min="12" max="12" width="2.7109375" style="7" hidden="1" customWidth="1" outlineLevel="1"/>
    <col min="13" max="13" width="15.140625" style="7" hidden="1" customWidth="1" outlineLevel="1"/>
    <col min="14" max="14" width="2.7109375" style="7" hidden="1" customWidth="1" outlineLevel="1"/>
    <col min="15" max="15" width="14.140625" style="7" hidden="1" customWidth="1" outlineLevel="1"/>
    <col min="16" max="17" width="19.28515625" style="1" hidden="1" customWidth="1" outlineLevel="1"/>
    <col min="18" max="18" width="2.7109375" style="1" customWidth="1" collapsed="1"/>
    <col min="19" max="26" width="27.28515625" style="1" customWidth="1"/>
    <col min="27" max="27" width="27.28515625" style="63" customWidth="1"/>
    <col min="28" max="30" width="27.28515625" style="13" customWidth="1"/>
    <col min="31" max="83" width="27.28515625" style="1" customWidth="1"/>
    <col min="84" max="16384" width="2.85546875" style="1"/>
  </cols>
  <sheetData>
    <row r="1" spans="1:26" x14ac:dyDescent="0.2">
      <c r="A1" s="4"/>
      <c r="B1" s="120"/>
      <c r="C1" s="4"/>
      <c r="D1" s="4"/>
      <c r="E1" s="27" t="s">
        <v>127</v>
      </c>
      <c r="F1" s="41" t="s">
        <v>18</v>
      </c>
      <c r="G1" s="112"/>
      <c r="H1" s="112"/>
      <c r="I1" s="112"/>
      <c r="J1" s="68"/>
      <c r="K1" s="112"/>
      <c r="L1" s="112"/>
      <c r="M1" s="112"/>
      <c r="N1" s="112"/>
      <c r="O1" s="112"/>
      <c r="P1" s="112"/>
      <c r="Q1" s="112"/>
      <c r="R1" s="112"/>
      <c r="S1" s="68"/>
      <c r="T1" s="2"/>
      <c r="U1" s="2"/>
      <c r="V1" s="2"/>
      <c r="W1" s="2"/>
      <c r="X1" s="2"/>
      <c r="Y1" s="2"/>
      <c r="Z1" s="2"/>
    </row>
    <row r="2" spans="1:26" x14ac:dyDescent="0.2">
      <c r="A2" s="4"/>
      <c r="B2" s="120"/>
      <c r="C2" s="4"/>
      <c r="D2" s="3"/>
      <c r="E2" s="27" t="s">
        <v>128</v>
      </c>
      <c r="F2" s="23" t="str">
        <f>Currency&amp;CurveTenor</f>
        <v>JPY6M</v>
      </c>
      <c r="G2" s="112"/>
      <c r="H2" s="112"/>
      <c r="I2" s="112"/>
      <c r="J2" s="68"/>
      <c r="K2" s="6"/>
      <c r="L2" s="6"/>
      <c r="M2" s="112"/>
      <c r="N2" s="6"/>
      <c r="O2" s="112"/>
      <c r="P2" s="112"/>
      <c r="Q2" s="112"/>
      <c r="R2" s="112"/>
      <c r="S2" s="68"/>
      <c r="T2" s="2"/>
      <c r="U2" s="2"/>
      <c r="V2" s="2"/>
      <c r="W2" s="2"/>
      <c r="X2" s="2"/>
      <c r="Y2" s="2"/>
      <c r="Z2" s="2"/>
    </row>
    <row r="3" spans="1:26" x14ac:dyDescent="0.2">
      <c r="A3" s="4"/>
      <c r="B3" s="120"/>
      <c r="C3" s="4"/>
      <c r="D3" s="4"/>
      <c r="E3" s="112"/>
      <c r="F3" s="112"/>
      <c r="G3" s="112"/>
      <c r="H3" s="112"/>
      <c r="I3" s="112"/>
      <c r="J3" s="68"/>
      <c r="K3" s="112"/>
      <c r="L3" s="112"/>
      <c r="M3" s="112"/>
      <c r="N3" s="112"/>
      <c r="O3" s="112"/>
      <c r="P3" s="112"/>
      <c r="Q3" s="112"/>
      <c r="R3" s="112"/>
      <c r="S3" s="68"/>
      <c r="T3" s="2"/>
      <c r="U3" s="2"/>
      <c r="V3" s="2"/>
      <c r="W3" s="2"/>
      <c r="X3" s="2"/>
      <c r="Y3" s="2"/>
      <c r="Z3" s="2"/>
    </row>
    <row r="4" spans="1:26" x14ac:dyDescent="0.2">
      <c r="A4" s="4"/>
      <c r="B4" s="52"/>
      <c r="C4" s="53"/>
      <c r="D4" s="54"/>
      <c r="E4" s="31" t="s">
        <v>57</v>
      </c>
      <c r="F4" s="31" t="s">
        <v>91</v>
      </c>
      <c r="G4" s="31" t="s">
        <v>123</v>
      </c>
      <c r="H4" s="31" t="s">
        <v>55</v>
      </c>
      <c r="I4" s="32" t="s">
        <v>54</v>
      </c>
      <c r="J4" s="31" t="s">
        <v>125</v>
      </c>
      <c r="K4" s="31" t="s">
        <v>126</v>
      </c>
      <c r="L4" s="68"/>
      <c r="M4" s="27" t="s">
        <v>92</v>
      </c>
      <c r="N4" s="4"/>
      <c r="O4" s="112"/>
      <c r="P4" s="112"/>
      <c r="Q4" s="112"/>
      <c r="R4" s="68"/>
      <c r="S4" s="68"/>
      <c r="T4" s="2"/>
      <c r="U4" s="2"/>
      <c r="V4" s="2"/>
      <c r="W4" s="2"/>
      <c r="X4" s="2"/>
      <c r="Y4" s="2"/>
      <c r="Z4" s="2"/>
    </row>
    <row r="5" spans="1:26" x14ac:dyDescent="0.2">
      <c r="A5" s="4"/>
      <c r="B5" s="73">
        <f t="shared" ref="B5:B16" si="0">H5-EvaluationDate</f>
        <v>1</v>
      </c>
      <c r="C5" s="43"/>
      <c r="D5" s="24" t="s">
        <v>19</v>
      </c>
      <c r="E5" s="34" t="s">
        <v>93</v>
      </c>
      <c r="F5" s="77">
        <f t="shared" ref="F5:F16" si="1">EvaluationDate</f>
        <v>41834</v>
      </c>
      <c r="G5" s="77">
        <f>EvaluationDate</f>
        <v>41834</v>
      </c>
      <c r="H5" s="77">
        <f>_xll.qlCalendarAdvance(Calendar,EvaluationDate,"1D","f",TRUE,Trigger)</f>
        <v>41835</v>
      </c>
      <c r="I5" s="87">
        <f>_xll.qlInterpolationInterpolate($M$5,B5,TRUE)</f>
        <v>1.3648556421825373E-3</v>
      </c>
      <c r="J5" s="103" t="str">
        <f>Contribution!U5</f>
        <v>JPY6MOND=</v>
      </c>
      <c r="K5" s="103"/>
      <c r="L5" s="68"/>
      <c r="M5" s="23" t="str">
        <f>_xll.qlInterpolation(,InterpolationType,B7:B16,I7:I16,,Trigger)</f>
        <v>obj_004d3#0002</v>
      </c>
      <c r="N5" s="4"/>
      <c r="O5" s="112"/>
      <c r="P5" s="112"/>
      <c r="Q5" s="112"/>
      <c r="R5" s="68"/>
      <c r="S5" s="68"/>
      <c r="T5" s="2"/>
      <c r="U5" s="2"/>
      <c r="V5" s="2"/>
      <c r="W5" s="2"/>
      <c r="X5" s="2"/>
      <c r="Y5" s="2"/>
      <c r="Z5" s="2"/>
    </row>
    <row r="6" spans="1:26" x14ac:dyDescent="0.2">
      <c r="A6" s="4"/>
      <c r="B6" s="74">
        <f t="shared" si="0"/>
        <v>2</v>
      </c>
      <c r="C6" s="45"/>
      <c r="D6" s="25" t="s">
        <v>20</v>
      </c>
      <c r="E6" s="37" t="s">
        <v>93</v>
      </c>
      <c r="F6" s="80">
        <f t="shared" si="1"/>
        <v>41834</v>
      </c>
      <c r="G6" s="80">
        <f>H5</f>
        <v>41835</v>
      </c>
      <c r="H6" s="80">
        <f>_xll.qlCalendarAdvance(Calendar,EvaluationDate,"2D","f",TRUE,Trigger)</f>
        <v>41836</v>
      </c>
      <c r="I6" s="85">
        <f>_xll.qlInterpolationInterpolate($M$5,B6,TRUE)</f>
        <v>1.3651789399230594E-3</v>
      </c>
      <c r="J6" s="104" t="str">
        <f>Contribution!U6</f>
        <v>JPY6MTND=</v>
      </c>
      <c r="K6" s="104"/>
      <c r="L6" s="68"/>
      <c r="M6" s="8" t="s">
        <v>50</v>
      </c>
      <c r="N6" s="4"/>
      <c r="O6" s="112"/>
      <c r="P6" s="112"/>
      <c r="Q6" s="112"/>
      <c r="R6" s="68"/>
      <c r="S6" s="68"/>
      <c r="T6" s="2"/>
      <c r="U6" s="2"/>
      <c r="V6" s="2"/>
      <c r="W6" s="2"/>
      <c r="X6" s="2"/>
      <c r="Y6" s="2"/>
      <c r="Z6" s="2"/>
    </row>
    <row r="7" spans="1:26" x14ac:dyDescent="0.2">
      <c r="A7" s="4"/>
      <c r="B7" s="73">
        <f t="shared" si="0"/>
        <v>3</v>
      </c>
      <c r="C7" s="46"/>
      <c r="D7" s="24" t="s">
        <v>21</v>
      </c>
      <c r="E7" s="34" t="s">
        <v>95</v>
      </c>
      <c r="F7" s="77">
        <f t="shared" si="1"/>
        <v>41834</v>
      </c>
      <c r="G7" s="77">
        <f>_xll.qlInterestRateIndexValueDate(M7,F7,Trigger)</f>
        <v>41836</v>
      </c>
      <c r="H7" s="77">
        <f>_xll.qlInterestRateIndexMaturity(M7,G7,Trigger)</f>
        <v>41837</v>
      </c>
      <c r="I7" s="78">
        <f>_xll.qlIndexFixing(M7,F7,TRUE,InterestRatesTrigger)</f>
        <v>1.3654796993112228E-3</v>
      </c>
      <c r="J7" s="103" t="str">
        <f>Contribution!U7</f>
        <v>JPY6MSND=</v>
      </c>
      <c r="K7" s="103"/>
      <c r="L7" s="68"/>
      <c r="M7" s="35" t="str">
        <f>_xll.qlLibor(,Currency,D7,YieldCurve,,Trigger)</f>
        <v>obj_00499#0002</v>
      </c>
      <c r="N7" s="4"/>
      <c r="O7" s="112"/>
      <c r="P7" s="112"/>
      <c r="Q7" s="112"/>
      <c r="R7" s="68"/>
      <c r="S7" s="68"/>
      <c r="T7" s="2"/>
      <c r="U7" s="2"/>
      <c r="V7" s="2"/>
      <c r="W7" s="2"/>
      <c r="X7" s="2"/>
      <c r="Y7" s="2"/>
      <c r="Z7" s="2"/>
    </row>
    <row r="8" spans="1:26" x14ac:dyDescent="0.2">
      <c r="A8" s="4"/>
      <c r="B8" s="74">
        <f t="shared" si="0"/>
        <v>9</v>
      </c>
      <c r="C8" s="47"/>
      <c r="D8" s="25" t="s">
        <v>22</v>
      </c>
      <c r="E8" s="37" t="s">
        <v>95</v>
      </c>
      <c r="F8" s="80">
        <f t="shared" si="1"/>
        <v>41834</v>
      </c>
      <c r="G8" s="80">
        <f>_xll.qlInterestRateIndexValueDate(M8,F8,Trigger)</f>
        <v>41836</v>
      </c>
      <c r="H8" s="80">
        <f>_xll.qlInterestRateIndexMaturity(M8,G8,Trigger)</f>
        <v>41843</v>
      </c>
      <c r="I8" s="79">
        <f>_xll.qlIndexFixing(M8,F8,TRUE,InterestRatesTrigger)</f>
        <v>1.3680730979727582E-3</v>
      </c>
      <c r="J8" s="104" t="str">
        <f>Contribution!U8</f>
        <v>JPY6MSWD=</v>
      </c>
      <c r="K8" s="104"/>
      <c r="L8" s="68"/>
      <c r="M8" s="38" t="str">
        <f>_xll.qlLibor(,Currency,D8,YieldCurve,,Trigger)</f>
        <v>obj_0049b#0002</v>
      </c>
      <c r="N8" s="4"/>
      <c r="O8" s="112"/>
      <c r="P8" s="112"/>
      <c r="Q8" s="112"/>
      <c r="R8" s="68"/>
      <c r="S8" s="68"/>
      <c r="T8" s="2"/>
      <c r="U8" s="2"/>
      <c r="V8" s="2"/>
      <c r="W8" s="2"/>
      <c r="X8" s="2"/>
      <c r="Y8" s="2"/>
      <c r="Z8" s="2"/>
    </row>
    <row r="9" spans="1:26" x14ac:dyDescent="0.2">
      <c r="A9" s="4"/>
      <c r="B9" s="74">
        <f t="shared" si="0"/>
        <v>16</v>
      </c>
      <c r="C9" s="47"/>
      <c r="D9" s="25" t="s">
        <v>23</v>
      </c>
      <c r="E9" s="37" t="s">
        <v>95</v>
      </c>
      <c r="F9" s="80">
        <f t="shared" si="1"/>
        <v>41834</v>
      </c>
      <c r="G9" s="80">
        <f>_xll.qlInterestRateIndexValueDate(M9,F9,Trigger)</f>
        <v>41836</v>
      </c>
      <c r="H9" s="80">
        <f>_xll.qlInterestRateIndexMaturity(M9,G9,Trigger)</f>
        <v>41850</v>
      </c>
      <c r="I9" s="79">
        <f>_xll.qlIndexFixing(M9,F9,TRUE,InterestRatesTrigger)</f>
        <v>1.3759862044514038E-3</v>
      </c>
      <c r="J9" s="104" t="str">
        <f>Contribution!U9</f>
        <v>JPY6M2WD=</v>
      </c>
      <c r="K9" s="104"/>
      <c r="L9" s="68"/>
      <c r="M9" s="38" t="str">
        <f>_xll.qlLibor(,Currency,D9,YieldCurve,,Trigger)</f>
        <v>obj_00496#0002</v>
      </c>
      <c r="N9" s="4"/>
      <c r="O9" s="112"/>
      <c r="P9" s="112"/>
      <c r="Q9" s="112"/>
      <c r="R9" s="68"/>
      <c r="S9" s="68"/>
      <c r="T9" s="2"/>
      <c r="U9" s="2"/>
      <c r="V9" s="2"/>
      <c r="W9" s="2"/>
      <c r="X9" s="2"/>
      <c r="Y9" s="2"/>
      <c r="Z9" s="2"/>
    </row>
    <row r="10" spans="1:26" x14ac:dyDescent="0.2">
      <c r="A10" s="4"/>
      <c r="B10" s="74">
        <f t="shared" si="0"/>
        <v>23</v>
      </c>
      <c r="C10" s="47"/>
      <c r="D10" s="25" t="s">
        <v>24</v>
      </c>
      <c r="E10" s="37" t="s">
        <v>95</v>
      </c>
      <c r="F10" s="80">
        <f t="shared" si="1"/>
        <v>41834</v>
      </c>
      <c r="G10" s="80">
        <f>_xll.qlInterestRateIndexValueDate(M10,F10,Trigger)</f>
        <v>41836</v>
      </c>
      <c r="H10" s="80">
        <f>_xll.qlInterestRateIndexMaturity(M10,G10,Trigger)</f>
        <v>41857</v>
      </c>
      <c r="I10" s="79">
        <f>_xll.qlIndexFixing(M10,F10,TRUE,InterestRatesTrigger)</f>
        <v>1.389163154409242E-3</v>
      </c>
      <c r="J10" s="104" t="str">
        <f>Contribution!U10</f>
        <v>JPY6M3WD=</v>
      </c>
      <c r="K10" s="104"/>
      <c r="L10" s="68"/>
      <c r="M10" s="38" t="str">
        <f>_xll.qlLibor(,Currency,D10,YieldCurve,,Trigger)</f>
        <v>obj_0049a#0002</v>
      </c>
      <c r="N10" s="4"/>
      <c r="O10" s="112"/>
      <c r="P10" s="112"/>
      <c r="Q10" s="112"/>
      <c r="R10" s="68"/>
      <c r="S10" s="68"/>
      <c r="T10" s="2"/>
      <c r="U10" s="2"/>
      <c r="V10" s="2"/>
      <c r="W10" s="2"/>
      <c r="X10" s="2"/>
      <c r="Y10" s="2"/>
      <c r="Z10" s="2"/>
    </row>
    <row r="11" spans="1:26" x14ac:dyDescent="0.2">
      <c r="A11" s="4"/>
      <c r="B11" s="74">
        <f t="shared" si="0"/>
        <v>35</v>
      </c>
      <c r="C11" s="47"/>
      <c r="D11" s="25" t="s">
        <v>25</v>
      </c>
      <c r="E11" s="37" t="s">
        <v>95</v>
      </c>
      <c r="F11" s="80">
        <f t="shared" si="1"/>
        <v>41834</v>
      </c>
      <c r="G11" s="80">
        <f>_xll.qlInterestRateIndexValueDate(M11,F11,Trigger)</f>
        <v>41836</v>
      </c>
      <c r="H11" s="80">
        <f>_xll.qlInterestRateIndexMaturity(M11,G11,Trigger)</f>
        <v>41869</v>
      </c>
      <c r="I11" s="79">
        <f>_xll.qlIndexFixing(M11,F11,TRUE,InterestRatesTrigger)</f>
        <v>1.4239999999989615E-3</v>
      </c>
      <c r="J11" s="104" t="str">
        <f>Contribution!U11</f>
        <v>JPY6M1MD=</v>
      </c>
      <c r="K11" s="104"/>
      <c r="L11" s="68"/>
      <c r="M11" s="38" t="str">
        <f>_xll.qlLibor(,Currency,D11,YieldCurve,,Trigger)</f>
        <v>obj_00498#0002</v>
      </c>
      <c r="N11" s="4"/>
      <c r="O11" s="112"/>
      <c r="P11" s="112"/>
      <c r="Q11" s="112"/>
      <c r="R11" s="68"/>
      <c r="S11" s="68"/>
      <c r="T11" s="2"/>
      <c r="U11" s="2"/>
      <c r="V11" s="2"/>
      <c r="W11" s="2"/>
      <c r="X11" s="2"/>
      <c r="Y11" s="2"/>
      <c r="Z11" s="2"/>
    </row>
    <row r="12" spans="1:26" x14ac:dyDescent="0.2">
      <c r="A12" s="4"/>
      <c r="B12" s="74">
        <f t="shared" si="0"/>
        <v>64</v>
      </c>
      <c r="C12" s="47"/>
      <c r="D12" s="25" t="s">
        <v>26</v>
      </c>
      <c r="E12" s="37" t="s">
        <v>95</v>
      </c>
      <c r="F12" s="80">
        <f t="shared" si="1"/>
        <v>41834</v>
      </c>
      <c r="G12" s="80">
        <f>_xll.qlInterestRateIndexValueDate(M12,F12,Trigger)</f>
        <v>41836</v>
      </c>
      <c r="H12" s="80">
        <f>_xll.qlInterestRateIndexMaturity(M12,G12,Trigger)</f>
        <v>41898</v>
      </c>
      <c r="I12" s="79">
        <f>_xll.qlIndexFixing(M12,F12,TRUE,InterestRatesTrigger)</f>
        <v>1.5249999999999986E-3</v>
      </c>
      <c r="J12" s="104" t="str">
        <f>Contribution!U12</f>
        <v>JPY6M2MD=</v>
      </c>
      <c r="K12" s="104"/>
      <c r="L12" s="68"/>
      <c r="M12" s="38" t="str">
        <f>_xll.qlLibor(,Currency,D12,YieldCurve,,Trigger)</f>
        <v>obj_0049e#0002</v>
      </c>
      <c r="N12" s="4"/>
      <c r="O12" s="112"/>
      <c r="P12" s="112"/>
      <c r="Q12" s="112"/>
      <c r="R12" s="68"/>
      <c r="S12" s="68"/>
      <c r="T12" s="2"/>
      <c r="U12" s="2"/>
      <c r="V12" s="2"/>
      <c r="W12" s="2"/>
      <c r="X12" s="2"/>
      <c r="Y12" s="2"/>
      <c r="Z12" s="2"/>
    </row>
    <row r="13" spans="1:26" x14ac:dyDescent="0.2">
      <c r="A13" s="4"/>
      <c r="B13" s="74">
        <f t="shared" si="0"/>
        <v>94</v>
      </c>
      <c r="C13" s="47"/>
      <c r="D13" s="25" t="s">
        <v>27</v>
      </c>
      <c r="E13" s="37" t="s">
        <v>95</v>
      </c>
      <c r="F13" s="80">
        <f t="shared" si="1"/>
        <v>41834</v>
      </c>
      <c r="G13" s="80">
        <f>_xll.qlInterestRateIndexValueDate(M13,F13,Trigger)</f>
        <v>41836</v>
      </c>
      <c r="H13" s="80">
        <f>_xll.qlInterestRateIndexMaturity(M13,G13,Trigger)</f>
        <v>41928</v>
      </c>
      <c r="I13" s="79">
        <f>_xll.qlIndexFixing(M13,F13,TRUE,InterestRatesTrigger)</f>
        <v>1.5850000000005656E-3</v>
      </c>
      <c r="J13" s="104" t="str">
        <f>Contribution!U13</f>
        <v>JPY6M3MD=</v>
      </c>
      <c r="K13" s="104"/>
      <c r="L13" s="68"/>
      <c r="M13" s="38" t="str">
        <f>_xll.qlLibor(,Currency,D13,YieldCurve,,Trigger)</f>
        <v>obj_0049d#0002</v>
      </c>
      <c r="N13" s="4"/>
      <c r="O13" s="112"/>
      <c r="P13" s="112"/>
      <c r="Q13" s="112"/>
      <c r="R13" s="68"/>
      <c r="S13" s="68"/>
      <c r="T13" s="2"/>
      <c r="U13" s="2"/>
      <c r="V13" s="2"/>
      <c r="W13" s="2"/>
      <c r="X13" s="2"/>
      <c r="Y13" s="2"/>
      <c r="Z13" s="2"/>
    </row>
    <row r="14" spans="1:26" x14ac:dyDescent="0.2">
      <c r="A14" s="4"/>
      <c r="B14" s="74">
        <f t="shared" si="0"/>
        <v>126</v>
      </c>
      <c r="C14" s="47"/>
      <c r="D14" s="25" t="s">
        <v>28</v>
      </c>
      <c r="E14" s="37" t="s">
        <v>95</v>
      </c>
      <c r="F14" s="80">
        <f t="shared" si="1"/>
        <v>41834</v>
      </c>
      <c r="G14" s="80">
        <f>_xll.qlInterestRateIndexValueDate(M14,F14,Trigger)</f>
        <v>41836</v>
      </c>
      <c r="H14" s="80">
        <f>_xll.qlInterestRateIndexMaturity(M14,G14,Trigger)</f>
        <v>41960</v>
      </c>
      <c r="I14" s="79">
        <f>_xll.qlIndexFixing(M14,F14,TRUE,InterestRatesTrigger)</f>
        <v>1.6549999999996899E-3</v>
      </c>
      <c r="J14" s="104" t="str">
        <f>Contribution!U14</f>
        <v>JPY6M4MD=</v>
      </c>
      <c r="K14" s="104"/>
      <c r="L14" s="68"/>
      <c r="M14" s="38" t="str">
        <f>_xll.qlLibor(,Currency,D14,YieldCurve,,Trigger)</f>
        <v>obj_00497#0002</v>
      </c>
      <c r="N14" s="4"/>
      <c r="O14" s="112"/>
      <c r="P14" s="112"/>
      <c r="Q14" s="112"/>
      <c r="R14" s="68"/>
      <c r="S14" s="68"/>
      <c r="T14" s="2"/>
      <c r="U14" s="2"/>
      <c r="V14" s="2"/>
      <c r="W14" s="2"/>
      <c r="X14" s="2"/>
      <c r="Y14" s="2"/>
      <c r="Z14" s="2"/>
    </row>
    <row r="15" spans="1:26" x14ac:dyDescent="0.2">
      <c r="A15" s="4"/>
      <c r="B15" s="74">
        <f t="shared" si="0"/>
        <v>155</v>
      </c>
      <c r="C15" s="47"/>
      <c r="D15" s="25" t="s">
        <v>29</v>
      </c>
      <c r="E15" s="37" t="s">
        <v>95</v>
      </c>
      <c r="F15" s="80">
        <f t="shared" si="1"/>
        <v>41834</v>
      </c>
      <c r="G15" s="80">
        <f>_xll.qlInterestRateIndexValueDate(M15,F15,Trigger)</f>
        <v>41836</v>
      </c>
      <c r="H15" s="80">
        <f>_xll.qlInterestRateIndexMaturity(M15,G15,Trigger)</f>
        <v>41989</v>
      </c>
      <c r="I15" s="79">
        <f>_xll.qlIndexFixing(M15,F15,TRUE,InterestRatesTrigger)</f>
        <v>1.6989999999997122E-3</v>
      </c>
      <c r="J15" s="104" t="str">
        <f>Contribution!U15</f>
        <v>JPY6M5MD=</v>
      </c>
      <c r="K15" s="104"/>
      <c r="L15" s="68"/>
      <c r="M15" s="38" t="str">
        <f>_xll.qlLibor(,Currency,D15,YieldCurve,,Trigger)</f>
        <v>obj_0049c#0002</v>
      </c>
      <c r="N15" s="4"/>
      <c r="O15" s="112"/>
      <c r="P15" s="112"/>
      <c r="Q15" s="112"/>
      <c r="R15" s="68"/>
      <c r="S15" s="68"/>
      <c r="T15" s="2"/>
      <c r="U15" s="2"/>
      <c r="V15" s="2"/>
      <c r="W15" s="2"/>
      <c r="X15" s="2"/>
      <c r="Y15" s="2"/>
      <c r="Z15" s="2"/>
    </row>
    <row r="16" spans="1:26" x14ac:dyDescent="0.2">
      <c r="A16" s="4"/>
      <c r="B16" s="74">
        <f t="shared" si="0"/>
        <v>186</v>
      </c>
      <c r="C16" s="47"/>
      <c r="D16" s="25" t="s">
        <v>18</v>
      </c>
      <c r="E16" s="37" t="s">
        <v>95</v>
      </c>
      <c r="F16" s="80">
        <f t="shared" si="1"/>
        <v>41834</v>
      </c>
      <c r="G16" s="80">
        <f>_xll.qlInterestRateIndexValueDate(M16,F16,Trigger)</f>
        <v>41836</v>
      </c>
      <c r="H16" s="80">
        <f>_xll.qlInterestRateIndexMaturity(M16,G16,Trigger)</f>
        <v>42020</v>
      </c>
      <c r="I16" s="79">
        <f>_xll.qlIndexFixing(M16,F16,TRUE,InterestRatesTrigger)</f>
        <v>1.7009999992740985E-3</v>
      </c>
      <c r="J16" s="104" t="str">
        <f>Contribution!U16</f>
        <v>JPY6M6MD=</v>
      </c>
      <c r="K16" s="104"/>
      <c r="L16" s="68"/>
      <c r="M16" s="55" t="str">
        <f>IborIndexFamily&amp;CurveTenor</f>
        <v>JpyLibor6M</v>
      </c>
      <c r="N16" s="4"/>
      <c r="O16" s="112"/>
      <c r="P16" s="112"/>
      <c r="Q16" s="112"/>
      <c r="R16" s="68"/>
      <c r="S16" s="68"/>
      <c r="T16" s="2"/>
      <c r="U16" s="2"/>
      <c r="V16" s="2"/>
      <c r="W16" s="2"/>
      <c r="X16" s="2"/>
      <c r="Y16" s="2"/>
      <c r="Z16" s="2"/>
    </row>
    <row r="17" spans="1:26" x14ac:dyDescent="0.2">
      <c r="A17" s="4"/>
      <c r="B17" s="42">
        <v>1</v>
      </c>
      <c r="C17" s="43" t="s">
        <v>130</v>
      </c>
      <c r="D17" s="24" t="str">
        <f>B17+6&amp;"M"</f>
        <v>7M</v>
      </c>
      <c r="E17" s="34" t="s">
        <v>90</v>
      </c>
      <c r="F17" s="77">
        <f>_xll.qlInterestRateIndexFixingDate(IborIndex,G17,Trigger)</f>
        <v>41865</v>
      </c>
      <c r="G17" s="77">
        <f>_xll.qlCalendarAdvance(Calendar,SettlementDate,B17&amp;"M","mf",TRUE,Trigger)</f>
        <v>41869</v>
      </c>
      <c r="H17" s="77">
        <f>_xll.qlInterestRateIndexMaturity(IborIndex,G17,Trigger)</f>
        <v>42053</v>
      </c>
      <c r="I17" s="78">
        <f>_xll.qlIndexFixing(IborIndex,F17,TRUE,InterestRatesTrigger)</f>
        <v>1.7499999999997351E-3</v>
      </c>
      <c r="J17" s="103" t="str">
        <f>Contribution!U17</f>
        <v>JPY6M1x7F=</v>
      </c>
      <c r="K17" s="103" t="str">
        <f t="shared" ref="K17:K22" si="2">Currency&amp;B17&amp;C17&amp;SUBSTITUTE(D17,"M","F")&amp;"=ICAP"</f>
        <v>JPY1X7F=ICAP</v>
      </c>
      <c r="L17" s="68"/>
      <c r="M17" s="113"/>
      <c r="N17" s="4"/>
      <c r="O17" s="112"/>
      <c r="P17" s="112"/>
      <c r="Q17" s="112"/>
      <c r="R17" s="68"/>
      <c r="S17" s="68"/>
      <c r="T17" s="2"/>
      <c r="U17" s="2"/>
      <c r="V17" s="2"/>
      <c r="W17" s="2"/>
      <c r="X17" s="2"/>
      <c r="Y17" s="2"/>
      <c r="Z17" s="2"/>
    </row>
    <row r="18" spans="1:26" x14ac:dyDescent="0.2">
      <c r="A18" s="4"/>
      <c r="B18" s="44">
        <v>2</v>
      </c>
      <c r="C18" s="45" t="s">
        <v>130</v>
      </c>
      <c r="D18" s="25" t="str">
        <f t="shared" ref="D18:D23" si="3">B18+6&amp;"M"</f>
        <v>8M</v>
      </c>
      <c r="E18" s="37" t="s">
        <v>90</v>
      </c>
      <c r="F18" s="80">
        <f>_xll.qlInterestRateIndexFixingDate(IborIndex,G18,Trigger)</f>
        <v>41894</v>
      </c>
      <c r="G18" s="80">
        <f>_xll.qlCalendarAdvance(Calendar,SettlementDate,B18&amp;"M","mf",TRUE)</f>
        <v>41898</v>
      </c>
      <c r="H18" s="80">
        <f>_xll.qlInterestRateIndexMaturity(IborIndex,G18,Trigger)</f>
        <v>42079</v>
      </c>
      <c r="I18" s="79">
        <f>_xll.qlIndexFixing(IborIndex,F18,TRUE,InterestRatesTrigger)</f>
        <v>1.7499999999996509E-3</v>
      </c>
      <c r="J18" s="104" t="str">
        <f>Contribution!U18</f>
        <v>JPY6M2x8F=</v>
      </c>
      <c r="K18" s="104" t="str">
        <f t="shared" si="2"/>
        <v>JPY2X8F=ICAP</v>
      </c>
      <c r="L18" s="68"/>
      <c r="M18" s="112"/>
      <c r="N18" s="4"/>
      <c r="O18" s="112"/>
      <c r="P18" s="112"/>
      <c r="Q18" s="112"/>
      <c r="R18" s="68"/>
      <c r="S18" s="68"/>
      <c r="T18" s="2"/>
      <c r="U18" s="2"/>
      <c r="V18" s="2"/>
      <c r="W18" s="2"/>
      <c r="X18" s="2"/>
      <c r="Y18" s="2"/>
      <c r="Z18" s="2"/>
    </row>
    <row r="19" spans="1:26" x14ac:dyDescent="0.2">
      <c r="A19" s="4"/>
      <c r="B19" s="44">
        <v>3</v>
      </c>
      <c r="C19" s="45" t="s">
        <v>130</v>
      </c>
      <c r="D19" s="25" t="str">
        <f t="shared" si="3"/>
        <v>9M</v>
      </c>
      <c r="E19" s="37" t="s">
        <v>90</v>
      </c>
      <c r="F19" s="80">
        <f>_xll.qlInterestRateIndexFixingDate(IborIndex,G19,Trigger)</f>
        <v>41926</v>
      </c>
      <c r="G19" s="80">
        <f>_xll.qlCalendarAdvance(Calendar,SettlementDate,B19&amp;"M","mf",TRUE)</f>
        <v>41928</v>
      </c>
      <c r="H19" s="80">
        <f>_xll.qlInterestRateIndexMaturity(IborIndex,G19,Trigger)</f>
        <v>42110</v>
      </c>
      <c r="I19" s="79">
        <f>_xll.qlIndexFixing(IborIndex,F19,TRUE,InterestRatesTrigger)</f>
        <v>1.7000000000001569E-3</v>
      </c>
      <c r="J19" s="104" t="str">
        <f>Contribution!U19</f>
        <v>JPY6M3x9F=</v>
      </c>
      <c r="K19" s="104" t="str">
        <f t="shared" si="2"/>
        <v>JPY3X9F=ICAP</v>
      </c>
      <c r="L19" s="68"/>
      <c r="M19" s="112"/>
      <c r="N19" s="4"/>
      <c r="O19" s="112"/>
      <c r="P19" s="112"/>
      <c r="Q19" s="112"/>
      <c r="R19" s="68"/>
      <c r="S19" s="68"/>
      <c r="T19" s="2"/>
      <c r="U19" s="2"/>
      <c r="V19" s="2"/>
      <c r="W19" s="2"/>
      <c r="X19" s="2"/>
      <c r="Y19" s="2"/>
      <c r="Z19" s="2"/>
    </row>
    <row r="20" spans="1:26" x14ac:dyDescent="0.2">
      <c r="A20" s="4"/>
      <c r="B20" s="44">
        <v>4</v>
      </c>
      <c r="C20" s="45" t="s">
        <v>130</v>
      </c>
      <c r="D20" s="25" t="str">
        <f t="shared" si="3"/>
        <v>10M</v>
      </c>
      <c r="E20" s="37" t="s">
        <v>90</v>
      </c>
      <c r="F20" s="80">
        <f>_xll.qlInterestRateIndexFixingDate(IborIndex,G20,Trigger)</f>
        <v>41956</v>
      </c>
      <c r="G20" s="80">
        <f>_xll.qlCalendarAdvance(Calendar,SettlementDate,B20&amp;"M","mf",TRUE)</f>
        <v>41960</v>
      </c>
      <c r="H20" s="80">
        <f>_xll.qlInterestRateIndexMaturity(IborIndex,G20,Trigger)</f>
        <v>42142</v>
      </c>
      <c r="I20" s="79">
        <f>_xll.qlIndexFixing(IborIndex,F20,TRUE,InterestRatesTrigger)</f>
        <v>1.7000000002759801E-3</v>
      </c>
      <c r="J20" s="104" t="str">
        <f>Contribution!U20</f>
        <v>JPY6M4x10F=</v>
      </c>
      <c r="K20" s="104" t="str">
        <f t="shared" si="2"/>
        <v>JPY4X10F=ICAP</v>
      </c>
      <c r="L20" s="68"/>
      <c r="M20" s="112"/>
      <c r="N20" s="4"/>
      <c r="O20" s="112"/>
      <c r="P20" s="112"/>
      <c r="Q20" s="112"/>
      <c r="R20" s="68"/>
      <c r="S20" s="68"/>
      <c r="T20" s="2"/>
      <c r="U20" s="2"/>
      <c r="V20" s="2"/>
      <c r="W20" s="2"/>
      <c r="X20" s="2"/>
      <c r="Y20" s="2"/>
      <c r="Z20" s="2"/>
    </row>
    <row r="21" spans="1:26" x14ac:dyDescent="0.2">
      <c r="A21" s="4"/>
      <c r="B21" s="44">
        <v>5</v>
      </c>
      <c r="C21" s="45" t="s">
        <v>130</v>
      </c>
      <c r="D21" s="25" t="str">
        <f t="shared" si="3"/>
        <v>11M</v>
      </c>
      <c r="E21" s="37" t="s">
        <v>90</v>
      </c>
      <c r="F21" s="80">
        <f>_xll.qlInterestRateIndexFixingDate(IborIndex,G21,Trigger)</f>
        <v>41985</v>
      </c>
      <c r="G21" s="80">
        <f>_xll.qlCalendarAdvance(Calendar,SettlementDate,B21&amp;"M","mf",TRUE)</f>
        <v>41989</v>
      </c>
      <c r="H21" s="80">
        <f>_xll.qlInterestRateIndexMaturity(IborIndex,G21,Trigger)</f>
        <v>42171</v>
      </c>
      <c r="I21" s="79">
        <f>_xll.qlIndexFixing(IborIndex,F21,TRUE,InterestRatesTrigger)</f>
        <v>1.6499999999996097E-3</v>
      </c>
      <c r="J21" s="104" t="str">
        <f>Contribution!U21</f>
        <v>JPY6M5x11F=</v>
      </c>
      <c r="K21" s="104" t="str">
        <f t="shared" si="2"/>
        <v>JPY5X11F=ICAP</v>
      </c>
      <c r="L21" s="68"/>
      <c r="M21" s="112"/>
      <c r="N21" s="4"/>
      <c r="O21" s="112"/>
      <c r="P21" s="112"/>
      <c r="Q21" s="112"/>
      <c r="R21" s="68"/>
      <c r="S21" s="68"/>
      <c r="T21" s="2"/>
      <c r="U21" s="2"/>
      <c r="V21" s="2"/>
      <c r="W21" s="2"/>
      <c r="X21" s="2"/>
      <c r="Y21" s="2"/>
      <c r="Z21" s="2"/>
    </row>
    <row r="22" spans="1:26" x14ac:dyDescent="0.2">
      <c r="A22" s="4"/>
      <c r="B22" s="44">
        <v>6</v>
      </c>
      <c r="C22" s="45" t="s">
        <v>130</v>
      </c>
      <c r="D22" s="25" t="str">
        <f t="shared" si="3"/>
        <v>12M</v>
      </c>
      <c r="E22" s="37" t="s">
        <v>90</v>
      </c>
      <c r="F22" s="80">
        <f>_xll.qlInterestRateIndexFixingDate(IborIndex,G22,Trigger)</f>
        <v>42018</v>
      </c>
      <c r="G22" s="80">
        <f>_xll.qlCalendarAdvance(Calendar,SettlementDate,B22&amp;"M","mf",TRUE)</f>
        <v>42020</v>
      </c>
      <c r="H22" s="80">
        <f>_xll.qlInterestRateIndexMaturity(IborIndex,G22,Trigger)</f>
        <v>42201</v>
      </c>
      <c r="I22" s="79">
        <f>_xll.qlIndexFixing(IborIndex,F22,TRUE,InterestRatesTrigger)</f>
        <v>1.6499999992872999E-3</v>
      </c>
      <c r="J22" s="104" t="str">
        <f>Contribution!U22</f>
        <v>JPY6M6x12F=</v>
      </c>
      <c r="K22" s="104" t="str">
        <f t="shared" si="2"/>
        <v>JPY6X12F=ICAP</v>
      </c>
      <c r="L22" s="68"/>
      <c r="M22" s="112"/>
      <c r="N22" s="4"/>
      <c r="O22" s="112"/>
      <c r="P22" s="112"/>
      <c r="Q22" s="112"/>
      <c r="R22" s="68"/>
      <c r="S22" s="68"/>
      <c r="T22" s="2"/>
      <c r="U22" s="2"/>
      <c r="V22" s="2"/>
      <c r="W22" s="2"/>
      <c r="X22" s="2"/>
      <c r="Y22" s="2"/>
      <c r="Z22" s="2"/>
    </row>
    <row r="23" spans="1:26" x14ac:dyDescent="0.2">
      <c r="A23" s="4"/>
      <c r="B23" s="44">
        <v>9</v>
      </c>
      <c r="C23" s="45" t="s">
        <v>130</v>
      </c>
      <c r="D23" s="25" t="str">
        <f t="shared" si="3"/>
        <v>15M</v>
      </c>
      <c r="E23" s="37" t="s">
        <v>90</v>
      </c>
      <c r="F23" s="80">
        <f>_xll.qlInterestRateIndexFixingDate(IborIndex,G23,Trigger)</f>
        <v>42108</v>
      </c>
      <c r="G23" s="80">
        <f>_xll.qlCalendarAdvance(Calendar,SettlementDate,B23&amp;"M","mf",TRUE)</f>
        <v>42110</v>
      </c>
      <c r="H23" s="80">
        <f>_xll.qlInterestRateIndexMaturity(IborIndex,G23,Trigger)</f>
        <v>42293</v>
      </c>
      <c r="I23" s="79">
        <f>_xll.qlIndexFixing(IborIndex,F23,TRUE,InterestRatesTrigger)</f>
        <v>1.6837512868093133E-3</v>
      </c>
      <c r="J23" s="104"/>
      <c r="K23" s="104"/>
      <c r="L23" s="68"/>
      <c r="M23" s="110" t="s">
        <v>56</v>
      </c>
      <c r="N23" s="123"/>
      <c r="O23" s="8" t="s">
        <v>51</v>
      </c>
      <c r="P23" s="8" t="s">
        <v>129</v>
      </c>
      <c r="Q23" s="8" t="s">
        <v>52</v>
      </c>
      <c r="R23" s="68"/>
      <c r="S23" s="68"/>
      <c r="T23" s="2"/>
      <c r="U23" s="2"/>
      <c r="V23" s="2"/>
      <c r="W23" s="2"/>
      <c r="X23" s="2"/>
      <c r="Y23" s="2"/>
      <c r="Z23" s="2"/>
    </row>
    <row r="24" spans="1:26" x14ac:dyDescent="0.2">
      <c r="A24" s="4"/>
      <c r="B24" s="42"/>
      <c r="C24" s="48"/>
      <c r="D24" s="24" t="s">
        <v>115</v>
      </c>
      <c r="E24" s="34" t="s">
        <v>94</v>
      </c>
      <c r="F24" s="77">
        <f t="shared" ref="F24" si="4">EvaluationDate</f>
        <v>41834</v>
      </c>
      <c r="G24" s="77">
        <f>_xll.qlInterestRateIndexValueDate(M24,F24,Trigger)</f>
        <v>41836</v>
      </c>
      <c r="H24" s="77">
        <f>_xll.qlInterestRateIndexMaturity(M24,G24,Trigger)</f>
        <v>42387</v>
      </c>
      <c r="I24" s="78">
        <f>_xll.qlIndexFixing(M24,F24,TRUE,InterestRatesTrigger)</f>
        <v>1.7000000000000157E-3</v>
      </c>
      <c r="J24" s="103" t="str">
        <f>Contribution!U24</f>
        <v>JPY6M18M=</v>
      </c>
      <c r="K24" s="103" t="str">
        <f t="shared" ref="K24:K38" si="5">Currency&amp;"SB6L"&amp;D24&amp;"=ICAP"</f>
        <v>JPYSB6L18M=ICAP</v>
      </c>
      <c r="L24" s="68"/>
      <c r="M24" s="97" t="str">
        <f>_xll.qlSwapIndex(,"Libor",D24,SettlementDays,Currency,Calendar,FixedLegTenor,FixedLegBDC,FixedLegDayCounter,IborIndex,"JPYON",,Trigger)</f>
        <v>obj_004c7#0002</v>
      </c>
      <c r="N24" s="123"/>
      <c r="O24" s="35" t="s">
        <v>18</v>
      </c>
      <c r="P24" s="35" t="s">
        <v>87</v>
      </c>
      <c r="Q24" s="35" t="s">
        <v>53</v>
      </c>
      <c r="R24" s="68"/>
      <c r="S24" s="68"/>
      <c r="T24" s="2"/>
      <c r="U24" s="2"/>
      <c r="V24" s="2"/>
      <c r="W24" s="2"/>
      <c r="X24" s="2"/>
      <c r="Y24" s="2"/>
      <c r="Z24" s="2"/>
    </row>
    <row r="25" spans="1:26" x14ac:dyDescent="0.2">
      <c r="A25" s="4"/>
      <c r="B25" s="44"/>
      <c r="C25" s="49"/>
      <c r="D25" s="25" t="s">
        <v>36</v>
      </c>
      <c r="E25" s="37" t="s">
        <v>94</v>
      </c>
      <c r="F25" s="80">
        <f t="shared" ref="F25:F38" si="6">EvaluationDate</f>
        <v>41834</v>
      </c>
      <c r="G25" s="80">
        <f>_xll.qlInterestRateIndexValueDate(M25,F25,Trigger)</f>
        <v>41836</v>
      </c>
      <c r="H25" s="80">
        <f>_xll.qlInterestRateIndexMaturity(M25,G25,Trigger)</f>
        <v>42569</v>
      </c>
      <c r="I25" s="79">
        <f>_xll.qlIndexFixing(M25,F25,TRUE,InterestRatesTrigger)</f>
        <v>1.675000000029764E-3</v>
      </c>
      <c r="J25" s="104" t="str">
        <f>Contribution!U25</f>
        <v>JPY6M2Y=</v>
      </c>
      <c r="K25" s="104" t="str">
        <f t="shared" si="5"/>
        <v>JPYSB6L2Y=ICAP</v>
      </c>
      <c r="L25" s="68"/>
      <c r="M25" s="64" t="str">
        <f>_xll.qlSwapIndex(,"Libor",D25,SettlementDays,Currency,Calendar,FixedLegTenor,FixedLegBDC,FixedLegDayCounter,IborIndex,"JPYON",,Trigger)</f>
        <v>obj_004cd#0002</v>
      </c>
      <c r="N25" s="123"/>
      <c r="O25" s="113"/>
      <c r="P25" s="122"/>
      <c r="Q25" s="113"/>
      <c r="R25" s="68"/>
      <c r="S25" s="68"/>
      <c r="T25" s="2"/>
      <c r="U25" s="2"/>
      <c r="V25" s="2"/>
      <c r="W25" s="2"/>
      <c r="X25" s="2"/>
      <c r="Y25" s="2"/>
      <c r="Z25" s="2"/>
    </row>
    <row r="26" spans="1:26" x14ac:dyDescent="0.2">
      <c r="A26" s="4"/>
      <c r="B26" s="44"/>
      <c r="C26" s="45"/>
      <c r="D26" s="25" t="s">
        <v>37</v>
      </c>
      <c r="E26" s="37" t="s">
        <v>94</v>
      </c>
      <c r="F26" s="80">
        <f t="shared" si="6"/>
        <v>41834</v>
      </c>
      <c r="G26" s="80">
        <f>_xll.qlInterestRateIndexValueDate(M26,F26,Trigger)</f>
        <v>41836</v>
      </c>
      <c r="H26" s="80">
        <f>_xll.qlInterestRateIndexMaturity(M26,G26,Trigger)</f>
        <v>42933</v>
      </c>
      <c r="I26" s="79">
        <f>_xll.qlIndexFixing(M26,F26,TRUE,InterestRatesTrigger)</f>
        <v>1.7249999999618757E-3</v>
      </c>
      <c r="J26" s="104" t="str">
        <f>Contribution!U26</f>
        <v>JPY6M3Y=</v>
      </c>
      <c r="K26" s="104" t="str">
        <f t="shared" si="5"/>
        <v>JPYSB6L3Y=ICAP</v>
      </c>
      <c r="L26" s="68"/>
      <c r="M26" s="64" t="str">
        <f>_xll.qlSwapIndex(,"Libor",D26,SettlementDays,Currency,Calendar,FixedLegTenor,FixedLegBDC,FixedLegDayCounter,IborIndex,"JPYON",,Trigger)</f>
        <v>obj_004c8#0002</v>
      </c>
      <c r="N26" s="123"/>
      <c r="O26" s="112"/>
      <c r="P26" s="4"/>
      <c r="Q26" s="112"/>
      <c r="R26" s="68"/>
      <c r="S26" s="68"/>
      <c r="T26" s="2"/>
      <c r="U26" s="2"/>
      <c r="V26" s="2"/>
      <c r="W26" s="2"/>
      <c r="X26" s="2"/>
      <c r="Y26" s="2"/>
      <c r="Z26" s="2"/>
    </row>
    <row r="27" spans="1:26" x14ac:dyDescent="0.2">
      <c r="A27" s="4"/>
      <c r="B27" s="44"/>
      <c r="C27" s="45"/>
      <c r="D27" s="25" t="s">
        <v>38</v>
      </c>
      <c r="E27" s="37" t="s">
        <v>94</v>
      </c>
      <c r="F27" s="80">
        <f t="shared" si="6"/>
        <v>41834</v>
      </c>
      <c r="G27" s="80">
        <f>_xll.qlInterestRateIndexValueDate(M27,F27,Trigger)</f>
        <v>41836</v>
      </c>
      <c r="H27" s="80">
        <f>_xll.qlInterestRateIndexMaturity(M27,G27,Trigger)</f>
        <v>43297</v>
      </c>
      <c r="I27" s="79">
        <f>_xll.qlIndexFixing(M27,F27,TRUE,InterestRatesTrigger)</f>
        <v>2.000000000159049E-3</v>
      </c>
      <c r="J27" s="104" t="str">
        <f>Contribution!U27</f>
        <v>JPY6M4Y=</v>
      </c>
      <c r="K27" s="104" t="str">
        <f t="shared" si="5"/>
        <v>JPYSB6L4Y=ICAP</v>
      </c>
      <c r="L27" s="68"/>
      <c r="M27" s="64" t="str">
        <f>_xll.qlSwapIndex(,"Libor",D27,SettlementDays,Currency,Calendar,FixedLegTenor,FixedLegBDC,FixedLegDayCounter,IborIndex,"JPYON",,Trigger)</f>
        <v>obj_004c4#0002</v>
      </c>
      <c r="N27" s="123"/>
      <c r="O27" s="112"/>
      <c r="P27" s="4"/>
      <c r="Q27" s="112"/>
      <c r="R27" s="68"/>
      <c r="S27" s="68"/>
      <c r="T27" s="2"/>
      <c r="U27" s="2"/>
      <c r="V27" s="2"/>
      <c r="W27" s="2"/>
      <c r="X27" s="2"/>
      <c r="Y27" s="2"/>
      <c r="Z27" s="2"/>
    </row>
    <row r="28" spans="1:26" x14ac:dyDescent="0.2">
      <c r="A28" s="4"/>
      <c r="B28" s="44"/>
      <c r="C28" s="45"/>
      <c r="D28" s="25" t="s">
        <v>39</v>
      </c>
      <c r="E28" s="37" t="s">
        <v>94</v>
      </c>
      <c r="F28" s="80">
        <f t="shared" si="6"/>
        <v>41834</v>
      </c>
      <c r="G28" s="80">
        <f>_xll.qlInterestRateIndexValueDate(M28,F28,Trigger)</f>
        <v>41836</v>
      </c>
      <c r="H28" s="80">
        <f>_xll.qlInterestRateIndexMaturity(M28,G28,Trigger)</f>
        <v>43662</v>
      </c>
      <c r="I28" s="79">
        <f>_xll.qlIndexFixing(M28,F28,TRUE,InterestRatesTrigger)</f>
        <v>2.500000000000824E-3</v>
      </c>
      <c r="J28" s="104" t="str">
        <f>Contribution!U28</f>
        <v>JPY6M5Y=</v>
      </c>
      <c r="K28" s="104" t="str">
        <f t="shared" si="5"/>
        <v>JPYSB6L5Y=ICAP</v>
      </c>
      <c r="L28" s="68"/>
      <c r="M28" s="64" t="str">
        <f>_xll.qlSwapIndex(,"Libor",D28,SettlementDays,Currency,Calendar,FixedLegTenor,FixedLegBDC,FixedLegDayCounter,IborIndex,"JPYON",,Trigger)</f>
        <v>obj_004ca#0002</v>
      </c>
      <c r="N28" s="123"/>
      <c r="O28" s="112"/>
      <c r="P28" s="4"/>
      <c r="Q28" s="112"/>
      <c r="R28" s="68"/>
      <c r="S28" s="68"/>
      <c r="T28" s="2"/>
      <c r="U28" s="2"/>
      <c r="V28" s="2"/>
      <c r="W28" s="2"/>
      <c r="X28" s="2"/>
      <c r="Y28" s="2"/>
      <c r="Z28" s="2"/>
    </row>
    <row r="29" spans="1:26" x14ac:dyDescent="0.2">
      <c r="A29" s="4"/>
      <c r="B29" s="44"/>
      <c r="C29" s="45"/>
      <c r="D29" s="25" t="s">
        <v>40</v>
      </c>
      <c r="E29" s="37" t="s">
        <v>94</v>
      </c>
      <c r="F29" s="80">
        <f t="shared" si="6"/>
        <v>41834</v>
      </c>
      <c r="G29" s="80">
        <f>_xll.qlInterestRateIndexValueDate(M29,F29,Trigger)</f>
        <v>41836</v>
      </c>
      <c r="H29" s="80">
        <f>_xll.qlInterestRateIndexMaturity(M29,G29,Trigger)</f>
        <v>44028</v>
      </c>
      <c r="I29" s="79">
        <f>_xll.qlIndexFixing(M29,F29,TRUE,InterestRatesTrigger)</f>
        <v>3.2000000000004802E-3</v>
      </c>
      <c r="J29" s="104" t="str">
        <f>Contribution!U29</f>
        <v>JPY6M6Y=</v>
      </c>
      <c r="K29" s="104" t="str">
        <f t="shared" si="5"/>
        <v>JPYSB6L6Y=ICAP</v>
      </c>
      <c r="L29" s="68"/>
      <c r="M29" s="64" t="str">
        <f>_xll.qlSwapIndex(,"Libor",D29,SettlementDays,Currency,Calendar,FixedLegTenor,FixedLegBDC,FixedLegDayCounter,IborIndex,"JPYON",,Trigger)</f>
        <v>obj_004cc#0002</v>
      </c>
      <c r="N29" s="123"/>
      <c r="O29" s="112"/>
      <c r="P29" s="4"/>
      <c r="Q29" s="112"/>
      <c r="R29" s="68"/>
      <c r="S29" s="68"/>
      <c r="T29" s="2"/>
      <c r="U29" s="2"/>
      <c r="V29" s="2"/>
      <c r="W29" s="2"/>
      <c r="X29" s="2"/>
      <c r="Y29" s="2"/>
      <c r="Z29" s="2"/>
    </row>
    <row r="30" spans="1:26" x14ac:dyDescent="0.2">
      <c r="A30" s="4"/>
      <c r="B30" s="44"/>
      <c r="C30" s="45"/>
      <c r="D30" s="25" t="s">
        <v>41</v>
      </c>
      <c r="E30" s="37" t="s">
        <v>94</v>
      </c>
      <c r="F30" s="80">
        <f t="shared" si="6"/>
        <v>41834</v>
      </c>
      <c r="G30" s="80">
        <f>_xll.qlInterestRateIndexValueDate(M30,F30,Trigger)</f>
        <v>41836</v>
      </c>
      <c r="H30" s="80">
        <f>_xll.qlInterestRateIndexMaturity(M30,G30,Trigger)</f>
        <v>44393</v>
      </c>
      <c r="I30" s="79">
        <f>_xll.qlIndexFixing(M30,F30,TRUE,InterestRatesTrigger)</f>
        <v>4.0250000000148873E-3</v>
      </c>
      <c r="J30" s="104" t="str">
        <f>Contribution!U30</f>
        <v>JPY6M7Y=</v>
      </c>
      <c r="K30" s="104" t="str">
        <f t="shared" si="5"/>
        <v>JPYSB6L7Y=ICAP</v>
      </c>
      <c r="L30" s="68"/>
      <c r="M30" s="64" t="str">
        <f>_xll.qlSwapIndex(,"Libor",D30,SettlementDays,Currency,Calendar,FixedLegTenor,FixedLegBDC,FixedLegDayCounter,IborIndex,"JPYON",,Trigger)</f>
        <v>obj_004c6#0002</v>
      </c>
      <c r="N30" s="123"/>
      <c r="O30" s="112"/>
      <c r="P30" s="4"/>
      <c r="Q30" s="112"/>
      <c r="R30" s="68"/>
      <c r="S30" s="68"/>
      <c r="T30" s="2"/>
      <c r="U30" s="2"/>
      <c r="V30" s="2"/>
      <c r="W30" s="2"/>
      <c r="X30" s="2"/>
      <c r="Y30" s="2"/>
      <c r="Z30" s="2"/>
    </row>
    <row r="31" spans="1:26" x14ac:dyDescent="0.2">
      <c r="A31" s="4"/>
      <c r="B31" s="44"/>
      <c r="C31" s="45"/>
      <c r="D31" s="25" t="s">
        <v>42</v>
      </c>
      <c r="E31" s="37" t="s">
        <v>94</v>
      </c>
      <c r="F31" s="80">
        <f t="shared" si="6"/>
        <v>41834</v>
      </c>
      <c r="G31" s="80">
        <f>_xll.qlInterestRateIndexValueDate(M31,F31,Trigger)</f>
        <v>41836</v>
      </c>
      <c r="H31" s="80">
        <f>_xll.qlInterestRateIndexMaturity(M31,G31,Trigger)</f>
        <v>44760</v>
      </c>
      <c r="I31" s="79">
        <f>_xll.qlIndexFixing(M31,F31,TRUE,InterestRatesTrigger)</f>
        <v>4.9499999999926035E-3</v>
      </c>
      <c r="J31" s="104" t="str">
        <f>Contribution!U31</f>
        <v>JPY6M8Y=</v>
      </c>
      <c r="K31" s="104" t="str">
        <f t="shared" si="5"/>
        <v>JPYSB6L8Y=ICAP</v>
      </c>
      <c r="L31" s="68"/>
      <c r="M31" s="64" t="str">
        <f>_xll.qlSwapIndex(,"Libor",D31,SettlementDays,Currency,Calendar,FixedLegTenor,FixedLegBDC,FixedLegDayCounter,IborIndex,"JPYON",,Trigger)</f>
        <v>obj_004d2#0002</v>
      </c>
      <c r="N31" s="123"/>
      <c r="O31" s="112"/>
      <c r="P31" s="4"/>
      <c r="Q31" s="112"/>
      <c r="R31" s="68"/>
      <c r="S31" s="68"/>
      <c r="T31" s="2"/>
      <c r="U31" s="2"/>
      <c r="V31" s="2"/>
      <c r="W31" s="2"/>
      <c r="X31" s="2"/>
      <c r="Y31" s="2"/>
      <c r="Z31" s="2"/>
    </row>
    <row r="32" spans="1:26" x14ac:dyDescent="0.2">
      <c r="A32" s="4"/>
      <c r="B32" s="44"/>
      <c r="C32" s="45"/>
      <c r="D32" s="25" t="s">
        <v>43</v>
      </c>
      <c r="E32" s="37" t="s">
        <v>94</v>
      </c>
      <c r="F32" s="80">
        <f t="shared" si="6"/>
        <v>41834</v>
      </c>
      <c r="G32" s="80">
        <f>_xll.qlInterestRateIndexValueDate(M32,F32,Trigger)</f>
        <v>41836</v>
      </c>
      <c r="H32" s="80">
        <f>_xll.qlInterestRateIndexMaturity(M32,G32,Trigger)</f>
        <v>45124</v>
      </c>
      <c r="I32" s="79">
        <f>_xll.qlIndexFixing(M32,F32,TRUE,InterestRatesTrigger)</f>
        <v>5.8750000000371439E-3</v>
      </c>
      <c r="J32" s="104" t="str">
        <f>Contribution!U32</f>
        <v>JPY6M9Y=</v>
      </c>
      <c r="K32" s="104" t="str">
        <f t="shared" si="5"/>
        <v>JPYSB6L9Y=ICAP</v>
      </c>
      <c r="L32" s="68"/>
      <c r="M32" s="64" t="str">
        <f>_xll.qlSwapIndex(,"Libor",D32,SettlementDays,Currency,Calendar,FixedLegTenor,FixedLegBDC,FixedLegDayCounter,IborIndex,"JPYON",,Trigger)</f>
        <v>obj_004cf#0002</v>
      </c>
      <c r="N32" s="123"/>
      <c r="O32" s="112"/>
      <c r="P32" s="4"/>
      <c r="Q32" s="112"/>
      <c r="R32" s="68"/>
      <c r="S32" s="68"/>
      <c r="T32" s="2"/>
      <c r="U32" s="2"/>
      <c r="V32" s="2"/>
      <c r="W32" s="2"/>
      <c r="X32" s="2"/>
      <c r="Y32" s="2"/>
      <c r="Z32" s="2"/>
    </row>
    <row r="33" spans="1:26" x14ac:dyDescent="0.2">
      <c r="A33" s="4"/>
      <c r="B33" s="44"/>
      <c r="C33" s="45"/>
      <c r="D33" s="25" t="s">
        <v>44</v>
      </c>
      <c r="E33" s="37" t="s">
        <v>94</v>
      </c>
      <c r="F33" s="80">
        <f t="shared" si="6"/>
        <v>41834</v>
      </c>
      <c r="G33" s="80">
        <f>_xll.qlInterestRateIndexValueDate(M33,F33,Trigger)</f>
        <v>41836</v>
      </c>
      <c r="H33" s="80">
        <f>_xll.qlInterestRateIndexMaturity(M33,G33,Trigger)</f>
        <v>45489</v>
      </c>
      <c r="I33" s="79">
        <f>_xll.qlIndexFixing(M33,F33,TRUE,InterestRatesTrigger)</f>
        <v>6.7999999999178691E-3</v>
      </c>
      <c r="J33" s="104" t="str">
        <f>Contribution!U33</f>
        <v>JPY6M10Y=</v>
      </c>
      <c r="K33" s="104" t="str">
        <f t="shared" si="5"/>
        <v>JPYSB6L10Y=ICAP</v>
      </c>
      <c r="L33" s="68"/>
      <c r="M33" s="64" t="str">
        <f>_xll.qlSwapIndex(,"Libor",D33,SettlementDays,Currency,Calendar,FixedLegTenor,FixedLegBDC,FixedLegDayCounter,IborIndex,"JPYON",,Trigger)</f>
        <v>obj_004cb#0002</v>
      </c>
      <c r="N33" s="123"/>
      <c r="O33" s="112"/>
      <c r="P33" s="4"/>
      <c r="Q33" s="112"/>
      <c r="R33" s="68"/>
      <c r="S33" s="68"/>
      <c r="T33" s="2"/>
      <c r="U33" s="2"/>
      <c r="V33" s="2"/>
      <c r="W33" s="2"/>
      <c r="X33" s="2"/>
      <c r="Y33" s="2"/>
      <c r="Z33" s="2"/>
    </row>
    <row r="34" spans="1:26" x14ac:dyDescent="0.2">
      <c r="A34" s="4"/>
      <c r="B34" s="44"/>
      <c r="C34" s="45"/>
      <c r="D34" s="25" t="s">
        <v>45</v>
      </c>
      <c r="E34" s="37" t="s">
        <v>94</v>
      </c>
      <c r="F34" s="80">
        <f t="shared" si="6"/>
        <v>41834</v>
      </c>
      <c r="G34" s="80">
        <f>_xll.qlInterestRateIndexValueDate(M34,F34,Trigger)</f>
        <v>41836</v>
      </c>
      <c r="H34" s="80">
        <f>_xll.qlInterestRateIndexMaturity(M34,G34,Trigger)</f>
        <v>46219</v>
      </c>
      <c r="I34" s="79">
        <f>_xll.qlIndexFixing(M34,F34,TRUE,InterestRatesTrigger)</f>
        <v>8.6750000000106412E-3</v>
      </c>
      <c r="J34" s="104" t="str">
        <f>Contribution!U34</f>
        <v>JPY6M12Y=</v>
      </c>
      <c r="K34" s="104" t="str">
        <f t="shared" si="5"/>
        <v>JPYSB6L12Y=ICAP</v>
      </c>
      <c r="L34" s="68"/>
      <c r="M34" s="64" t="str">
        <f>_xll.qlSwapIndex(,"Libor",D34,SettlementDays,Currency,Calendar,FixedLegTenor,FixedLegBDC,FixedLegDayCounter,IborIndex,"JPYON",,Trigger)</f>
        <v>obj_004d1#0002</v>
      </c>
      <c r="N34" s="123"/>
      <c r="O34" s="112"/>
      <c r="P34" s="4"/>
      <c r="Q34" s="112"/>
      <c r="R34" s="68"/>
      <c r="S34" s="68"/>
      <c r="T34" s="2"/>
      <c r="U34" s="2"/>
      <c r="V34" s="2"/>
      <c r="W34" s="2"/>
      <c r="X34" s="2"/>
      <c r="Y34" s="2"/>
      <c r="Z34" s="2"/>
    </row>
    <row r="35" spans="1:26" x14ac:dyDescent="0.2">
      <c r="A35" s="4"/>
      <c r="B35" s="44"/>
      <c r="C35" s="45"/>
      <c r="D35" s="25" t="s">
        <v>46</v>
      </c>
      <c r="E35" s="37" t="s">
        <v>94</v>
      </c>
      <c r="F35" s="80">
        <f t="shared" si="6"/>
        <v>41834</v>
      </c>
      <c r="G35" s="80">
        <f>_xll.qlInterestRateIndexValueDate(M35,F35,Trigger)</f>
        <v>41836</v>
      </c>
      <c r="H35" s="80">
        <f>_xll.qlInterestRateIndexMaturity(M35,G35,Trigger)</f>
        <v>47315</v>
      </c>
      <c r="I35" s="79">
        <f>_xll.qlIndexFixing(M35,F35,TRUE,InterestRatesTrigger)</f>
        <v>1.1324999999968648E-2</v>
      </c>
      <c r="J35" s="104" t="str">
        <f>Contribution!U35</f>
        <v>JPY6M15Y=</v>
      </c>
      <c r="K35" s="104" t="str">
        <f t="shared" si="5"/>
        <v>JPYSB6L15Y=ICAP</v>
      </c>
      <c r="L35" s="68"/>
      <c r="M35" s="64" t="str">
        <f>_xll.qlSwapIndex(,"Libor",D35,SettlementDays,Currency,Calendar,FixedLegTenor,FixedLegBDC,FixedLegDayCounter,IborIndex,"JPYON",,Trigger)</f>
        <v>obj_004c5#0002</v>
      </c>
      <c r="N35" s="123"/>
      <c r="O35" s="112"/>
      <c r="P35" s="4"/>
      <c r="Q35" s="112"/>
      <c r="R35" s="68"/>
      <c r="S35" s="68"/>
      <c r="T35" s="2"/>
      <c r="U35" s="2"/>
      <c r="V35" s="2"/>
      <c r="W35" s="2"/>
      <c r="X35" s="2"/>
      <c r="Y35" s="2"/>
      <c r="Z35" s="2"/>
    </row>
    <row r="36" spans="1:26" x14ac:dyDescent="0.2">
      <c r="A36" s="4"/>
      <c r="B36" s="44"/>
      <c r="C36" s="45"/>
      <c r="D36" s="25" t="s">
        <v>47</v>
      </c>
      <c r="E36" s="37" t="s">
        <v>94</v>
      </c>
      <c r="F36" s="80">
        <f t="shared" si="6"/>
        <v>41834</v>
      </c>
      <c r="G36" s="80">
        <f>_xll.qlInterestRateIndexValueDate(M36,F36,Trigger)</f>
        <v>41836</v>
      </c>
      <c r="H36" s="80">
        <f>_xll.qlInterestRateIndexMaturity(M36,G36,Trigger)</f>
        <v>49142</v>
      </c>
      <c r="I36" s="79">
        <f>_xll.qlIndexFixing(M36,F36,TRUE,InterestRatesTrigger)</f>
        <v>1.4549999999994062E-2</v>
      </c>
      <c r="J36" s="104" t="str">
        <f>Contribution!U36</f>
        <v>JPY6M20Y=</v>
      </c>
      <c r="K36" s="104" t="str">
        <f t="shared" si="5"/>
        <v>JPYSB6L20Y=ICAP</v>
      </c>
      <c r="L36" s="68"/>
      <c r="M36" s="64" t="str">
        <f>_xll.qlSwapIndex(,"Libor",D36,SettlementDays,Currency,Calendar,FixedLegTenor,FixedLegBDC,FixedLegDayCounter,IborIndex,"JPYON",,Trigger)</f>
        <v>obj_004c9#0002</v>
      </c>
      <c r="N36" s="123"/>
      <c r="O36" s="112"/>
      <c r="P36" s="4"/>
      <c r="Q36" s="112"/>
      <c r="R36" s="68"/>
      <c r="S36" s="68"/>
      <c r="T36" s="2"/>
      <c r="U36" s="2"/>
      <c r="V36" s="2"/>
      <c r="W36" s="2"/>
      <c r="X36" s="2"/>
      <c r="Y36" s="2"/>
      <c r="Z36" s="2"/>
    </row>
    <row r="37" spans="1:26" x14ac:dyDescent="0.2">
      <c r="A37" s="4"/>
      <c r="B37" s="44"/>
      <c r="C37" s="45"/>
      <c r="D37" s="25" t="s">
        <v>48</v>
      </c>
      <c r="E37" s="37" t="s">
        <v>94</v>
      </c>
      <c r="F37" s="80">
        <f t="shared" si="6"/>
        <v>41834</v>
      </c>
      <c r="G37" s="80">
        <f>_xll.qlInterestRateIndexValueDate(M37,F37,Trigger)</f>
        <v>41836</v>
      </c>
      <c r="H37" s="80">
        <f>_xll.qlInterestRateIndexMaturity(M37,G37,Trigger)</f>
        <v>50969</v>
      </c>
      <c r="I37" s="79">
        <f>_xll.qlIndexFixing(M37,F37,TRUE,InterestRatesTrigger)</f>
        <v>1.6275000000002815E-2</v>
      </c>
      <c r="J37" s="104" t="str">
        <f>Contribution!U37</f>
        <v>JPY6M25Y=</v>
      </c>
      <c r="K37" s="104" t="str">
        <f t="shared" si="5"/>
        <v>JPYSB6L25Y=ICAP</v>
      </c>
      <c r="L37" s="68"/>
      <c r="M37" s="64" t="str">
        <f>_xll.qlSwapIndex(,"Libor",D37,SettlementDays,Currency,Calendar,FixedLegTenor,FixedLegBDC,FixedLegDayCounter,IborIndex,"JPYON",,Trigger)</f>
        <v>obj_004ce#0002</v>
      </c>
      <c r="N37" s="123"/>
      <c r="O37" s="112"/>
      <c r="P37" s="4"/>
      <c r="Q37" s="112"/>
      <c r="R37" s="68"/>
      <c r="S37" s="68"/>
      <c r="T37" s="2"/>
      <c r="U37" s="2"/>
      <c r="V37" s="2"/>
      <c r="W37" s="2"/>
      <c r="X37" s="2"/>
      <c r="Y37" s="2"/>
      <c r="Z37" s="2"/>
    </row>
    <row r="38" spans="1:26" x14ac:dyDescent="0.2">
      <c r="A38" s="4"/>
      <c r="B38" s="50"/>
      <c r="C38" s="51"/>
      <c r="D38" s="26" t="s">
        <v>49</v>
      </c>
      <c r="E38" s="39" t="s">
        <v>94</v>
      </c>
      <c r="F38" s="81">
        <f t="shared" si="6"/>
        <v>41834</v>
      </c>
      <c r="G38" s="81">
        <f>_xll.qlInterestRateIndexValueDate(M38,F38,Trigger)</f>
        <v>41836</v>
      </c>
      <c r="H38" s="81">
        <f>_xll.qlInterestRateIndexMaturity(M38,G38,Trigger)</f>
        <v>52796</v>
      </c>
      <c r="I38" s="82">
        <f>_xll.qlIndexFixing(M38,F38,TRUE,InterestRatesTrigger)</f>
        <v>1.7299999999999958E-2</v>
      </c>
      <c r="J38" s="105" t="str">
        <f>Contribution!U38</f>
        <v>JPY6M30Y=</v>
      </c>
      <c r="K38" s="105" t="str">
        <f t="shared" si="5"/>
        <v>JPYSB6L30Y=ICAP</v>
      </c>
      <c r="L38" s="68"/>
      <c r="M38" s="111" t="str">
        <f>_xll.qlSwapIndex(,"Libor",D38,SettlementDays,Currency,Calendar,FixedLegTenor,FixedLegBDC,FixedLegDayCounter,IborIndex,"JPYON",,Trigger)</f>
        <v>obj_004d0#0002</v>
      </c>
      <c r="N38" s="123"/>
      <c r="O38" s="112"/>
      <c r="P38" s="4"/>
      <c r="Q38" s="112"/>
      <c r="R38" s="68"/>
      <c r="S38" s="68"/>
      <c r="T38" s="2"/>
      <c r="U38" s="2"/>
      <c r="V38" s="2"/>
      <c r="W38" s="2"/>
      <c r="X38" s="2"/>
      <c r="Y38" s="2"/>
      <c r="Z38" s="2"/>
    </row>
    <row r="39" spans="1:26" x14ac:dyDescent="0.2">
      <c r="A39" s="4"/>
      <c r="B39" s="121"/>
      <c r="C39" s="122"/>
      <c r="D39" s="122"/>
      <c r="E39" s="113"/>
      <c r="F39" s="113"/>
      <c r="G39" s="112"/>
      <c r="H39" s="112"/>
      <c r="I39" s="112"/>
      <c r="J39" s="68"/>
      <c r="K39" s="113"/>
      <c r="L39" s="112"/>
      <c r="M39" s="113"/>
      <c r="N39" s="112"/>
      <c r="O39" s="112"/>
      <c r="P39" s="68"/>
      <c r="Q39" s="112"/>
      <c r="R39" s="112"/>
      <c r="S39" s="68"/>
      <c r="T39" s="2"/>
      <c r="U39" s="2"/>
      <c r="V39" s="2"/>
      <c r="W39" s="2"/>
      <c r="X39" s="2"/>
      <c r="Y39" s="2"/>
      <c r="Z39" s="2"/>
    </row>
    <row r="40" spans="1:26" x14ac:dyDescent="0.2">
      <c r="A40" s="119"/>
      <c r="B40" s="120"/>
      <c r="C40" s="4"/>
      <c r="D40" s="4"/>
      <c r="E40" s="112"/>
      <c r="F40" s="112"/>
      <c r="G40" s="112"/>
      <c r="H40" s="112"/>
      <c r="I40" s="112"/>
      <c r="J40" s="68"/>
      <c r="K40" s="112"/>
      <c r="L40" s="112"/>
      <c r="M40" s="112"/>
      <c r="N40" s="112"/>
      <c r="O40" s="112"/>
      <c r="P40" s="68"/>
      <c r="Q40" s="68"/>
      <c r="R40" s="68"/>
      <c r="S40" s="68"/>
      <c r="T40" s="2"/>
      <c r="U40" s="2"/>
      <c r="V40" s="2"/>
      <c r="W40" s="2"/>
      <c r="X40" s="2"/>
      <c r="Y40" s="2"/>
      <c r="Z40" s="2"/>
    </row>
    <row r="41" spans="1:26" x14ac:dyDescent="0.2">
      <c r="A41" s="3"/>
      <c r="B41" s="11"/>
      <c r="C41" s="3"/>
      <c r="D41" s="3"/>
      <c r="E41" s="6"/>
      <c r="F41" s="6"/>
      <c r="G41" s="6"/>
      <c r="H41" s="6"/>
      <c r="I41" s="6"/>
      <c r="J41" s="2"/>
      <c r="K41" s="6"/>
      <c r="L41" s="6"/>
      <c r="M41" s="6"/>
      <c r="N41" s="6"/>
      <c r="O41" s="6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x14ac:dyDescent="0.2">
      <c r="A42" s="3"/>
      <c r="B42" s="11"/>
      <c r="C42" s="3"/>
      <c r="D42" s="3"/>
      <c r="E42" s="6"/>
      <c r="F42" s="6"/>
      <c r="G42" s="6"/>
      <c r="H42" s="6"/>
      <c r="I42" s="6"/>
      <c r="J42" s="2"/>
      <c r="K42" s="6"/>
      <c r="L42" s="6"/>
      <c r="M42" s="6"/>
      <c r="N42" s="6"/>
      <c r="O42" s="6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x14ac:dyDescent="0.2">
      <c r="A43" s="3"/>
      <c r="B43" s="11"/>
      <c r="C43" s="3"/>
      <c r="D43" s="3"/>
      <c r="E43" s="6"/>
      <c r="F43" s="6"/>
      <c r="G43" s="6"/>
      <c r="H43" s="6"/>
      <c r="I43" s="6"/>
      <c r="J43" s="2"/>
      <c r="K43" s="6"/>
      <c r="L43" s="6"/>
      <c r="M43" s="6"/>
      <c r="N43" s="6"/>
      <c r="O43" s="6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x14ac:dyDescent="0.2">
      <c r="A44" s="3"/>
      <c r="B44" s="11"/>
      <c r="C44" s="3"/>
      <c r="D44" s="3"/>
      <c r="E44" s="6"/>
      <c r="F44" s="6"/>
      <c r="G44" s="6"/>
      <c r="H44" s="6"/>
      <c r="I44" s="6"/>
      <c r="J44" s="2"/>
      <c r="K44" s="6"/>
      <c r="L44" s="6"/>
      <c r="M44" s="6"/>
      <c r="N44" s="6"/>
      <c r="O44" s="6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x14ac:dyDescent="0.2">
      <c r="A45" s="3"/>
      <c r="B45" s="11"/>
      <c r="C45" s="3"/>
      <c r="D45" s="3"/>
      <c r="E45" s="6"/>
      <c r="F45" s="6"/>
      <c r="G45" s="6"/>
      <c r="H45" s="6"/>
      <c r="I45" s="6"/>
      <c r="J45" s="2"/>
      <c r="K45" s="6"/>
      <c r="L45" s="6"/>
      <c r="M45" s="6"/>
      <c r="N45" s="6"/>
      <c r="O45" s="6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x14ac:dyDescent="0.2">
      <c r="A46" s="3"/>
      <c r="B46" s="11"/>
      <c r="C46" s="3"/>
      <c r="D46" s="3"/>
      <c r="E46" s="6"/>
      <c r="F46" s="6"/>
      <c r="G46" s="6"/>
      <c r="H46" s="6"/>
      <c r="I46" s="6"/>
      <c r="J46" s="2"/>
      <c r="K46" s="6"/>
      <c r="L46" s="6"/>
      <c r="M46" s="6"/>
      <c r="N46" s="6"/>
      <c r="O46" s="6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x14ac:dyDescent="0.2">
      <c r="A47" s="3"/>
      <c r="B47" s="11"/>
      <c r="C47" s="3"/>
      <c r="D47" s="3"/>
      <c r="E47" s="6"/>
      <c r="F47" s="6"/>
      <c r="G47" s="6"/>
      <c r="H47" s="6"/>
      <c r="I47" s="6"/>
      <c r="J47" s="2"/>
      <c r="K47" s="6"/>
      <c r="L47" s="6"/>
      <c r="M47" s="6"/>
      <c r="N47" s="6"/>
      <c r="O47" s="6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x14ac:dyDescent="0.2">
      <c r="A48" s="3"/>
      <c r="B48" s="11"/>
      <c r="C48" s="3"/>
      <c r="D48" s="3"/>
      <c r="E48" s="6"/>
      <c r="F48" s="6"/>
      <c r="G48" s="6"/>
      <c r="H48" s="6"/>
      <c r="I48" s="6"/>
      <c r="J48" s="2"/>
      <c r="K48" s="6"/>
      <c r="L48" s="6"/>
      <c r="M48" s="6"/>
      <c r="N48" s="6"/>
      <c r="O48" s="6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x14ac:dyDescent="0.2">
      <c r="A49" s="3"/>
      <c r="B49" s="11"/>
      <c r="C49" s="3"/>
      <c r="D49" s="3"/>
      <c r="E49" s="6"/>
      <c r="F49" s="6"/>
      <c r="G49" s="6"/>
      <c r="H49" s="6"/>
      <c r="I49" s="6"/>
      <c r="J49" s="2"/>
      <c r="K49" s="6"/>
      <c r="L49" s="6"/>
      <c r="M49" s="6"/>
      <c r="N49" s="6"/>
      <c r="O49" s="6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x14ac:dyDescent="0.2">
      <c r="A50" s="3"/>
      <c r="B50" s="11"/>
      <c r="C50" s="3"/>
      <c r="D50" s="3"/>
      <c r="E50" s="6"/>
      <c r="F50" s="6"/>
      <c r="G50" s="6"/>
      <c r="H50" s="6"/>
      <c r="I50" s="6"/>
      <c r="J50" s="2"/>
      <c r="K50" s="6"/>
      <c r="L50" s="6"/>
      <c r="M50" s="6"/>
      <c r="N50" s="6"/>
      <c r="O50" s="6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x14ac:dyDescent="0.2">
      <c r="A51" s="3"/>
      <c r="B51" s="11"/>
      <c r="C51" s="3"/>
      <c r="D51" s="3"/>
      <c r="E51" s="6"/>
      <c r="F51" s="6"/>
      <c r="G51" s="6"/>
      <c r="H51" s="6"/>
      <c r="I51" s="6"/>
      <c r="J51" s="2"/>
      <c r="K51" s="6"/>
      <c r="L51" s="6"/>
      <c r="M51" s="6"/>
      <c r="N51" s="6"/>
      <c r="O51" s="6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x14ac:dyDescent="0.2">
      <c r="A52" s="3"/>
      <c r="B52" s="11"/>
      <c r="C52" s="3"/>
      <c r="D52" s="3"/>
      <c r="E52" s="6"/>
      <c r="F52" s="6"/>
      <c r="G52" s="6"/>
      <c r="H52" s="6"/>
      <c r="I52" s="6"/>
      <c r="J52" s="2"/>
      <c r="K52" s="6"/>
      <c r="L52" s="6"/>
      <c r="M52" s="6"/>
      <c r="N52" s="6"/>
      <c r="O52" s="6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x14ac:dyDescent="0.2">
      <c r="A53" s="3"/>
      <c r="B53" s="11"/>
      <c r="C53" s="3"/>
      <c r="D53" s="3"/>
      <c r="E53" s="6"/>
      <c r="F53" s="6"/>
      <c r="G53" s="6"/>
      <c r="H53" s="6"/>
      <c r="I53" s="6"/>
      <c r="J53" s="2"/>
      <c r="K53" s="6"/>
      <c r="L53" s="6"/>
      <c r="M53" s="6"/>
      <c r="N53" s="6"/>
      <c r="O53" s="6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x14ac:dyDescent="0.2">
      <c r="A54" s="3"/>
      <c r="B54" s="11"/>
      <c r="C54" s="3"/>
      <c r="D54" s="3"/>
      <c r="E54" s="6"/>
      <c r="F54" s="6"/>
      <c r="G54" s="6"/>
      <c r="H54" s="6"/>
      <c r="I54" s="6"/>
      <c r="J54" s="2"/>
      <c r="K54" s="6"/>
      <c r="L54" s="6"/>
      <c r="M54" s="6"/>
      <c r="N54" s="6"/>
      <c r="O54" s="6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x14ac:dyDescent="0.2">
      <c r="A55" s="3"/>
      <c r="B55" s="11"/>
      <c r="C55" s="3"/>
      <c r="D55" s="3"/>
      <c r="E55" s="6"/>
      <c r="F55" s="6"/>
      <c r="G55" s="6"/>
      <c r="H55" s="6"/>
      <c r="I55" s="6"/>
      <c r="J55" s="2"/>
      <c r="K55" s="6"/>
      <c r="L55" s="6"/>
      <c r="M55" s="6"/>
      <c r="N55" s="6"/>
      <c r="O55" s="6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x14ac:dyDescent="0.2">
      <c r="A56" s="3"/>
      <c r="B56" s="11"/>
      <c r="C56" s="3"/>
      <c r="D56" s="3"/>
      <c r="E56" s="6"/>
      <c r="F56" s="6"/>
      <c r="G56" s="6"/>
      <c r="H56" s="6"/>
      <c r="I56" s="6"/>
      <c r="J56" s="2"/>
      <c r="K56" s="6"/>
      <c r="L56" s="6"/>
      <c r="M56" s="6"/>
      <c r="N56" s="6"/>
      <c r="O56" s="6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x14ac:dyDescent="0.2">
      <c r="A57" s="3"/>
      <c r="B57" s="11"/>
      <c r="C57" s="3"/>
      <c r="D57" s="3"/>
      <c r="E57" s="6"/>
      <c r="F57" s="6"/>
      <c r="G57" s="6"/>
      <c r="H57" s="6"/>
      <c r="I57" s="6"/>
      <c r="J57" s="2"/>
      <c r="K57" s="6"/>
      <c r="L57" s="6"/>
      <c r="M57" s="6"/>
      <c r="N57" s="6"/>
      <c r="O57" s="6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x14ac:dyDescent="0.2">
      <c r="A58" s="3"/>
      <c r="B58" s="11"/>
      <c r="C58" s="3"/>
      <c r="D58" s="3"/>
      <c r="E58" s="6"/>
      <c r="F58" s="6"/>
      <c r="G58" s="6"/>
      <c r="H58" s="6"/>
      <c r="I58" s="6"/>
      <c r="J58" s="2"/>
      <c r="K58" s="6"/>
      <c r="L58" s="6"/>
      <c r="M58" s="6"/>
      <c r="N58" s="6"/>
      <c r="O58" s="6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x14ac:dyDescent="0.2">
      <c r="A59" s="3"/>
      <c r="B59" s="11"/>
      <c r="C59" s="3"/>
      <c r="D59" s="3"/>
      <c r="E59" s="6"/>
      <c r="F59" s="6"/>
      <c r="G59" s="6"/>
      <c r="H59" s="6"/>
      <c r="I59" s="6"/>
      <c r="J59" s="2"/>
      <c r="K59" s="6"/>
      <c r="L59" s="6"/>
      <c r="M59" s="6"/>
      <c r="N59" s="6"/>
      <c r="O59" s="6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x14ac:dyDescent="0.2">
      <c r="A60" s="3"/>
      <c r="B60" s="11"/>
      <c r="C60" s="3"/>
      <c r="D60" s="3"/>
      <c r="E60" s="6"/>
      <c r="F60" s="6"/>
      <c r="G60" s="6"/>
      <c r="H60" s="6"/>
      <c r="I60" s="6"/>
      <c r="J60" s="2"/>
      <c r="K60" s="6"/>
      <c r="L60" s="6"/>
      <c r="M60" s="6"/>
      <c r="N60" s="6"/>
      <c r="O60" s="6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x14ac:dyDescent="0.2">
      <c r="A61" s="3"/>
      <c r="B61" s="11"/>
      <c r="C61" s="3"/>
      <c r="D61" s="3"/>
      <c r="E61" s="6"/>
      <c r="F61" s="6"/>
      <c r="G61" s="6"/>
      <c r="H61" s="6"/>
      <c r="I61" s="6"/>
      <c r="J61" s="2"/>
      <c r="K61" s="6"/>
      <c r="L61" s="6"/>
      <c r="M61" s="6"/>
      <c r="N61" s="6"/>
      <c r="O61" s="6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x14ac:dyDescent="0.2">
      <c r="A62" s="3"/>
      <c r="B62" s="11"/>
      <c r="C62" s="3"/>
      <c r="D62" s="3"/>
      <c r="E62" s="6"/>
      <c r="F62" s="6"/>
      <c r="G62" s="6"/>
      <c r="H62" s="6"/>
      <c r="I62" s="6"/>
      <c r="J62" s="2"/>
      <c r="K62" s="6"/>
      <c r="L62" s="6"/>
      <c r="M62" s="6"/>
      <c r="N62" s="6"/>
      <c r="O62" s="6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x14ac:dyDescent="0.2">
      <c r="A63" s="3"/>
      <c r="B63" s="11"/>
      <c r="C63" s="3"/>
      <c r="D63" s="3"/>
      <c r="E63" s="6"/>
      <c r="F63" s="6"/>
      <c r="G63" s="6"/>
      <c r="H63" s="6"/>
      <c r="I63" s="6"/>
      <c r="J63" s="2"/>
      <c r="K63" s="6"/>
      <c r="L63" s="6"/>
      <c r="M63" s="6"/>
      <c r="N63" s="6"/>
      <c r="O63" s="6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x14ac:dyDescent="0.2">
      <c r="A64" s="3"/>
      <c r="B64" s="11"/>
      <c r="C64" s="3"/>
      <c r="D64" s="3"/>
      <c r="E64" s="6"/>
      <c r="F64" s="6"/>
      <c r="G64" s="6"/>
      <c r="H64" s="6"/>
      <c r="I64" s="6"/>
      <c r="J64" s="2"/>
      <c r="K64" s="6"/>
      <c r="L64" s="6"/>
      <c r="M64" s="6"/>
      <c r="N64" s="6"/>
      <c r="O64" s="6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x14ac:dyDescent="0.2">
      <c r="A65" s="3"/>
      <c r="B65" s="11"/>
      <c r="C65" s="3"/>
      <c r="D65" s="3"/>
      <c r="E65" s="6"/>
      <c r="F65" s="6"/>
      <c r="G65" s="6"/>
      <c r="H65" s="6"/>
      <c r="I65" s="6"/>
      <c r="J65" s="2"/>
      <c r="K65" s="6"/>
      <c r="L65" s="6"/>
      <c r="M65" s="6"/>
      <c r="N65" s="6"/>
      <c r="O65" s="6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x14ac:dyDescent="0.2">
      <c r="A66" s="3"/>
      <c r="B66" s="11"/>
      <c r="C66" s="3"/>
      <c r="D66" s="3"/>
      <c r="E66" s="6"/>
      <c r="F66" s="6"/>
      <c r="G66" s="6"/>
      <c r="H66" s="6"/>
      <c r="I66" s="6"/>
      <c r="J66" s="2"/>
      <c r="K66" s="6"/>
      <c r="L66" s="6"/>
      <c r="M66" s="6"/>
      <c r="N66" s="6"/>
      <c r="O66" s="6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x14ac:dyDescent="0.2">
      <c r="A67" s="3"/>
      <c r="B67" s="11"/>
      <c r="C67" s="3"/>
      <c r="D67" s="3"/>
      <c r="E67" s="6"/>
      <c r="F67" s="6"/>
      <c r="G67" s="6"/>
      <c r="H67" s="6"/>
      <c r="I67" s="6"/>
      <c r="J67" s="2"/>
      <c r="K67" s="6"/>
      <c r="L67" s="6"/>
      <c r="M67" s="6"/>
      <c r="N67" s="6"/>
      <c r="O67" s="6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x14ac:dyDescent="0.2">
      <c r="A68" s="3"/>
      <c r="B68" s="11"/>
      <c r="C68" s="3"/>
      <c r="D68" s="3"/>
      <c r="E68" s="6"/>
      <c r="F68" s="6"/>
      <c r="G68" s="6"/>
      <c r="H68" s="6"/>
      <c r="I68" s="6"/>
      <c r="J68" s="2"/>
      <c r="K68" s="6"/>
      <c r="L68" s="6"/>
      <c r="M68" s="6"/>
      <c r="N68" s="6"/>
      <c r="O68" s="6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x14ac:dyDescent="0.2">
      <c r="A69" s="3"/>
      <c r="B69" s="11"/>
      <c r="C69" s="3"/>
      <c r="D69" s="3"/>
      <c r="E69" s="6"/>
      <c r="F69" s="6"/>
      <c r="G69" s="6"/>
      <c r="H69" s="6"/>
      <c r="I69" s="6"/>
      <c r="J69" s="2"/>
      <c r="K69" s="6"/>
      <c r="L69" s="6"/>
      <c r="M69" s="6"/>
      <c r="N69" s="6"/>
      <c r="O69" s="6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x14ac:dyDescent="0.2">
      <c r="A70" s="2"/>
      <c r="B70" s="11"/>
      <c r="C70" s="3"/>
      <c r="D70" s="3"/>
      <c r="E70" s="6"/>
      <c r="F70" s="6"/>
      <c r="G70" s="6"/>
      <c r="H70" s="6"/>
      <c r="I70" s="6"/>
      <c r="J70" s="2"/>
      <c r="K70" s="6"/>
      <c r="L70" s="6"/>
      <c r="M70" s="6"/>
      <c r="N70" s="6"/>
      <c r="O70" s="6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x14ac:dyDescent="0.2">
      <c r="A71" s="2"/>
      <c r="B71" s="11"/>
      <c r="C71" s="3"/>
      <c r="D71" s="3"/>
      <c r="E71" s="6"/>
      <c r="F71" s="6"/>
      <c r="G71" s="6"/>
      <c r="H71" s="6"/>
      <c r="I71" s="6"/>
      <c r="J71" s="2"/>
      <c r="K71" s="6"/>
      <c r="L71" s="6"/>
      <c r="M71" s="6"/>
      <c r="N71" s="6"/>
      <c r="O71" s="6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x14ac:dyDescent="0.2">
      <c r="A72" s="2"/>
      <c r="B72" s="11"/>
      <c r="C72" s="3"/>
      <c r="D72" s="3"/>
      <c r="E72" s="6"/>
      <c r="F72" s="6"/>
      <c r="G72" s="6"/>
      <c r="H72" s="6"/>
      <c r="I72" s="6"/>
      <c r="J72" s="2"/>
      <c r="K72" s="6"/>
      <c r="L72" s="6"/>
      <c r="M72" s="6"/>
      <c r="N72" s="6"/>
      <c r="O72" s="6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x14ac:dyDescent="0.2">
      <c r="A73" s="2"/>
      <c r="B73" s="11"/>
      <c r="C73" s="3"/>
      <c r="D73" s="3"/>
      <c r="E73" s="6"/>
      <c r="F73" s="6"/>
      <c r="G73" s="6"/>
      <c r="H73" s="6"/>
      <c r="I73" s="6"/>
      <c r="J73" s="2"/>
      <c r="K73" s="6"/>
      <c r="L73" s="6"/>
      <c r="M73" s="6"/>
      <c r="N73" s="6"/>
      <c r="O73" s="6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x14ac:dyDescent="0.2">
      <c r="A74" s="2"/>
      <c r="B74" s="11"/>
      <c r="C74" s="3"/>
      <c r="D74" s="3"/>
      <c r="E74" s="6"/>
      <c r="F74" s="6"/>
      <c r="G74" s="6"/>
      <c r="H74" s="6"/>
      <c r="I74" s="6"/>
      <c r="J74" s="2"/>
      <c r="K74" s="6"/>
      <c r="L74" s="6"/>
      <c r="M74" s="6"/>
      <c r="N74" s="6"/>
      <c r="O74" s="6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x14ac:dyDescent="0.2">
      <c r="A75" s="2"/>
      <c r="B75" s="11"/>
      <c r="C75" s="3"/>
      <c r="D75" s="3"/>
      <c r="E75" s="6"/>
      <c r="F75" s="6"/>
      <c r="G75" s="6"/>
      <c r="H75" s="6"/>
      <c r="I75" s="6"/>
      <c r="J75" s="2"/>
      <c r="K75" s="6"/>
      <c r="L75" s="6"/>
      <c r="M75" s="6"/>
      <c r="N75" s="6"/>
      <c r="O75" s="6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x14ac:dyDescent="0.2">
      <c r="A76" s="2"/>
      <c r="B76" s="11"/>
      <c r="C76" s="3"/>
      <c r="D76" s="3"/>
      <c r="E76" s="6"/>
      <c r="F76" s="6"/>
      <c r="G76" s="6"/>
      <c r="H76" s="6"/>
      <c r="I76" s="6"/>
      <c r="J76" s="2"/>
      <c r="K76" s="6"/>
      <c r="L76" s="6"/>
      <c r="M76" s="6"/>
      <c r="N76" s="6"/>
      <c r="O76" s="6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x14ac:dyDescent="0.2">
      <c r="A77" s="2"/>
      <c r="B77" s="11"/>
      <c r="C77" s="3"/>
      <c r="D77" s="3"/>
      <c r="E77" s="6"/>
      <c r="F77" s="6"/>
      <c r="G77" s="6"/>
      <c r="H77" s="6"/>
      <c r="I77" s="6"/>
      <c r="J77" s="2"/>
      <c r="K77" s="6"/>
      <c r="L77" s="6"/>
      <c r="M77" s="6"/>
      <c r="N77" s="6"/>
      <c r="O77" s="6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x14ac:dyDescent="0.2">
      <c r="A78" s="2"/>
      <c r="B78" s="11"/>
      <c r="C78" s="3"/>
      <c r="D78" s="3"/>
      <c r="E78" s="6"/>
      <c r="F78" s="6"/>
      <c r="G78" s="6"/>
      <c r="H78" s="6"/>
      <c r="I78" s="6"/>
      <c r="J78" s="2"/>
      <c r="K78" s="6"/>
      <c r="L78" s="6"/>
      <c r="M78" s="6"/>
      <c r="N78" s="6"/>
      <c r="O78" s="6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x14ac:dyDescent="0.2">
      <c r="A79" s="2"/>
      <c r="B79" s="11"/>
      <c r="C79" s="3"/>
      <c r="D79" s="3"/>
      <c r="E79" s="6"/>
      <c r="F79" s="6"/>
      <c r="G79" s="6"/>
      <c r="H79" s="6"/>
      <c r="I79" s="6"/>
      <c r="J79" s="2"/>
      <c r="K79" s="6"/>
      <c r="L79" s="6"/>
      <c r="M79" s="6"/>
      <c r="N79" s="6"/>
      <c r="O79" s="6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x14ac:dyDescent="0.2">
      <c r="A80" s="2"/>
      <c r="B80" s="11"/>
      <c r="C80" s="3"/>
      <c r="D80" s="3"/>
      <c r="E80" s="6"/>
      <c r="F80" s="6"/>
      <c r="G80" s="6"/>
      <c r="H80" s="6"/>
      <c r="I80" s="6"/>
      <c r="J80" s="2"/>
      <c r="K80" s="6"/>
      <c r="L80" s="6"/>
      <c r="M80" s="6"/>
      <c r="N80" s="6"/>
      <c r="O80" s="6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x14ac:dyDescent="0.2">
      <c r="A81" s="2"/>
      <c r="B81" s="11"/>
      <c r="C81" s="3"/>
      <c r="D81" s="3"/>
      <c r="E81" s="6"/>
      <c r="F81" s="6"/>
      <c r="G81" s="6"/>
      <c r="H81" s="6"/>
      <c r="I81" s="6"/>
      <c r="J81" s="2"/>
      <c r="K81" s="6"/>
      <c r="L81" s="6"/>
      <c r="M81" s="6"/>
      <c r="N81" s="6"/>
      <c r="O81" s="6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x14ac:dyDescent="0.2">
      <c r="A82" s="2"/>
      <c r="B82" s="11"/>
      <c r="C82" s="3"/>
      <c r="D82" s="3"/>
      <c r="E82" s="6"/>
      <c r="F82" s="6"/>
      <c r="G82" s="6"/>
      <c r="H82" s="6"/>
      <c r="I82" s="6"/>
      <c r="J82" s="2"/>
      <c r="K82" s="6"/>
      <c r="L82" s="6"/>
      <c r="M82" s="6"/>
      <c r="N82" s="6"/>
      <c r="O82" s="6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x14ac:dyDescent="0.2">
      <c r="A83" s="2"/>
      <c r="B83" s="11"/>
      <c r="C83" s="3"/>
      <c r="D83" s="3"/>
      <c r="E83" s="6"/>
      <c r="F83" s="6"/>
      <c r="G83" s="6"/>
      <c r="H83" s="6"/>
      <c r="I83" s="6"/>
      <c r="J83" s="2"/>
      <c r="K83" s="6"/>
      <c r="L83" s="6"/>
      <c r="M83" s="6"/>
      <c r="N83" s="6"/>
      <c r="O83" s="6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x14ac:dyDescent="0.2">
      <c r="A84" s="2"/>
      <c r="B84" s="11"/>
      <c r="C84" s="3"/>
      <c r="D84" s="3"/>
      <c r="E84" s="6"/>
      <c r="F84" s="6"/>
      <c r="G84" s="6"/>
      <c r="H84" s="6"/>
      <c r="I84" s="6"/>
      <c r="J84" s="2"/>
      <c r="K84" s="6"/>
      <c r="L84" s="6"/>
      <c r="M84" s="6"/>
      <c r="N84" s="6"/>
      <c r="O84" s="6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x14ac:dyDescent="0.2">
      <c r="A85" s="2"/>
      <c r="B85" s="11"/>
      <c r="C85" s="3"/>
      <c r="D85" s="3"/>
      <c r="E85" s="6"/>
      <c r="F85" s="6"/>
      <c r="G85" s="6"/>
      <c r="H85" s="6"/>
      <c r="I85" s="6"/>
      <c r="J85" s="2"/>
      <c r="K85" s="6"/>
      <c r="L85" s="6"/>
      <c r="M85" s="6"/>
      <c r="N85" s="6"/>
      <c r="O85" s="6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x14ac:dyDescent="0.2">
      <c r="A86" s="2"/>
      <c r="B86" s="11"/>
      <c r="C86" s="3"/>
      <c r="D86" s="3"/>
      <c r="E86" s="6"/>
      <c r="F86" s="6"/>
      <c r="G86" s="6"/>
      <c r="H86" s="6"/>
      <c r="I86" s="6"/>
      <c r="J86" s="2"/>
      <c r="K86" s="6"/>
      <c r="L86" s="6"/>
      <c r="M86" s="6"/>
      <c r="N86" s="6"/>
      <c r="O86" s="6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x14ac:dyDescent="0.2">
      <c r="A87" s="2"/>
      <c r="B87" s="11"/>
      <c r="C87" s="3"/>
      <c r="D87" s="3"/>
      <c r="E87" s="6"/>
      <c r="F87" s="6"/>
      <c r="G87" s="6"/>
      <c r="H87" s="6"/>
      <c r="I87" s="6"/>
      <c r="J87" s="2"/>
      <c r="K87" s="6"/>
      <c r="L87" s="6"/>
      <c r="M87" s="6"/>
      <c r="N87" s="6"/>
      <c r="O87" s="6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x14ac:dyDescent="0.2">
      <c r="A88" s="2"/>
      <c r="B88" s="11"/>
      <c r="C88" s="3"/>
      <c r="D88" s="3"/>
      <c r="E88" s="6"/>
      <c r="F88" s="6"/>
      <c r="G88" s="6"/>
      <c r="H88" s="6"/>
      <c r="I88" s="6"/>
      <c r="J88" s="2"/>
      <c r="K88" s="6"/>
      <c r="L88" s="6"/>
      <c r="M88" s="6"/>
      <c r="N88" s="6"/>
      <c r="O88" s="6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x14ac:dyDescent="0.2">
      <c r="A89" s="2"/>
      <c r="B89" s="11"/>
      <c r="C89" s="3"/>
      <c r="D89" s="3"/>
      <c r="E89" s="6"/>
      <c r="F89" s="6"/>
      <c r="G89" s="6"/>
      <c r="H89" s="6"/>
      <c r="I89" s="6"/>
      <c r="J89" s="2"/>
      <c r="K89" s="6"/>
      <c r="L89" s="6"/>
      <c r="M89" s="6"/>
      <c r="N89" s="6"/>
      <c r="O89" s="6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x14ac:dyDescent="0.2">
      <c r="A90" s="2"/>
      <c r="B90" s="11"/>
      <c r="C90" s="3"/>
      <c r="D90" s="3"/>
      <c r="E90" s="6"/>
      <c r="F90" s="6"/>
      <c r="G90" s="6"/>
      <c r="H90" s="6"/>
      <c r="I90" s="6"/>
      <c r="J90" s="2"/>
      <c r="K90" s="6"/>
      <c r="L90" s="6"/>
      <c r="M90" s="6"/>
      <c r="N90" s="6"/>
      <c r="O90" s="6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x14ac:dyDescent="0.2">
      <c r="A91" s="2"/>
      <c r="B91" s="11"/>
      <c r="C91" s="3"/>
      <c r="D91" s="3"/>
      <c r="E91" s="6"/>
      <c r="F91" s="6"/>
      <c r="G91" s="6"/>
      <c r="H91" s="6"/>
      <c r="I91" s="6"/>
      <c r="J91" s="2"/>
      <c r="K91" s="6"/>
      <c r="L91" s="6"/>
      <c r="M91" s="6"/>
      <c r="N91" s="6"/>
      <c r="O91" s="6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x14ac:dyDescent="0.2">
      <c r="A92" s="2"/>
      <c r="B92" s="11"/>
      <c r="C92" s="3"/>
      <c r="D92" s="3"/>
      <c r="E92" s="6"/>
      <c r="F92" s="6"/>
      <c r="G92" s="6"/>
      <c r="H92" s="6"/>
      <c r="I92" s="6"/>
      <c r="J92" s="2"/>
      <c r="K92" s="6"/>
      <c r="L92" s="6"/>
      <c r="M92" s="6"/>
      <c r="N92" s="6"/>
      <c r="O92" s="6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x14ac:dyDescent="0.2">
      <c r="A93" s="2"/>
      <c r="B93" s="11"/>
      <c r="C93" s="3"/>
      <c r="D93" s="3"/>
      <c r="E93" s="6"/>
      <c r="F93" s="6"/>
      <c r="G93" s="6"/>
      <c r="H93" s="6"/>
      <c r="I93" s="6"/>
      <c r="J93" s="2"/>
      <c r="K93" s="6"/>
      <c r="L93" s="6"/>
      <c r="M93" s="6"/>
      <c r="N93" s="6"/>
      <c r="O93" s="6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x14ac:dyDescent="0.2">
      <c r="A94" s="2"/>
      <c r="B94" s="11"/>
      <c r="C94" s="3"/>
      <c r="D94" s="3"/>
      <c r="E94" s="6"/>
      <c r="F94" s="6"/>
      <c r="G94" s="6"/>
      <c r="H94" s="6"/>
      <c r="I94" s="6"/>
      <c r="J94" s="2"/>
      <c r="K94" s="6"/>
      <c r="L94" s="6"/>
      <c r="M94" s="6"/>
      <c r="N94" s="6"/>
      <c r="O94" s="6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x14ac:dyDescent="0.2">
      <c r="A95" s="2"/>
      <c r="B95" s="11"/>
      <c r="C95" s="3"/>
      <c r="D95" s="3"/>
      <c r="E95" s="6"/>
      <c r="F95" s="6"/>
      <c r="G95" s="6"/>
      <c r="H95" s="6"/>
      <c r="I95" s="6"/>
      <c r="J95" s="2"/>
      <c r="K95" s="6"/>
      <c r="L95" s="6"/>
      <c r="M95" s="6"/>
      <c r="N95" s="6"/>
      <c r="O95" s="6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x14ac:dyDescent="0.2">
      <c r="A96" s="2"/>
      <c r="B96" s="11"/>
      <c r="C96" s="3"/>
      <c r="D96" s="3"/>
      <c r="E96" s="6"/>
      <c r="F96" s="6"/>
      <c r="G96" s="6"/>
      <c r="H96" s="6"/>
      <c r="I96" s="6"/>
      <c r="J96" s="2"/>
      <c r="K96" s="6"/>
      <c r="L96" s="6"/>
      <c r="M96" s="6"/>
      <c r="N96" s="6"/>
      <c r="O96" s="6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x14ac:dyDescent="0.2">
      <c r="A97" s="2"/>
      <c r="B97" s="11"/>
      <c r="C97" s="3"/>
      <c r="D97" s="3"/>
      <c r="E97" s="6"/>
      <c r="F97" s="6"/>
      <c r="G97" s="6"/>
      <c r="H97" s="6"/>
      <c r="I97" s="6"/>
      <c r="J97" s="2"/>
      <c r="K97" s="6"/>
      <c r="L97" s="6"/>
      <c r="M97" s="6"/>
      <c r="N97" s="6"/>
      <c r="O97" s="6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x14ac:dyDescent="0.2">
      <c r="A98" s="2"/>
      <c r="B98" s="11"/>
      <c r="C98" s="3"/>
      <c r="D98" s="3"/>
      <c r="E98" s="6"/>
      <c r="F98" s="6"/>
      <c r="G98" s="6"/>
      <c r="H98" s="6"/>
      <c r="I98" s="6"/>
      <c r="J98" s="2"/>
      <c r="K98" s="6"/>
      <c r="L98" s="6"/>
      <c r="M98" s="6"/>
      <c r="N98" s="6"/>
      <c r="O98" s="6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x14ac:dyDescent="0.2">
      <c r="A99" s="2"/>
      <c r="B99" s="11"/>
      <c r="C99" s="3"/>
      <c r="D99" s="3"/>
      <c r="E99" s="6"/>
      <c r="F99" s="6"/>
      <c r="G99" s="6"/>
      <c r="H99" s="6"/>
      <c r="I99" s="6"/>
      <c r="J99" s="2"/>
      <c r="K99" s="6"/>
      <c r="L99" s="6"/>
      <c r="M99" s="6"/>
      <c r="N99" s="6"/>
      <c r="O99" s="6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x14ac:dyDescent="0.2">
      <c r="A100" s="2"/>
      <c r="B100" s="11"/>
      <c r="C100" s="3"/>
      <c r="D100" s="3"/>
      <c r="E100" s="6"/>
      <c r="F100" s="6"/>
      <c r="G100" s="6"/>
      <c r="H100" s="6"/>
      <c r="I100" s="6"/>
      <c r="J100" s="2"/>
      <c r="K100" s="6"/>
      <c r="L100" s="6"/>
      <c r="M100" s="6"/>
      <c r="N100" s="6"/>
      <c r="O100" s="6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</sheetData>
  <dataValidations count="2">
    <dataValidation type="list" allowBlank="1" showInputMessage="1" showErrorMessage="1" sqref="P24">
      <formula1>"Following,Modified Following,Preceding,Modified Preceding,Unadjusted,Half-Month Modified Following"</formula1>
    </dataValidation>
    <dataValidation type="list" allowBlank="1" showInputMessage="1" showErrorMessage="1" sqref="Q24">
      <formula1>"Actual/Actual (ISDA),Actual/360,30/360 (Bond Basis),30E/360 (Eurobond Basis),Actual/365 (Fixed),Actual/Actual (ISMA),Actual/Actual (AFB),1/1,30/360 (Italian),Simple"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32</vt:i4>
      </vt:variant>
    </vt:vector>
  </HeadingPairs>
  <TitlesOfParts>
    <vt:vector size="37" baseType="lpstr">
      <vt:lpstr>General Settings</vt:lpstr>
      <vt:lpstr>Contribution</vt:lpstr>
      <vt:lpstr>ON Pricing</vt:lpstr>
      <vt:lpstr>3M Pricing</vt:lpstr>
      <vt:lpstr>6M Pricing</vt:lpstr>
      <vt:lpstr>ASK</vt:lpstr>
      <vt:lpstr>BID</vt:lpstr>
      <vt:lpstr>Calendar</vt:lpstr>
      <vt:lpstr>Contribute</vt:lpstr>
      <vt:lpstr>Currency</vt:lpstr>
      <vt:lpstr>'3M Pricing'!CurveTenor</vt:lpstr>
      <vt:lpstr>'6M Pricing'!CurveTenor</vt:lpstr>
      <vt:lpstr>'ON Pricing'!CurveTenor</vt:lpstr>
      <vt:lpstr>EvaluationDate</vt:lpstr>
      <vt:lpstr>Fields</vt:lpstr>
      <vt:lpstr>'6M Pricing'!FixedLegBDC</vt:lpstr>
      <vt:lpstr>FixedLegBDC</vt:lpstr>
      <vt:lpstr>'3M Pricing'!FixedLegDayCounter</vt:lpstr>
      <vt:lpstr>'6M Pricing'!FixedLegDayCounter</vt:lpstr>
      <vt:lpstr>'3M Pricing'!FixedLegTenor</vt:lpstr>
      <vt:lpstr>'6M Pricing'!FixedLegTenor</vt:lpstr>
      <vt:lpstr>'3M Pricing'!IborIndex</vt:lpstr>
      <vt:lpstr>'6M Pricing'!IborIndex</vt:lpstr>
      <vt:lpstr>IborIndexFamily</vt:lpstr>
      <vt:lpstr>InterestRatesTrigger</vt:lpstr>
      <vt:lpstr>InterpolationType</vt:lpstr>
      <vt:lpstr>LiborCalendar</vt:lpstr>
      <vt:lpstr>LocalCalendar</vt:lpstr>
      <vt:lpstr>MainTenor</vt:lpstr>
      <vt:lpstr>'ON Pricing'!OvernightIndex</vt:lpstr>
      <vt:lpstr>SettlementDate</vt:lpstr>
      <vt:lpstr>SettlementDays</vt:lpstr>
      <vt:lpstr>SourceAlias</vt:lpstr>
      <vt:lpstr>Trigger</vt:lpstr>
      <vt:lpstr>'3M Pricing'!YieldCurve</vt:lpstr>
      <vt:lpstr>'6M Pricing'!YieldCurve</vt:lpstr>
      <vt:lpstr>'ON Pricing'!YieldCurve</vt:lpstr>
    </vt:vector>
  </TitlesOfParts>
  <Company>MEDAN S.p.A.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Moschetta Marina</dc:creator>
  <cp:lastModifiedBy>AMETRANO FERDINANDO MARIA</cp:lastModifiedBy>
  <cp:lastPrinted>2013-07-11T09:05:29Z</cp:lastPrinted>
  <dcterms:created xsi:type="dcterms:W3CDTF">2013-06-26T06:50:40Z</dcterms:created>
  <dcterms:modified xsi:type="dcterms:W3CDTF">2014-07-14T12:56:15Z</dcterms:modified>
</cp:coreProperties>
</file>