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050" windowHeight="11490"/>
  </bookViews>
  <sheets>
    <sheet name="General Settings" sheetId="2" r:id="rId1"/>
    <sheet name="ON Contribution" sheetId="4" r:id="rId2"/>
    <sheet name="STD Contribution" sheetId="3" r:id="rId3"/>
    <sheet name="3M Contribution" sheetId="5" r:id="rId4"/>
    <sheet name="6M Contribution" sheetId="6" r:id="rId5"/>
  </sheets>
  <externalReferences>
    <externalReference r:id="rId6"/>
  </externalReferences>
  <definedNames>
    <definedName name="Calendar">'General Settings'!$D$16</definedName>
    <definedName name="Contribute">'General Settings'!$I$4</definedName>
    <definedName name="ContributionPassword">#REF!</definedName>
    <definedName name="Currency">'General Settings'!$D$10</definedName>
    <definedName name="CurveTenor" localSheetId="1">'ON Contribution'!$B$3</definedName>
    <definedName name="EvaluationDate">'General Settings'!$D$17</definedName>
    <definedName name="Fields">'General Settings'!$H$7:$I$7</definedName>
    <definedName name="IborIndex" localSheetId="1">'ON Contribution'!$G$6</definedName>
    <definedName name="IborIndexFamily">'General Settings'!$D$11</definedName>
    <definedName name="InstrumentType" localSheetId="1">'ON Contribution'!$A$8:$A$10</definedName>
    <definedName name="MainTenor">'General Settings'!#REF!</definedName>
    <definedName name="SettlementDate">'General Settings'!$D$19</definedName>
    <definedName name="SettlementDays">'General Settings'!$D$18</definedName>
    <definedName name="SourceAlias">'General Settings'!$I$5</definedName>
    <definedName name="Trigger">'General Settings'!$D$4</definedName>
    <definedName name="TriggerCounter">'General Settings'!$D$5</definedName>
    <definedName name="YieldCurve" localSheetId="1">'ON Contribution'!$C$3</definedName>
  </definedNames>
  <calcPr calcId="145621"/>
</workbook>
</file>

<file path=xl/calcChain.xml><?xml version="1.0" encoding="utf-8"?>
<calcChain xmlns="http://schemas.openxmlformats.org/spreadsheetml/2006/main">
  <c r="D6" i="4" l="1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C3" i="4"/>
  <c r="G6" i="4"/>
  <c r="G69" i="4"/>
  <c r="G61" i="4"/>
  <c r="G53" i="4"/>
  <c r="G45" i="4"/>
  <c r="G37" i="4"/>
  <c r="G29" i="4"/>
  <c r="G21" i="4"/>
  <c r="G68" i="4"/>
  <c r="G60" i="4"/>
  <c r="G52" i="4"/>
  <c r="G44" i="4"/>
  <c r="G36" i="4"/>
  <c r="G28" i="4"/>
  <c r="G20" i="4"/>
  <c r="G67" i="4"/>
  <c r="G59" i="4"/>
  <c r="G51" i="4"/>
  <c r="G43" i="4"/>
  <c r="G35" i="4"/>
  <c r="G27" i="4"/>
  <c r="G19" i="4"/>
  <c r="G66" i="4"/>
  <c r="G58" i="4"/>
  <c r="G50" i="4"/>
  <c r="G42" i="4"/>
  <c r="G34" i="4"/>
  <c r="G26" i="4"/>
  <c r="G18" i="4"/>
  <c r="G65" i="4"/>
  <c r="G49" i="4"/>
  <c r="G41" i="4"/>
  <c r="G33" i="4"/>
  <c r="G25" i="4"/>
  <c r="G17" i="4"/>
  <c r="G64" i="4"/>
  <c r="G48" i="4"/>
  <c r="G32" i="4"/>
  <c r="G16" i="4"/>
  <c r="G63" i="4"/>
  <c r="G47" i="4"/>
  <c r="G31" i="4"/>
  <c r="G15" i="4"/>
  <c r="G54" i="4"/>
  <c r="G38" i="4"/>
  <c r="G30" i="4"/>
  <c r="G14" i="4"/>
  <c r="G57" i="4"/>
  <c r="G56" i="4"/>
  <c r="G40" i="4"/>
  <c r="G24" i="4"/>
  <c r="G55" i="4"/>
  <c r="G39" i="4"/>
  <c r="G23" i="4"/>
  <c r="G62" i="4"/>
  <c r="G46" i="4"/>
  <c r="G22" i="4"/>
  <c r="G13" i="4"/>
  <c r="G12" i="4"/>
  <c r="G11" i="4"/>
  <c r="G10" i="4"/>
  <c r="G9" i="4"/>
  <c r="J9" i="4"/>
  <c r="J10" i="4"/>
  <c r="J11" i="4"/>
  <c r="J12" i="4"/>
  <c r="J13" i="4"/>
  <c r="J22" i="4"/>
  <c r="J38" i="4"/>
  <c r="J54" i="4"/>
  <c r="J15" i="4"/>
  <c r="J31" i="4"/>
  <c r="J55" i="4"/>
  <c r="J32" i="4"/>
  <c r="J14" i="4"/>
  <c r="J30" i="4"/>
  <c r="J46" i="4"/>
  <c r="J62" i="4"/>
  <c r="J23" i="4"/>
  <c r="J39" i="4"/>
  <c r="J47" i="4"/>
  <c r="J63" i="4"/>
  <c r="J16" i="4"/>
  <c r="J24" i="4"/>
  <c r="J40" i="4"/>
  <c r="J48" i="4"/>
  <c r="J56" i="4"/>
  <c r="J64" i="4"/>
  <c r="J17" i="4"/>
  <c r="J25" i="4"/>
  <c r="J33" i="4"/>
  <c r="J41" i="4"/>
  <c r="J49" i="4"/>
  <c r="J57" i="4"/>
  <c r="J65" i="4"/>
  <c r="J18" i="4"/>
  <c r="J26" i="4"/>
  <c r="J34" i="4"/>
  <c r="J42" i="4"/>
  <c r="J50" i="4"/>
  <c r="J58" i="4"/>
  <c r="J66" i="4"/>
  <c r="J19" i="4"/>
  <c r="J27" i="4"/>
  <c r="J35" i="4"/>
  <c r="J43" i="4"/>
  <c r="J51" i="4"/>
  <c r="J59" i="4"/>
  <c r="J67" i="4"/>
  <c r="J20" i="4"/>
  <c r="J28" i="4"/>
  <c r="J36" i="4"/>
  <c r="J44" i="4"/>
  <c r="J52" i="4"/>
  <c r="J60" i="4"/>
  <c r="J68" i="4"/>
  <c r="J21" i="4"/>
  <c r="J29" i="4"/>
  <c r="J37" i="4"/>
  <c r="J45" i="4"/>
  <c r="J53" i="4"/>
  <c r="J61" i="4"/>
  <c r="J69" i="4"/>
  <c r="K69" i="4" l="1"/>
  <c r="K61" i="4"/>
  <c r="K53" i="4"/>
  <c r="K45" i="4"/>
  <c r="K37" i="4"/>
  <c r="K29" i="4"/>
  <c r="K21" i="4"/>
  <c r="K68" i="4"/>
  <c r="K60" i="4"/>
  <c r="K52" i="4"/>
  <c r="K44" i="4"/>
  <c r="K36" i="4"/>
  <c r="K28" i="4"/>
  <c r="K20" i="4"/>
  <c r="K67" i="4"/>
  <c r="K59" i="4"/>
  <c r="K51" i="4"/>
  <c r="K43" i="4"/>
  <c r="K35" i="4"/>
  <c r="K27" i="4"/>
  <c r="K19" i="4"/>
  <c r="K66" i="4"/>
  <c r="K58" i="4"/>
  <c r="K50" i="4"/>
  <c r="K42" i="4"/>
  <c r="K34" i="4"/>
  <c r="K26" i="4"/>
  <c r="K18" i="4"/>
  <c r="K65" i="4"/>
  <c r="K57" i="4"/>
  <c r="K49" i="4"/>
  <c r="K41" i="4"/>
  <c r="K33" i="4"/>
  <c r="K25" i="4"/>
  <c r="K17" i="4"/>
  <c r="K64" i="4"/>
  <c r="K56" i="4"/>
  <c r="K48" i="4"/>
  <c r="K40" i="4"/>
  <c r="K24" i="4"/>
  <c r="K16" i="4"/>
  <c r="K63" i="4"/>
  <c r="K47" i="4"/>
  <c r="K39" i="4"/>
  <c r="K23" i="4"/>
  <c r="K62" i="4"/>
  <c r="K46" i="4"/>
  <c r="K30" i="4"/>
  <c r="K14" i="4"/>
  <c r="K32" i="4"/>
  <c r="K55" i="4"/>
  <c r="K31" i="4"/>
  <c r="K15" i="4"/>
  <c r="K54" i="4"/>
  <c r="K38" i="4"/>
  <c r="K22" i="4"/>
  <c r="K13" i="4"/>
  <c r="K12" i="4"/>
  <c r="K11" i="4"/>
  <c r="K10" i="4"/>
  <c r="K9" i="4"/>
  <c r="D11" i="2"/>
  <c r="D5" i="2"/>
  <c r="D16" i="2"/>
  <c r="D18" i="2"/>
  <c r="D17" i="2"/>
  <c r="D19" i="2"/>
  <c r="B1" i="2" l="1"/>
</calcChain>
</file>

<file path=xl/comments1.xml><?xml version="1.0" encoding="utf-8"?>
<comments xmlns="http://schemas.openxmlformats.org/spreadsheetml/2006/main">
  <authors>
    <author>ZANZI MADDALENA</author>
  </authors>
  <commentList>
    <comment ref="I4" authorId="0">
      <text>
        <r>
          <rPr>
            <b/>
            <sz val="9"/>
            <color indexed="81"/>
            <rFont val="Tahoma"/>
            <family val="2"/>
          </rPr>
          <t>insert password here to activate contribution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<sst xmlns="http://schemas.openxmlformats.org/spreadsheetml/2006/main" count="226" uniqueCount="101">
  <si>
    <t>BID</t>
  </si>
  <si>
    <t>ASK</t>
  </si>
  <si>
    <t>DTSIMI1</t>
  </si>
  <si>
    <t>General Settings</t>
  </si>
  <si>
    <t>Triggers</t>
  </si>
  <si>
    <t>Trigger</t>
  </si>
  <si>
    <t>Currency</t>
  </si>
  <si>
    <t>Calendar</t>
  </si>
  <si>
    <t>Contribution</t>
  </si>
  <si>
    <t>Contribute</t>
  </si>
  <si>
    <t>SourceAlias</t>
  </si>
  <si>
    <t>SettlementDays</t>
  </si>
  <si>
    <t>SettlementDate</t>
  </si>
  <si>
    <t>IborIndexFamily</t>
  </si>
  <si>
    <t>EvaluationDate</t>
  </si>
  <si>
    <t>TriggerCounter</t>
  </si>
  <si>
    <t>JPY</t>
  </si>
  <si>
    <t>JoinCalendarRule</t>
  </si>
  <si>
    <t>Calendar1</t>
  </si>
  <si>
    <t>Calendar2</t>
  </si>
  <si>
    <t>JoinHolidays</t>
  </si>
  <si>
    <t>UnitedKingdom::Exchange</t>
  </si>
  <si>
    <t>Japan</t>
  </si>
  <si>
    <t>MainTenor</t>
  </si>
  <si>
    <t>6M</t>
  </si>
  <si>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</si>
  <si>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</si>
  <si>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</si>
  <si>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</si>
  <si>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</si>
  <si>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</si>
  <si>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</si>
  <si>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</si>
  <si>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</si>
  <si>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</si>
  <si>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</si>
  <si>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7M</t>
  </si>
  <si>
    <t>8M</t>
  </si>
  <si>
    <t>9M</t>
  </si>
  <si>
    <t>10M</t>
  </si>
  <si>
    <t>11M</t>
  </si>
  <si>
    <t>1Y</t>
  </si>
  <si>
    <t>1Y1M</t>
  </si>
  <si>
    <t>1Y2M</t>
  </si>
  <si>
    <t>1Y3M</t>
  </si>
  <si>
    <t>1Y4M</t>
  </si>
  <si>
    <t>1Y5M</t>
  </si>
  <si>
    <t>1Y6M</t>
  </si>
  <si>
    <t>1Y7M</t>
  </si>
  <si>
    <t>1Y8M</t>
  </si>
  <si>
    <t>1Y9M</t>
  </si>
  <si>
    <t>1Y10M</t>
  </si>
  <si>
    <t>1Y11M</t>
  </si>
  <si>
    <t>2Y</t>
  </si>
  <si>
    <t>2Y3M</t>
  </si>
  <si>
    <t>2Y6M</t>
  </si>
  <si>
    <t>2Y9M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</si>
  <si>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</si>
  <si>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</si>
  <si>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</si>
  <si>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</si>
  <si>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</si>
  <si>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</si>
  <si>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</si>
  <si>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</si>
  <si>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</si>
  <si>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</si>
  <si>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</si>
  <si>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</si>
  <si>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</si>
  <si>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</si>
  <si>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</si>
  <si>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</si>
  <si>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</si>
  <si>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</si>
  <si>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</si>
  <si>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</si>
  <si>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</si>
  <si>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</si>
  <si>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</si>
  <si>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</si>
  <si>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</si>
  <si>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</si>
  <si>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</si>
  <si>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</si>
  <si>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D</t>
  </si>
  <si>
    <t>F</t>
  </si>
  <si>
    <t>Tenor</t>
  </si>
  <si>
    <t>Type</t>
  </si>
  <si>
    <t>Index</t>
  </si>
  <si>
    <t>CurveTenor</t>
  </si>
  <si>
    <t>Curve</t>
  </si>
  <si>
    <t>IborIndex</t>
  </si>
  <si>
    <t>FixedLegTenor</t>
  </si>
  <si>
    <t>FixedLegBDC</t>
  </si>
  <si>
    <t>FixedLegDayCounter</t>
  </si>
  <si>
    <t>Actual/365 (Fixed)</t>
  </si>
  <si>
    <t>0/-1</t>
  </si>
  <si>
    <t>FloatingLegTenor</t>
  </si>
  <si>
    <t>FloatingLegBDC</t>
  </si>
  <si>
    <t>FloatingLegDayCounter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</si>
</sst>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d\,\ d\-mmm\-yyyy"/>
    <numFmt numFmtId="165" formatCode="ddd\,\ dd\-mmm\-yyyy"/>
    <numFmt numFmtId="166" formatCode="General_)"/>
    <numFmt numFmtId="167" formatCode="#,##0.0;#,##0.0"/>
    <numFmt numFmtId="168" formatCode="&quot;£&quot;#,##0;[Red]\-&quot;£&quot;#,##0"/>
    <numFmt numFmtId="171" formatCode="0.0000%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ourier New"/>
      <family val="3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0" fontId="1" fillId="0" borderId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0" fontId="1" fillId="0" borderId="0"/>
    <xf numFmtId="0" fontId="1" fillId="0" borderId="0"/>
    <xf numFmtId="166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0" fillId="7" borderId="0">
      <alignment horizontal="center" vertical="center"/>
    </xf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66">
    <xf numFmtId="0" fontId="0" fillId="0" borderId="0" xfId="0"/>
    <xf numFmtId="0" fontId="4" fillId="4" borderId="1" xfId="0" applyFont="1" applyFill="1" applyBorder="1"/>
    <xf numFmtId="0" fontId="5" fillId="5" borderId="8" xfId="0" applyFont="1" applyFill="1" applyBorder="1"/>
    <xf numFmtId="164" fontId="5" fillId="0" borderId="1" xfId="0" applyNumberFormat="1" applyFont="1" applyBorder="1" applyAlignment="1">
      <alignment horizontal="center"/>
    </xf>
    <xf numFmtId="0" fontId="5" fillId="5" borderId="2" xfId="0" applyFont="1" applyFill="1" applyBorder="1"/>
    <xf numFmtId="0" fontId="4" fillId="4" borderId="1" xfId="0" applyFont="1" applyFill="1" applyBorder="1" applyProtection="1"/>
    <xf numFmtId="0" fontId="5" fillId="0" borderId="1" xfId="0" applyFont="1" applyBorder="1" applyAlignment="1" applyProtection="1">
      <alignment horizontal="center"/>
      <protection locked="0"/>
    </xf>
    <xf numFmtId="0" fontId="5" fillId="5" borderId="9" xfId="0" applyFont="1" applyFill="1" applyBorder="1"/>
    <xf numFmtId="0" fontId="5" fillId="5" borderId="3" xfId="0" applyFont="1" applyFill="1" applyBorder="1"/>
    <xf numFmtId="0" fontId="5" fillId="5" borderId="4" xfId="0" applyFont="1" applyFill="1" applyBorder="1"/>
    <xf numFmtId="0" fontId="5" fillId="5" borderId="0" xfId="0" applyFont="1" applyFill="1" applyBorder="1"/>
    <xf numFmtId="164" fontId="5" fillId="0" borderId="1" xfId="0" applyNumberFormat="1" applyFont="1" applyBorder="1" applyAlignment="1" applyProtection="1">
      <alignment horizontal="center"/>
      <protection locked="0"/>
    </xf>
    <xf numFmtId="0" fontId="5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 applyProtection="1">
      <alignment horizontal="center"/>
      <protection locked="0"/>
    </xf>
    <xf numFmtId="0" fontId="3" fillId="2" borderId="5" xfId="0" applyFont="1" applyFill="1" applyBorder="1" applyAlignment="1">
      <alignment horizontal="centerContinuous"/>
    </xf>
    <xf numFmtId="0" fontId="3" fillId="2" borderId="6" xfId="0" applyFont="1" applyFill="1" applyBorder="1" applyAlignment="1">
      <alignment horizontal="centerContinuous"/>
    </xf>
    <xf numFmtId="0" fontId="3" fillId="2" borderId="7" xfId="0" applyFont="1" applyFill="1" applyBorder="1" applyAlignment="1">
      <alignment horizontal="centerContinuous"/>
    </xf>
    <xf numFmtId="165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 applyProtection="1">
      <alignment horizontal="center"/>
      <protection locked="0"/>
    </xf>
    <xf numFmtId="0" fontId="3" fillId="3" borderId="5" xfId="0" applyFont="1" applyFill="1" applyBorder="1" applyAlignment="1">
      <alignment horizontal="centerContinuous"/>
    </xf>
    <xf numFmtId="0" fontId="3" fillId="3" borderId="6" xfId="0" applyFont="1" applyFill="1" applyBorder="1" applyAlignment="1">
      <alignment horizontal="centerContinuous"/>
    </xf>
    <xf numFmtId="0" fontId="3" fillId="3" borderId="7" xfId="0" applyFont="1" applyFill="1" applyBorder="1" applyAlignment="1">
      <alignment horizontal="centerContinuous"/>
    </xf>
    <xf numFmtId="0" fontId="2" fillId="8" borderId="0" xfId="0" applyFont="1" applyFill="1"/>
    <xf numFmtId="0" fontId="12" fillId="0" borderId="0" xfId="0" applyFont="1"/>
    <xf numFmtId="171" fontId="12" fillId="0" borderId="0" xfId="13" applyNumberFormat="1" applyFont="1"/>
    <xf numFmtId="0" fontId="12" fillId="0" borderId="0" xfId="0" applyFont="1" applyBorder="1"/>
    <xf numFmtId="0" fontId="12" fillId="0" borderId="11" xfId="0" applyFont="1" applyBorder="1"/>
    <xf numFmtId="0" fontId="12" fillId="6" borderId="12" xfId="0" applyFont="1" applyFill="1" applyBorder="1" applyAlignment="1">
      <alignment vertical="center"/>
    </xf>
    <xf numFmtId="0" fontId="12" fillId="6" borderId="13" xfId="0" applyFont="1" applyFill="1" applyBorder="1" applyAlignment="1">
      <alignment vertical="center"/>
    </xf>
    <xf numFmtId="0" fontId="12" fillId="0" borderId="13" xfId="0" applyFont="1" applyBorder="1"/>
    <xf numFmtId="0" fontId="12" fillId="6" borderId="15" xfId="0" applyFont="1" applyFill="1" applyBorder="1" applyAlignment="1">
      <alignment vertical="center"/>
    </xf>
    <xf numFmtId="0" fontId="12" fillId="6" borderId="0" xfId="0" applyFont="1" applyFill="1" applyBorder="1" applyAlignment="1">
      <alignment vertical="center"/>
    </xf>
    <xf numFmtId="0" fontId="12" fillId="6" borderId="16" xfId="0" applyFont="1" applyFill="1" applyBorder="1" applyAlignment="1">
      <alignment vertical="center"/>
    </xf>
    <xf numFmtId="0" fontId="12" fillId="6" borderId="11" xfId="0" applyFont="1" applyFill="1" applyBorder="1" applyAlignment="1">
      <alignment vertical="center"/>
    </xf>
    <xf numFmtId="171" fontId="12" fillId="0" borderId="13" xfId="13" applyNumberFormat="1" applyFont="1" applyBorder="1" applyAlignment="1">
      <alignment horizontal="left"/>
    </xf>
    <xf numFmtId="171" fontId="12" fillId="0" borderId="0" xfId="13" applyNumberFormat="1" applyFont="1" applyBorder="1" applyAlignment="1">
      <alignment horizontal="left"/>
    </xf>
    <xf numFmtId="0" fontId="12" fillId="0" borderId="21" xfId="0" applyFont="1" applyBorder="1" applyAlignment="1">
      <alignment horizontal="right"/>
    </xf>
    <xf numFmtId="171" fontId="12" fillId="0" borderId="22" xfId="13" applyNumberFormat="1" applyFont="1" applyBorder="1" applyAlignment="1">
      <alignment horizontal="center"/>
    </xf>
    <xf numFmtId="0" fontId="12" fillId="0" borderId="8" xfId="0" applyFont="1" applyBorder="1" applyAlignment="1">
      <alignment horizontal="right"/>
    </xf>
    <xf numFmtId="171" fontId="12" fillId="0" borderId="2" xfId="13" applyNumberFormat="1" applyFont="1" applyBorder="1" applyAlignment="1">
      <alignment horizontal="center"/>
    </xf>
    <xf numFmtId="0" fontId="12" fillId="0" borderId="9" xfId="0" applyFont="1" applyBorder="1" applyAlignment="1">
      <alignment horizontal="right"/>
    </xf>
    <xf numFmtId="171" fontId="12" fillId="0" borderId="3" xfId="13" applyNumberFormat="1" applyFont="1" applyBorder="1" applyAlignment="1">
      <alignment horizontal="left"/>
    </xf>
    <xf numFmtId="171" fontId="12" fillId="0" borderId="4" xfId="13" applyNumberFormat="1" applyFont="1" applyBorder="1" applyAlignment="1">
      <alignment horizontal="center"/>
    </xf>
    <xf numFmtId="0" fontId="4" fillId="9" borderId="5" xfId="0" applyFont="1" applyFill="1" applyBorder="1" applyAlignment="1">
      <alignment horizontal="centerContinuous" vertical="center"/>
    </xf>
    <xf numFmtId="171" fontId="4" fillId="9" borderId="6" xfId="13" applyNumberFormat="1" applyFont="1" applyFill="1" applyBorder="1" applyAlignment="1">
      <alignment horizontal="centerContinuous" vertical="center"/>
    </xf>
    <xf numFmtId="0" fontId="4" fillId="9" borderId="7" xfId="0" applyFont="1" applyFill="1" applyBorder="1" applyAlignment="1">
      <alignment horizontal="centerContinuous" vertical="center"/>
    </xf>
    <xf numFmtId="0" fontId="13" fillId="6" borderId="17" xfId="0" applyFont="1" applyFill="1" applyBorder="1" applyAlignment="1">
      <alignment horizontal="center"/>
    </xf>
    <xf numFmtId="0" fontId="13" fillId="6" borderId="18" xfId="0" applyFont="1" applyFill="1" applyBorder="1" applyAlignment="1">
      <alignment horizontal="center"/>
    </xf>
    <xf numFmtId="0" fontId="12" fillId="6" borderId="9" xfId="0" applyFont="1" applyFill="1" applyBorder="1"/>
    <xf numFmtId="0" fontId="12" fillId="6" borderId="4" xfId="0" applyFont="1" applyFill="1" applyBorder="1"/>
    <xf numFmtId="0" fontId="4" fillId="3" borderId="10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vertical="center"/>
    </xf>
    <xf numFmtId="0" fontId="4" fillId="3" borderId="19" xfId="0" applyFont="1" applyFill="1" applyBorder="1" applyAlignment="1">
      <alignment horizontal="center" vertical="center"/>
    </xf>
    <xf numFmtId="0" fontId="12" fillId="8" borderId="0" xfId="0" applyFont="1" applyFill="1"/>
    <xf numFmtId="171" fontId="12" fillId="8" borderId="0" xfId="13" applyNumberFormat="1" applyFont="1" applyFill="1"/>
    <xf numFmtId="0" fontId="12" fillId="8" borderId="0" xfId="0" applyFont="1" applyFill="1" applyBorder="1"/>
    <xf numFmtId="0" fontId="12" fillId="8" borderId="15" xfId="0" applyFont="1" applyFill="1" applyBorder="1"/>
    <xf numFmtId="0" fontId="4" fillId="3" borderId="10" xfId="0" applyFont="1" applyFill="1" applyBorder="1" applyAlignment="1">
      <alignment vertical="center"/>
    </xf>
    <xf numFmtId="0" fontId="4" fillId="3" borderId="20" xfId="0" applyFont="1" applyFill="1" applyBorder="1" applyAlignment="1">
      <alignment horizontal="center" vertical="center"/>
    </xf>
    <xf numFmtId="0" fontId="12" fillId="0" borderId="14" xfId="0" applyFont="1" applyBorder="1"/>
    <xf numFmtId="0" fontId="12" fillId="8" borderId="19" xfId="0" applyFont="1" applyFill="1" applyBorder="1"/>
    <xf numFmtId="0" fontId="4" fillId="4" borderId="1" xfId="0" applyFont="1" applyFill="1" applyBorder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 applyProtection="1">
      <alignment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center" vertical="center"/>
    </xf>
  </cellXfs>
  <cellStyles count="14">
    <cellStyle name="Migliaia (0)_AZIONI" xfId="2"/>
    <cellStyle name="Migliaia_AZIONI" xfId="3"/>
    <cellStyle name="Normal" xfId="0" builtinId="0"/>
    <cellStyle name="Normal 2" xfId="1"/>
    <cellStyle name="Normal 2 2" xfId="4"/>
    <cellStyle name="Normal 3" xfId="5"/>
    <cellStyle name="Normale_AZIONI" xfId="6"/>
    <cellStyle name="Percent" xfId="13" builtinId="5"/>
    <cellStyle name="Percent 2" xfId="7"/>
    <cellStyle name="Percent 2 2" xfId="8"/>
    <cellStyle name="Percent 3" xfId="9"/>
    <cellStyle name="result" xfId="10"/>
    <cellStyle name="Valuta (0)_AZIONI" xfId="11"/>
    <cellStyle name="Valuta_AZIONI" xfId="12"/>
  </cellStyles>
  <dxfs count="0"/>
  <tableStyles count="0" defaultTableStyle="TableStyleMedium2" defaultPivotStyle="PivotStyleLight16"/>
  <colors>
    <mruColors>
      <color rgb="FFFFFF66"/>
      <color rgb="FFCC99FF"/>
      <color rgb="FF99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PY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Libor"/>
      <sheetName val="Tibor"/>
      <sheetName val="LiborSwapIsdaFixAm"/>
      <sheetName val="LiborSwapForBasisCalc"/>
      <sheetName val="LiborSwapIsdaFixPm"/>
      <sheetName val="OIS"/>
      <sheetName val="BasisSwap1MxM"/>
      <sheetName val="BasisSwap3M6M"/>
      <sheetName val="Deposits"/>
      <sheetName val="FRA"/>
      <sheetName val="Futures3M_TIBOR"/>
      <sheetName val="Futures3M"/>
      <sheetName val="FuturesHWConvAdj"/>
      <sheetName val="Swaps1M"/>
      <sheetName val="Swap3M_TIBOR"/>
      <sheetName val="Swap3M"/>
      <sheetName val="Swap6M"/>
      <sheetName val="ON"/>
      <sheetName val="1M (2)"/>
      <sheetName val="3M (2)"/>
    </sheetNames>
    <definedNames>
      <definedName name="TriggerCounter" refersTo="='General Settings'!$D$7"/>
    </definedNames>
    <sheetDataSet>
      <sheetData sheetId="0">
        <row r="7">
          <cell r="D7">
            <v>2</v>
          </cell>
        </row>
      </sheetData>
      <sheetData sheetId="1"/>
      <sheetData sheetId="2"/>
      <sheetData sheetId="3">
        <row r="7">
          <cell r="D7" t="str">
            <v>6M</v>
          </cell>
        </row>
      </sheetData>
      <sheetData sheetId="4">
        <row r="7">
          <cell r="D7" t="str">
            <v>Fwd Curve</v>
          </cell>
        </row>
      </sheetData>
      <sheetData sheetId="5">
        <row r="7">
          <cell r="D7" t="str">
            <v>6M</v>
          </cell>
        </row>
      </sheetData>
      <sheetData sheetId="6">
        <row r="7">
          <cell r="D7" t="str">
            <v>3W</v>
          </cell>
        </row>
      </sheetData>
      <sheetData sheetId="7">
        <row r="7">
          <cell r="D7" t="str">
            <v>6L</v>
          </cell>
        </row>
      </sheetData>
      <sheetData sheetId="8">
        <row r="7">
          <cell r="D7" t="str">
            <v>6L</v>
          </cell>
        </row>
      </sheetData>
      <sheetData sheetId="9">
        <row r="7">
          <cell r="D7" t="str">
            <v>JPYSND_Quote#0000</v>
          </cell>
        </row>
      </sheetData>
      <sheetData sheetId="10">
        <row r="7">
          <cell r="D7" t="str">
            <v>JPY3x6F_Quote</v>
          </cell>
        </row>
      </sheetData>
      <sheetData sheetId="11">
        <row r="7">
          <cell r="D7" t="str">
            <v>Q4</v>
          </cell>
        </row>
      </sheetData>
      <sheetData sheetId="12">
        <row r="7">
          <cell r="D7" t="str">
            <v>Q4</v>
          </cell>
        </row>
      </sheetData>
      <sheetData sheetId="13"/>
      <sheetData sheetId="14">
        <row r="7">
          <cell r="D7" t="str">
            <v>X1S</v>
          </cell>
        </row>
      </sheetData>
      <sheetData sheetId="15">
        <row r="7">
          <cell r="D7" t="str">
            <v>3T</v>
          </cell>
        </row>
      </sheetData>
      <sheetData sheetId="16">
        <row r="7">
          <cell r="D7" t="str">
            <v>3L</v>
          </cell>
        </row>
      </sheetData>
      <sheetData sheetId="17">
        <row r="7">
          <cell r="D7" t="str">
            <v>6L</v>
          </cell>
        </row>
      </sheetData>
      <sheetData sheetId="18"/>
      <sheetData sheetId="19">
        <row r="7">
          <cell r="D7" t="str">
            <v>6L</v>
          </cell>
        </row>
      </sheetData>
      <sheetData sheetId="20">
        <row r="7">
          <cell r="D7" t="str">
            <v>6L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20"/>
  <sheetViews>
    <sheetView showGridLines="0" tabSelected="1" workbookViewId="0">
      <selection activeCell="I4" sqref="I4"/>
    </sheetView>
  </sheetViews>
  <sheetFormatPr defaultRowHeight="13.5" x14ac:dyDescent="0.25"/>
  <cols>
    <col min="1" max="2" width="3.42578125" style="22" customWidth="1"/>
    <col min="3" max="3" width="21.42578125" style="22" bestFit="1" customWidth="1"/>
    <col min="4" max="4" width="45.140625" style="22" bestFit="1" customWidth="1"/>
    <col min="5" max="7" width="3.42578125" style="22" customWidth="1"/>
    <col min="8" max="8" width="23.42578125" style="22" bestFit="1" customWidth="1"/>
    <col min="9" max="9" width="9.140625" style="22"/>
    <col min="10" max="10" width="3.42578125" style="22" customWidth="1"/>
    <col min="11" max="16384" width="9.140625" style="22"/>
  </cols>
  <sheetData>
    <row r="1" spans="2:10" ht="14.25" thickBot="1" x14ac:dyDescent="0.3">
      <c r="B1" s="22" t="str">
        <f>_xll.qlxlVersion(TRUE)</f>
        <v>QuantLibXL 1.5.0 - MS VC++ 9.0 - Multithreaded Dynamic Runtime library - Release Configuration - Jun 25 2014 10:33:09</v>
      </c>
    </row>
    <row r="2" spans="2:10" ht="16.5" x14ac:dyDescent="0.3">
      <c r="B2" s="14" t="s">
        <v>4</v>
      </c>
      <c r="C2" s="15"/>
      <c r="D2" s="15"/>
      <c r="E2" s="16"/>
      <c r="G2" s="19" t="s">
        <v>8</v>
      </c>
      <c r="H2" s="20"/>
      <c r="I2" s="20"/>
      <c r="J2" s="21"/>
    </row>
    <row r="3" spans="2:10" ht="11.25" customHeight="1" x14ac:dyDescent="0.25">
      <c r="B3" s="2"/>
      <c r="C3" s="10"/>
      <c r="D3" s="10"/>
      <c r="E3" s="4"/>
      <c r="G3" s="2"/>
      <c r="H3" s="10"/>
      <c r="I3" s="10"/>
      <c r="J3" s="4"/>
    </row>
    <row r="4" spans="2:10" ht="11.25" customHeight="1" x14ac:dyDescent="0.25">
      <c r="B4" s="2"/>
      <c r="C4" s="1" t="s">
        <v>5</v>
      </c>
      <c r="D4" s="3">
        <v>41820.657372685186</v>
      </c>
      <c r="E4" s="4"/>
      <c r="G4" s="2"/>
      <c r="H4" s="61" t="s">
        <v>9</v>
      </c>
      <c r="I4" s="62"/>
      <c r="J4" s="4"/>
    </row>
    <row r="5" spans="2:10" ht="11.25" customHeight="1" x14ac:dyDescent="0.25">
      <c r="B5" s="2"/>
      <c r="C5" s="5" t="s">
        <v>15</v>
      </c>
      <c r="D5" s="6">
        <f>[1]!TriggerCounter</f>
        <v>2</v>
      </c>
      <c r="E5" s="4"/>
      <c r="G5" s="2"/>
      <c r="H5" s="63" t="s">
        <v>10</v>
      </c>
      <c r="I5" s="64" t="s">
        <v>2</v>
      </c>
      <c r="J5" s="4"/>
    </row>
    <row r="6" spans="2:10" ht="11.25" customHeight="1" thickBot="1" x14ac:dyDescent="0.3">
      <c r="B6" s="7"/>
      <c r="C6" s="8"/>
      <c r="D6" s="8"/>
      <c r="E6" s="9"/>
      <c r="G6" s="2"/>
      <c r="H6" s="63" t="s">
        <v>97</v>
      </c>
      <c r="I6" s="64">
        <v>0</v>
      </c>
      <c r="J6" s="4"/>
    </row>
    <row r="7" spans="2:10" ht="11.25" customHeight="1" thickBot="1" x14ac:dyDescent="0.3">
      <c r="G7" s="2"/>
      <c r="H7" s="65" t="s">
        <v>0</v>
      </c>
      <c r="I7" s="64" t="s">
        <v>1</v>
      </c>
      <c r="J7" s="4"/>
    </row>
    <row r="8" spans="2:10" ht="16.5" customHeight="1" thickBot="1" x14ac:dyDescent="0.35">
      <c r="B8" s="14" t="s">
        <v>3</v>
      </c>
      <c r="C8" s="15"/>
      <c r="D8" s="15"/>
      <c r="E8" s="16"/>
      <c r="G8" s="7"/>
      <c r="H8" s="8"/>
      <c r="I8" s="8"/>
      <c r="J8" s="9"/>
    </row>
    <row r="9" spans="2:10" ht="11.25" customHeight="1" x14ac:dyDescent="0.25">
      <c r="B9" s="2"/>
      <c r="C9" s="10"/>
      <c r="D9" s="10"/>
      <c r="E9" s="4"/>
    </row>
    <row r="10" spans="2:10" ht="11.25" customHeight="1" x14ac:dyDescent="0.25">
      <c r="B10" s="2"/>
      <c r="C10" s="1" t="s">
        <v>6</v>
      </c>
      <c r="D10" s="11" t="s">
        <v>16</v>
      </c>
      <c r="E10" s="4"/>
    </row>
    <row r="11" spans="2:10" ht="11.25" customHeight="1" x14ac:dyDescent="0.25">
      <c r="B11" s="2"/>
      <c r="C11" s="1" t="s">
        <v>13</v>
      </c>
      <c r="D11" s="13" t="str">
        <f>PROPER(Currency)&amp;IF(UPPER(Currency)="EUR","","L")&amp;"ibor"</f>
        <v>JpyLibor</v>
      </c>
      <c r="E11" s="4"/>
    </row>
    <row r="12" spans="2:10" ht="11.25" customHeight="1" x14ac:dyDescent="0.25">
      <c r="B12" s="2"/>
      <c r="C12" s="1" t="s">
        <v>23</v>
      </c>
      <c r="D12" s="13" t="s">
        <v>24</v>
      </c>
      <c r="E12" s="4"/>
    </row>
    <row r="13" spans="2:10" ht="11.25" customHeight="1" x14ac:dyDescent="0.25">
      <c r="B13" s="2"/>
      <c r="C13" s="1" t="s">
        <v>17</v>
      </c>
      <c r="D13" s="13" t="s">
        <v>20</v>
      </c>
      <c r="E13" s="4"/>
    </row>
    <row r="14" spans="2:10" ht="11.25" customHeight="1" x14ac:dyDescent="0.25">
      <c r="B14" s="2"/>
      <c r="C14" s="1" t="s">
        <v>18</v>
      </c>
      <c r="D14" s="13" t="s">
        <v>21</v>
      </c>
      <c r="E14" s="4"/>
    </row>
    <row r="15" spans="2:10" ht="11.25" customHeight="1" x14ac:dyDescent="0.25">
      <c r="B15" s="2"/>
      <c r="C15" s="1" t="s">
        <v>19</v>
      </c>
      <c r="D15" s="13" t="s">
        <v>22</v>
      </c>
      <c r="E15" s="4"/>
    </row>
    <row r="16" spans="2:10" ht="11.25" customHeight="1" x14ac:dyDescent="0.25">
      <c r="B16" s="2"/>
      <c r="C16" s="1" t="s">
        <v>7</v>
      </c>
      <c r="D16" s="13" t="str">
        <f>D13&amp;"("&amp;D14&amp;","&amp;D15&amp;")"</f>
        <v>JoinHolidays(UnitedKingdom::Exchange,Japan)</v>
      </c>
      <c r="E16" s="4"/>
    </row>
    <row r="17" spans="2:5" ht="11.25" customHeight="1" x14ac:dyDescent="0.25">
      <c r="B17" s="2"/>
      <c r="C17" s="1" t="s">
        <v>14</v>
      </c>
      <c r="D17" s="17">
        <f>_xll.qlSettingsEvaluationDate(Trigger)</f>
        <v>41820</v>
      </c>
      <c r="E17" s="4"/>
    </row>
    <row r="18" spans="2:5" ht="11.25" customHeight="1" x14ac:dyDescent="0.25">
      <c r="B18" s="2"/>
      <c r="C18" s="1" t="s">
        <v>11</v>
      </c>
      <c r="D18" s="12">
        <f>_xll.qlInterestRateIndexFixingDays(IborIndexFamily&amp;D12)</f>
        <v>2</v>
      </c>
      <c r="E18" s="4"/>
    </row>
    <row r="19" spans="2:5" ht="11.25" customHeight="1" x14ac:dyDescent="0.25">
      <c r="B19" s="2"/>
      <c r="C19" s="5" t="s">
        <v>12</v>
      </c>
      <c r="D19" s="18">
        <f>_xll.qlCalendarAdvance(Calendar,EvaluationDate,SettlementDays&amp;"d","following",FALSE)</f>
        <v>41822</v>
      </c>
      <c r="E19" s="4"/>
    </row>
    <row r="20" spans="2:5" ht="11.25" customHeight="1" thickBot="1" x14ac:dyDescent="0.3">
      <c r="B20" s="7"/>
      <c r="C20" s="8"/>
      <c r="D20" s="8"/>
      <c r="E20" s="9"/>
    </row>
  </sheetData>
  <dataValidations count="3">
    <dataValidation type="list" allowBlank="1" showInputMessage="1" showErrorMessage="1" sqref="D10">
      <formula1>"EUR,USD,GBP,JPY,CHF"</formula1>
    </dataValidation>
    <dataValidation type="list" allowBlank="1" showInputMessage="1" showErrorMessage="1" sqref="D14:D15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D13">
      <formula1>"JoinBusinessDays,JoinHolidays"</formula1>
    </dataValidation>
  </dataValidations>
  <pageMargins left="0.7" right="0.7" top="0.75" bottom="0.75" header="0.3" footer="0.3"/>
  <pageSetup paperSize="9" orientation="portrait" r:id="rId1"/>
  <ignoredErrors>
    <ignoredError sqref="D5 D19 D16 D11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showGridLines="0" workbookViewId="0">
      <selection activeCell="A8" sqref="A8:A10"/>
    </sheetView>
  </sheetViews>
  <sheetFormatPr defaultRowHeight="11.25" x14ac:dyDescent="0.2"/>
  <cols>
    <col min="1" max="1" width="2" style="23" bestFit="1" customWidth="1"/>
    <col min="2" max="2" width="11" style="23" bestFit="1" customWidth="1"/>
    <col min="3" max="3" width="6" style="23" bestFit="1" customWidth="1"/>
    <col min="4" max="4" width="17.28515625" style="23" bestFit="1" customWidth="1"/>
    <col min="5" max="5" width="15.140625" style="23" bestFit="1" customWidth="1"/>
    <col min="6" max="6" width="22.42578125" style="23" bestFit="1" customWidth="1"/>
    <col min="7" max="7" width="15.140625" style="23" bestFit="1" customWidth="1"/>
    <col min="8" max="8" width="2.7109375" style="23" customWidth="1"/>
    <col min="9" max="9" width="13.140625" style="23" bestFit="1" customWidth="1"/>
    <col min="10" max="10" width="8" style="24" bestFit="1" customWidth="1"/>
    <col min="11" max="11" width="8" style="24" customWidth="1"/>
    <col min="12" max="12" width="13.140625" style="23" bestFit="1" customWidth="1"/>
    <col min="13" max="16384" width="9.140625" style="23"/>
  </cols>
  <sheetData>
    <row r="1" spans="1:26" ht="12" thickBot="1" x14ac:dyDescent="0.25">
      <c r="A1" s="53"/>
      <c r="B1" s="53"/>
      <c r="C1" s="53"/>
      <c r="D1" s="53"/>
      <c r="E1" s="53"/>
      <c r="F1" s="53"/>
      <c r="G1" s="53"/>
      <c r="H1" s="53"/>
      <c r="I1" s="53"/>
      <c r="J1" s="54"/>
      <c r="K1" s="54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26" x14ac:dyDescent="0.2">
      <c r="A2" s="53"/>
      <c r="B2" s="46" t="s">
        <v>90</v>
      </c>
      <c r="C2" s="47" t="s">
        <v>91</v>
      </c>
      <c r="D2" s="53"/>
      <c r="E2" s="53"/>
      <c r="F2" s="53"/>
      <c r="G2" s="53"/>
      <c r="H2" s="53"/>
      <c r="I2" s="54"/>
      <c r="J2" s="54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</row>
    <row r="3" spans="1:26" ht="13.5" customHeight="1" thickBot="1" x14ac:dyDescent="0.25">
      <c r="A3" s="53"/>
      <c r="B3" s="48" t="s">
        <v>25</v>
      </c>
      <c r="C3" s="49" t="str">
        <f>Currency&amp;CurveTenor</f>
        <v>JPYON</v>
      </c>
      <c r="D3" s="53"/>
      <c r="E3" s="53"/>
      <c r="F3" s="53"/>
      <c r="G3" s="53"/>
      <c r="H3" s="53"/>
      <c r="I3" s="54"/>
      <c r="J3" s="54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spans="1:26" ht="13.5" customHeight="1" x14ac:dyDescent="0.2">
      <c r="A4" s="53"/>
      <c r="B4" s="55"/>
      <c r="C4" s="55"/>
      <c r="D4" s="55"/>
      <c r="E4" s="53"/>
      <c r="F4" s="53"/>
      <c r="G4" s="53"/>
      <c r="H4" s="55"/>
      <c r="I4" s="53"/>
      <c r="J4" s="54"/>
      <c r="K4" s="54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13.5" customHeight="1" x14ac:dyDescent="0.2">
      <c r="A5" s="53"/>
      <c r="B5" s="57"/>
      <c r="C5" s="51"/>
      <c r="D5" s="51" t="s">
        <v>98</v>
      </c>
      <c r="E5" s="51" t="s">
        <v>99</v>
      </c>
      <c r="F5" s="51" t="s">
        <v>100</v>
      </c>
      <c r="G5" s="58" t="s">
        <v>92</v>
      </c>
      <c r="H5" s="55"/>
      <c r="I5" s="53"/>
      <c r="J5" s="54"/>
      <c r="K5" s="54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ht="13.5" customHeight="1" x14ac:dyDescent="0.2">
      <c r="A6" s="53"/>
      <c r="B6" s="27"/>
      <c r="C6" s="28"/>
      <c r="D6" s="28" t="str">
        <f>CurveTenor</f>
        <v>ON</v>
      </c>
      <c r="E6" s="28"/>
      <c r="F6" s="28" t="s">
        <v>96</v>
      </c>
      <c r="G6" s="59" t="str">
        <f>_xll.qlOvernightIndex(,"Tonar",0,Currency,"Japan",F6,YieldCurve,,Trigger)</f>
        <v>obj_004cf#0006</v>
      </c>
      <c r="H6" s="55"/>
      <c r="I6" s="53"/>
      <c r="J6" s="54"/>
      <c r="K6" s="54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ht="13.5" customHeight="1" thickBot="1" x14ac:dyDescent="0.25">
      <c r="A7" s="53"/>
      <c r="B7" s="60"/>
      <c r="C7" s="60"/>
      <c r="D7" s="60"/>
      <c r="E7" s="60"/>
      <c r="F7" s="60"/>
      <c r="G7" s="60"/>
      <c r="H7" s="55"/>
      <c r="I7" s="53"/>
      <c r="J7" s="54"/>
      <c r="K7" s="54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x14ac:dyDescent="0.2">
      <c r="A8" s="53"/>
      <c r="B8" s="50" t="s">
        <v>87</v>
      </c>
      <c r="C8" s="51" t="s">
        <v>88</v>
      </c>
      <c r="D8" s="51" t="s">
        <v>93</v>
      </c>
      <c r="E8" s="51" t="s">
        <v>94</v>
      </c>
      <c r="F8" s="51" t="s">
        <v>95</v>
      </c>
      <c r="G8" s="52" t="s">
        <v>89</v>
      </c>
      <c r="H8" s="56"/>
      <c r="I8" s="43" t="s">
        <v>8</v>
      </c>
      <c r="J8" s="44"/>
      <c r="K8" s="44"/>
      <c r="L8" s="45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x14ac:dyDescent="0.2">
      <c r="A9" s="53" t="s">
        <v>85</v>
      </c>
      <c r="B9" s="27" t="s">
        <v>25</v>
      </c>
      <c r="C9" s="28" t="s">
        <v>85</v>
      </c>
      <c r="D9" s="28"/>
      <c r="E9" s="28"/>
      <c r="F9" s="28" t="s">
        <v>96</v>
      </c>
      <c r="G9" s="29" t="str">
        <f>_xll.qlMakeOIS(,"1D",IborIndex,,"0D","Actual/365 (fixed)",,,Trigger)</f>
        <v>obj_00492#0053</v>
      </c>
      <c r="H9" s="56"/>
      <c r="I9" s="36" t="str">
        <f>Currency&amp;CurveTenor&amp;B9&amp;C9&amp;"="</f>
        <v>JPYONOND=</v>
      </c>
      <c r="J9" s="34">
        <f>_xll.qlOvernightIndexedSwapFairRate(G9,Trigger)</f>
        <v>6.5239644844394817E-4</v>
      </c>
      <c r="K9" s="34">
        <f>J9</f>
        <v>6.5239644844394817E-4</v>
      </c>
      <c r="L9" s="37" t="str">
        <f>IF(Contribute="abcd",IF('General Settings'!$I$6&lt;&gt;-1,_xll.RtContribute(SourceAlias,I9,Fields,J9:K9,"SCOPE:SERVER"),_xll.RtContribute(SourceAlias,"DDS_INSERT_S",{0,"BID","ASK"},I9:K9,"SCOPE:SERVER FTC:ALL")),"stopped")</f>
        <v>stopped</v>
      </c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x14ac:dyDescent="0.2">
      <c r="A10" s="53" t="s">
        <v>86</v>
      </c>
      <c r="B10" s="30" t="s">
        <v>26</v>
      </c>
      <c r="C10" s="31" t="s">
        <v>85</v>
      </c>
      <c r="D10" s="31"/>
      <c r="E10" s="31"/>
      <c r="F10" s="31" t="s">
        <v>96</v>
      </c>
      <c r="G10" s="25" t="str">
        <f>_xll.qlMakeOIS(,"2D",IborIndex,,"0D","Actual/365 (fixed)",,,Trigger)</f>
        <v>obj_00493#0037</v>
      </c>
      <c r="H10" s="56"/>
      <c r="I10" s="38" t="str">
        <f>Currency&amp;CurveTenor&amp;B10&amp;C10&amp;"="</f>
        <v>JPYONTND=</v>
      </c>
      <c r="J10" s="35">
        <f>_xll.qlOvernightIndexedSwapFairRate(G10,Trigger)</f>
        <v>6.5238005120094044E-4</v>
      </c>
      <c r="K10" s="35">
        <f t="shared" ref="K10:K69" si="0">J10</f>
        <v>6.5238005120094044E-4</v>
      </c>
      <c r="L10" s="39" t="str">
        <f>IF(Contribute="abcd",IF('General Settings'!$I$6&lt;&gt;-1,_xll.RtContribute(SourceAlias,I10,Fields,J10:K10,"SCOPE:SERVER"),_xll.RtContribute(SourceAlias,"DDS_INSERT_S",{0,"BID","ASK"},I10:K10,"SCOPE:SERVER FTC:ALL")),"stopped")</f>
        <v>stopped</v>
      </c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x14ac:dyDescent="0.2">
      <c r="A11" s="53"/>
      <c r="B11" s="30" t="s">
        <v>27</v>
      </c>
      <c r="C11" s="31" t="s">
        <v>85</v>
      </c>
      <c r="D11" s="31"/>
      <c r="E11" s="31"/>
      <c r="F11" s="31" t="s">
        <v>96</v>
      </c>
      <c r="G11" s="25" t="str">
        <f>_xll.qlMakeOIS(,"3D",IborIndex,,"0D","Actual/365 (fixed)",,,Trigger)</f>
        <v>obj_0049b#0035</v>
      </c>
      <c r="H11" s="56"/>
      <c r="I11" s="38" t="str">
        <f>Currency&amp;CurveTenor&amp;B11&amp;C11&amp;"="</f>
        <v>JPYONSND=</v>
      </c>
      <c r="J11" s="35">
        <f>_xll.qlOvernightIndexedSwapFairRate(G11,Trigger)</f>
        <v>6.5230821862605204E-4</v>
      </c>
      <c r="K11" s="35">
        <f t="shared" si="0"/>
        <v>6.5230821862605204E-4</v>
      </c>
      <c r="L11" s="39" t="str">
        <f>IF(Contribute="abcd",IF('General Settings'!$I$6&lt;&gt;-1,_xll.RtContribute(SourceAlias,I11,Fields,J11:K11,"SCOPE:SERVER"),_xll.RtContribute(SourceAlias,"DDS_INSERT_S",{0,"BID","ASK"},I11:K11,"SCOPE:SERVER FTC:ALL")),"stopped")</f>
        <v>stopped</v>
      </c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x14ac:dyDescent="0.2">
      <c r="A12" s="53"/>
      <c r="B12" s="32" t="s">
        <v>28</v>
      </c>
      <c r="C12" s="33" t="s">
        <v>85</v>
      </c>
      <c r="D12" s="33"/>
      <c r="E12" s="33"/>
      <c r="F12" s="31" t="s">
        <v>96</v>
      </c>
      <c r="G12" s="26" t="str">
        <f>_xll.qlMakeOIS(,"1W",IborIndex,,"0D","Actual/365 (fixed)",,,Trigger)</f>
        <v>obj_004a3#0033</v>
      </c>
      <c r="H12" s="56"/>
      <c r="I12" s="38" t="str">
        <f>Currency&amp;CurveTenor&amp;B12&amp;C12&amp;"="</f>
        <v>JPYONSWD=</v>
      </c>
      <c r="J12" s="35">
        <f>_xll.qlOvernightIndexedSwapFairRate(G12,Trigger)</f>
        <v>6.5224146269177955E-4</v>
      </c>
      <c r="K12" s="35">
        <f t="shared" si="0"/>
        <v>6.5224146269177955E-4</v>
      </c>
      <c r="L12" s="39" t="str">
        <f>IF(Contribute="abcd",IF('General Settings'!$I$6&lt;&gt;-1,_xll.RtContribute(SourceAlias,I12,Fields,J12:K12,"SCOPE:SERVER"),_xll.RtContribute(SourceAlias,"DDS_INSERT_S",{0,"BID","ASK"},I12:K12,"SCOPE:SERVER FTC:ALL")),"stopped")</f>
        <v>stopped</v>
      </c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x14ac:dyDescent="0.2">
      <c r="A13" s="53"/>
      <c r="B13" s="27" t="s">
        <v>29</v>
      </c>
      <c r="C13" s="28" t="s">
        <v>85</v>
      </c>
      <c r="D13" s="28"/>
      <c r="E13" s="28"/>
      <c r="F13" s="28" t="s">
        <v>96</v>
      </c>
      <c r="G13" s="29" t="str">
        <f>_xll.qlMakeOIS(,B13,IborIndex,,"0D","Actual/365 (fixed)",,,Trigger)</f>
        <v>obj_004ab#0029</v>
      </c>
      <c r="H13" s="56"/>
      <c r="I13" s="38" t="str">
        <f>Currency&amp;CurveTenor&amp;B13&amp;C13&amp;"="</f>
        <v>JPYON2WD=</v>
      </c>
      <c r="J13" s="35">
        <f>_xll.qlOvernightIndexedSwapFairRate(G13,Trigger)</f>
        <v>6.5188894861107586E-4</v>
      </c>
      <c r="K13" s="35">
        <f t="shared" si="0"/>
        <v>6.5188894861107586E-4</v>
      </c>
      <c r="L13" s="39" t="str">
        <f>IF(Contribute="abcd",IF('General Settings'!$I$6&lt;&gt;-1,_xll.RtContribute(SourceAlias,I13,Fields,J13:K13,"SCOPE:SERVER"),_xll.RtContribute(SourceAlias,"DDS_INSERT_S",{0,"BID","ASK"},I13:K13,"SCOPE:SERVER FTC:ALL")),"stopped")</f>
        <v>stopped</v>
      </c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x14ac:dyDescent="0.2">
      <c r="A14" s="53"/>
      <c r="B14" s="30" t="s">
        <v>30</v>
      </c>
      <c r="C14" s="31" t="s">
        <v>85</v>
      </c>
      <c r="D14" s="31"/>
      <c r="E14" s="31"/>
      <c r="F14" s="31" t="s">
        <v>96</v>
      </c>
      <c r="G14" s="25" t="str">
        <f>_xll.qlMakeOIS(,B14,IborIndex,,"0D","Actual/365 (fixed)",,,Trigger)</f>
        <v>obj_004b3#0029</v>
      </c>
      <c r="H14" s="56"/>
      <c r="I14" s="38" t="str">
        <f>Currency&amp;CurveTenor&amp;B14&amp;C14&amp;"="</f>
        <v>JPYON3WD=</v>
      </c>
      <c r="J14" s="35">
        <f>_xll.qlOvernightIndexedSwapFairRate(G14,Trigger)</f>
        <v>6.5135152305265522E-4</v>
      </c>
      <c r="K14" s="35">
        <f t="shared" si="0"/>
        <v>6.5135152305265522E-4</v>
      </c>
      <c r="L14" s="39" t="str">
        <f>IF(Contribute="abcd",IF('General Settings'!$I$6&lt;&gt;-1,_xll.RtContribute(SourceAlias,I14,Fields,J14:K14,"SCOPE:SERVER"),_xll.RtContribute(SourceAlias,"DDS_INSERT_S",{0,"BID","ASK"},I14:K14,"SCOPE:SERVER FTC:ALL")),"stopped")</f>
        <v>stopped</v>
      </c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x14ac:dyDescent="0.2">
      <c r="A15" s="53"/>
      <c r="B15" s="30" t="s">
        <v>31</v>
      </c>
      <c r="C15" s="31" t="s">
        <v>85</v>
      </c>
      <c r="D15" s="31"/>
      <c r="E15" s="31"/>
      <c r="F15" s="31" t="s">
        <v>96</v>
      </c>
      <c r="G15" s="25" t="str">
        <f>_xll.qlMakeOIS(,B15,IborIndex,,"0D","Actual/365 (fixed)",,,Trigger)</f>
        <v>obj_004b9#0029</v>
      </c>
      <c r="H15" s="56"/>
      <c r="I15" s="38" t="str">
        <f>Currency&amp;CurveTenor&amp;B15&amp;C15&amp;"="</f>
        <v>JPYON1MD=</v>
      </c>
      <c r="J15" s="35">
        <f>_xll.qlOvernightIndexedSwapFairRate(G15,Trigger)</f>
        <v>6.5000000000001949E-4</v>
      </c>
      <c r="K15" s="35">
        <f t="shared" si="0"/>
        <v>6.5000000000001949E-4</v>
      </c>
      <c r="L15" s="39" t="str">
        <f>IF(Contribute="abcd",IF('General Settings'!$I$6&lt;&gt;-1,_xll.RtContribute(SourceAlias,I15,Fields,J15:K15,"SCOPE:SERVER"),_xll.RtContribute(SourceAlias,"DDS_INSERT_S",{0,"BID","ASK"},I15:K15,"SCOPE:SERVER FTC:ALL")),"stopped")</f>
        <v>stopped</v>
      </c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x14ac:dyDescent="0.2">
      <c r="A16" s="53"/>
      <c r="B16" s="30" t="s">
        <v>32</v>
      </c>
      <c r="C16" s="31" t="s">
        <v>85</v>
      </c>
      <c r="D16" s="31"/>
      <c r="E16" s="31"/>
      <c r="F16" s="31" t="s">
        <v>96</v>
      </c>
      <c r="G16" s="25" t="str">
        <f>_xll.qlMakeOIS(,B16,IborIndex,,"0D","Actual/365 (fixed)",,,Trigger)</f>
        <v>obj_004c8#0028</v>
      </c>
      <c r="H16" s="56"/>
      <c r="I16" s="38" t="str">
        <f>Currency&amp;CurveTenor&amp;B16&amp;C16&amp;"="</f>
        <v>JPYON2MD=</v>
      </c>
      <c r="J16" s="35">
        <f>_xll.qlOvernightIndexedSwapFairRate(G16,Trigger)</f>
        <v>6.5000000000108894E-4</v>
      </c>
      <c r="K16" s="35">
        <f t="shared" si="0"/>
        <v>6.5000000000108894E-4</v>
      </c>
      <c r="L16" s="39" t="str">
        <f>IF(Contribute="abcd",IF('General Settings'!$I$6&lt;&gt;-1,_xll.RtContribute(SourceAlias,I16,Fields,J16:K16,"SCOPE:SERVER"),_xll.RtContribute(SourceAlias,"DDS_INSERT_S",{0,"BID","ASK"},I16:K16,"SCOPE:SERVER FTC:ALL")),"stopped")</f>
        <v>stopped</v>
      </c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x14ac:dyDescent="0.2">
      <c r="A17" s="53"/>
      <c r="B17" s="30" t="s">
        <v>33</v>
      </c>
      <c r="C17" s="31" t="s">
        <v>85</v>
      </c>
      <c r="D17" s="31"/>
      <c r="E17" s="31"/>
      <c r="F17" s="31" t="s">
        <v>96</v>
      </c>
      <c r="G17" s="25" t="str">
        <f>_xll.qlMakeOIS(,B17,IborIndex,,"0D","Actual/365 (fixed)",,,Trigger)</f>
        <v>obj_004c2#0027</v>
      </c>
      <c r="H17" s="56"/>
      <c r="I17" s="38" t="str">
        <f>Currency&amp;CurveTenor&amp;B17&amp;C17&amp;"="</f>
        <v>JPYON3MD=</v>
      </c>
      <c r="J17" s="35">
        <f>_xll.qlOvernightIndexedSwapFairRate(G17,Trigger)</f>
        <v>6.500000000001793E-4</v>
      </c>
      <c r="K17" s="35">
        <f t="shared" si="0"/>
        <v>6.500000000001793E-4</v>
      </c>
      <c r="L17" s="39" t="str">
        <f>IF(Contribute="abcd",IF('General Settings'!$I$6&lt;&gt;-1,_xll.RtContribute(SourceAlias,I17,Fields,J17:K17,"SCOPE:SERVER"),_xll.RtContribute(SourceAlias,"DDS_INSERT_S",{0,"BID","ASK"},I17:K17,"SCOPE:SERVER FTC:ALL")),"stopped")</f>
        <v>stopped</v>
      </c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x14ac:dyDescent="0.2">
      <c r="A18" s="53"/>
      <c r="B18" s="30" t="s">
        <v>34</v>
      </c>
      <c r="C18" s="31" t="s">
        <v>85</v>
      </c>
      <c r="D18" s="31"/>
      <c r="E18" s="31"/>
      <c r="F18" s="31" t="s">
        <v>96</v>
      </c>
      <c r="G18" s="25" t="str">
        <f>_xll.qlMakeOIS(,B18,IborIndex,,"0D","Actual/365 (fixed)",,,Trigger)</f>
        <v>obj_00494#0026</v>
      </c>
      <c r="H18" s="56"/>
      <c r="I18" s="38" t="str">
        <f>Currency&amp;CurveTenor&amp;B18&amp;C18&amp;"="</f>
        <v>JPYON4MD=</v>
      </c>
      <c r="J18" s="35">
        <f>_xll.qlOvernightIndexedSwapFairRate(G18,Trigger)</f>
        <v>6.2499999999998223E-4</v>
      </c>
      <c r="K18" s="35">
        <f t="shared" si="0"/>
        <v>6.2499999999998223E-4</v>
      </c>
      <c r="L18" s="39" t="str">
        <f>IF(Contribute="abcd",IF('General Settings'!$I$6&lt;&gt;-1,_xll.RtContribute(SourceAlias,I18,Fields,J18:K18,"SCOPE:SERVER"),_xll.RtContribute(SourceAlias,"DDS_INSERT_S",{0,"BID","ASK"},I18:K18,"SCOPE:SERVER FTC:ALL")),"stopped")</f>
        <v>stopped</v>
      </c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x14ac:dyDescent="0.2">
      <c r="A19" s="53"/>
      <c r="B19" s="30" t="s">
        <v>35</v>
      </c>
      <c r="C19" s="31" t="s">
        <v>85</v>
      </c>
      <c r="D19" s="31"/>
      <c r="E19" s="31"/>
      <c r="F19" s="31" t="s">
        <v>96</v>
      </c>
      <c r="G19" s="25" t="str">
        <f>_xll.qlMakeOIS(,B19,IborIndex,,"0D","Actual/365 (fixed)",,,Trigger)</f>
        <v>obj_0049c#0026</v>
      </c>
      <c r="H19" s="56"/>
      <c r="I19" s="38" t="str">
        <f>Currency&amp;CurveTenor&amp;B19&amp;C19&amp;"="</f>
        <v>JPYON5MD=</v>
      </c>
      <c r="J19" s="35">
        <f>_xll.qlOvernightIndexedSwapFairRate(G19,Trigger)</f>
        <v>6.2500000000027041E-4</v>
      </c>
      <c r="K19" s="35">
        <f t="shared" si="0"/>
        <v>6.2500000000027041E-4</v>
      </c>
      <c r="L19" s="39" t="str">
        <f>IF(Contribute="abcd",IF('General Settings'!$I$6&lt;&gt;-1,_xll.RtContribute(SourceAlias,I19,Fields,J19:K19,"SCOPE:SERVER"),_xll.RtContribute(SourceAlias,"DDS_INSERT_S",{0,"BID","ASK"},I19:K19,"SCOPE:SERVER FTC:ALL")),"stopped")</f>
        <v>stopped</v>
      </c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x14ac:dyDescent="0.2">
      <c r="A20" s="53"/>
      <c r="B20" s="30" t="s">
        <v>24</v>
      </c>
      <c r="C20" s="31" t="s">
        <v>85</v>
      </c>
      <c r="D20" s="31"/>
      <c r="E20" s="31"/>
      <c r="F20" s="31" t="s">
        <v>96</v>
      </c>
      <c r="G20" s="25" t="str">
        <f>_xll.qlMakeOIS(,B20,IborIndex,,"0D","Actual/365 (fixed)",,,Trigger)</f>
        <v>obj_004a4#0026</v>
      </c>
      <c r="H20" s="56"/>
      <c r="I20" s="38" t="str">
        <f>Currency&amp;CurveTenor&amp;B20&amp;C20&amp;"="</f>
        <v>JPYON6MD=</v>
      </c>
      <c r="J20" s="35">
        <f>_xll.qlOvernightIndexedSwapFairRate(G20,Trigger)</f>
        <v>6.2499999999988509E-4</v>
      </c>
      <c r="K20" s="35">
        <f t="shared" si="0"/>
        <v>6.2499999999988509E-4</v>
      </c>
      <c r="L20" s="39" t="str">
        <f>IF(Contribute="abcd",IF('General Settings'!$I$6&lt;&gt;-1,_xll.RtContribute(SourceAlias,I20,Fields,J20:K20,"SCOPE:SERVER"),_xll.RtContribute(SourceAlias,"DDS_INSERT_S",{0,"BID","ASK"},I20:K20,"SCOPE:SERVER FTC:ALL")),"stopped")</f>
        <v>stopped</v>
      </c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x14ac:dyDescent="0.2">
      <c r="A21" s="53"/>
      <c r="B21" s="30" t="s">
        <v>36</v>
      </c>
      <c r="C21" s="31" t="s">
        <v>85</v>
      </c>
      <c r="D21" s="31"/>
      <c r="E21" s="31"/>
      <c r="F21" s="31" t="s">
        <v>96</v>
      </c>
      <c r="G21" s="25" t="str">
        <f>_xll.qlMakeOIS(,B21,IborIndex,,"0D","Actual/365 (fixed)",,,Trigger)</f>
        <v>obj_004ac#0026</v>
      </c>
      <c r="H21" s="56"/>
      <c r="I21" s="38" t="str">
        <f>Currency&amp;CurveTenor&amp;B21&amp;C21&amp;"="</f>
        <v>JPYON7MD=</v>
      </c>
      <c r="J21" s="35">
        <f>_xll.qlOvernightIndexedSwapFairRate(G21,Trigger)</f>
        <v>6.2694134098269781E-4</v>
      </c>
      <c r="K21" s="35">
        <f t="shared" si="0"/>
        <v>6.2694134098269781E-4</v>
      </c>
      <c r="L21" s="39" t="str">
        <f>IF(Contribute="abcd",IF('General Settings'!$I$6&lt;&gt;-1,_xll.RtContribute(SourceAlias,I21,Fields,J21:K21,"SCOPE:SERVER"),_xll.RtContribute(SourceAlias,"DDS_INSERT_S",{0,"BID","ASK"},I21:K21,"SCOPE:SERVER FTC:ALL")),"stopped")</f>
        <v>stopped</v>
      </c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x14ac:dyDescent="0.2">
      <c r="A22" s="53"/>
      <c r="B22" s="30" t="s">
        <v>37</v>
      </c>
      <c r="C22" s="31" t="s">
        <v>85</v>
      </c>
      <c r="D22" s="31"/>
      <c r="E22" s="31"/>
      <c r="F22" s="31" t="s">
        <v>96</v>
      </c>
      <c r="G22" s="25" t="str">
        <f>_xll.qlMakeOIS(,B22,IborIndex,,"0D","Actual/365 (fixed)",,,Trigger)</f>
        <v>obj_004b4#0029</v>
      </c>
      <c r="H22" s="56"/>
      <c r="I22" s="38" t="str">
        <f>Currency&amp;CurveTenor&amp;B22&amp;C22&amp;"="</f>
        <v>JPYON8MD=</v>
      </c>
      <c r="J22" s="35">
        <f>_xll.qlOvernightIndexedSwapFairRate(G22,Trigger)</f>
        <v>6.2825545383115927E-4</v>
      </c>
      <c r="K22" s="35">
        <f t="shared" si="0"/>
        <v>6.2825545383115927E-4</v>
      </c>
      <c r="L22" s="39" t="str">
        <f>IF(Contribute="abcd",IF('General Settings'!$I$6&lt;&gt;-1,_xll.RtContribute(SourceAlias,I22,Fields,J22:K22,"SCOPE:SERVER"),_xll.RtContribute(SourceAlias,"DDS_INSERT_S",{0,"BID","ASK"},I22:K22,"SCOPE:SERVER FTC:ALL")),"stopped")</f>
        <v>stopped</v>
      </c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x14ac:dyDescent="0.2">
      <c r="A23" s="53"/>
      <c r="B23" s="30" t="s">
        <v>38</v>
      </c>
      <c r="C23" s="31" t="s">
        <v>85</v>
      </c>
      <c r="D23" s="31"/>
      <c r="E23" s="31"/>
      <c r="F23" s="31" t="s">
        <v>96</v>
      </c>
      <c r="G23" s="25" t="str">
        <f>_xll.qlMakeOIS(,B23,IborIndex,,"0D","Actual/365 (fixed)",,,Trigger)</f>
        <v>obj_004ba#0028</v>
      </c>
      <c r="H23" s="56"/>
      <c r="I23" s="38" t="str">
        <f>Currency&amp;CurveTenor&amp;B23&amp;C23&amp;"="</f>
        <v>JPYON9MD=</v>
      </c>
      <c r="J23" s="35">
        <f>_xll.qlOvernightIndexedSwapFairRate(G23,Trigger)</f>
        <v>6.2499999999990883E-4</v>
      </c>
      <c r="K23" s="35">
        <f t="shared" si="0"/>
        <v>6.2499999999990883E-4</v>
      </c>
      <c r="L23" s="39" t="str">
        <f>IF(Contribute="abcd",IF('General Settings'!$I$6&lt;&gt;-1,_xll.RtContribute(SourceAlias,I23,Fields,J23:K23,"SCOPE:SERVER"),_xll.RtContribute(SourceAlias,"DDS_INSERT_S",{0,"BID","ASK"},I23:K23,"SCOPE:SERVER FTC:ALL")),"stopped")</f>
        <v>stopped</v>
      </c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x14ac:dyDescent="0.2">
      <c r="A24" s="53"/>
      <c r="B24" s="30" t="s">
        <v>39</v>
      </c>
      <c r="C24" s="31" t="s">
        <v>85</v>
      </c>
      <c r="D24" s="31"/>
      <c r="E24" s="31"/>
      <c r="F24" s="31" t="s">
        <v>96</v>
      </c>
      <c r="G24" s="25" t="str">
        <f>_xll.qlMakeOIS(,B24,IborIndex,,"0D","Actual/365 (fixed)",,,Trigger)</f>
        <v>obj_004bf#0028</v>
      </c>
      <c r="H24" s="56"/>
      <c r="I24" s="38" t="str">
        <f>Currency&amp;CurveTenor&amp;B24&amp;C24&amp;"="</f>
        <v>JPYON10MD=</v>
      </c>
      <c r="J24" s="35">
        <f>_xll.qlOvernightIndexedSwapFairRate(G24,Trigger)</f>
        <v>6.1440642386176791E-4</v>
      </c>
      <c r="K24" s="35">
        <f t="shared" si="0"/>
        <v>6.1440642386176791E-4</v>
      </c>
      <c r="L24" s="39" t="str">
        <f>IF(Contribute="abcd",IF('General Settings'!$I$6&lt;&gt;-1,_xll.RtContribute(SourceAlias,I24,Fields,J24:K24,"SCOPE:SERVER"),_xll.RtContribute(SourceAlias,"DDS_INSERT_S",{0,"BID","ASK"},I24:K24,"SCOPE:SERVER FTC:ALL")),"stopped")</f>
        <v>stopped</v>
      </c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x14ac:dyDescent="0.2">
      <c r="A25" s="53"/>
      <c r="B25" s="30" t="s">
        <v>40</v>
      </c>
      <c r="C25" s="31" t="s">
        <v>85</v>
      </c>
      <c r="D25" s="31"/>
      <c r="E25" s="31"/>
      <c r="F25" s="31" t="s">
        <v>96</v>
      </c>
      <c r="G25" s="25" t="str">
        <f>_xll.qlMakeOIS(,B25,IborIndex,,"0D","Actual/365 (fixed)",,,Trigger)</f>
        <v>obj_004cc#0027</v>
      </c>
      <c r="H25" s="56"/>
      <c r="I25" s="38" t="str">
        <f>Currency&amp;CurveTenor&amp;B25&amp;C25&amp;"="</f>
        <v>JPYON11MD=</v>
      </c>
      <c r="J25" s="35">
        <f>_xll.qlOvernightIndexedSwapFairRate(G25,Trigger)</f>
        <v>6.0605672382667091E-4</v>
      </c>
      <c r="K25" s="35">
        <f t="shared" si="0"/>
        <v>6.0605672382667091E-4</v>
      </c>
      <c r="L25" s="39" t="str">
        <f>IF(Contribute="abcd",IF('General Settings'!$I$6&lt;&gt;-1,_xll.RtContribute(SourceAlias,I25,Fields,J25:K25,"SCOPE:SERVER"),_xll.RtContribute(SourceAlias,"DDS_INSERT_S",{0,"BID","ASK"},I25:K25,"SCOPE:SERVER FTC:ALL")),"stopped")</f>
        <v>stopped</v>
      </c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x14ac:dyDescent="0.2">
      <c r="A26" s="53"/>
      <c r="B26" s="30" t="s">
        <v>41</v>
      </c>
      <c r="C26" s="31" t="s">
        <v>85</v>
      </c>
      <c r="D26" s="31"/>
      <c r="E26" s="31"/>
      <c r="F26" s="31" t="s">
        <v>96</v>
      </c>
      <c r="G26" s="25" t="str">
        <f>_xll.qlMakeOIS(,B26,IborIndex,,"0D","Actual/365 (fixed)",,,Trigger)</f>
        <v>obj_00495#0026</v>
      </c>
      <c r="H26" s="56"/>
      <c r="I26" s="38" t="str">
        <f>Currency&amp;CurveTenor&amp;B26&amp;C26&amp;"="</f>
        <v>JPYON1YD=</v>
      </c>
      <c r="J26" s="35">
        <f>_xll.qlOvernightIndexedSwapFairRate(G26,Trigger)</f>
        <v>5.9999999999993392E-4</v>
      </c>
      <c r="K26" s="35">
        <f t="shared" si="0"/>
        <v>5.9999999999993392E-4</v>
      </c>
      <c r="L26" s="39" t="str">
        <f>IF(Contribute="abcd",IF('General Settings'!$I$6&lt;&gt;-1,_xll.RtContribute(SourceAlias,I26,Fields,J26:K26,"SCOPE:SERVER"),_xll.RtContribute(SourceAlias,"DDS_INSERT_S",{0,"BID","ASK"},I26:K26,"SCOPE:SERVER FTC:ALL")),"stopped")</f>
        <v>stopped</v>
      </c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x14ac:dyDescent="0.2">
      <c r="A27" s="53"/>
      <c r="B27" s="30" t="s">
        <v>42</v>
      </c>
      <c r="C27" s="31" t="s">
        <v>85</v>
      </c>
      <c r="D27" s="31"/>
      <c r="E27" s="31"/>
      <c r="F27" s="31" t="s">
        <v>96</v>
      </c>
      <c r="G27" s="25" t="str">
        <f>_xll.qlMakeOIS(,B27,IborIndex,,"0D","Actual/365 (fixed)",,,Trigger)</f>
        <v>obj_0049d#0026</v>
      </c>
      <c r="H27" s="56"/>
      <c r="I27" s="38" t="str">
        <f>Currency&amp;CurveTenor&amp;B27&amp;C27&amp;"="</f>
        <v>JPYON1Y1MD=</v>
      </c>
      <c r="J27" s="35">
        <f>_xll.qlOvernightIndexedSwapFairRate(G27,Trigger)</f>
        <v>5.9988180448371383E-4</v>
      </c>
      <c r="K27" s="35">
        <f t="shared" si="0"/>
        <v>5.9988180448371383E-4</v>
      </c>
      <c r="L27" s="39" t="str">
        <f>IF(Contribute="abcd",IF('General Settings'!$I$6&lt;&gt;-1,_xll.RtContribute(SourceAlias,I27,Fields,J27:K27,"SCOPE:SERVER"),_xll.RtContribute(SourceAlias,"DDS_INSERT_S",{0,"BID","ASK"},I27:K27,"SCOPE:SERVER FTC:ALL")),"stopped")</f>
        <v>stopped</v>
      </c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x14ac:dyDescent="0.2">
      <c r="A28" s="53"/>
      <c r="B28" s="30" t="s">
        <v>43</v>
      </c>
      <c r="C28" s="31" t="s">
        <v>85</v>
      </c>
      <c r="D28" s="31"/>
      <c r="E28" s="31"/>
      <c r="F28" s="31" t="s">
        <v>96</v>
      </c>
      <c r="G28" s="25" t="str">
        <f>_xll.qlMakeOIS(,B28,IborIndex,,"0D","Actual/365 (fixed)",,,Trigger)</f>
        <v>obj_004a5#0026</v>
      </c>
      <c r="H28" s="56"/>
      <c r="I28" s="38" t="str">
        <f>Currency&amp;CurveTenor&amp;B28&amp;C28&amp;"="</f>
        <v>JPYON1Y2MD=</v>
      </c>
      <c r="J28" s="35">
        <f>_xll.qlOvernightIndexedSwapFairRate(G28,Trigger)</f>
        <v>6.038511963847022E-4</v>
      </c>
      <c r="K28" s="35">
        <f t="shared" si="0"/>
        <v>6.038511963847022E-4</v>
      </c>
      <c r="L28" s="39" t="str">
        <f>IF(Contribute="abcd",IF('General Settings'!$I$6&lt;&gt;-1,_xll.RtContribute(SourceAlias,I28,Fields,J28:K28,"SCOPE:SERVER"),_xll.RtContribute(SourceAlias,"DDS_INSERT_S",{0,"BID","ASK"},I28:K28,"SCOPE:SERVER FTC:ALL")),"stopped")</f>
        <v>stopped</v>
      </c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x14ac:dyDescent="0.2">
      <c r="A29" s="53"/>
      <c r="B29" s="30" t="s">
        <v>44</v>
      </c>
      <c r="C29" s="31" t="s">
        <v>85</v>
      </c>
      <c r="D29" s="31"/>
      <c r="E29" s="31"/>
      <c r="F29" s="31" t="s">
        <v>96</v>
      </c>
      <c r="G29" s="25" t="str">
        <f>_xll.qlMakeOIS(,B29,IborIndex,,"0D","Actual/365 (fixed)",,,Trigger)</f>
        <v>obj_004ad#0025</v>
      </c>
      <c r="H29" s="56"/>
      <c r="I29" s="38" t="str">
        <f>Currency&amp;CurveTenor&amp;B29&amp;C29&amp;"="</f>
        <v>JPYON1Y3MD=</v>
      </c>
      <c r="J29" s="35">
        <f>_xll.qlOvernightIndexedSwapFairRate(G29,Trigger)</f>
        <v>6.0968096281575966E-4</v>
      </c>
      <c r="K29" s="35">
        <f t="shared" si="0"/>
        <v>6.0968096281575966E-4</v>
      </c>
      <c r="L29" s="39" t="str">
        <f>IF(Contribute="abcd",IF('General Settings'!$I$6&lt;&gt;-1,_xll.RtContribute(SourceAlias,I29,Fields,J29:K29,"SCOPE:SERVER"),_xll.RtContribute(SourceAlias,"DDS_INSERT_S",{0,"BID","ASK"},I29:K29,"SCOPE:SERVER FTC:ALL")),"stopped")</f>
        <v>stopped</v>
      </c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x14ac:dyDescent="0.2">
      <c r="A30" s="53"/>
      <c r="B30" s="30" t="s">
        <v>45</v>
      </c>
      <c r="C30" s="31" t="s">
        <v>85</v>
      </c>
      <c r="D30" s="31"/>
      <c r="E30" s="31"/>
      <c r="F30" s="31" t="s">
        <v>96</v>
      </c>
      <c r="G30" s="25" t="str">
        <f>_xll.qlMakeOIS(,B30,IborIndex,,"0D","Actual/365 (fixed)",,,Trigger)</f>
        <v>obj_004b5#0029</v>
      </c>
      <c r="H30" s="56"/>
      <c r="I30" s="38" t="str">
        <f>Currency&amp;CurveTenor&amp;B30&amp;C30&amp;"="</f>
        <v>JPYON1Y4MD=</v>
      </c>
      <c r="J30" s="35">
        <f>_xll.qlOvernightIndexedSwapFairRate(G30,Trigger)</f>
        <v>6.1603648722107266E-4</v>
      </c>
      <c r="K30" s="35">
        <f t="shared" si="0"/>
        <v>6.1603648722107266E-4</v>
      </c>
      <c r="L30" s="39" t="str">
        <f>IF(Contribute="abcd",IF('General Settings'!$I$6&lt;&gt;-1,_xll.RtContribute(SourceAlias,I30,Fields,J30:K30,"SCOPE:SERVER"),_xll.RtContribute(SourceAlias,"DDS_INSERT_S",{0,"BID","ASK"},I30:K30,"SCOPE:SERVER FTC:ALL")),"stopped")</f>
        <v>stopped</v>
      </c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x14ac:dyDescent="0.2">
      <c r="A31" s="53"/>
      <c r="B31" s="30" t="s">
        <v>46</v>
      </c>
      <c r="C31" s="31" t="s">
        <v>85</v>
      </c>
      <c r="D31" s="31"/>
      <c r="E31" s="31"/>
      <c r="F31" s="31" t="s">
        <v>96</v>
      </c>
      <c r="G31" s="25" t="str">
        <f>_xll.qlMakeOIS(,B31,IborIndex,,"0D","Actual/365 (fixed)",,,Trigger)</f>
        <v>obj_004bb#0029</v>
      </c>
      <c r="H31" s="56"/>
      <c r="I31" s="38" t="str">
        <f>Currency&amp;CurveTenor&amp;B31&amp;C31&amp;"="</f>
        <v>JPYON1Y5MD=</v>
      </c>
      <c r="J31" s="35">
        <f>_xll.qlOvernightIndexedSwapFairRate(G31,Trigger)</f>
        <v>6.2130392891236589E-4</v>
      </c>
      <c r="K31" s="35">
        <f t="shared" si="0"/>
        <v>6.2130392891236589E-4</v>
      </c>
      <c r="L31" s="39" t="str">
        <f>IF(Contribute="abcd",IF('General Settings'!$I$6&lt;&gt;-1,_xll.RtContribute(SourceAlias,I31,Fields,J31:K31,"SCOPE:SERVER"),_xll.RtContribute(SourceAlias,"DDS_INSERT_S",{0,"BID","ASK"},I31:K31,"SCOPE:SERVER FTC:ALL")),"stopped")</f>
        <v>stopped</v>
      </c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x14ac:dyDescent="0.2">
      <c r="A32" s="53"/>
      <c r="B32" s="30" t="s">
        <v>47</v>
      </c>
      <c r="C32" s="31" t="s">
        <v>85</v>
      </c>
      <c r="D32" s="31"/>
      <c r="E32" s="31"/>
      <c r="F32" s="31" t="s">
        <v>96</v>
      </c>
      <c r="G32" s="25" t="str">
        <f>_xll.qlMakeOIS(,B32,IborIndex,,"0D","Actual/365 (fixed)",,,Trigger)</f>
        <v>obj_004c9#0029</v>
      </c>
      <c r="H32" s="56"/>
      <c r="I32" s="38" t="str">
        <f>Currency&amp;CurveTenor&amp;B32&amp;C32&amp;"="</f>
        <v>JPYON1Y6MD=</v>
      </c>
      <c r="J32" s="35">
        <f>_xll.qlOvernightIndexedSwapFairRate(G32,Trigger)</f>
        <v>6.2499999999995773E-4</v>
      </c>
      <c r="K32" s="35">
        <f t="shared" si="0"/>
        <v>6.2499999999995773E-4</v>
      </c>
      <c r="L32" s="39" t="str">
        <f>IF(Contribute="abcd",IF('General Settings'!$I$6&lt;&gt;-1,_xll.RtContribute(SourceAlias,I32,Fields,J32:K32,"SCOPE:SERVER"),_xll.RtContribute(SourceAlias,"DDS_INSERT_S",{0,"BID","ASK"},I32:K32,"SCOPE:SERVER FTC:ALL")),"stopped")</f>
        <v>stopped</v>
      </c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x14ac:dyDescent="0.2">
      <c r="A33" s="53"/>
      <c r="B33" s="30" t="s">
        <v>48</v>
      </c>
      <c r="C33" s="31" t="s">
        <v>85</v>
      </c>
      <c r="D33" s="31"/>
      <c r="E33" s="31"/>
      <c r="F33" s="31" t="s">
        <v>96</v>
      </c>
      <c r="G33" s="25" t="str">
        <f>_xll.qlMakeOIS(,B33,IborIndex,,"0D","Actual/365 (fixed)",,,Trigger)</f>
        <v>obj_004c3#0027</v>
      </c>
      <c r="H33" s="56"/>
      <c r="I33" s="38" t="str">
        <f>Currency&amp;CurveTenor&amp;B33&amp;C33&amp;"="</f>
        <v>JPYON1Y7MD=</v>
      </c>
      <c r="J33" s="35">
        <f>_xll.qlOvernightIndexedSwapFairRate(G33,Trigger)</f>
        <v>6.2597209598284963E-4</v>
      </c>
      <c r="K33" s="35">
        <f t="shared" si="0"/>
        <v>6.2597209598284963E-4</v>
      </c>
      <c r="L33" s="39" t="str">
        <f>IF(Contribute="abcd",IF('General Settings'!$I$6&lt;&gt;-1,_xll.RtContribute(SourceAlias,I33,Fields,J33:K33,"SCOPE:SERVER"),_xll.RtContribute(SourceAlias,"DDS_INSERT_S",{0,"BID","ASK"},I33:K33,"SCOPE:SERVER FTC:ALL")),"stopped")</f>
        <v>stopped</v>
      </c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x14ac:dyDescent="0.2">
      <c r="A34" s="53"/>
      <c r="B34" s="30" t="s">
        <v>49</v>
      </c>
      <c r="C34" s="31" t="s">
        <v>85</v>
      </c>
      <c r="D34" s="31"/>
      <c r="E34" s="31"/>
      <c r="F34" s="31" t="s">
        <v>96</v>
      </c>
      <c r="G34" s="25" t="str">
        <f>_xll.qlMakeOIS(,B34,IborIndex,,"0D","Actual/365 (fixed)",,,Trigger)</f>
        <v>obj_00496#0026</v>
      </c>
      <c r="H34" s="56"/>
      <c r="I34" s="38" t="str">
        <f>Currency&amp;CurveTenor&amp;B34&amp;C34&amp;"="</f>
        <v>JPYON1Y8MD=</v>
      </c>
      <c r="J34" s="35">
        <f>_xll.qlOvernightIndexedSwapFairRate(G34,Trigger)</f>
        <v>6.2553297918254488E-4</v>
      </c>
      <c r="K34" s="35">
        <f t="shared" si="0"/>
        <v>6.2553297918254488E-4</v>
      </c>
      <c r="L34" s="39" t="str">
        <f>IF(Contribute="abcd",IF('General Settings'!$I$6&lt;&gt;-1,_xll.RtContribute(SourceAlias,I34,Fields,J34:K34,"SCOPE:SERVER"),_xll.RtContribute(SourceAlias,"DDS_INSERT_S",{0,"BID","ASK"},I34:K34,"SCOPE:SERVER FTC:ALL")),"stopped")</f>
        <v>stopped</v>
      </c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x14ac:dyDescent="0.2">
      <c r="A35" s="53"/>
      <c r="B35" s="30" t="s">
        <v>50</v>
      </c>
      <c r="C35" s="31" t="s">
        <v>85</v>
      </c>
      <c r="D35" s="31"/>
      <c r="E35" s="31"/>
      <c r="F35" s="31" t="s">
        <v>96</v>
      </c>
      <c r="G35" s="25" t="str">
        <f>_xll.qlMakeOIS(,B35,IborIndex,,"0D","Actual/365 (fixed)",,,Trigger)</f>
        <v>obj_0049e#0026</v>
      </c>
      <c r="H35" s="56"/>
      <c r="I35" s="38" t="str">
        <f>Currency&amp;CurveTenor&amp;B35&amp;C35&amp;"="</f>
        <v>JPYON1Y9MD=</v>
      </c>
      <c r="J35" s="35">
        <f>_xll.qlOvernightIndexedSwapFairRate(G35,Trigger)</f>
        <v>6.2437934709811782E-4</v>
      </c>
      <c r="K35" s="35">
        <f t="shared" si="0"/>
        <v>6.2437934709811782E-4</v>
      </c>
      <c r="L35" s="39" t="str">
        <f>IF(Contribute="abcd",IF('General Settings'!$I$6&lt;&gt;-1,_xll.RtContribute(SourceAlias,I35,Fields,J35:K35,"SCOPE:SERVER"),_xll.RtContribute(SourceAlias,"DDS_INSERT_S",{0,"BID","ASK"},I35:K35,"SCOPE:SERVER FTC:ALL")),"stopped")</f>
        <v>stopped</v>
      </c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x14ac:dyDescent="0.2">
      <c r="A36" s="53"/>
      <c r="B36" s="30" t="s">
        <v>51</v>
      </c>
      <c r="C36" s="31" t="s">
        <v>85</v>
      </c>
      <c r="D36" s="31"/>
      <c r="E36" s="31"/>
      <c r="F36" s="31" t="s">
        <v>96</v>
      </c>
      <c r="G36" s="25" t="str">
        <f>_xll.qlMakeOIS(,B36,IborIndex,,"0D","Actual/365 (fixed)",,,Trigger)</f>
        <v>obj_004a6#0026</v>
      </c>
      <c r="H36" s="56"/>
      <c r="I36" s="38" t="str">
        <f>Currency&amp;CurveTenor&amp;B36&amp;C36&amp;"="</f>
        <v>JPYON1Y10MD=</v>
      </c>
      <c r="J36" s="35">
        <f>_xll.qlOvernightIndexedSwapFairRate(G36,Trigger)</f>
        <v>6.2357620744130083E-4</v>
      </c>
      <c r="K36" s="35">
        <f t="shared" si="0"/>
        <v>6.2357620744130083E-4</v>
      </c>
      <c r="L36" s="39" t="str">
        <f>IF(Contribute="abcd",IF('General Settings'!$I$6&lt;&gt;-1,_xll.RtContribute(SourceAlias,I36,Fields,J36:K36,"SCOPE:SERVER"),_xll.RtContribute(SourceAlias,"DDS_INSERT_S",{0,"BID","ASK"},I36:K36,"SCOPE:SERVER FTC:ALL")),"stopped")</f>
        <v>stopped</v>
      </c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x14ac:dyDescent="0.2">
      <c r="A37" s="53"/>
      <c r="B37" s="30" t="s">
        <v>52</v>
      </c>
      <c r="C37" s="31" t="s">
        <v>85</v>
      </c>
      <c r="D37" s="31"/>
      <c r="E37" s="31"/>
      <c r="F37" s="31" t="s">
        <v>96</v>
      </c>
      <c r="G37" s="25" t="str">
        <f>_xll.qlMakeOIS(,B37,IborIndex,,"0D","Actual/365 (fixed)",,,Trigger)</f>
        <v>obj_004ae#0025</v>
      </c>
      <c r="H37" s="56"/>
      <c r="I37" s="38" t="str">
        <f>Currency&amp;CurveTenor&amp;B37&amp;C37&amp;"="</f>
        <v>JPYON1Y11MD=</v>
      </c>
      <c r="J37" s="35">
        <f>_xll.qlOvernightIndexedSwapFairRate(G37,Trigger)</f>
        <v>6.2352882373536912E-4</v>
      </c>
      <c r="K37" s="35">
        <f t="shared" si="0"/>
        <v>6.2352882373536912E-4</v>
      </c>
      <c r="L37" s="39" t="str">
        <f>IF(Contribute="abcd",IF('General Settings'!$I$6&lt;&gt;-1,_xll.RtContribute(SourceAlias,I37,Fields,J37:K37,"SCOPE:SERVER"),_xll.RtContribute(SourceAlias,"DDS_INSERT_S",{0,"BID","ASK"},I37:K37,"SCOPE:SERVER FTC:ALL")),"stopped")</f>
        <v>stopped</v>
      </c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x14ac:dyDescent="0.2">
      <c r="A38" s="53"/>
      <c r="B38" s="30" t="s">
        <v>53</v>
      </c>
      <c r="C38" s="31" t="s">
        <v>85</v>
      </c>
      <c r="D38" s="31"/>
      <c r="E38" s="31"/>
      <c r="F38" s="31" t="s">
        <v>96</v>
      </c>
      <c r="G38" s="25" t="str">
        <f>_xll.qlMakeOIS(,B38,IborIndex,,"0D","Actual/365 (fixed)",,,Trigger)</f>
        <v>obj_004c6#0029</v>
      </c>
      <c r="H38" s="56"/>
      <c r="I38" s="38" t="str">
        <f>Currency&amp;CurveTenor&amp;B38&amp;C38&amp;"="</f>
        <v>JPYON2YD=</v>
      </c>
      <c r="J38" s="35">
        <f>_xll.qlOvernightIndexedSwapFairRate(G38,Trigger)</f>
        <v>6.2499999999996337E-4</v>
      </c>
      <c r="K38" s="35">
        <f t="shared" si="0"/>
        <v>6.2499999999996337E-4</v>
      </c>
      <c r="L38" s="39" t="str">
        <f>IF(Contribute="abcd",IF('General Settings'!$I$6&lt;&gt;-1,_xll.RtContribute(SourceAlias,I38,Fields,J38:K38,"SCOPE:SERVER"),_xll.RtContribute(SourceAlias,"DDS_INSERT_S",{0,"BID","ASK"},I38:K38,"SCOPE:SERVER FTC:ALL")),"stopped")</f>
        <v>stopped</v>
      </c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x14ac:dyDescent="0.2">
      <c r="A39" s="53"/>
      <c r="B39" s="30" t="s">
        <v>54</v>
      </c>
      <c r="C39" s="31" t="s">
        <v>85</v>
      </c>
      <c r="D39" s="31"/>
      <c r="E39" s="31"/>
      <c r="F39" s="31" t="s">
        <v>96</v>
      </c>
      <c r="G39" s="25" t="str">
        <f>_xll.qlMakeOIS(,B39,IborIndex,,"0D","Actual/365 (fixed)",,,Trigger)</f>
        <v>obj_004bc#0028</v>
      </c>
      <c r="H39" s="56"/>
      <c r="I39" s="38" t="str">
        <f>Currency&amp;CurveTenor&amp;B39&amp;C39&amp;"="</f>
        <v>JPYON2Y3MD=</v>
      </c>
      <c r="J39" s="35">
        <f>_xll.qlOvernightIndexedSwapFairRate(G39,Trigger)</f>
        <v>6.3844272481222036E-4</v>
      </c>
      <c r="K39" s="35">
        <f t="shared" si="0"/>
        <v>6.3844272481222036E-4</v>
      </c>
      <c r="L39" s="39" t="str">
        <f>IF(Contribute="abcd",IF('General Settings'!$I$6&lt;&gt;-1,_xll.RtContribute(SourceAlias,I39,Fields,J39:K39,"SCOPE:SERVER"),_xll.RtContribute(SourceAlias,"DDS_INSERT_S",{0,"BID","ASK"},I39:K39,"SCOPE:SERVER FTC:ALL")),"stopped")</f>
        <v>stopped</v>
      </c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x14ac:dyDescent="0.2">
      <c r="A40" s="53"/>
      <c r="B40" s="30" t="s">
        <v>55</v>
      </c>
      <c r="C40" s="31" t="s">
        <v>85</v>
      </c>
      <c r="D40" s="31"/>
      <c r="E40" s="31"/>
      <c r="F40" s="31" t="s">
        <v>96</v>
      </c>
      <c r="G40" s="25" t="str">
        <f>_xll.qlMakeOIS(,B40,IborIndex,,"0D","Actual/365 (fixed)",,,Trigger)</f>
        <v>obj_004c0#0028</v>
      </c>
      <c r="H40" s="56"/>
      <c r="I40" s="38" t="str">
        <f>Currency&amp;CurveTenor&amp;B40&amp;C40&amp;"="</f>
        <v>JPYON2Y6MD=</v>
      </c>
      <c r="J40" s="35">
        <f>_xll.qlOvernightIndexedSwapFairRate(G40,Trigger)</f>
        <v>6.5978078578991122E-4</v>
      </c>
      <c r="K40" s="35">
        <f t="shared" si="0"/>
        <v>6.5978078578991122E-4</v>
      </c>
      <c r="L40" s="39" t="str">
        <f>IF(Contribute="abcd",IF('General Settings'!$I$6&lt;&gt;-1,_xll.RtContribute(SourceAlias,I40,Fields,J40:K40,"SCOPE:SERVER"),_xll.RtContribute(SourceAlias,"DDS_INSERT_S",{0,"BID","ASK"},I40:K40,"SCOPE:SERVER FTC:ALL")),"stopped")</f>
        <v>stopped</v>
      </c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x14ac:dyDescent="0.2">
      <c r="A41" s="53"/>
      <c r="B41" s="30" t="s">
        <v>56</v>
      </c>
      <c r="C41" s="31" t="s">
        <v>85</v>
      </c>
      <c r="D41" s="31"/>
      <c r="E41" s="31"/>
      <c r="F41" s="31" t="s">
        <v>96</v>
      </c>
      <c r="G41" s="25" t="str">
        <f>_xll.qlMakeOIS(,B41,IborIndex,,"0D","Actual/365 (fixed)",,,Trigger)</f>
        <v>obj_004cd#0027</v>
      </c>
      <c r="H41" s="56"/>
      <c r="I41" s="38" t="str">
        <f>Currency&amp;CurveTenor&amp;B41&amp;C41&amp;"="</f>
        <v>JPYON2Y9MD=</v>
      </c>
      <c r="J41" s="35">
        <f>_xll.qlOvernightIndexedSwapFairRate(G41,Trigger)</f>
        <v>6.8122046845394508E-4</v>
      </c>
      <c r="K41" s="35">
        <f t="shared" si="0"/>
        <v>6.8122046845394508E-4</v>
      </c>
      <c r="L41" s="39" t="str">
        <f>IF(Contribute="abcd",IF('General Settings'!$I$6&lt;&gt;-1,_xll.RtContribute(SourceAlias,I41,Fields,J41:K41,"SCOPE:SERVER"),_xll.RtContribute(SourceAlias,"DDS_INSERT_S",{0,"BID","ASK"},I41:K41,"SCOPE:SERVER FTC:ALL")),"stopped")</f>
        <v>stopped</v>
      </c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x14ac:dyDescent="0.2">
      <c r="A42" s="53"/>
      <c r="B42" s="30" t="s">
        <v>57</v>
      </c>
      <c r="C42" s="31" t="s">
        <v>85</v>
      </c>
      <c r="D42" s="31"/>
      <c r="E42" s="31"/>
      <c r="F42" s="31" t="s">
        <v>96</v>
      </c>
      <c r="G42" s="25" t="str">
        <f>_xll.qlMakeOIS(,B42,IborIndex,,"0D","Actual/365 (fixed)",,,Trigger)</f>
        <v>obj_00497#0026</v>
      </c>
      <c r="H42" s="56"/>
      <c r="I42" s="38" t="str">
        <f>Currency&amp;CurveTenor&amp;B42&amp;C42&amp;"="</f>
        <v>JPYON3YD=</v>
      </c>
      <c r="J42" s="35">
        <f>_xll.qlOvernightIndexedSwapFairRate(G42,Trigger)</f>
        <v>6.9999999999993939E-4</v>
      </c>
      <c r="K42" s="35">
        <f t="shared" si="0"/>
        <v>6.9999999999993939E-4</v>
      </c>
      <c r="L42" s="39" t="str">
        <f>IF(Contribute="abcd",IF('General Settings'!$I$6&lt;&gt;-1,_xll.RtContribute(SourceAlias,I42,Fields,J42:K42,"SCOPE:SERVER"),_xll.RtContribute(SourceAlias,"DDS_INSERT_S",{0,"BID","ASK"},I42:K42,"SCOPE:SERVER FTC:ALL")),"stopped")</f>
        <v>stopped</v>
      </c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x14ac:dyDescent="0.2">
      <c r="A43" s="53"/>
      <c r="B43" s="30" t="s">
        <v>58</v>
      </c>
      <c r="C43" s="31" t="s">
        <v>85</v>
      </c>
      <c r="D43" s="31"/>
      <c r="E43" s="31"/>
      <c r="F43" s="31" t="s">
        <v>96</v>
      </c>
      <c r="G43" s="25" t="str">
        <f>_xll.qlMakeOIS(,B43,IborIndex,,"0D","Actual/365 (fixed)",,,Trigger)</f>
        <v>obj_0049f#0027</v>
      </c>
      <c r="H43" s="56"/>
      <c r="I43" s="38" t="str">
        <f>Currency&amp;CurveTenor&amp;B43&amp;C43&amp;"="</f>
        <v>JPYON4YD=</v>
      </c>
      <c r="J43" s="35">
        <f>_xll.qlOvernightIndexedSwapFairRate(G43,Trigger)</f>
        <v>7.7499999999996452E-4</v>
      </c>
      <c r="K43" s="35">
        <f t="shared" si="0"/>
        <v>7.7499999999996452E-4</v>
      </c>
      <c r="L43" s="39" t="str">
        <f>IF(Contribute="abcd",IF('General Settings'!$I$6&lt;&gt;-1,_xll.RtContribute(SourceAlias,I43,Fields,J43:K43,"SCOPE:SERVER"),_xll.RtContribute(SourceAlias,"DDS_INSERT_S",{0,"BID","ASK"},I43:K43,"SCOPE:SERVER FTC:ALL")),"stopped")</f>
        <v>stopped</v>
      </c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x14ac:dyDescent="0.2">
      <c r="A44" s="53"/>
      <c r="B44" s="30" t="s">
        <v>59</v>
      </c>
      <c r="C44" s="31" t="s">
        <v>85</v>
      </c>
      <c r="D44" s="31"/>
      <c r="E44" s="31"/>
      <c r="F44" s="31" t="s">
        <v>96</v>
      </c>
      <c r="G44" s="25" t="str">
        <f>_xll.qlMakeOIS(,B44,IborIndex,,"0D","Actual/365 (fixed)",,,Trigger)</f>
        <v>obj_004a7#0026</v>
      </c>
      <c r="H44" s="56"/>
      <c r="I44" s="38" t="str">
        <f>Currency&amp;CurveTenor&amp;B44&amp;C44&amp;"="</f>
        <v>JPYON5YD=</v>
      </c>
      <c r="J44" s="35">
        <f>_xll.qlOvernightIndexedSwapFairRate(G44,Trigger)</f>
        <v>1.0249999999998984E-3</v>
      </c>
      <c r="K44" s="35">
        <f t="shared" si="0"/>
        <v>1.0249999999998984E-3</v>
      </c>
      <c r="L44" s="39" t="str">
        <f>IF(Contribute="abcd",IF('General Settings'!$I$6&lt;&gt;-1,_xll.RtContribute(SourceAlias,I44,Fields,J44:K44,"SCOPE:SERVER"),_xll.RtContribute(SourceAlias,"DDS_INSERT_S",{0,"BID","ASK"},I44:K44,"SCOPE:SERVER FTC:ALL")),"stopped")</f>
        <v>stopped</v>
      </c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x14ac:dyDescent="0.2">
      <c r="A45" s="53"/>
      <c r="B45" s="30" t="s">
        <v>60</v>
      </c>
      <c r="C45" s="31" t="s">
        <v>85</v>
      </c>
      <c r="D45" s="31"/>
      <c r="E45" s="31"/>
      <c r="F45" s="31" t="s">
        <v>96</v>
      </c>
      <c r="G45" s="25" t="str">
        <f>_xll.qlMakeOIS(,B45,IborIndex,,"0D","Actual/365 (fixed)",,,Trigger)</f>
        <v>obj_004af#0025</v>
      </c>
      <c r="H45" s="56"/>
      <c r="I45" s="38" t="str">
        <f>Currency&amp;CurveTenor&amp;B45&amp;C45&amp;"="</f>
        <v>JPYON6YD=</v>
      </c>
      <c r="J45" s="35">
        <f>_xll.qlOvernightIndexedSwapFairRate(G45,Trigger)</f>
        <v>1.5500000000000591E-3</v>
      </c>
      <c r="K45" s="35">
        <f t="shared" si="0"/>
        <v>1.5500000000000591E-3</v>
      </c>
      <c r="L45" s="39" t="str">
        <f>IF(Contribute="abcd",IF('General Settings'!$I$6&lt;&gt;-1,_xll.RtContribute(SourceAlias,I45,Fields,J45:K45,"SCOPE:SERVER"),_xll.RtContribute(SourceAlias,"DDS_INSERT_S",{0,"BID","ASK"},I45:K45,"SCOPE:SERVER FTC:ALL")),"stopped")</f>
        <v>stopped</v>
      </c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x14ac:dyDescent="0.2">
      <c r="A46" s="53"/>
      <c r="B46" s="30" t="s">
        <v>61</v>
      </c>
      <c r="C46" s="31" t="s">
        <v>85</v>
      </c>
      <c r="D46" s="31"/>
      <c r="E46" s="31"/>
      <c r="F46" s="31" t="s">
        <v>96</v>
      </c>
      <c r="G46" s="25" t="str">
        <f>_xll.qlMakeOIS(,B46,IborIndex,,"0D","Actual/365 (fixed)",,,Trigger)</f>
        <v>obj_004b6#0029</v>
      </c>
      <c r="H46" s="56"/>
      <c r="I46" s="38" t="str">
        <f>Currency&amp;CurveTenor&amp;B46&amp;C46&amp;"="</f>
        <v>JPYON7YD=</v>
      </c>
      <c r="J46" s="35">
        <f>_xll.qlOvernightIndexedSwapFairRate(G46,Trigger)</f>
        <v>2.2250000000000052E-3</v>
      </c>
      <c r="K46" s="35">
        <f t="shared" si="0"/>
        <v>2.2250000000000052E-3</v>
      </c>
      <c r="L46" s="39" t="str">
        <f>IF(Contribute="abcd",IF('General Settings'!$I$6&lt;&gt;-1,_xll.RtContribute(SourceAlias,I46,Fields,J46:K46,"SCOPE:SERVER"),_xll.RtContribute(SourceAlias,"DDS_INSERT_S",{0,"BID","ASK"},I46:K46,"SCOPE:SERVER FTC:ALL")),"stopped")</f>
        <v>stopped</v>
      </c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x14ac:dyDescent="0.2">
      <c r="A47" s="53"/>
      <c r="B47" s="30" t="s">
        <v>62</v>
      </c>
      <c r="C47" s="31" t="s">
        <v>85</v>
      </c>
      <c r="D47" s="31"/>
      <c r="E47" s="31"/>
      <c r="F47" s="31" t="s">
        <v>96</v>
      </c>
      <c r="G47" s="25" t="str">
        <f>_xll.qlMakeOIS(,B47,IborIndex,,"0D","Actual/365 (fixed)",,,Trigger)</f>
        <v>obj_004c7#0028</v>
      </c>
      <c r="H47" s="56"/>
      <c r="I47" s="38" t="str">
        <f>Currency&amp;CurveTenor&amp;B47&amp;C47&amp;"="</f>
        <v>JPYON8YD=</v>
      </c>
      <c r="J47" s="35">
        <f>_xll.qlOvernightIndexedSwapFairRate(G47,Trigger)</f>
        <v>2.9249999999999879E-3</v>
      </c>
      <c r="K47" s="35">
        <f t="shared" si="0"/>
        <v>2.9249999999999879E-3</v>
      </c>
      <c r="L47" s="39" t="str">
        <f>IF(Contribute="abcd",IF('General Settings'!$I$6&lt;&gt;-1,_xll.RtContribute(SourceAlias,I47,Fields,J47:K47,"SCOPE:SERVER"),_xll.RtContribute(SourceAlias,"DDS_INSERT_S",{0,"BID","ASK"},I47:K47,"SCOPE:SERVER FTC:ALL")),"stopped")</f>
        <v>stopped</v>
      </c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x14ac:dyDescent="0.2">
      <c r="A48" s="53"/>
      <c r="B48" s="30" t="s">
        <v>63</v>
      </c>
      <c r="C48" s="31" t="s">
        <v>85</v>
      </c>
      <c r="D48" s="31"/>
      <c r="E48" s="31"/>
      <c r="F48" s="31" t="s">
        <v>96</v>
      </c>
      <c r="G48" s="25" t="str">
        <f>_xll.qlMakeOIS(,B48,IborIndex,,"0D","Actual/365 (fixed)",,,Trigger)</f>
        <v>obj_004ca#0027</v>
      </c>
      <c r="H48" s="56"/>
      <c r="I48" s="38" t="str">
        <f>Currency&amp;CurveTenor&amp;B48&amp;C48&amp;"="</f>
        <v>JPYON9YD=</v>
      </c>
      <c r="J48" s="35">
        <f>_xll.qlOvernightIndexedSwapFairRate(G48,Trigger)</f>
        <v>3.6499999999999909E-3</v>
      </c>
      <c r="K48" s="35">
        <f t="shared" si="0"/>
        <v>3.6499999999999909E-3</v>
      </c>
      <c r="L48" s="39" t="str">
        <f>IF(Contribute="abcd",IF('General Settings'!$I$6&lt;&gt;-1,_xll.RtContribute(SourceAlias,I48,Fields,J48:K48,"SCOPE:SERVER"),_xll.RtContribute(SourceAlias,"DDS_INSERT_S",{0,"BID","ASK"},I48:K48,"SCOPE:SERVER FTC:ALL")),"stopped")</f>
        <v>stopped</v>
      </c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x14ac:dyDescent="0.2">
      <c r="A49" s="53"/>
      <c r="B49" s="30" t="s">
        <v>64</v>
      </c>
      <c r="C49" s="31" t="s">
        <v>85</v>
      </c>
      <c r="D49" s="31"/>
      <c r="E49" s="31"/>
      <c r="F49" s="31" t="s">
        <v>96</v>
      </c>
      <c r="G49" s="25" t="str">
        <f>_xll.qlMakeOIS(,B49,IborIndex,,"0D","Actual/365 (fixed)",,,Trigger)</f>
        <v>obj_004c4#0027</v>
      </c>
      <c r="H49" s="56"/>
      <c r="I49" s="38" t="str">
        <f>Currency&amp;CurveTenor&amp;B49&amp;C49&amp;"="</f>
        <v>JPYON10YD=</v>
      </c>
      <c r="J49" s="35">
        <f>_xll.qlOvernightIndexedSwapFairRate(G49,Trigger)</f>
        <v>4.4000000000000159E-3</v>
      </c>
      <c r="K49" s="35">
        <f t="shared" si="0"/>
        <v>4.4000000000000159E-3</v>
      </c>
      <c r="L49" s="39" t="str">
        <f>IF(Contribute="abcd",IF('General Settings'!$I$6&lt;&gt;-1,_xll.RtContribute(SourceAlias,I49,Fields,J49:K49,"SCOPE:SERVER"),_xll.RtContribute(SourceAlias,"DDS_INSERT_S",{0,"BID","ASK"},I49:K49,"SCOPE:SERVER FTC:ALL")),"stopped")</f>
        <v>stopped</v>
      </c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x14ac:dyDescent="0.2">
      <c r="A50" s="53"/>
      <c r="B50" s="30" t="s">
        <v>65</v>
      </c>
      <c r="C50" s="31" t="s">
        <v>85</v>
      </c>
      <c r="D50" s="31"/>
      <c r="E50" s="31"/>
      <c r="F50" s="31" t="s">
        <v>96</v>
      </c>
      <c r="G50" s="25" t="str">
        <f>_xll.qlMakeOIS(,B50,IborIndex,,"0D","Actual/365 (fixed)",,,Trigger)</f>
        <v>obj_00498#0026</v>
      </c>
      <c r="H50" s="56"/>
      <c r="I50" s="38" t="str">
        <f>Currency&amp;CurveTenor&amp;B50&amp;C50&amp;"="</f>
        <v>JPYON11YD=</v>
      </c>
      <c r="J50" s="35">
        <f>_xll.qlOvernightIndexedSwapFairRate(G50,Trigger)</f>
        <v>5.2041649651860117E-3</v>
      </c>
      <c r="K50" s="35">
        <f t="shared" si="0"/>
        <v>5.2041649651860117E-3</v>
      </c>
      <c r="L50" s="39" t="str">
        <f>IF(Contribute="abcd",IF('General Settings'!$I$6&lt;&gt;-1,_xll.RtContribute(SourceAlias,I50,Fields,J50:K50,"SCOPE:SERVER"),_xll.RtContribute(SourceAlias,"DDS_INSERT_S",{0,"BID","ASK"},I50:K50,"SCOPE:SERVER FTC:ALL")),"stopped")</f>
        <v>stopped</v>
      </c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x14ac:dyDescent="0.2">
      <c r="A51" s="53"/>
      <c r="B51" s="30" t="s">
        <v>66</v>
      </c>
      <c r="C51" s="31" t="s">
        <v>85</v>
      </c>
      <c r="D51" s="31"/>
      <c r="E51" s="31"/>
      <c r="F51" s="31" t="s">
        <v>96</v>
      </c>
      <c r="G51" s="25" t="str">
        <f>_xll.qlMakeOIS(,B51,IborIndex,,"0D","Actual/365 (fixed)",,,Trigger)</f>
        <v>obj_004a0#0026</v>
      </c>
      <c r="H51" s="56"/>
      <c r="I51" s="38" t="str">
        <f>Currency&amp;CurveTenor&amp;B51&amp;C51&amp;"="</f>
        <v>JPYON12YD=</v>
      </c>
      <c r="J51" s="35">
        <f>_xll.qlOvernightIndexedSwapFairRate(G51,Trigger)</f>
        <v>6.0500000000000623E-3</v>
      </c>
      <c r="K51" s="35">
        <f t="shared" si="0"/>
        <v>6.0500000000000623E-3</v>
      </c>
      <c r="L51" s="39" t="str">
        <f>IF(Contribute="abcd",IF('General Settings'!$I$6&lt;&gt;-1,_xll.RtContribute(SourceAlias,I51,Fields,J51:K51,"SCOPE:SERVER"),_xll.RtContribute(SourceAlias,"DDS_INSERT_S",{0,"BID","ASK"},I51:K51,"SCOPE:SERVER FTC:ALL")),"stopped")</f>
        <v>stopped</v>
      </c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x14ac:dyDescent="0.2">
      <c r="A52" s="53"/>
      <c r="B52" s="30" t="s">
        <v>67</v>
      </c>
      <c r="C52" s="31" t="s">
        <v>85</v>
      </c>
      <c r="D52" s="31"/>
      <c r="E52" s="31"/>
      <c r="F52" s="31" t="s">
        <v>96</v>
      </c>
      <c r="G52" s="25" t="str">
        <f>_xll.qlMakeOIS(,B52,IborIndex,,"0D","Actual/365 (fixed)",,,Trigger)</f>
        <v>obj_004a8#0026</v>
      </c>
      <c r="H52" s="56"/>
      <c r="I52" s="38" t="str">
        <f>Currency&amp;CurveTenor&amp;B52&amp;C52&amp;"="</f>
        <v>JPYON13YD=</v>
      </c>
      <c r="J52" s="35">
        <f>_xll.qlOvernightIndexedSwapFairRate(G52,Trigger)</f>
        <v>6.91376872859111E-3</v>
      </c>
      <c r="K52" s="35">
        <f t="shared" si="0"/>
        <v>6.91376872859111E-3</v>
      </c>
      <c r="L52" s="39" t="str">
        <f>IF(Contribute="abcd",IF('General Settings'!$I$6&lt;&gt;-1,_xll.RtContribute(SourceAlias,I52,Fields,J52:K52,"SCOPE:SERVER"),_xll.RtContribute(SourceAlias,"DDS_INSERT_S",{0,"BID","ASK"},I52:K52,"SCOPE:SERVER FTC:ALL")),"stopped")</f>
        <v>stopped</v>
      </c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">
      <c r="A53" s="53"/>
      <c r="B53" s="30" t="s">
        <v>68</v>
      </c>
      <c r="C53" s="31" t="s">
        <v>85</v>
      </c>
      <c r="D53" s="31"/>
      <c r="E53" s="31"/>
      <c r="F53" s="31" t="s">
        <v>96</v>
      </c>
      <c r="G53" s="25" t="str">
        <f>_xll.qlMakeOIS(,B53,IborIndex,,"0D","Actual/365 (fixed)",,,Trigger)</f>
        <v>obj_004b0#0025</v>
      </c>
      <c r="H53" s="56"/>
      <c r="I53" s="38" t="str">
        <f>Currency&amp;CurveTenor&amp;B53&amp;C53&amp;"="</f>
        <v>JPYON14YD=</v>
      </c>
      <c r="J53" s="35">
        <f>_xll.qlOvernightIndexedSwapFairRate(G53,Trigger)</f>
        <v>7.7680199498101907E-3</v>
      </c>
      <c r="K53" s="35">
        <f t="shared" si="0"/>
        <v>7.7680199498101907E-3</v>
      </c>
      <c r="L53" s="39" t="str">
        <f>IF(Contribute="abcd",IF('General Settings'!$I$6&lt;&gt;-1,_xll.RtContribute(SourceAlias,I53,Fields,J53:K53,"SCOPE:SERVER"),_xll.RtContribute(SourceAlias,"DDS_INSERT_S",{0,"BID","ASK"},I53:K53,"SCOPE:SERVER FTC:ALL")),"stopped")</f>
        <v>stopped</v>
      </c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">
      <c r="A54" s="53"/>
      <c r="B54" s="30" t="s">
        <v>69</v>
      </c>
      <c r="C54" s="31" t="s">
        <v>85</v>
      </c>
      <c r="D54" s="31"/>
      <c r="E54" s="31"/>
      <c r="F54" s="31" t="s">
        <v>96</v>
      </c>
      <c r="G54" s="25" t="str">
        <f>_xll.qlMakeOIS(,B54,IborIndex,,"0D","Actual/365 (fixed)",,,Trigger)</f>
        <v>obj_004b7#0029</v>
      </c>
      <c r="H54" s="56"/>
      <c r="I54" s="38" t="str">
        <f>Currency&amp;CurveTenor&amp;B54&amp;C54&amp;"="</f>
        <v>JPYON15YD=</v>
      </c>
      <c r="J54" s="35">
        <f>_xll.qlOvernightIndexedSwapFairRate(G54,Trigger)</f>
        <v>8.5749999999999594E-3</v>
      </c>
      <c r="K54" s="35">
        <f t="shared" si="0"/>
        <v>8.5749999999999594E-3</v>
      </c>
      <c r="L54" s="39" t="str">
        <f>IF(Contribute="abcd",IF('General Settings'!$I$6&lt;&gt;-1,_xll.RtContribute(SourceAlias,I54,Fields,J54:K54,"SCOPE:SERVER"),_xll.RtContribute(SourceAlias,"DDS_INSERT_S",{0,"BID","ASK"},I54:K54,"SCOPE:SERVER FTC:ALL")),"stopped")</f>
        <v>stopped</v>
      </c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">
      <c r="A55" s="53"/>
      <c r="B55" s="30" t="s">
        <v>70</v>
      </c>
      <c r="C55" s="31" t="s">
        <v>85</v>
      </c>
      <c r="D55" s="31"/>
      <c r="E55" s="31"/>
      <c r="F55" s="31" t="s">
        <v>96</v>
      </c>
      <c r="G55" s="25" t="str">
        <f>_xll.qlMakeOIS(,B55,IborIndex,,"0D","Actual/365 (fixed)",,,Trigger)</f>
        <v>obj_004bd#0029</v>
      </c>
      <c r="H55" s="56"/>
      <c r="I55" s="38" t="str">
        <f>Currency&amp;CurveTenor&amp;B55&amp;C55&amp;"="</f>
        <v>JPYON16YD=</v>
      </c>
      <c r="J55" s="35">
        <f>_xll.qlOvernightIndexedSwapFairRate(G55,Trigger)</f>
        <v>9.3272333899682511E-3</v>
      </c>
      <c r="K55" s="35">
        <f t="shared" si="0"/>
        <v>9.3272333899682511E-3</v>
      </c>
      <c r="L55" s="39" t="str">
        <f>IF(Contribute="abcd",IF('General Settings'!$I$6&lt;&gt;-1,_xll.RtContribute(SourceAlias,I55,Fields,J55:K55,"SCOPE:SERVER"),_xll.RtContribute(SourceAlias,"DDS_INSERT_S",{0,"BID","ASK"},I55:K55,"SCOPE:SERVER FTC:ALL")),"stopped")</f>
        <v>stopped</v>
      </c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">
      <c r="A56" s="53"/>
      <c r="B56" s="30" t="s">
        <v>71</v>
      </c>
      <c r="C56" s="31" t="s">
        <v>85</v>
      </c>
      <c r="D56" s="31"/>
      <c r="E56" s="31"/>
      <c r="F56" s="31" t="s">
        <v>96</v>
      </c>
      <c r="G56" s="25" t="str">
        <f>_xll.qlMakeOIS(,B56,IborIndex,,"0D","Actual/365 (fixed)",,,Trigger)</f>
        <v>obj_004c1#0027</v>
      </c>
      <c r="H56" s="56"/>
      <c r="I56" s="38" t="str">
        <f>Currency&amp;CurveTenor&amp;B56&amp;C56&amp;"="</f>
        <v>JPYON17YD=</v>
      </c>
      <c r="J56" s="35">
        <f>_xll.qlOvernightIndexedSwapFairRate(G56,Trigger)</f>
        <v>1.0017155310275808E-2</v>
      </c>
      <c r="K56" s="35">
        <f t="shared" si="0"/>
        <v>1.0017155310275808E-2</v>
      </c>
      <c r="L56" s="39" t="str">
        <f>IF(Contribute="abcd",IF('General Settings'!$I$6&lt;&gt;-1,_xll.RtContribute(SourceAlias,I56,Fields,J56:K56,"SCOPE:SERVER"),_xll.RtContribute(SourceAlias,"DDS_INSERT_S",{0,"BID","ASK"},I56:K56,"SCOPE:SERVER FTC:ALL")),"stopped")</f>
        <v>stopped</v>
      </c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">
      <c r="A57" s="53"/>
      <c r="B57" s="30" t="s">
        <v>72</v>
      </c>
      <c r="C57" s="31" t="s">
        <v>85</v>
      </c>
      <c r="D57" s="31"/>
      <c r="E57" s="31"/>
      <c r="F57" s="31" t="s">
        <v>96</v>
      </c>
      <c r="G57" s="25" t="str">
        <f>_xll.qlMakeOIS(,B57,IborIndex,,"0D","Actual/365 (fixed)",,,Trigger)</f>
        <v>obj_004ce#0026</v>
      </c>
      <c r="H57" s="56"/>
      <c r="I57" s="38" t="str">
        <f>Currency&amp;CurveTenor&amp;B57&amp;C57&amp;"="</f>
        <v>JPYON18YD=</v>
      </c>
      <c r="J57" s="35">
        <f>_xll.qlOvernightIndexedSwapFairRate(G57,Trigger)</f>
        <v>1.0644428299845951E-2</v>
      </c>
      <c r="K57" s="35">
        <f t="shared" si="0"/>
        <v>1.0644428299845951E-2</v>
      </c>
      <c r="L57" s="39" t="str">
        <f>IF(Contribute="abcd",IF('General Settings'!$I$6&lt;&gt;-1,_xll.RtContribute(SourceAlias,I57,Fields,J57:K57,"SCOPE:SERVER"),_xll.RtContribute(SourceAlias,"DDS_INSERT_S",{0,"BID","ASK"},I57:K57,"SCOPE:SERVER FTC:ALL")),"stopped")</f>
        <v>stopped</v>
      </c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">
      <c r="A58" s="53"/>
      <c r="B58" s="30" t="s">
        <v>73</v>
      </c>
      <c r="C58" s="31" t="s">
        <v>85</v>
      </c>
      <c r="D58" s="31"/>
      <c r="E58" s="31"/>
      <c r="F58" s="31" t="s">
        <v>96</v>
      </c>
      <c r="G58" s="25" t="str">
        <f>_xll.qlMakeOIS(,B58,IborIndex,,"0D","Actual/365 (fixed)",,,Trigger)</f>
        <v>obj_00499#0026</v>
      </c>
      <c r="H58" s="56"/>
      <c r="I58" s="38" t="str">
        <f>Currency&amp;CurveTenor&amp;B58&amp;C58&amp;"="</f>
        <v>JPYON19YD=</v>
      </c>
      <c r="J58" s="35">
        <f>_xll.qlOvernightIndexedSwapFairRate(G58,Trigger)</f>
        <v>1.120741612822623E-2</v>
      </c>
      <c r="K58" s="35">
        <f t="shared" si="0"/>
        <v>1.120741612822623E-2</v>
      </c>
      <c r="L58" s="39" t="str">
        <f>IF(Contribute="abcd",IF('General Settings'!$I$6&lt;&gt;-1,_xll.RtContribute(SourceAlias,I58,Fields,J58:K58,"SCOPE:SERVER"),_xll.RtContribute(SourceAlias,"DDS_INSERT_S",{0,"BID","ASK"},I58:K58,"SCOPE:SERVER FTC:ALL")),"stopped")</f>
        <v>stopped</v>
      </c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">
      <c r="A59" s="53"/>
      <c r="B59" s="30" t="s">
        <v>74</v>
      </c>
      <c r="C59" s="31" t="s">
        <v>85</v>
      </c>
      <c r="D59" s="31"/>
      <c r="E59" s="31"/>
      <c r="F59" s="31" t="s">
        <v>96</v>
      </c>
      <c r="G59" s="25" t="str">
        <f>_xll.qlMakeOIS(,B59,IborIndex,,"0D","Actual/365 (fixed)",,,Trigger)</f>
        <v>obj_004a1#0026</v>
      </c>
      <c r="H59" s="56"/>
      <c r="I59" s="38" t="str">
        <f>Currency&amp;CurveTenor&amp;B59&amp;C59&amp;"="</f>
        <v>JPYON20YD=</v>
      </c>
      <c r="J59" s="35">
        <f>_xll.qlOvernightIndexedSwapFairRate(G59,Trigger)</f>
        <v>1.1699999999999985E-2</v>
      </c>
      <c r="K59" s="35">
        <f t="shared" si="0"/>
        <v>1.1699999999999985E-2</v>
      </c>
      <c r="L59" s="39" t="str">
        <f>IF(Contribute="abcd",IF('General Settings'!$I$6&lt;&gt;-1,_xll.RtContribute(SourceAlias,I59,Fields,J59:K59,"SCOPE:SERVER"),_xll.RtContribute(SourceAlias,"DDS_INSERT_S",{0,"BID","ASK"},I59:K59,"SCOPE:SERVER FTC:ALL")),"stopped")</f>
        <v>stopped</v>
      </c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">
      <c r="A60" s="53"/>
      <c r="B60" s="30" t="s">
        <v>75</v>
      </c>
      <c r="C60" s="31" t="s">
        <v>85</v>
      </c>
      <c r="D60" s="31"/>
      <c r="E60" s="31"/>
      <c r="F60" s="31" t="s">
        <v>96</v>
      </c>
      <c r="G60" s="25" t="str">
        <f>_xll.qlMakeOIS(,B60,IborIndex,,"0D","Actual/365 (fixed)",,,Trigger)</f>
        <v>obj_004a9#0026</v>
      </c>
      <c r="H60" s="56"/>
      <c r="I60" s="38" t="str">
        <f>Currency&amp;CurveTenor&amp;B60&amp;C60&amp;"="</f>
        <v>JPYON21YD=</v>
      </c>
      <c r="J60" s="35">
        <f>_xll.qlOvernightIndexedSwapFairRate(G60,Trigger)</f>
        <v>1.2128885759419146E-2</v>
      </c>
      <c r="K60" s="35">
        <f t="shared" si="0"/>
        <v>1.2128885759419146E-2</v>
      </c>
      <c r="L60" s="39" t="str">
        <f>IF(Contribute="abcd",IF('General Settings'!$I$6&lt;&gt;-1,_xll.RtContribute(SourceAlias,I60,Fields,J60:K60,"SCOPE:SERVER"),_xll.RtContribute(SourceAlias,"DDS_INSERT_S",{0,"BID","ASK"},I60:K60,"SCOPE:SERVER FTC:ALL")),"stopped")</f>
        <v>stopped</v>
      </c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">
      <c r="A61" s="53"/>
      <c r="B61" s="30" t="s">
        <v>76</v>
      </c>
      <c r="C61" s="31" t="s">
        <v>85</v>
      </c>
      <c r="D61" s="31"/>
      <c r="E61" s="31"/>
      <c r="F61" s="31" t="s">
        <v>96</v>
      </c>
      <c r="G61" s="25" t="str">
        <f>_xll.qlMakeOIS(,B61,IborIndex,,"0D","Actual/365 (fixed)",,,Trigger)</f>
        <v>obj_004b1#0025</v>
      </c>
      <c r="H61" s="56"/>
      <c r="I61" s="38" t="str">
        <f>Currency&amp;CurveTenor&amp;B61&amp;C61&amp;"="</f>
        <v>JPYON22YD=</v>
      </c>
      <c r="J61" s="35">
        <f>_xll.qlOvernightIndexedSwapFairRate(G61,Trigger)</f>
        <v>1.2504492385493149E-2</v>
      </c>
      <c r="K61" s="35">
        <f t="shared" si="0"/>
        <v>1.2504492385493149E-2</v>
      </c>
      <c r="L61" s="39" t="str">
        <f>IF(Contribute="abcd",IF('General Settings'!$I$6&lt;&gt;-1,_xll.RtContribute(SourceAlias,I61,Fields,J61:K61,"SCOPE:SERVER"),_xll.RtContribute(SourceAlias,"DDS_INSERT_S",{0,"BID","ASK"},I61:K61,"SCOPE:SERVER FTC:ALL")),"stopped")</f>
        <v>stopped</v>
      </c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">
      <c r="A62" s="53"/>
      <c r="B62" s="30" t="s">
        <v>77</v>
      </c>
      <c r="C62" s="31" t="s">
        <v>85</v>
      </c>
      <c r="D62" s="31"/>
      <c r="E62" s="31"/>
      <c r="F62" s="31" t="s">
        <v>96</v>
      </c>
      <c r="G62" s="25" t="str">
        <f>_xll.qlMakeOIS(,B62,IborIndex,,"0D","Actual/365 (fixed)",,,Trigger)</f>
        <v>obj_004b8#0028</v>
      </c>
      <c r="H62" s="56"/>
      <c r="I62" s="38" t="str">
        <f>Currency&amp;CurveTenor&amp;B62&amp;C62&amp;"="</f>
        <v>JPYON23YD=</v>
      </c>
      <c r="J62" s="35">
        <f>_xll.qlOvernightIndexedSwapFairRate(G62,Trigger)</f>
        <v>1.2832090759200296E-2</v>
      </c>
      <c r="K62" s="35">
        <f t="shared" si="0"/>
        <v>1.2832090759200296E-2</v>
      </c>
      <c r="L62" s="39" t="str">
        <f>IF(Contribute="abcd",IF('General Settings'!$I$6&lt;&gt;-1,_xll.RtContribute(SourceAlias,I62,Fields,J62:K62,"SCOPE:SERVER"),_xll.RtContribute(SourceAlias,"DDS_INSERT_S",{0,"BID","ASK"},I62:K62,"SCOPE:SERVER FTC:ALL")),"stopped")</f>
        <v>stopped</v>
      </c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">
      <c r="A63" s="53"/>
      <c r="B63" s="30" t="s">
        <v>78</v>
      </c>
      <c r="C63" s="31" t="s">
        <v>85</v>
      </c>
      <c r="D63" s="31"/>
      <c r="E63" s="31"/>
      <c r="F63" s="31" t="s">
        <v>96</v>
      </c>
      <c r="G63" s="25" t="str">
        <f>_xll.qlMakeOIS(,B63,IborIndex,,"0D","Actual/365 (fixed)",,,Trigger)</f>
        <v>obj_004be#0028</v>
      </c>
      <c r="H63" s="56"/>
      <c r="I63" s="38" t="str">
        <f>Currency&amp;CurveTenor&amp;B63&amp;C63&amp;"="</f>
        <v>JPYON24YD=</v>
      </c>
      <c r="J63" s="35">
        <f>_xll.qlOvernightIndexedSwapFairRate(G63,Trigger)</f>
        <v>1.3119863372111833E-2</v>
      </c>
      <c r="K63" s="35">
        <f t="shared" si="0"/>
        <v>1.3119863372111833E-2</v>
      </c>
      <c r="L63" s="39" t="str">
        <f>IF(Contribute="abcd",IF('General Settings'!$I$6&lt;&gt;-1,_xll.RtContribute(SourceAlias,I63,Fields,J63:K63,"SCOPE:SERVER"),_xll.RtContribute(SourceAlias,"DDS_INSERT_S",{0,"BID","ASK"},I63:K63,"SCOPE:SERVER FTC:ALL")),"stopped")</f>
        <v>stopped</v>
      </c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">
      <c r="A64" s="53"/>
      <c r="B64" s="30" t="s">
        <v>79</v>
      </c>
      <c r="C64" s="31" t="s">
        <v>85</v>
      </c>
      <c r="D64" s="31"/>
      <c r="E64" s="31"/>
      <c r="F64" s="31" t="s">
        <v>96</v>
      </c>
      <c r="G64" s="25" t="str">
        <f>_xll.qlMakeOIS(,B64,IborIndex,,"0D","Actual/365 (fixed)",,,Trigger)</f>
        <v>obj_004cb#0027</v>
      </c>
      <c r="H64" s="56"/>
      <c r="I64" s="38" t="str">
        <f>Currency&amp;CurveTenor&amp;B64&amp;C64&amp;"="</f>
        <v>JPYON25YD=</v>
      </c>
      <c r="J64" s="35">
        <f>_xll.qlOvernightIndexedSwapFairRate(G64,Trigger)</f>
        <v>1.3375000000000014E-2</v>
      </c>
      <c r="K64" s="35">
        <f t="shared" si="0"/>
        <v>1.3375000000000014E-2</v>
      </c>
      <c r="L64" s="39" t="str">
        <f>IF(Contribute="abcd",IF('General Settings'!$I$6&lt;&gt;-1,_xll.RtContribute(SourceAlias,I64,Fields,J64:K64,"SCOPE:SERVER"),_xll.RtContribute(SourceAlias,"DDS_INSERT_S",{0,"BID","ASK"},I64:K64,"SCOPE:SERVER FTC:ALL")),"stopped")</f>
        <v>stopped</v>
      </c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">
      <c r="A65" s="53"/>
      <c r="B65" s="30" t="s">
        <v>80</v>
      </c>
      <c r="C65" s="31" t="s">
        <v>85</v>
      </c>
      <c r="D65" s="31"/>
      <c r="E65" s="31"/>
      <c r="F65" s="31" t="s">
        <v>96</v>
      </c>
      <c r="G65" s="25" t="str">
        <f>_xll.qlMakeOIS(,B65,IborIndex,,"0D","Actual/365 (fixed)",,,Trigger)</f>
        <v>obj_004c5#0026</v>
      </c>
      <c r="H65" s="56"/>
      <c r="I65" s="38" t="str">
        <f>Currency&amp;CurveTenor&amp;B65&amp;C65&amp;"="</f>
        <v>JPYON26YD=</v>
      </c>
      <c r="J65" s="35">
        <f>_xll.qlOvernightIndexedSwapFairRate(G65,Trigger)</f>
        <v>1.3599166642740463E-2</v>
      </c>
      <c r="K65" s="35">
        <f t="shared" si="0"/>
        <v>1.3599166642740463E-2</v>
      </c>
      <c r="L65" s="39" t="str">
        <f>IF(Contribute="abcd",IF('General Settings'!$I$6&lt;&gt;-1,_xll.RtContribute(SourceAlias,I65,Fields,J65:K65,"SCOPE:SERVER"),_xll.RtContribute(SourceAlias,"DDS_INSERT_S",{0,"BID","ASK"},I65:K65,"SCOPE:SERVER FTC:ALL")),"stopped")</f>
        <v>stopped</v>
      </c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">
      <c r="A66" s="53"/>
      <c r="B66" s="30" t="s">
        <v>81</v>
      </c>
      <c r="C66" s="31" t="s">
        <v>85</v>
      </c>
      <c r="D66" s="31"/>
      <c r="E66" s="31"/>
      <c r="F66" s="31" t="s">
        <v>96</v>
      </c>
      <c r="G66" s="25" t="str">
        <f>_xll.qlMakeOIS(,B66,IborIndex,,"0D","Actual/365 (fixed)",,,Trigger)</f>
        <v>obj_0049a#0026</v>
      </c>
      <c r="H66" s="56"/>
      <c r="I66" s="38" t="str">
        <f>Currency&amp;CurveTenor&amp;B66&amp;C66&amp;"="</f>
        <v>JPYON27YD=</v>
      </c>
      <c r="J66" s="35">
        <f>_xll.qlOvernightIndexedSwapFairRate(G66,Trigger)</f>
        <v>1.3800030826305595E-2</v>
      </c>
      <c r="K66" s="35">
        <f t="shared" si="0"/>
        <v>1.3800030826305595E-2</v>
      </c>
      <c r="L66" s="39" t="str">
        <f>IF(Contribute="abcd",IF('General Settings'!$I$6&lt;&gt;-1,_xll.RtContribute(SourceAlias,I66,Fields,J66:K66,"SCOPE:SERVER"),_xll.RtContribute(SourceAlias,"DDS_INSERT_S",{0,"BID","ASK"},I66:K66,"SCOPE:SERVER FTC:ALL")),"stopped")</f>
        <v>stopped</v>
      </c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">
      <c r="A67" s="53"/>
      <c r="B67" s="30" t="s">
        <v>82</v>
      </c>
      <c r="C67" s="31" t="s">
        <v>85</v>
      </c>
      <c r="D67" s="31"/>
      <c r="E67" s="31"/>
      <c r="F67" s="31" t="s">
        <v>96</v>
      </c>
      <c r="G67" s="25" t="str">
        <f>_xll.qlMakeOIS(,B67,IborIndex,,"0D","Actual/365 (fixed)",,,Trigger)</f>
        <v>obj_004a2#0026</v>
      </c>
      <c r="H67" s="56"/>
      <c r="I67" s="38" t="str">
        <f>Currency&amp;CurveTenor&amp;B67&amp;C67&amp;"="</f>
        <v>JPYON28YD=</v>
      </c>
      <c r="J67" s="35">
        <f>_xll.qlOvernightIndexedSwapFairRate(G67,Trigger)</f>
        <v>1.3981238468125439E-2</v>
      </c>
      <c r="K67" s="35">
        <f t="shared" si="0"/>
        <v>1.3981238468125439E-2</v>
      </c>
      <c r="L67" s="39" t="str">
        <f>IF(Contribute="abcd",IF('General Settings'!$I$6&lt;&gt;-1,_xll.RtContribute(SourceAlias,I67,Fields,J67:K67,"SCOPE:SERVER"),_xll.RtContribute(SourceAlias,"DDS_INSERT_S",{0,"BID","ASK"},I67:K67,"SCOPE:SERVER FTC:ALL")),"stopped")</f>
        <v>stopped</v>
      </c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">
      <c r="A68" s="53"/>
      <c r="B68" s="30" t="s">
        <v>83</v>
      </c>
      <c r="C68" s="31" t="s">
        <v>85</v>
      </c>
      <c r="D68" s="31"/>
      <c r="E68" s="31"/>
      <c r="F68" s="31" t="s">
        <v>96</v>
      </c>
      <c r="G68" s="25" t="str">
        <f>_xll.qlMakeOIS(,B68,IborIndex,,"0D","Actual/365 (fixed)",,,Trigger)</f>
        <v>obj_004aa#0026</v>
      </c>
      <c r="H68" s="56"/>
      <c r="I68" s="38" t="str">
        <f>Currency&amp;CurveTenor&amp;B68&amp;C68&amp;"="</f>
        <v>JPYON29YD=</v>
      </c>
      <c r="J68" s="35">
        <f>_xll.qlOvernightIndexedSwapFairRate(G68,Trigger)</f>
        <v>1.4146444661933677E-2</v>
      </c>
      <c r="K68" s="35">
        <f t="shared" si="0"/>
        <v>1.4146444661933677E-2</v>
      </c>
      <c r="L68" s="39" t="str">
        <f>IF(Contribute="abcd",IF('General Settings'!$I$6&lt;&gt;-1,_xll.RtContribute(SourceAlias,I68,Fields,J68:K68,"SCOPE:SERVER"),_xll.RtContribute(SourceAlias,"DDS_INSERT_S",{0,"BID","ASK"},I68:K68,"SCOPE:SERVER FTC:ALL")),"stopped")</f>
        <v>stopped</v>
      </c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2" thickBot="1" x14ac:dyDescent="0.25">
      <c r="A69" s="53"/>
      <c r="B69" s="32" t="s">
        <v>84</v>
      </c>
      <c r="C69" s="33" t="s">
        <v>85</v>
      </c>
      <c r="D69" s="33"/>
      <c r="E69" s="33"/>
      <c r="F69" s="33" t="s">
        <v>96</v>
      </c>
      <c r="G69" s="26" t="str">
        <f>_xll.qlMakeOIS(,B69,IborIndex,,"0D","Actual/365 (fixed)",,,Trigger)</f>
        <v>obj_004b2#0025</v>
      </c>
      <c r="H69" s="56"/>
      <c r="I69" s="40" t="str">
        <f>Currency&amp;CurveTenor&amp;B69&amp;C69&amp;"="</f>
        <v>JPYON30YD=</v>
      </c>
      <c r="J69" s="41">
        <f>_xll.qlOvernightIndexedSwapFairRate(G69,Trigger)</f>
        <v>1.430000000000004E-2</v>
      </c>
      <c r="K69" s="41">
        <f t="shared" si="0"/>
        <v>1.430000000000004E-2</v>
      </c>
      <c r="L69" s="42" t="str">
        <f>IF(Contribute="abcd",IF('General Settings'!$I$6&lt;&gt;-1,_xll.RtContribute(SourceAlias,I69,Fields,J69:K69,"SCOPE:SERVER"),_xll.RtContribute(SourceAlias,"DDS_INSERT_S",{0,"BID","ASK"},I69:K69,"SCOPE:SERVER FTC:ALL")),"stopped")</f>
        <v>stopped</v>
      </c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4"/>
      <c r="K70" s="54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4"/>
      <c r="K71" s="54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4"/>
      <c r="K72" s="54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4"/>
      <c r="K73" s="54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4"/>
      <c r="K74" s="54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4"/>
      <c r="K75" s="54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4"/>
      <c r="K76" s="54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4"/>
      <c r="K77" s="54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4"/>
      <c r="K78" s="54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4"/>
      <c r="K79" s="54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4"/>
      <c r="K80" s="54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4"/>
      <c r="K81" s="54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4"/>
      <c r="K82" s="54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4"/>
      <c r="K83" s="54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4"/>
      <c r="K84" s="54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4"/>
      <c r="K85" s="54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4"/>
      <c r="K86" s="54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4"/>
      <c r="K87" s="54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4"/>
      <c r="K88" s="54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4"/>
      <c r="K89" s="54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4"/>
      <c r="K90" s="54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4"/>
      <c r="K91" s="54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4"/>
      <c r="K92" s="54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4"/>
      <c r="K93" s="54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4"/>
      <c r="K94" s="54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4"/>
      <c r="K95" s="54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4"/>
      <c r="K96" s="54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4"/>
      <c r="K97" s="54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4"/>
      <c r="K98" s="54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4"/>
      <c r="K99" s="54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4"/>
      <c r="K100" s="54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4"/>
      <c r="K101" s="54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4"/>
      <c r="K102" s="54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4"/>
      <c r="K103" s="54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</sheetData>
  <dataValidations count="2">
    <dataValidation type="list" allowBlank="1" showInputMessage="1" showErrorMessage="1" sqref="C9:C69">
      <formula1>InstrumentType</formula1>
    </dataValidation>
    <dataValidation type="list" allowBlank="1" showInputMessage="1" showErrorMessage="1" sqref="F9:F69 F6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3" sqref="E33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1" sqref="G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General Settings</vt:lpstr>
      <vt:lpstr>ON Contribution</vt:lpstr>
      <vt:lpstr>STD Contribution</vt:lpstr>
      <vt:lpstr>3M Contribution</vt:lpstr>
      <vt:lpstr>6M Contribution</vt:lpstr>
      <vt:lpstr>Calendar</vt:lpstr>
      <vt:lpstr>Contribute</vt:lpstr>
      <vt:lpstr>Currency</vt:lpstr>
      <vt:lpstr>'ON Contribution'!CurveTenor</vt:lpstr>
      <vt:lpstr>EvaluationDate</vt:lpstr>
      <vt:lpstr>Fields</vt:lpstr>
      <vt:lpstr>'ON Contribution'!IborIndex</vt:lpstr>
      <vt:lpstr>IborIndexFamily</vt:lpstr>
      <vt:lpstr>'ON Contribution'!InstrumentType</vt:lpstr>
      <vt:lpstr>SettlementDate</vt:lpstr>
      <vt:lpstr>SettlementDays</vt:lpstr>
      <vt:lpstr>SourceAlias</vt:lpstr>
      <vt:lpstr>Trigger</vt:lpstr>
      <vt:lpstr>TriggerCounter</vt:lpstr>
      <vt:lpstr>'ON Contribution'!YieldCurve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ZANZI MADDALENA</cp:lastModifiedBy>
  <cp:lastPrinted>2013-07-11T09:05:29Z</cp:lastPrinted>
  <dcterms:created xsi:type="dcterms:W3CDTF">2013-06-26T06:50:40Z</dcterms:created>
  <dcterms:modified xsi:type="dcterms:W3CDTF">2014-06-30T15:49:09Z</dcterms:modified>
</cp:coreProperties>
</file>