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30" tabRatio="879" activeTab="9"/>
  </bookViews>
  <sheets>
    <sheet name="General Settings" sheetId="56" r:id="rId1"/>
    <sheet name="CNH Hibor" sheetId="6" r:id="rId2"/>
    <sheet name="Deposits" sheetId="15" r:id="rId3"/>
    <sheet name="FRA" sheetId="16" r:id="rId4"/>
    <sheet name="Futures1M" sheetId="17" r:id="rId5"/>
    <sheet name="Futures3M" sheetId="18" r:id="rId6"/>
    <sheet name="FuturesHWConvAdj" sheetId="20" r:id="rId7"/>
    <sheet name="OIS" sheetId="22" r:id="rId8"/>
    <sheet name="Swaps1M" sheetId="23" r:id="rId9"/>
    <sheet name="Swap3M" sheetId="25" r:id="rId10"/>
    <sheet name="Swap6M" sheetId="26" r:id="rId11"/>
    <sheet name="ON" sheetId="28" r:id="rId12"/>
    <sheet name="1M (2)" sheetId="34" r:id="rId13"/>
    <sheet name="3M (2)" sheetId="35" r:id="rId14"/>
    <sheet name="FwdEONIAOIS" sheetId="55" r:id="rId15"/>
    <sheet name="SFIX3" sheetId="60" r:id="rId16"/>
    <sheet name="IB365" sheetId="61" r:id="rId17"/>
    <sheet name="IBOR" sheetId="62" r:id="rId18"/>
  </sheets>
  <definedNames>
    <definedName name="Calendar">'General Settings'!$I$11</definedName>
    <definedName name="Contributor" localSheetId="2">Deposits!$J$2</definedName>
    <definedName name="Contributor" localSheetId="14">FwdEONIAOIS!$F$2</definedName>
    <definedName name="Contributor" localSheetId="7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2">Deposits!$S$5:$W$13</definedName>
    <definedName name="ContributorTable">'General Settings'!$C$12:$D$19</definedName>
    <definedName name="Conventions" localSheetId="9">Swap3M!$AF$5:$AH$9</definedName>
    <definedName name="Conventions" localSheetId="10">Swap6M!$AF$5:$AH$9</definedName>
    <definedName name="Counter" localSheetId="14">FwdEONIAOIS!$Q$3</definedName>
    <definedName name="Counter">Futures1M!$Z$4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>'General Settings'!$I$19</definedName>
    <definedName name="FileName" localSheetId="1">'CNH Hibor'!#REF!</definedName>
    <definedName name="FileOverwrite">'General Settings'!$I$8</definedName>
    <definedName name="FixingType">'General Settings'!$I$21</definedName>
    <definedName name="FuturesCodes" localSheetId="4">Futures1M!$M$6:$M$17</definedName>
    <definedName name="FuturesCodes" localSheetId="5">Futures3M!$M$6:$M$47</definedName>
    <definedName name="FuturesDates" localSheetId="4">Futures1M!$N$6:$N$17</definedName>
    <definedName name="FuturesDates" localSheetId="5">Futures3M!$N$6:$N$47</definedName>
    <definedName name="IborIndex" localSheetId="4">Futures1M!$AM$4</definedName>
    <definedName name="IborIndex" localSheetId="5">Futures3M!$AM$4</definedName>
    <definedName name="Instruments" localSheetId="3">FRA!$M$7:$M$33</definedName>
    <definedName name="Instruments" localSheetId="14">FwdEONIAOIS!$E$5:$E$10</definedName>
    <definedName name="Instruments" localSheetId="7">OIS!$N$5:$N$58</definedName>
    <definedName name="Instruments" localSheetId="9">Swap3M!$R$5:$R$42</definedName>
    <definedName name="Instruments" localSheetId="10">Swap6M!$R$5:$R$42</definedName>
    <definedName name="Instruments" localSheetId="8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4">Futures1M!$AC$6:$AD$10</definedName>
    <definedName name="LiffeCodes" localSheetId="5">Futures3M!$AC$6:$AD$10</definedName>
    <definedName name="LiveDataFeed">'General Settings'!$D$22</definedName>
    <definedName name="MeanReversion" localSheetId="4">Futures1M!$AM$3</definedName>
    <definedName name="MeanReversion" localSheetId="5">Futures3M!$AM$3</definedName>
    <definedName name="MoneyMarketDayCounter">'General Settings'!$I$20</definedName>
    <definedName name="Months" localSheetId="11">ON!$B$1</definedName>
    <definedName name="ObjectOverwrite">'General Settings'!$I$5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2">Deposits!$O$5:$O$22</definedName>
    <definedName name="Quote" localSheetId="3">FRA!$W$7:$W$33</definedName>
    <definedName name="Quote" localSheetId="4">Futures1M!$Y$6:$Y$17</definedName>
    <definedName name="Quote" localSheetId="5">Futures3M!$Y$6:$Y$47</definedName>
    <definedName name="Quote" localSheetId="6">FuturesHWConvAdj!$P$5:$P$6</definedName>
    <definedName name="Quote" localSheetId="14">FwdEONIAOIS!$P$5:$P$10</definedName>
    <definedName name="Quote" localSheetId="7">OIS!$X$5:$X$58</definedName>
    <definedName name="Quote" localSheetId="9">Swap3M!$AB$5:$AB$42</definedName>
    <definedName name="Quote" localSheetId="8">Swaps1M!$X$5:$X$18</definedName>
    <definedName name="QuoteLive" localSheetId="2">Deposits!$K$5:$K$22</definedName>
    <definedName name="QuoteLive" localSheetId="3">FRA!$S$7:$S$33</definedName>
    <definedName name="QuoteLive" localSheetId="4">Futures1M!$U$6:$U$17</definedName>
    <definedName name="QuoteLive" localSheetId="5">Futures3M!$U$6:$U$47</definedName>
    <definedName name="QuoteLive" localSheetId="6">FuturesHWConvAdj!$L$5:$L$6</definedName>
    <definedName name="QuoteLive" localSheetId="14">FwdEONIAOIS!$K$5:$K$10</definedName>
    <definedName name="QuoteLive" localSheetId="7">OIS!$T$5:$T$58</definedName>
    <definedName name="QuoteLive" localSheetId="9">Swap3M!$X$5:$X$42</definedName>
    <definedName name="QuoteLive" localSheetId="10">Swap6M!$X$5:$X$42</definedName>
    <definedName name="QuoteLive" localSheetId="8">Swaps1M!$T$5:$T$18</definedName>
    <definedName name="QuoteStatic" localSheetId="2">Deposits!$M$5:$M$22</definedName>
    <definedName name="QuoteStatic" localSheetId="3">FRA!$U$7:$U$33</definedName>
    <definedName name="QuoteStatic" localSheetId="4">Futures1M!$W$6:$W$17</definedName>
    <definedName name="QuoteStatic" localSheetId="5">Futures3M!$W$6:$W$47</definedName>
    <definedName name="QuoteStatic" localSheetId="6">FuturesHWConvAdj!$N$5:$N$6</definedName>
    <definedName name="QuoteStatic" localSheetId="14">FwdEONIAOIS!$M$5:$M$10</definedName>
    <definedName name="QuoteStatic" localSheetId="7">OIS!$V$5:$V$58</definedName>
    <definedName name="QuoteStatic" localSheetId="9">Swap3M!$Z$5:$Z$42</definedName>
    <definedName name="QuoteStatic" localSheetId="10">Swap6M!$Z$5:$Z$42</definedName>
    <definedName name="QuoteStatic" localSheetId="8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1">ON!$C$1</definedName>
    <definedName name="Traits" localSheetId="1">'CNH Hibor'!#REF!</definedName>
    <definedName name="Traits" localSheetId="16">'IB365'!$C$24:$E$30</definedName>
    <definedName name="Traits" localSheetId="17">IBOR!$C$24:$E$30</definedName>
    <definedName name="Traits" localSheetId="15">SFIX3!$C$21:$E$27</definedName>
    <definedName name="Trigger">'General Settings'!$D$5</definedName>
    <definedName name="TriggerCounter">'General Settings'!$D$7</definedName>
    <definedName name="Volatility" localSheetId="4">Futures1M!$AM$2</definedName>
    <definedName name="Volatility" localSheetId="5">Futures3M!$AM$2</definedName>
  </definedNames>
  <calcPr calcId="145621"/>
</workbook>
</file>

<file path=xl/calcChain.xml><?xml version="1.0" encoding="utf-8"?>
<calcChain xmlns="http://schemas.openxmlformats.org/spreadsheetml/2006/main">
  <c r="I6" i="6" l="1"/>
  <c r="I13" i="6"/>
  <c r="I12" i="6"/>
  <c r="I11" i="6"/>
  <c r="I10" i="6"/>
  <c r="I9" i="6"/>
  <c r="I8" i="6"/>
  <c r="I7" i="6"/>
  <c r="P5" i="55" l="1" a="1"/>
  <c r="AB5" i="25" a="1"/>
  <c r="X5" i="23" a="1"/>
  <c r="X5" i="22" a="1"/>
  <c r="Y6" i="18" a="1"/>
  <c r="Y6" i="17" a="1"/>
  <c r="W7" i="16" a="1"/>
  <c r="O5" i="15" a="1"/>
  <c r="O16" i="15"/>
  <c r="O20" i="15"/>
  <c r="O21" i="15"/>
  <c r="O9" i="15" l="1"/>
  <c r="O17" i="15"/>
  <c r="O10" i="15"/>
  <c r="O18" i="15"/>
  <c r="O11" i="15"/>
  <c r="O19" i="15"/>
  <c r="O15" i="15"/>
  <c r="O14" i="15"/>
  <c r="O13" i="15"/>
  <c r="O12" i="15"/>
  <c r="O22" i="15"/>
  <c r="O8" i="15"/>
  <c r="E13" i="6"/>
  <c r="E12" i="6"/>
  <c r="E11" i="6"/>
  <c r="E10" i="6"/>
  <c r="E9" i="6"/>
  <c r="E8" i="6"/>
  <c r="E7" i="6"/>
  <c r="E6" i="6"/>
  <c r="O7" i="6"/>
  <c r="O8" i="6"/>
  <c r="O9" i="6"/>
  <c r="O10" i="6"/>
  <c r="O11" i="6"/>
  <c r="O12" i="6"/>
  <c r="O6" i="6"/>
  <c r="M13" i="6"/>
  <c r="M7" i="6"/>
  <c r="M6" i="6"/>
  <c r="K22" i="16" l="1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1" i="16"/>
  <c r="S23" i="16"/>
  <c r="S30" i="16"/>
  <c r="S26" i="16"/>
  <c r="S29" i="16"/>
  <c r="S27" i="16"/>
  <c r="S28" i="16"/>
  <c r="S24" i="16"/>
  <c r="S25" i="16"/>
  <c r="S22" i="16"/>
  <c r="S32" i="16"/>
  <c r="W32" i="16" l="1"/>
  <c r="W22" i="16"/>
  <c r="W25" i="16"/>
  <c r="W24" i="16"/>
  <c r="W28" i="16"/>
  <c r="W27" i="16"/>
  <c r="W29" i="16"/>
  <c r="W26" i="16"/>
  <c r="W30" i="16"/>
  <c r="W23" i="16"/>
  <c r="W31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S20" i="16"/>
  <c r="S17" i="16"/>
  <c r="S18" i="16"/>
  <c r="S16" i="16"/>
  <c r="S19" i="16"/>
  <c r="W19" i="16" l="1"/>
  <c r="W16" i="16"/>
  <c r="W18" i="16"/>
  <c r="W17" i="16"/>
  <c r="W20" i="16"/>
  <c r="J19" i="16"/>
  <c r="E3" i="6" l="1"/>
  <c r="D8" i="56"/>
  <c r="AK7" i="17" a="1"/>
  <c r="AK7" i="17" l="1"/>
  <c r="AK15" i="17"/>
  <c r="AK8" i="17"/>
  <c r="AK16" i="17"/>
  <c r="AK11" i="17"/>
  <c r="AK12" i="17"/>
  <c r="AK13" i="17"/>
  <c r="AK14" i="17"/>
  <c r="AK9" i="17"/>
  <c r="AK17" i="17"/>
  <c r="AK10" i="17"/>
  <c r="AK18" i="17"/>
  <c r="D6" i="17" a="1"/>
  <c r="AK6" i="18" a="1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28" i="18" l="1"/>
  <c r="AK29" i="18"/>
  <c r="AK30" i="18" l="1"/>
  <c r="AK31" i="18"/>
  <c r="AK32" i="18" l="1"/>
  <c r="AK33" i="18" l="1"/>
  <c r="AK34" i="18"/>
  <c r="AK35" i="18" l="1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X5" i="26"/>
  <c r="AJ5" i="26" l="1"/>
  <c r="X6" i="26"/>
  <c r="AJ6" i="26" l="1"/>
  <c r="X7" i="26"/>
  <c r="AJ7" i="26" l="1"/>
  <c r="X8" i="26"/>
  <c r="AJ8" i="26" l="1"/>
  <c r="X9" i="26"/>
  <c r="AJ9" i="26" l="1"/>
  <c r="X10" i="26"/>
  <c r="AJ10" i="26" l="1"/>
  <c r="X11" i="26"/>
  <c r="AJ11" i="26" l="1"/>
  <c r="X12" i="26"/>
  <c r="AJ12" i="26" l="1"/>
  <c r="X13" i="26"/>
  <c r="AJ13" i="26" l="1"/>
  <c r="X14" i="26"/>
  <c r="AJ14" i="26" l="1"/>
  <c r="X15" i="26"/>
  <c r="AJ15" i="26" l="1"/>
  <c r="X16" i="26"/>
  <c r="AJ16" i="26" l="1"/>
  <c r="X17" i="26"/>
  <c r="AJ17" i="26" l="1"/>
  <c r="X18" i="26"/>
  <c r="AJ18" i="26" l="1"/>
  <c r="X19" i="26"/>
  <c r="AJ19" i="26" l="1"/>
  <c r="X20" i="26"/>
  <c r="AJ20" i="26" l="1"/>
  <c r="X21" i="26"/>
  <c r="AJ21" i="26" l="1"/>
  <c r="X22" i="26"/>
  <c r="AJ22" i="26" l="1"/>
  <c r="X23" i="26"/>
  <c r="AJ23" i="26" l="1"/>
  <c r="X24" i="26"/>
  <c r="AJ24" i="26" l="1"/>
  <c r="X25" i="26"/>
  <c r="AJ25" i="26" l="1"/>
  <c r="X26" i="26"/>
  <c r="AJ26" i="26" l="1"/>
  <c r="X27" i="26"/>
  <c r="AJ27" i="26" l="1"/>
  <c r="X28" i="26"/>
  <c r="AJ28" i="26" l="1"/>
  <c r="X29" i="26"/>
  <c r="AJ29" i="26" l="1"/>
  <c r="X30" i="26"/>
  <c r="AJ30" i="26" l="1"/>
  <c r="X31" i="26"/>
  <c r="AJ31" i="26" l="1"/>
  <c r="X32" i="26"/>
  <c r="AJ32" i="26" l="1"/>
  <c r="X33" i="26"/>
  <c r="AJ33" i="26" l="1"/>
  <c r="X34" i="26"/>
  <c r="AJ34" i="26" l="1"/>
  <c r="X35" i="26"/>
  <c r="AJ35" i="26" l="1"/>
  <c r="X36" i="26"/>
  <c r="AJ36" i="26" l="1"/>
  <c r="X37" i="26"/>
  <c r="AJ37" i="26" l="1"/>
  <c r="X38" i="26"/>
  <c r="AJ38" i="26" l="1"/>
  <c r="X39" i="26"/>
  <c r="AJ39" i="26" l="1"/>
  <c r="X40" i="26"/>
  <c r="AJ40" i="26" l="1"/>
  <c r="X41" i="26"/>
  <c r="AJ41" i="26" l="1"/>
  <c r="X42" i="26"/>
  <c r="AB5" i="26" l="1" a="1"/>
  <c r="AB42" i="26" s="1"/>
  <c r="AB5" i="26" l="1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X5" i="25"/>
  <c r="AB5" i="25" l="1"/>
  <c r="AJ5" i="25"/>
  <c r="X6" i="25"/>
  <c r="AB6" i="25" l="1"/>
  <c r="AJ6" i="25"/>
  <c r="X7" i="25"/>
  <c r="AB7" i="25" l="1"/>
  <c r="AJ7" i="25"/>
  <c r="X8" i="25"/>
  <c r="AB8" i="25" l="1"/>
  <c r="AJ8" i="25"/>
  <c r="X9" i="25"/>
  <c r="AB9" i="25" l="1"/>
  <c r="AJ9" i="25"/>
  <c r="X10" i="25"/>
  <c r="AB10" i="25" l="1"/>
  <c r="AJ10" i="25"/>
  <c r="X11" i="25"/>
  <c r="AB11" i="25" l="1"/>
  <c r="AJ11" i="25"/>
  <c r="X12" i="25"/>
  <c r="AB12" i="25" l="1"/>
  <c r="AJ12" i="25"/>
  <c r="X13" i="25"/>
  <c r="AB13" i="25" l="1"/>
  <c r="AJ13" i="25"/>
  <c r="X14" i="25"/>
  <c r="AB14" i="25" l="1"/>
  <c r="AJ14" i="25"/>
  <c r="X15" i="25"/>
  <c r="AB15" i="25" l="1"/>
  <c r="AJ15" i="25"/>
  <c r="X16" i="25"/>
  <c r="AB16" i="25" l="1"/>
  <c r="AJ16" i="25"/>
  <c r="X17" i="25"/>
  <c r="AB17" i="25" l="1"/>
  <c r="AJ17" i="25"/>
  <c r="X18" i="25"/>
  <c r="AB18" i="25" l="1"/>
  <c r="AJ18" i="25"/>
  <c r="X19" i="25"/>
  <c r="AB19" i="25" l="1"/>
  <c r="AJ19" i="25"/>
  <c r="X20" i="25"/>
  <c r="AB20" i="25" l="1"/>
  <c r="AJ20" i="25"/>
  <c r="X21" i="25"/>
  <c r="AB21" i="25" l="1"/>
  <c r="AJ21" i="25"/>
  <c r="X22" i="25"/>
  <c r="AB22" i="25" l="1"/>
  <c r="AJ22" i="25"/>
  <c r="X23" i="25"/>
  <c r="AB23" i="25" l="1"/>
  <c r="AJ23" i="25"/>
  <c r="X24" i="25"/>
  <c r="AB24" i="25" l="1"/>
  <c r="AJ24" i="25"/>
  <c r="X25" i="25"/>
  <c r="AB25" i="25" l="1"/>
  <c r="AJ25" i="25"/>
  <c r="X26" i="25"/>
  <c r="AB26" i="25" l="1"/>
  <c r="AJ26" i="25"/>
  <c r="X27" i="25"/>
  <c r="AB27" i="25" l="1"/>
  <c r="AJ27" i="25"/>
  <c r="X28" i="25"/>
  <c r="AB28" i="25" l="1"/>
  <c r="AJ28" i="25"/>
  <c r="X29" i="25"/>
  <c r="AB29" i="25" l="1"/>
  <c r="AJ29" i="25"/>
  <c r="X30" i="25"/>
  <c r="AB30" i="25" l="1"/>
  <c r="AJ30" i="25"/>
  <c r="X31" i="25"/>
  <c r="AB31" i="25" l="1"/>
  <c r="AJ31" i="25"/>
  <c r="X32" i="25"/>
  <c r="AB32" i="25" l="1"/>
  <c r="AJ32" i="25"/>
  <c r="X33" i="25"/>
  <c r="AB33" i="25" l="1"/>
  <c r="AJ33" i="25"/>
  <c r="X34" i="25"/>
  <c r="AB34" i="25" l="1"/>
  <c r="AJ34" i="25"/>
  <c r="X35" i="25"/>
  <c r="AB35" i="25" l="1"/>
  <c r="AJ35" i="25"/>
  <c r="X36" i="25"/>
  <c r="AB36" i="25" l="1"/>
  <c r="AJ36" i="25"/>
  <c r="X37" i="25"/>
  <c r="AB37" i="25" l="1"/>
  <c r="AJ37" i="25"/>
  <c r="X38" i="25"/>
  <c r="AB38" i="25" l="1"/>
  <c r="AJ38" i="25"/>
  <c r="X39" i="25"/>
  <c r="AB39" i="25" l="1"/>
  <c r="AJ39" i="25"/>
  <c r="X40" i="25"/>
  <c r="AB40" i="25" l="1"/>
  <c r="AJ40" i="25"/>
  <c r="X41" i="25"/>
  <c r="AB41" i="25" l="1"/>
  <c r="AJ41" i="25"/>
  <c r="X42" i="25"/>
  <c r="AB42" i="25" l="1"/>
  <c r="AJ42" i="25"/>
  <c r="L5" i="20"/>
  <c r="P5" i="20" s="1" a="1"/>
  <c r="U10" i="18"/>
  <c r="U33" i="18"/>
  <c r="U7" i="18"/>
  <c r="U25" i="18"/>
  <c r="U28" i="18"/>
  <c r="U22" i="18"/>
  <c r="U42" i="18"/>
  <c r="U24" i="18"/>
  <c r="U26" i="18"/>
  <c r="U14" i="18"/>
  <c r="U27" i="18"/>
  <c r="U29" i="18"/>
  <c r="U31" i="18"/>
  <c r="U16" i="18"/>
  <c r="U8" i="18"/>
  <c r="U30" i="18"/>
  <c r="U45" i="18"/>
  <c r="U11" i="18"/>
  <c r="U37" i="18"/>
  <c r="U18" i="18"/>
  <c r="U38" i="18"/>
  <c r="U40" i="18"/>
  <c r="U21" i="18"/>
  <c r="U13" i="18"/>
  <c r="U9" i="18"/>
  <c r="U32" i="18"/>
  <c r="U36" i="18"/>
  <c r="U43" i="18"/>
  <c r="U39" i="18"/>
  <c r="U17" i="18"/>
  <c r="U34" i="18"/>
  <c r="U41" i="18"/>
  <c r="U19" i="18"/>
  <c r="U44" i="18"/>
  <c r="U12" i="18"/>
  <c r="U47" i="18"/>
  <c r="U15" i="18"/>
  <c r="U35" i="18"/>
  <c r="U6" i="18"/>
  <c r="U20" i="18"/>
  <c r="U46" i="18"/>
  <c r="U23" i="18"/>
  <c r="N6" i="18" a="1"/>
  <c r="Y23" i="18" l="1"/>
  <c r="Y46" i="18"/>
  <c r="Y20" i="18"/>
  <c r="Y6" i="18"/>
  <c r="Y35" i="18"/>
  <c r="Y15" i="18"/>
  <c r="Y47" i="18"/>
  <c r="Y12" i="18"/>
  <c r="Y44" i="18"/>
  <c r="Y19" i="18"/>
  <c r="Y41" i="18"/>
  <c r="Y34" i="18"/>
  <c r="Y17" i="18"/>
  <c r="Y39" i="18"/>
  <c r="Y43" i="18"/>
  <c r="Y36" i="18"/>
  <c r="Y32" i="18"/>
  <c r="Y9" i="18"/>
  <c r="Y13" i="18"/>
  <c r="Y21" i="18"/>
  <c r="Y40" i="18"/>
  <c r="Y38" i="18"/>
  <c r="Y18" i="18"/>
  <c r="Y37" i="18"/>
  <c r="Y11" i="18"/>
  <c r="Y45" i="18"/>
  <c r="Y30" i="18"/>
  <c r="Y8" i="18"/>
  <c r="Y16" i="18"/>
  <c r="Y31" i="18"/>
  <c r="Y29" i="18"/>
  <c r="Y27" i="18"/>
  <c r="Y14" i="18"/>
  <c r="Y26" i="18"/>
  <c r="Y24" i="18"/>
  <c r="Y42" i="18"/>
  <c r="Y22" i="18"/>
  <c r="Y28" i="18"/>
  <c r="Y25" i="18"/>
  <c r="Y7" i="18"/>
  <c r="Y33" i="18"/>
  <c r="Y10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6" i="17"/>
  <c r="U17" i="17"/>
  <c r="U7" i="17"/>
  <c r="U12" i="17"/>
  <c r="U6" i="17"/>
  <c r="U8" i="17"/>
  <c r="U11" i="17"/>
  <c r="U9" i="17"/>
  <c r="U13" i="17"/>
  <c r="U14" i="17"/>
  <c r="U15" i="17"/>
  <c r="U10" i="17"/>
  <c r="N6" i="17" a="1"/>
  <c r="Y10" i="17" l="1"/>
  <c r="Y15" i="17"/>
  <c r="Y14" i="17"/>
  <c r="Y13" i="17"/>
  <c r="Y9" i="17"/>
  <c r="Y11" i="17"/>
  <c r="Y8" i="17"/>
  <c r="Y6" i="17"/>
  <c r="Y12" i="17"/>
  <c r="Y7" i="17"/>
  <c r="Y17" i="17"/>
  <c r="Y1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S10" i="16"/>
  <c r="S14" i="16"/>
  <c r="S11" i="16"/>
  <c r="S7" i="16"/>
  <c r="S12" i="16"/>
  <c r="S15" i="16"/>
  <c r="S13" i="16"/>
  <c r="S8" i="16"/>
  <c r="S21" i="16"/>
  <c r="S9" i="16"/>
  <c r="S33" i="16"/>
  <c r="W33" i="16" l="1"/>
  <c r="W9" i="16"/>
  <c r="W21" i="16"/>
  <c r="W8" i="16"/>
  <c r="W13" i="16"/>
  <c r="W15" i="16"/>
  <c r="W12" i="16"/>
  <c r="W7" i="16"/>
  <c r="W11" i="16"/>
  <c r="W14" i="16"/>
  <c r="W10" i="16"/>
  <c r="K4" i="15"/>
  <c r="V5" i="15"/>
  <c r="X28" i="15" l="1"/>
  <c r="K5" i="15" s="1"/>
  <c r="O5" i="15" s="1"/>
  <c r="X29" i="15"/>
  <c r="K6" i="15" s="1"/>
  <c r="O6" i="15" s="1"/>
  <c r="X30" i="15"/>
  <c r="K7" i="15" s="1"/>
  <c r="O7" i="15" s="1"/>
  <c r="T6" i="23"/>
  <c r="T5" i="23"/>
  <c r="X5" i="23" l="1"/>
  <c r="X6" i="23"/>
  <c r="AB5" i="23"/>
  <c r="AB6" i="23"/>
  <c r="T7" i="23"/>
  <c r="X7" i="23" l="1"/>
  <c r="AB7" i="23"/>
  <c r="T8" i="23"/>
  <c r="X8" i="23" l="1"/>
  <c r="AB8" i="23"/>
  <c r="T9" i="23"/>
  <c r="X9" i="23" l="1"/>
  <c r="AB9" i="23"/>
  <c r="T10" i="23"/>
  <c r="X10" i="23" l="1"/>
  <c r="AB10" i="23"/>
  <c r="T11" i="23"/>
  <c r="X11" i="23" l="1"/>
  <c r="AB11" i="23"/>
  <c r="T12" i="23"/>
  <c r="X12" i="23" l="1"/>
  <c r="AB12" i="23"/>
  <c r="T13" i="23"/>
  <c r="X13" i="23" l="1"/>
  <c r="AB13" i="23"/>
  <c r="T14" i="23"/>
  <c r="X14" i="23" l="1"/>
  <c r="AB14" i="23"/>
  <c r="T15" i="23"/>
  <c r="X15" i="23" l="1"/>
  <c r="AB15" i="23"/>
  <c r="T16" i="23"/>
  <c r="T18" i="23"/>
  <c r="T17" i="23"/>
  <c r="X17" i="23" l="1"/>
  <c r="X18" i="23"/>
  <c r="X16" i="23"/>
  <c r="Y17" i="23"/>
  <c r="Y18" i="23"/>
  <c r="Y16" i="23"/>
  <c r="T13" i="22"/>
  <c r="T22" i="22"/>
  <c r="T31" i="22"/>
  <c r="T40" i="22"/>
  <c r="T49" i="22"/>
  <c r="T58" i="22"/>
  <c r="T20" i="22"/>
  <c r="T21" i="22"/>
  <c r="T30" i="22"/>
  <c r="T39" i="22"/>
  <c r="T48" i="22"/>
  <c r="T57" i="22"/>
  <c r="T11" i="22"/>
  <c r="T28" i="22"/>
  <c r="T29" i="22"/>
  <c r="T38" i="22"/>
  <c r="T47" i="22"/>
  <c r="T56" i="22"/>
  <c r="T10" i="22"/>
  <c r="T19" i="22"/>
  <c r="T36" i="22"/>
  <c r="T37" i="22"/>
  <c r="T46" i="22"/>
  <c r="T55" i="22"/>
  <c r="T9" i="22"/>
  <c r="T18" i="22"/>
  <c r="T27" i="22"/>
  <c r="T44" i="22"/>
  <c r="T45" i="22"/>
  <c r="T54" i="22"/>
  <c r="T8" i="22"/>
  <c r="T17" i="22"/>
  <c r="T26" i="22"/>
  <c r="T35" i="22"/>
  <c r="T52" i="22"/>
  <c r="T53" i="22"/>
  <c r="T7" i="22"/>
  <c r="T16" i="22"/>
  <c r="T25" i="22"/>
  <c r="T34" i="22"/>
  <c r="T43" i="22"/>
  <c r="T5" i="22"/>
  <c r="T15" i="22"/>
  <c r="T24" i="22"/>
  <c r="T33" i="22"/>
  <c r="T51" i="22"/>
  <c r="T6" i="22"/>
  <c r="T14" i="22"/>
  <c r="T23" i="22"/>
  <c r="T32" i="22"/>
  <c r="T50" i="22"/>
  <c r="T42" i="22"/>
  <c r="T41" i="22"/>
  <c r="T12" i="22"/>
  <c r="X12" i="22" l="1"/>
  <c r="X41" i="22"/>
  <c r="X42" i="22"/>
  <c r="X50" i="22"/>
  <c r="X32" i="22"/>
  <c r="X23" i="22"/>
  <c r="X14" i="22"/>
  <c r="X6" i="22"/>
  <c r="X51" i="22"/>
  <c r="X33" i="22"/>
  <c r="X24" i="22"/>
  <c r="X15" i="22"/>
  <c r="X5" i="22"/>
  <c r="X43" i="22"/>
  <c r="X34" i="22"/>
  <c r="X25" i="22"/>
  <c r="X16" i="22"/>
  <c r="X7" i="22"/>
  <c r="X53" i="22"/>
  <c r="X52" i="22"/>
  <c r="X35" i="22"/>
  <c r="X26" i="22"/>
  <c r="X17" i="22"/>
  <c r="X8" i="22"/>
  <c r="X54" i="22"/>
  <c r="X45" i="22"/>
  <c r="X44" i="22"/>
  <c r="X27" i="22"/>
  <c r="X18" i="22"/>
  <c r="X9" i="22"/>
  <c r="X55" i="22"/>
  <c r="X46" i="22"/>
  <c r="X37" i="22"/>
  <c r="X36" i="22"/>
  <c r="X19" i="22"/>
  <c r="X10" i="22"/>
  <c r="X56" i="22"/>
  <c r="X47" i="22"/>
  <c r="X38" i="22"/>
  <c r="X29" i="22"/>
  <c r="X28" i="22"/>
  <c r="X11" i="22"/>
  <c r="X57" i="22"/>
  <c r="X48" i="22"/>
  <c r="X39" i="22"/>
  <c r="X30" i="22"/>
  <c r="X21" i="22"/>
  <c r="X20" i="22"/>
  <c r="X58" i="22"/>
  <c r="X49" i="22"/>
  <c r="X40" i="22"/>
  <c r="X31" i="22"/>
  <c r="X22" i="22"/>
  <c r="X13" i="22"/>
  <c r="R6" i="6"/>
  <c r="R7" i="6" l="1"/>
  <c r="S6" i="6"/>
  <c r="R8" i="6" l="1"/>
  <c r="R9" i="6"/>
  <c r="S9" i="6" s="1"/>
  <c r="R10" i="6"/>
  <c r="R11" i="6"/>
  <c r="S11" i="6" s="1"/>
  <c r="R12" i="6"/>
  <c r="S12" i="6" s="1"/>
  <c r="AN6" i="17"/>
  <c r="V6" i="6"/>
  <c r="S7" i="6"/>
  <c r="V7" i="6" s="1"/>
  <c r="S8" i="6"/>
  <c r="I10" i="56"/>
  <c r="AO6" i="17"/>
  <c r="G4" i="62" l="1"/>
  <c r="H4" i="62" s="1"/>
  <c r="G5" i="62"/>
  <c r="H5" i="62" s="1"/>
  <c r="L5" i="62" s="1"/>
  <c r="G6" i="62"/>
  <c r="H6" i="62" s="1"/>
  <c r="L6" i="62" s="1"/>
  <c r="G7" i="62"/>
  <c r="H7" i="62" s="1"/>
  <c r="L7" i="62" s="1"/>
  <c r="G8" i="62"/>
  <c r="H8" i="62" s="1"/>
  <c r="L8" i="62" s="1"/>
  <c r="G9" i="62"/>
  <c r="H9" i="62" s="1"/>
  <c r="G10" i="62"/>
  <c r="H10" i="62" s="1"/>
  <c r="L10" i="62" s="1"/>
  <c r="G11" i="62"/>
  <c r="H11" i="62" s="1"/>
  <c r="L11" i="62" s="1"/>
  <c r="G12" i="62"/>
  <c r="H12" i="62" s="1"/>
  <c r="L12" i="62" s="1"/>
  <c r="G13" i="62"/>
  <c r="H13" i="62" s="1"/>
  <c r="L13" i="62" s="1"/>
  <c r="G14" i="62"/>
  <c r="H14" i="62" s="1"/>
  <c r="L14" i="62" s="1"/>
  <c r="G15" i="62"/>
  <c r="H15" i="62" s="1"/>
  <c r="L15" i="62" s="1"/>
  <c r="G16" i="62"/>
  <c r="H16" i="62" s="1"/>
  <c r="L16" i="62" s="1"/>
  <c r="G17" i="62"/>
  <c r="H17" i="62" s="1"/>
  <c r="G18" i="62"/>
  <c r="H18" i="62" s="1"/>
  <c r="G19" i="62"/>
  <c r="H19" i="62" s="1"/>
  <c r="L19" i="62" s="1"/>
  <c r="G20" i="62"/>
  <c r="H20" i="62" s="1"/>
  <c r="L20" i="62" s="1"/>
  <c r="G21" i="62"/>
  <c r="H21" i="62" s="1"/>
  <c r="L21" i="62" s="1"/>
  <c r="V12" i="6"/>
  <c r="V11" i="6"/>
  <c r="V8" i="6"/>
  <c r="V9" i="6"/>
  <c r="L9" i="62" l="1"/>
  <c r="L18" i="62"/>
  <c r="L17" i="62"/>
  <c r="L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G4" i="61"/>
  <c r="H4" i="61" s="1"/>
  <c r="L4" i="61" s="1"/>
  <c r="G5" i="61"/>
  <c r="H5" i="61" s="1"/>
  <c r="L5" i="61" s="1"/>
  <c r="G6" i="61"/>
  <c r="H6" i="61" s="1"/>
  <c r="L6" i="61" s="1"/>
  <c r="G7" i="61"/>
  <c r="H7" i="61" s="1"/>
  <c r="L7" i="61" s="1"/>
  <c r="G8" i="61"/>
  <c r="H8" i="61" s="1"/>
  <c r="L8" i="61" s="1"/>
  <c r="G9" i="61"/>
  <c r="H9" i="61" s="1"/>
  <c r="L9" i="61" s="1"/>
  <c r="G10" i="61"/>
  <c r="H10" i="61" s="1"/>
  <c r="L10" i="61" s="1"/>
  <c r="G11" i="61"/>
  <c r="H11" i="61" s="1"/>
  <c r="L11" i="61" s="1"/>
  <c r="G12" i="61"/>
  <c r="H12" i="61" s="1"/>
  <c r="L12" i="61" s="1"/>
  <c r="G13" i="61"/>
  <c r="H13" i="61" s="1"/>
  <c r="L13" i="61" s="1"/>
  <c r="G14" i="61"/>
  <c r="H14" i="61" s="1"/>
  <c r="L14" i="61" s="1"/>
  <c r="G15" i="61"/>
  <c r="H15" i="61" s="1"/>
  <c r="L15" i="61" s="1"/>
  <c r="G16" i="61"/>
  <c r="H16" i="61" s="1"/>
  <c r="L16" i="61" s="1"/>
  <c r="G17" i="61"/>
  <c r="H17" i="61" s="1"/>
  <c r="L17" i="61" s="1"/>
  <c r="G18" i="61"/>
  <c r="H18" i="61" s="1"/>
  <c r="L18" i="61" s="1"/>
  <c r="G19" i="61"/>
  <c r="H19" i="61" s="1"/>
  <c r="L19" i="61" s="1"/>
  <c r="G20" i="61"/>
  <c r="H20" i="61" s="1"/>
  <c r="L20" i="61" s="1"/>
  <c r="G21" i="61"/>
  <c r="H21" i="61" s="1"/>
  <c r="L21" i="61" s="1"/>
  <c r="G4" i="60" l="1"/>
  <c r="H4" i="60" s="1"/>
  <c r="L4" i="60" s="1"/>
  <c r="G5" i="60"/>
  <c r="H5" i="60" s="1"/>
  <c r="L5" i="60" s="1"/>
  <c r="G6" i="60"/>
  <c r="H6" i="60" s="1"/>
  <c r="L6" i="60" s="1"/>
  <c r="G7" i="60"/>
  <c r="H7" i="60" s="1"/>
  <c r="L7" i="60" s="1"/>
  <c r="G8" i="60"/>
  <c r="H8" i="60" s="1"/>
  <c r="L8" i="60" s="1"/>
  <c r="G9" i="60"/>
  <c r="H9" i="60" s="1"/>
  <c r="L9" i="60" s="1"/>
  <c r="G10" i="60"/>
  <c r="H10" i="60" s="1"/>
  <c r="L10" i="60" s="1"/>
  <c r="G11" i="60"/>
  <c r="H11" i="60" s="1"/>
  <c r="L11" i="60" s="1"/>
  <c r="G12" i="60"/>
  <c r="H12" i="60" s="1"/>
  <c r="L12" i="60" s="1"/>
  <c r="G13" i="60"/>
  <c r="H13" i="60" s="1"/>
  <c r="L13" i="60" s="1"/>
  <c r="G14" i="60"/>
  <c r="H14" i="60" s="1"/>
  <c r="L14" i="60" s="1"/>
  <c r="G15" i="60"/>
  <c r="H15" i="60" s="1"/>
  <c r="L15" i="60" s="1"/>
  <c r="G16" i="60"/>
  <c r="H16" i="60" s="1"/>
  <c r="L16" i="60" s="1"/>
  <c r="G17" i="60"/>
  <c r="H17" i="60" s="1"/>
  <c r="L17" i="60" s="1"/>
  <c r="G18" i="60"/>
  <c r="H18" i="60" s="1"/>
  <c r="L18" i="60" s="1"/>
  <c r="D12" i="56" l="1"/>
  <c r="Q3" i="55"/>
  <c r="K5" i="55"/>
  <c r="K10" i="55"/>
  <c r="K9" i="55"/>
  <c r="K6" i="55"/>
  <c r="K8" i="55"/>
  <c r="K7" i="55"/>
  <c r="B1" i="56"/>
  <c r="P7" i="55" l="1"/>
  <c r="P8" i="55"/>
  <c r="P6" i="55"/>
  <c r="P9" i="55"/>
  <c r="P10" i="55"/>
  <c r="P5" i="55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K2" i="35" l="1"/>
  <c r="K2" i="34"/>
  <c r="D2" i="28" l="1"/>
  <c r="L2" i="34"/>
  <c r="L2" i="35"/>
  <c r="D60" i="22"/>
  <c r="E2" i="28"/>
  <c r="F4" i="23" l="1"/>
  <c r="F5" i="26"/>
  <c r="F5" i="25"/>
  <c r="D61" i="22"/>
  <c r="C13" i="16" l="1"/>
  <c r="C14" i="16"/>
  <c r="C15" i="16"/>
  <c r="C16" i="16"/>
  <c r="C17" i="16"/>
  <c r="C18" i="16"/>
  <c r="C20" i="16"/>
  <c r="C21" i="16"/>
  <c r="D62" i="22"/>
  <c r="G5" i="26"/>
  <c r="AC5" i="26"/>
  <c r="G4" i="23"/>
  <c r="G5" i="25"/>
  <c r="AC5" i="25"/>
  <c r="E2" i="16" l="1"/>
  <c r="F5" i="18"/>
  <c r="C4" i="20"/>
  <c r="F5" i="17"/>
  <c r="D4" i="15"/>
  <c r="D63" i="22"/>
  <c r="D4" i="20"/>
  <c r="G5" i="17"/>
  <c r="G5" i="18"/>
  <c r="F2" i="16"/>
  <c r="E4" i="15"/>
  <c r="F4" i="22" l="1"/>
  <c r="D64" i="22"/>
  <c r="G4" i="22"/>
  <c r="M6" i="17" a="1"/>
  <c r="M7" i="17" l="1"/>
  <c r="M6" i="17"/>
  <c r="M8" i="17"/>
  <c r="M9" i="17"/>
  <c r="D65" i="22"/>
  <c r="M10" i="17" l="1"/>
  <c r="M11" i="17"/>
  <c r="D66" i="22"/>
  <c r="M12" i="17" l="1"/>
  <c r="M13" i="17"/>
  <c r="D67" i="22"/>
  <c r="M14" i="17" l="1"/>
  <c r="M15" i="17"/>
  <c r="D68" i="22"/>
  <c r="M16" i="17" l="1"/>
  <c r="M17" i="17"/>
  <c r="D69" i="22"/>
  <c r="M6" i="18" a="1"/>
  <c r="M7" i="18" l="1"/>
  <c r="M6" i="18"/>
  <c r="M8" i="18"/>
  <c r="M9" i="18"/>
  <c r="D70" i="22"/>
  <c r="M10" i="18" l="1"/>
  <c r="M11" i="18"/>
  <c r="D71" i="22"/>
  <c r="M12" i="18" l="1"/>
  <c r="M13" i="18"/>
  <c r="D72" i="22"/>
  <c r="M14" i="18" l="1"/>
  <c r="M15" i="18"/>
  <c r="D73" i="22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D74" i="22"/>
  <c r="AM5" i="18" l="1"/>
  <c r="S10" i="6"/>
  <c r="V10" i="6" s="1"/>
  <c r="M30" i="16"/>
  <c r="M27" i="16"/>
  <c r="AM3" i="17"/>
  <c r="AL12" i="17"/>
  <c r="AL12" i="18"/>
  <c r="AL26" i="18"/>
  <c r="AL11" i="18"/>
  <c r="AL31" i="18"/>
  <c r="AL38" i="18"/>
  <c r="AL36" i="18"/>
  <c r="Q5" i="26" a="1"/>
  <c r="Q30" i="26" s="1"/>
  <c r="M13" i="16"/>
  <c r="J5" i="15" a="1"/>
  <c r="J7" i="15" s="1"/>
  <c r="J8" i="15" a="1"/>
  <c r="J20" i="15" s="1"/>
  <c r="N12" i="23"/>
  <c r="M23" i="16"/>
  <c r="M29" i="16"/>
  <c r="AL9" i="17"/>
  <c r="AL16" i="17"/>
  <c r="AL10" i="18"/>
  <c r="AL13" i="18"/>
  <c r="AL32" i="18"/>
  <c r="AL39" i="18"/>
  <c r="M15" i="16"/>
  <c r="N5" i="23"/>
  <c r="N14" i="23"/>
  <c r="N12" i="22"/>
  <c r="N20" i="22"/>
  <c r="N28" i="22"/>
  <c r="N36" i="22"/>
  <c r="N44" i="22"/>
  <c r="N52" i="22"/>
  <c r="D2" i="62"/>
  <c r="D17" i="62" s="1"/>
  <c r="C11" i="35"/>
  <c r="G21" i="35"/>
  <c r="E32" i="35"/>
  <c r="C9" i="34"/>
  <c r="G19" i="34"/>
  <c r="E30" i="34"/>
  <c r="G14" i="34"/>
  <c r="D30" i="35"/>
  <c r="I22" i="34"/>
  <c r="E20" i="34"/>
  <c r="E13" i="35"/>
  <c r="G10" i="34"/>
  <c r="E33" i="34"/>
  <c r="D24" i="34"/>
  <c r="C27" i="34"/>
  <c r="C6" i="35"/>
  <c r="G16" i="35"/>
  <c r="E27" i="35"/>
  <c r="E9" i="34"/>
  <c r="G13" i="34"/>
  <c r="D35" i="34"/>
  <c r="G11" i="35"/>
  <c r="E22" i="35"/>
  <c r="C33" i="35"/>
  <c r="G9" i="34"/>
  <c r="D5" i="35"/>
  <c r="D13" i="35"/>
  <c r="D21" i="35"/>
  <c r="D29" i="35"/>
  <c r="D3" i="34"/>
  <c r="D11" i="34"/>
  <c r="M31" i="16"/>
  <c r="M24" i="16"/>
  <c r="AM4" i="17"/>
  <c r="AL14" i="17"/>
  <c r="AL25" i="18"/>
  <c r="AL7" i="18"/>
  <c r="AL33" i="18"/>
  <c r="AL42" i="18"/>
  <c r="M10" i="16"/>
  <c r="M21" i="16"/>
  <c r="N8" i="23"/>
  <c r="N5" i="22"/>
  <c r="N15" i="22"/>
  <c r="N24" i="22"/>
  <c r="N33" i="22"/>
  <c r="N42" i="22"/>
  <c r="N51" i="22"/>
  <c r="E12" i="35"/>
  <c r="E24" i="35"/>
  <c r="E36" i="35"/>
  <c r="E14" i="34"/>
  <c r="E26" i="34"/>
  <c r="C8" i="34"/>
  <c r="I24" i="35"/>
  <c r="E28" i="34"/>
  <c r="I21" i="35"/>
  <c r="D31" i="35"/>
  <c r="I15" i="34"/>
  <c r="D25" i="34"/>
  <c r="G22" i="34"/>
  <c r="D34" i="35"/>
  <c r="E24" i="34"/>
  <c r="E7" i="35"/>
  <c r="E19" i="35"/>
  <c r="E31" i="35"/>
  <c r="I36" i="35"/>
  <c r="I12" i="35"/>
  <c r="D22" i="35"/>
  <c r="G6" i="35"/>
  <c r="E14" i="35"/>
  <c r="E26" i="35"/>
  <c r="E4" i="34"/>
  <c r="M25" i="16"/>
  <c r="AL11" i="17"/>
  <c r="AL18" i="17"/>
  <c r="AL6" i="18"/>
  <c r="AL18" i="18"/>
  <c r="AL47" i="18"/>
  <c r="AL40" i="18"/>
  <c r="P5" i="25" a="1"/>
  <c r="P20" i="25" s="1"/>
  <c r="M12" i="16"/>
  <c r="N10" i="23"/>
  <c r="M32" i="16"/>
  <c r="AL13" i="17"/>
  <c r="AL9" i="18"/>
  <c r="AL22" i="18"/>
  <c r="AL35" i="18"/>
  <c r="Q5" i="25" a="1"/>
  <c r="Q27" i="25" s="1"/>
  <c r="M16" i="16"/>
  <c r="N6" i="23"/>
  <c r="N7" i="22"/>
  <c r="N17" i="22"/>
  <c r="N27" i="22"/>
  <c r="N38" i="22"/>
  <c r="N48" i="22"/>
  <c r="G5" i="35"/>
  <c r="C19" i="35"/>
  <c r="G33" i="35"/>
  <c r="C13" i="34"/>
  <c r="G27" i="34"/>
  <c r="E17" i="34"/>
  <c r="D32" i="34"/>
  <c r="E9" i="35"/>
  <c r="D11" i="35"/>
  <c r="D9" i="34"/>
  <c r="D29" i="34"/>
  <c r="E13" i="34"/>
  <c r="C31" i="34"/>
  <c r="C10" i="35"/>
  <c r="E23" i="35"/>
  <c r="E5" i="34"/>
  <c r="G29" i="34"/>
  <c r="I20" i="35"/>
  <c r="G3" i="35"/>
  <c r="C17" i="35"/>
  <c r="E30" i="35"/>
  <c r="C11" i="34"/>
  <c r="I15" i="35"/>
  <c r="D25" i="35"/>
  <c r="I17" i="34"/>
  <c r="I25" i="34"/>
  <c r="I33" i="34"/>
  <c r="G8" i="34"/>
  <c r="C36" i="35"/>
  <c r="I4" i="34"/>
  <c r="D36" i="35"/>
  <c r="E33" i="35"/>
  <c r="E29" i="35"/>
  <c r="M22" i="16"/>
  <c r="AL15" i="17"/>
  <c r="AL23" i="18"/>
  <c r="AL28" i="18"/>
  <c r="AL37" i="18"/>
  <c r="M17" i="16"/>
  <c r="N7" i="23"/>
  <c r="N8" i="22"/>
  <c r="N18" i="22"/>
  <c r="N29" i="22"/>
  <c r="N39" i="22"/>
  <c r="N49" i="22"/>
  <c r="M26" i="16"/>
  <c r="M28" i="16"/>
  <c r="AL7" i="17"/>
  <c r="AL17" i="18"/>
  <c r="AL30" i="18"/>
  <c r="M20" i="16"/>
  <c r="N11" i="23"/>
  <c r="N13" i="22"/>
  <c r="N26" i="22"/>
  <c r="N41" i="22"/>
  <c r="N55" i="22"/>
  <c r="J2" i="60"/>
  <c r="C15" i="35"/>
  <c r="G29" i="35"/>
  <c r="G11" i="34"/>
  <c r="C29" i="34"/>
  <c r="C24" i="34"/>
  <c r="I14" i="34"/>
  <c r="E32" i="34"/>
  <c r="D7" i="35"/>
  <c r="D19" i="35"/>
  <c r="I29" i="35"/>
  <c r="D21" i="34"/>
  <c r="D33" i="34"/>
  <c r="C28" i="34"/>
  <c r="E16" i="34"/>
  <c r="G8" i="35"/>
  <c r="G24" i="35"/>
  <c r="E29" i="34"/>
  <c r="I4" i="35"/>
  <c r="I16" i="35"/>
  <c r="C13" i="35"/>
  <c r="C29" i="35"/>
  <c r="E12" i="34"/>
  <c r="D9" i="35"/>
  <c r="I5" i="34"/>
  <c r="G10" i="35"/>
  <c r="E19" i="34"/>
  <c r="G16" i="34"/>
  <c r="I28" i="34"/>
  <c r="G20" i="34"/>
  <c r="I10" i="35"/>
  <c r="C10" i="34"/>
  <c r="D22" i="34"/>
  <c r="D34" i="34"/>
  <c r="C2" i="28"/>
  <c r="E8" i="23"/>
  <c r="E30" i="22"/>
  <c r="E41" i="22"/>
  <c r="E21" i="22"/>
  <c r="E39" i="22"/>
  <c r="E14" i="23"/>
  <c r="E46" i="22"/>
  <c r="E15" i="23"/>
  <c r="E8" i="22"/>
  <c r="E62" i="22"/>
  <c r="E70" i="22"/>
  <c r="I28" i="35"/>
  <c r="D16" i="34"/>
  <c r="G31" i="35"/>
  <c r="G17" i="34"/>
  <c r="I19" i="35"/>
  <c r="D27" i="34"/>
  <c r="G24" i="34"/>
  <c r="I18" i="35"/>
  <c r="I8" i="34"/>
  <c r="E15" i="34"/>
  <c r="I22" i="35"/>
  <c r="E4" i="22"/>
  <c r="E11" i="23"/>
  <c r="E6" i="23"/>
  <c r="E29" i="22"/>
  <c r="E26" i="22"/>
  <c r="E51" i="22"/>
  <c r="E23" i="22"/>
  <c r="E57" i="22"/>
  <c r="E63" i="22"/>
  <c r="M19" i="16"/>
  <c r="AL24" i="18"/>
  <c r="M7" i="16"/>
  <c r="N15" i="23"/>
  <c r="N18" i="23"/>
  <c r="N16" i="22"/>
  <c r="N31" i="22"/>
  <c r="N45" i="22"/>
  <c r="N57" i="22"/>
  <c r="C3" i="35"/>
  <c r="C35" i="35"/>
  <c r="AL8" i="17"/>
  <c r="AL14" i="18"/>
  <c r="AL34" i="18"/>
  <c r="N13" i="23"/>
  <c r="N14" i="22"/>
  <c r="N30" i="22"/>
  <c r="N43" i="22"/>
  <c r="N56" i="22"/>
  <c r="N58" i="22"/>
  <c r="D2" i="60"/>
  <c r="D13" i="60" s="1"/>
  <c r="E16" i="35"/>
  <c r="C31" i="35"/>
  <c r="G15" i="34"/>
  <c r="G31" i="34"/>
  <c r="G26" i="34"/>
  <c r="I18" i="34"/>
  <c r="C35" i="34"/>
  <c r="I33" i="35"/>
  <c r="C32" i="34"/>
  <c r="C19" i="34"/>
  <c r="E11" i="35"/>
  <c r="C26" i="35"/>
  <c r="D6" i="35"/>
  <c r="D18" i="35"/>
  <c r="G15" i="35"/>
  <c r="D7" i="34"/>
  <c r="D4" i="35"/>
  <c r="G36" i="34"/>
  <c r="I32" i="34"/>
  <c r="G18" i="35"/>
  <c r="E55" i="22"/>
  <c r="E31" i="22"/>
  <c r="E71" i="22"/>
  <c r="AL10" i="17"/>
  <c r="D20" i="62"/>
  <c r="G17" i="35"/>
  <c r="C17" i="34"/>
  <c r="AL41" i="18"/>
  <c r="AL15" i="18"/>
  <c r="AL43" i="18"/>
  <c r="P5" i="26" a="1"/>
  <c r="P5" i="26" s="1"/>
  <c r="M18" i="16"/>
  <c r="M33" i="16"/>
  <c r="N16" i="23"/>
  <c r="N6" i="22"/>
  <c r="N25" i="22"/>
  <c r="N50" i="22"/>
  <c r="J2" i="61"/>
  <c r="G25" i="35"/>
  <c r="E18" i="34"/>
  <c r="C4" i="34"/>
  <c r="D12" i="34"/>
  <c r="D15" i="35"/>
  <c r="D13" i="34"/>
  <c r="I27" i="34"/>
  <c r="E25" i="34"/>
  <c r="G14" i="35"/>
  <c r="C22" i="35"/>
  <c r="D20" i="34"/>
  <c r="G19" i="35"/>
  <c r="G5" i="34"/>
  <c r="I7" i="35"/>
  <c r="I35" i="35"/>
  <c r="D15" i="34"/>
  <c r="C32" i="35"/>
  <c r="D16" i="35"/>
  <c r="D30" i="34"/>
  <c r="G32" i="34"/>
  <c r="I6" i="35"/>
  <c r="D24" i="35"/>
  <c r="G34" i="35"/>
  <c r="E52" i="22"/>
  <c r="E58" i="22"/>
  <c r="E9" i="23"/>
  <c r="E7" i="22"/>
  <c r="E7" i="23"/>
  <c r="E6" i="22"/>
  <c r="E50" i="22"/>
  <c r="E61" i="22"/>
  <c r="E73" i="22"/>
  <c r="C4" i="15"/>
  <c r="AL46" i="18"/>
  <c r="N17" i="23"/>
  <c r="N9" i="22"/>
  <c r="N53" i="22"/>
  <c r="D2" i="61"/>
  <c r="D13" i="61" s="1"/>
  <c r="E4" i="35"/>
  <c r="C27" i="35"/>
  <c r="C21" i="34"/>
  <c r="C16" i="35"/>
  <c r="D35" i="35"/>
  <c r="I26" i="34"/>
  <c r="E3" i="35"/>
  <c r="G28" i="35"/>
  <c r="D14" i="35"/>
  <c r="D36" i="34"/>
  <c r="C7" i="34"/>
  <c r="D19" i="34"/>
  <c r="E3" i="34"/>
  <c r="E17" i="35"/>
  <c r="D28" i="35"/>
  <c r="C6" i="26" a="1"/>
  <c r="C13" i="26" s="1"/>
  <c r="E15" i="22"/>
  <c r="E5" i="22"/>
  <c r="E27" i="22"/>
  <c r="E14" i="22"/>
  <c r="E64" i="22"/>
  <c r="E5" i="18"/>
  <c r="N35" i="22"/>
  <c r="D5" i="62"/>
  <c r="E8" i="35"/>
  <c r="G23" i="34"/>
  <c r="G32" i="35"/>
  <c r="E6" i="35"/>
  <c r="C23" i="34"/>
  <c r="E25" i="35"/>
  <c r="C20" i="35"/>
  <c r="D12" i="35"/>
  <c r="C34" i="34"/>
  <c r="E24" i="22"/>
  <c r="E56" i="22"/>
  <c r="E66" i="22"/>
  <c r="O6" i="18" a="1"/>
  <c r="O31" i="18" s="1"/>
  <c r="D15" i="62"/>
  <c r="C5" i="34"/>
  <c r="I34" i="34"/>
  <c r="I3" i="34"/>
  <c r="AL19" i="18"/>
  <c r="N32" i="22"/>
  <c r="C12" i="34"/>
  <c r="C36" i="34"/>
  <c r="D28" i="34"/>
  <c r="C21" i="35"/>
  <c r="I23" i="35"/>
  <c r="I29" i="34"/>
  <c r="I34" i="35"/>
  <c r="C6" i="34"/>
  <c r="E11" i="22"/>
  <c r="E32" i="22"/>
  <c r="E43" i="22"/>
  <c r="E74" i="22"/>
  <c r="N11" i="22"/>
  <c r="G3" i="34"/>
  <c r="G30" i="34"/>
  <c r="I35" i="34"/>
  <c r="C8" i="35"/>
  <c r="C25" i="35"/>
  <c r="C30" i="34"/>
  <c r="D32" i="35"/>
  <c r="C28" i="35"/>
  <c r="E12" i="22"/>
  <c r="E16" i="22"/>
  <c r="E4" i="23"/>
  <c r="AL27" i="18"/>
  <c r="C25" i="34"/>
  <c r="I5" i="35"/>
  <c r="G36" i="35"/>
  <c r="C34" i="35"/>
  <c r="I9" i="56"/>
  <c r="AL20" i="18"/>
  <c r="AL45" i="18"/>
  <c r="N10" i="22"/>
  <c r="N34" i="22"/>
  <c r="N54" i="22"/>
  <c r="C7" i="35"/>
  <c r="E28" i="35"/>
  <c r="E22" i="34"/>
  <c r="E21" i="34"/>
  <c r="D3" i="35"/>
  <c r="I17" i="35"/>
  <c r="D17" i="34"/>
  <c r="I31" i="34"/>
  <c r="D26" i="35"/>
  <c r="I30" i="34"/>
  <c r="G4" i="35"/>
  <c r="C30" i="35"/>
  <c r="G21" i="34"/>
  <c r="C5" i="35"/>
  <c r="G23" i="35"/>
  <c r="E8" i="34"/>
  <c r="I11" i="35"/>
  <c r="D31" i="34"/>
  <c r="C14" i="34"/>
  <c r="I16" i="34"/>
  <c r="I26" i="35"/>
  <c r="G22" i="35"/>
  <c r="D6" i="34"/>
  <c r="I20" i="34"/>
  <c r="E11" i="34"/>
  <c r="E47" i="22"/>
  <c r="E35" i="22"/>
  <c r="E13" i="22"/>
  <c r="E40" i="22"/>
  <c r="E22" i="22"/>
  <c r="E65" i="22"/>
  <c r="D2" i="16"/>
  <c r="O6" i="17" a="1"/>
  <c r="O16" i="17" s="1"/>
  <c r="D23" i="35"/>
  <c r="D10" i="34"/>
  <c r="E37" i="22"/>
  <c r="AM6" i="17"/>
  <c r="G34" i="34"/>
  <c r="D4" i="34"/>
  <c r="AM2" i="17"/>
  <c r="AL8" i="18"/>
  <c r="G12" i="35"/>
  <c r="M8" i="16"/>
  <c r="N19" i="22"/>
  <c r="N37" i="22"/>
  <c r="G9" i="35"/>
  <c r="I19" i="34"/>
  <c r="C14" i="35"/>
  <c r="G7" i="35"/>
  <c r="AL17" i="17"/>
  <c r="N21" i="22"/>
  <c r="D11" i="62"/>
  <c r="G13" i="35"/>
  <c r="G35" i="34"/>
  <c r="I23" i="34"/>
  <c r="C20" i="34"/>
  <c r="C3" i="34"/>
  <c r="I13" i="34"/>
  <c r="G26" i="35"/>
  <c r="C22" i="34"/>
  <c r="E27" i="34"/>
  <c r="C24" i="35"/>
  <c r="E34" i="22"/>
  <c r="E42" i="22"/>
  <c r="E10" i="23"/>
  <c r="E60" i="22"/>
  <c r="E72" i="22"/>
  <c r="AL5" i="18"/>
  <c r="N22" i="22"/>
  <c r="D6" i="62"/>
  <c r="E20" i="35"/>
  <c r="I32" i="35"/>
  <c r="I13" i="35"/>
  <c r="G33" i="34"/>
  <c r="I10" i="34"/>
  <c r="E36" i="34"/>
  <c r="I27" i="35"/>
  <c r="I21" i="34"/>
  <c r="E35" i="34"/>
  <c r="G30" i="35"/>
  <c r="E7" i="34"/>
  <c r="D20" i="35"/>
  <c r="E20" i="22"/>
  <c r="E45" i="22"/>
  <c r="E5" i="23"/>
  <c r="AL21" i="18"/>
  <c r="N23" i="22"/>
  <c r="D9" i="62"/>
  <c r="C23" i="35"/>
  <c r="I25" i="35"/>
  <c r="C4" i="35"/>
  <c r="C9" i="35"/>
  <c r="E5" i="35"/>
  <c r="I31" i="35"/>
  <c r="D23" i="34"/>
  <c r="C26" i="34"/>
  <c r="D14" i="34"/>
  <c r="G12" i="34"/>
  <c r="E28" i="22"/>
  <c r="E53" i="22"/>
  <c r="AL16" i="18"/>
  <c r="N40" i="22"/>
  <c r="E6" i="34"/>
  <c r="D8" i="34"/>
  <c r="G6" i="34"/>
  <c r="C12" i="35"/>
  <c r="I3" i="35"/>
  <c r="G28" i="34"/>
  <c r="E36" i="22"/>
  <c r="E38" i="22"/>
  <c r="E49" i="22"/>
  <c r="AL29" i="18"/>
  <c r="M9" i="16"/>
  <c r="N9" i="23"/>
  <c r="N46" i="22"/>
  <c r="G7" i="34"/>
  <c r="C15" i="34"/>
  <c r="C16" i="34"/>
  <c r="I8" i="35"/>
  <c r="E18" i="35"/>
  <c r="D18" i="34"/>
  <c r="D8" i="35"/>
  <c r="E44" i="22"/>
  <c r="E54" i="22"/>
  <c r="AL44" i="18"/>
  <c r="M11" i="16"/>
  <c r="N47" i="22"/>
  <c r="G25" i="34"/>
  <c r="D5" i="34"/>
  <c r="C18" i="35"/>
  <c r="D10" i="35"/>
  <c r="D26" i="34"/>
  <c r="E13" i="23"/>
  <c r="M14" i="16"/>
  <c r="I7" i="34"/>
  <c r="I30" i="35"/>
  <c r="E31" i="34"/>
  <c r="E34" i="34"/>
  <c r="I9" i="35"/>
  <c r="I11" i="34"/>
  <c r="E35" i="35"/>
  <c r="G35" i="35"/>
  <c r="I12" i="34"/>
  <c r="E17" i="22"/>
  <c r="D6" i="26" a="1"/>
  <c r="D8" i="26" s="1"/>
  <c r="E69" i="22"/>
  <c r="E23" i="34"/>
  <c r="E25" i="22"/>
  <c r="D27" i="35"/>
  <c r="E10" i="35"/>
  <c r="D33" i="35"/>
  <c r="D6" i="25" a="1"/>
  <c r="D33" i="25" s="1"/>
  <c r="E5" i="17"/>
  <c r="E15" i="35"/>
  <c r="I24" i="34"/>
  <c r="E10" i="22"/>
  <c r="B4" i="20"/>
  <c r="E10" i="34"/>
  <c r="G18" i="34"/>
  <c r="G27" i="35"/>
  <c r="I9" i="34"/>
  <c r="C18" i="34"/>
  <c r="G4" i="34"/>
  <c r="E48" i="22"/>
  <c r="E12" i="23"/>
  <c r="J2" i="62"/>
  <c r="C33" i="34"/>
  <c r="I6" i="34"/>
  <c r="E34" i="35"/>
  <c r="D17" i="35"/>
  <c r="E9" i="22"/>
  <c r="E18" i="22"/>
  <c r="E68" i="22"/>
  <c r="E67" i="22"/>
  <c r="G20" i="35"/>
  <c r="I14" i="35"/>
  <c r="C6" i="25" a="1"/>
  <c r="C28" i="25" s="1"/>
  <c r="E21" i="35"/>
  <c r="I36" i="34"/>
  <c r="E33" i="22"/>
  <c r="E19" i="22"/>
  <c r="E8" i="55"/>
  <c r="O8" i="55" s="1"/>
  <c r="E7" i="55"/>
  <c r="O7" i="55" s="1"/>
  <c r="F9" i="34"/>
  <c r="H9" i="34" s="1"/>
  <c r="F7" i="35"/>
  <c r="H7" i="35" s="1"/>
  <c r="F15" i="35"/>
  <c r="H15" i="35" s="1"/>
  <c r="F23" i="35"/>
  <c r="H23" i="35" s="1"/>
  <c r="F25" i="34"/>
  <c r="H25" i="34" s="1"/>
  <c r="F4" i="35"/>
  <c r="H4" i="35" s="1"/>
  <c r="F6" i="34"/>
  <c r="H6" i="34"/>
  <c r="F34" i="34"/>
  <c r="H34" i="34" s="1"/>
  <c r="F21" i="34"/>
  <c r="H21" i="34" s="1"/>
  <c r="E10" i="55"/>
  <c r="O10" i="55" s="1"/>
  <c r="F32" i="35"/>
  <c r="H32" i="35" s="1"/>
  <c r="F31" i="35"/>
  <c r="H31" i="35" s="1"/>
  <c r="F11" i="35"/>
  <c r="H11" i="35" s="1"/>
  <c r="F34" i="35"/>
  <c r="H34" i="35" s="1"/>
  <c r="F21" i="35"/>
  <c r="H21" i="35" s="1"/>
  <c r="F19" i="34"/>
  <c r="H19" i="34" s="1"/>
  <c r="F11" i="34"/>
  <c r="H11" i="34" s="1"/>
  <c r="F29" i="35"/>
  <c r="H29" i="35" s="1"/>
  <c r="F25" i="35"/>
  <c r="H25" i="35" s="1"/>
  <c r="F13" i="35"/>
  <c r="H13" i="35" s="1"/>
  <c r="E9" i="55"/>
  <c r="O9" i="55" s="1"/>
  <c r="F10" i="34"/>
  <c r="H10" i="34" s="1"/>
  <c r="F13" i="34"/>
  <c r="H13" i="34" s="1"/>
  <c r="F30" i="35"/>
  <c r="H30" i="35" s="1"/>
  <c r="F16" i="34"/>
  <c r="H16" i="34" s="1"/>
  <c r="F7" i="34"/>
  <c r="H7" i="34" s="1"/>
  <c r="F20" i="35"/>
  <c r="H20" i="35" s="1"/>
  <c r="F8" i="35"/>
  <c r="H8" i="35" s="1"/>
  <c r="F22" i="34"/>
  <c r="H22" i="34" s="1"/>
  <c r="F10" i="35"/>
  <c r="H10" i="35" s="1"/>
  <c r="F5" i="35"/>
  <c r="H5" i="35" s="1"/>
  <c r="F35" i="35"/>
  <c r="H35" i="35" s="1"/>
  <c r="F17" i="35"/>
  <c r="H17" i="35" s="1"/>
  <c r="F14" i="34"/>
  <c r="H14" i="34" s="1"/>
  <c r="F30" i="34"/>
  <c r="H30" i="34" s="1"/>
  <c r="F4" i="34"/>
  <c r="H4" i="34" s="1"/>
  <c r="F27" i="34"/>
  <c r="H27" i="34" s="1"/>
  <c r="F8" i="34"/>
  <c r="H8" i="34" s="1"/>
  <c r="F16" i="35"/>
  <c r="H16" i="35" s="1"/>
  <c r="F35" i="34"/>
  <c r="H35" i="34" s="1"/>
  <c r="F18" i="34"/>
  <c r="H18" i="34" s="1"/>
  <c r="F33" i="34"/>
  <c r="H33" i="34" s="1"/>
  <c r="F19" i="35"/>
  <c r="H19" i="35" s="1"/>
  <c r="F14" i="35"/>
  <c r="H14" i="35" s="1"/>
  <c r="F32" i="34"/>
  <c r="H32" i="34" s="1"/>
  <c r="F29" i="34"/>
  <c r="H29" i="34" s="1"/>
  <c r="J29" i="34" s="1"/>
  <c r="F36" i="35"/>
  <c r="H36" i="35" s="1"/>
  <c r="F26" i="35"/>
  <c r="H26" i="35" s="1"/>
  <c r="F20" i="34"/>
  <c r="H20" i="34" s="1"/>
  <c r="F24" i="35"/>
  <c r="H24" i="35" s="1"/>
  <c r="F12" i="35"/>
  <c r="H12" i="35" s="1"/>
  <c r="F17" i="34"/>
  <c r="H17" i="34" s="1"/>
  <c r="F27" i="35"/>
  <c r="H27" i="35" s="1"/>
  <c r="F22" i="35"/>
  <c r="H22" i="35" s="1"/>
  <c r="F26" i="34"/>
  <c r="H26" i="34" s="1"/>
  <c r="F3" i="34"/>
  <c r="H3" i="34" s="1"/>
  <c r="F5" i="34"/>
  <c r="H5" i="34" s="1"/>
  <c r="F3" i="35"/>
  <c r="H3" i="35" s="1"/>
  <c r="F24" i="34"/>
  <c r="H24" i="34" s="1"/>
  <c r="F28" i="35"/>
  <c r="H28" i="35" s="1"/>
  <c r="F6" i="35"/>
  <c r="H6" i="35" s="1"/>
  <c r="F28" i="34"/>
  <c r="H28" i="34" s="1"/>
  <c r="F15" i="34"/>
  <c r="H15" i="34" s="1"/>
  <c r="F36" i="34"/>
  <c r="H36" i="34" s="1"/>
  <c r="F12" i="34"/>
  <c r="H12" i="34" s="1"/>
  <c r="E6" i="55"/>
  <c r="O6" i="55" s="1"/>
  <c r="F18" i="35"/>
  <c r="H18" i="35" s="1"/>
  <c r="F9" i="35"/>
  <c r="H9" i="35" s="1"/>
  <c r="F33" i="35"/>
  <c r="H33" i="35" s="1"/>
  <c r="F23" i="34"/>
  <c r="H23" i="34" s="1"/>
  <c r="F31" i="34"/>
  <c r="H31" i="34"/>
  <c r="D75" i="22"/>
  <c r="AN5" i="18"/>
  <c r="E75" i="22" l="1"/>
  <c r="J31" i="35"/>
  <c r="J19" i="35"/>
  <c r="D19" i="62"/>
  <c r="J24" i="34"/>
  <c r="D20" i="61"/>
  <c r="J30" i="34"/>
  <c r="J9" i="34"/>
  <c r="D11" i="61"/>
  <c r="P10" i="25"/>
  <c r="D14" i="62"/>
  <c r="O5" i="23" a="1"/>
  <c r="O15" i="23" s="1"/>
  <c r="D8" i="60"/>
  <c r="D13" i="62"/>
  <c r="P30" i="26"/>
  <c r="R30" i="26" s="1"/>
  <c r="J28" i="34"/>
  <c r="J22" i="35"/>
  <c r="J36" i="35"/>
  <c r="D18" i="62"/>
  <c r="J5" i="34"/>
  <c r="D4" i="60"/>
  <c r="D21" i="62"/>
  <c r="N7" i="16" a="1"/>
  <c r="N8" i="16" s="1"/>
  <c r="O11" i="18"/>
  <c r="P9" i="25"/>
  <c r="D23" i="26"/>
  <c r="O28" i="18"/>
  <c r="O16" i="18"/>
  <c r="D6" i="26"/>
  <c r="D7" i="62"/>
  <c r="J14" i="34"/>
  <c r="D24" i="26"/>
  <c r="J11" i="35"/>
  <c r="D7" i="60"/>
  <c r="D4" i="62"/>
  <c r="D12" i="62"/>
  <c r="J25" i="35"/>
  <c r="D15" i="60"/>
  <c r="C25" i="25"/>
  <c r="C17" i="25"/>
  <c r="D12" i="25"/>
  <c r="D30" i="26"/>
  <c r="D17" i="60"/>
  <c r="D12" i="60"/>
  <c r="O17" i="18"/>
  <c r="C21" i="26"/>
  <c r="O5" i="22" a="1"/>
  <c r="O28" i="22" s="1"/>
  <c r="P9" i="26"/>
  <c r="P20" i="26"/>
  <c r="P37" i="25"/>
  <c r="P11" i="25"/>
  <c r="C9" i="26"/>
  <c r="P37" i="26"/>
  <c r="J30" i="35"/>
  <c r="C26" i="25"/>
  <c r="C7" i="25"/>
  <c r="D17" i="26"/>
  <c r="O18" i="18"/>
  <c r="C26" i="26"/>
  <c r="C16" i="26"/>
  <c r="P19" i="26"/>
  <c r="P14" i="26"/>
  <c r="Q7" i="25"/>
  <c r="P35" i="25"/>
  <c r="C23" i="25"/>
  <c r="C39" i="25"/>
  <c r="O41" i="18"/>
  <c r="C17" i="26"/>
  <c r="C20" i="26"/>
  <c r="P42" i="26"/>
  <c r="P29" i="26"/>
  <c r="D9" i="60"/>
  <c r="Q19" i="25"/>
  <c r="P15" i="25"/>
  <c r="J36" i="34"/>
  <c r="P31" i="26"/>
  <c r="P27" i="26"/>
  <c r="Q13" i="25"/>
  <c r="P13" i="25"/>
  <c r="C41" i="25"/>
  <c r="O36" i="18"/>
  <c r="P11" i="26"/>
  <c r="P24" i="26"/>
  <c r="P24" i="25"/>
  <c r="P23" i="25"/>
  <c r="C12" i="26"/>
  <c r="D22" i="26"/>
  <c r="O10" i="18"/>
  <c r="C23" i="26"/>
  <c r="P25" i="26"/>
  <c r="P36" i="26"/>
  <c r="P18" i="26"/>
  <c r="P16" i="25"/>
  <c r="P34" i="25"/>
  <c r="C21" i="25"/>
  <c r="C6" i="25"/>
  <c r="J9" i="35"/>
  <c r="J32" i="35"/>
  <c r="C27" i="25"/>
  <c r="C16" i="25"/>
  <c r="P33" i="26"/>
  <c r="C36" i="25"/>
  <c r="C20" i="25"/>
  <c r="D28" i="25"/>
  <c r="E28" i="25" s="1"/>
  <c r="D29" i="26"/>
  <c r="D9" i="26"/>
  <c r="D10" i="61"/>
  <c r="O22" i="18"/>
  <c r="O12" i="18"/>
  <c r="C6" i="26"/>
  <c r="J14" i="35"/>
  <c r="J21" i="34"/>
  <c r="C30" i="25"/>
  <c r="C38" i="25"/>
  <c r="D24" i="25"/>
  <c r="D27" i="26"/>
  <c r="O33" i="18"/>
  <c r="C11" i="26"/>
  <c r="P17" i="26"/>
  <c r="P35" i="26"/>
  <c r="P12" i="26"/>
  <c r="P8" i="25"/>
  <c r="P12" i="25"/>
  <c r="D11" i="25"/>
  <c r="D10" i="25"/>
  <c r="D21" i="25"/>
  <c r="D25" i="25"/>
  <c r="J8" i="34"/>
  <c r="O17" i="17"/>
  <c r="O37" i="18"/>
  <c r="C30" i="26"/>
  <c r="Q26" i="25"/>
  <c r="Q32" i="25"/>
  <c r="Q24" i="25"/>
  <c r="O9" i="17"/>
  <c r="J10" i="15"/>
  <c r="J18" i="34"/>
  <c r="D9" i="25"/>
  <c r="D27" i="25"/>
  <c r="D29" i="25"/>
  <c r="O15" i="17"/>
  <c r="O10" i="17"/>
  <c r="Q40" i="25"/>
  <c r="Q31" i="25"/>
  <c r="Q11" i="25"/>
  <c r="P42" i="25"/>
  <c r="O12" i="17"/>
  <c r="Q30" i="25"/>
  <c r="Q15" i="25"/>
  <c r="Q8" i="25"/>
  <c r="D30" i="25"/>
  <c r="Q33" i="25"/>
  <c r="Q20" i="25"/>
  <c r="R20" i="25" s="1"/>
  <c r="Q23" i="25"/>
  <c r="Q34" i="25"/>
  <c r="J11" i="34"/>
  <c r="O14" i="17"/>
  <c r="J17" i="34"/>
  <c r="D36" i="26"/>
  <c r="J7" i="34"/>
  <c r="O8" i="17"/>
  <c r="O24" i="18"/>
  <c r="C35" i="26"/>
  <c r="D6" i="61"/>
  <c r="D5" i="61"/>
  <c r="Q25" i="25"/>
  <c r="Q10" i="25"/>
  <c r="Q21" i="25"/>
  <c r="Q29" i="25"/>
  <c r="P27" i="25"/>
  <c r="R27" i="25" s="1"/>
  <c r="P22" i="25"/>
  <c r="D10" i="62"/>
  <c r="D34" i="25"/>
  <c r="J4" i="35"/>
  <c r="J33" i="34"/>
  <c r="D41" i="25"/>
  <c r="D15" i="25"/>
  <c r="D38" i="25"/>
  <c r="D17" i="25"/>
  <c r="D7" i="25"/>
  <c r="J15" i="34"/>
  <c r="J5" i="35"/>
  <c r="C29" i="25"/>
  <c r="D6" i="25"/>
  <c r="D35" i="25"/>
  <c r="D19" i="25"/>
  <c r="D15" i="26"/>
  <c r="D15" i="61"/>
  <c r="O13" i="17"/>
  <c r="O19" i="18"/>
  <c r="O7" i="18"/>
  <c r="C15" i="26"/>
  <c r="C7" i="26"/>
  <c r="P23" i="26"/>
  <c r="P6" i="26"/>
  <c r="P8" i="26"/>
  <c r="D7" i="61"/>
  <c r="D14" i="61"/>
  <c r="Q17" i="25"/>
  <c r="Q28" i="25"/>
  <c r="Q39" i="25"/>
  <c r="P17" i="25"/>
  <c r="P5" i="25"/>
  <c r="D16" i="62"/>
  <c r="J7" i="35"/>
  <c r="D13" i="25"/>
  <c r="D39" i="25"/>
  <c r="D16" i="25"/>
  <c r="J10" i="34"/>
  <c r="O11" i="17"/>
  <c r="C37" i="26"/>
  <c r="D18" i="61"/>
  <c r="P13" i="26"/>
  <c r="P16" i="26"/>
  <c r="D12" i="61"/>
  <c r="Q9" i="25"/>
  <c r="Q6" i="25"/>
  <c r="Q22" i="25"/>
  <c r="P6" i="25"/>
  <c r="P31" i="25"/>
  <c r="D8" i="62"/>
  <c r="J8" i="35"/>
  <c r="J6" i="34"/>
  <c r="J10" i="35"/>
  <c r="J16" i="35"/>
  <c r="J16" i="34"/>
  <c r="J26" i="35"/>
  <c r="J24" i="35"/>
  <c r="J25" i="34"/>
  <c r="D41" i="26"/>
  <c r="D16" i="26"/>
  <c r="D7" i="26"/>
  <c r="D38" i="26"/>
  <c r="D37" i="26"/>
  <c r="D33" i="26"/>
  <c r="D14" i="26"/>
  <c r="D13" i="26"/>
  <c r="E13" i="26" s="1"/>
  <c r="D25" i="26"/>
  <c r="D31" i="26"/>
  <c r="D26" i="26"/>
  <c r="D10" i="26"/>
  <c r="D32" i="26"/>
  <c r="J35" i="34"/>
  <c r="J20" i="35"/>
  <c r="J12" i="34"/>
  <c r="J34" i="34"/>
  <c r="J19" i="34"/>
  <c r="O13" i="23"/>
  <c r="O14" i="23"/>
  <c r="J33" i="35"/>
  <c r="D34" i="26"/>
  <c r="D39" i="26"/>
  <c r="J26" i="34"/>
  <c r="J22" i="34"/>
  <c r="J32" i="34"/>
  <c r="J2" i="35"/>
  <c r="J35" i="35"/>
  <c r="C9" i="25"/>
  <c r="C24" i="25"/>
  <c r="C31" i="25"/>
  <c r="C33" i="25"/>
  <c r="E33" i="25" s="1"/>
  <c r="C19" i="25"/>
  <c r="C18" i="25"/>
  <c r="C42" i="25"/>
  <c r="C37" i="25"/>
  <c r="C15" i="25"/>
  <c r="C12" i="25"/>
  <c r="C14" i="25"/>
  <c r="C32" i="25"/>
  <c r="J17" i="35"/>
  <c r="D35" i="26"/>
  <c r="D21" i="26"/>
  <c r="D40" i="26"/>
  <c r="D11" i="26"/>
  <c r="J18" i="35"/>
  <c r="J23" i="35"/>
  <c r="J3" i="35"/>
  <c r="C13" i="25"/>
  <c r="C40" i="25"/>
  <c r="C11" i="25"/>
  <c r="C34" i="25"/>
  <c r="J34" i="35"/>
  <c r="D32" i="25"/>
  <c r="D22" i="25"/>
  <c r="D31" i="25"/>
  <c r="D37" i="25"/>
  <c r="D20" i="25"/>
  <c r="D26" i="25"/>
  <c r="D40" i="25"/>
  <c r="D36" i="25"/>
  <c r="D23" i="25"/>
  <c r="D14" i="25"/>
  <c r="D8" i="25"/>
  <c r="D42" i="25"/>
  <c r="D18" i="25"/>
  <c r="D28" i="26"/>
  <c r="D19" i="26"/>
  <c r="D42" i="26"/>
  <c r="J12" i="35"/>
  <c r="J2" i="34"/>
  <c r="J3" i="34"/>
  <c r="J28" i="35"/>
  <c r="J23" i="34"/>
  <c r="J13" i="34"/>
  <c r="C8" i="25"/>
  <c r="C35" i="25"/>
  <c r="C22" i="25"/>
  <c r="C10" i="25"/>
  <c r="D20" i="26"/>
  <c r="D18" i="26"/>
  <c r="D12" i="26"/>
  <c r="J20" i="34"/>
  <c r="J31" i="34"/>
  <c r="J6" i="35"/>
  <c r="J15" i="35"/>
  <c r="J27" i="34"/>
  <c r="O42" i="18"/>
  <c r="O43" i="18"/>
  <c r="O26" i="18"/>
  <c r="O25" i="18"/>
  <c r="O8" i="18"/>
  <c r="C39" i="26"/>
  <c r="C36" i="26"/>
  <c r="C18" i="26"/>
  <c r="C25" i="26"/>
  <c r="C40" i="26"/>
  <c r="C42" i="26"/>
  <c r="C27" i="26"/>
  <c r="C10" i="26"/>
  <c r="C38" i="26"/>
  <c r="O35" i="18"/>
  <c r="O23" i="18"/>
  <c r="O15" i="18"/>
  <c r="O29" i="18"/>
  <c r="O34" i="18"/>
  <c r="O21" i="18"/>
  <c r="J27" i="35"/>
  <c r="D18" i="60"/>
  <c r="D5" i="60"/>
  <c r="D11" i="60"/>
  <c r="D10" i="60"/>
  <c r="D6" i="60"/>
  <c r="D16" i="60"/>
  <c r="O45" i="18"/>
  <c r="O38" i="18"/>
  <c r="O14" i="18"/>
  <c r="O32" i="18"/>
  <c r="O9" i="18"/>
  <c r="O44" i="18"/>
  <c r="C22" i="26"/>
  <c r="C33" i="26"/>
  <c r="C24" i="26"/>
  <c r="C19" i="26"/>
  <c r="J4" i="34"/>
  <c r="O6" i="17"/>
  <c r="J21" i="35"/>
  <c r="O47" i="18"/>
  <c r="O20" i="18"/>
  <c r="O27" i="18"/>
  <c r="O30" i="18"/>
  <c r="O39" i="18"/>
  <c r="C41" i="26"/>
  <c r="C28" i="26"/>
  <c r="C29" i="26"/>
  <c r="C14" i="26"/>
  <c r="P26" i="26"/>
  <c r="P38" i="26"/>
  <c r="P21" i="26"/>
  <c r="P28" i="26"/>
  <c r="P10" i="26"/>
  <c r="P22" i="26"/>
  <c r="P32" i="26"/>
  <c r="P39" i="26"/>
  <c r="J29" i="35"/>
  <c r="O7" i="17"/>
  <c r="O46" i="18"/>
  <c r="O40" i="18"/>
  <c r="O6" i="18"/>
  <c r="O13" i="18"/>
  <c r="C8" i="26"/>
  <c r="E8" i="26" s="1"/>
  <c r="C31" i="26"/>
  <c r="C32" i="26"/>
  <c r="C34" i="26"/>
  <c r="P41" i="26"/>
  <c r="P34" i="26"/>
  <c r="P7" i="26"/>
  <c r="P15" i="26"/>
  <c r="P40" i="26"/>
  <c r="J13" i="35"/>
  <c r="D14" i="60"/>
  <c r="Q16" i="25"/>
  <c r="Q18" i="25"/>
  <c r="Q5" i="25"/>
  <c r="Q12" i="25"/>
  <c r="P40" i="25"/>
  <c r="P30" i="25"/>
  <c r="P21" i="25"/>
  <c r="P18" i="25"/>
  <c r="D19" i="61"/>
  <c r="J12" i="15"/>
  <c r="J15" i="15"/>
  <c r="Q38" i="26"/>
  <c r="Q39" i="26"/>
  <c r="Q16" i="26"/>
  <c r="Q15" i="26"/>
  <c r="Q23" i="26"/>
  <c r="Q41" i="25"/>
  <c r="Q37" i="25"/>
  <c r="Q36" i="25"/>
  <c r="P32" i="25"/>
  <c r="P38" i="25"/>
  <c r="P41" i="25"/>
  <c r="P36" i="25"/>
  <c r="J17" i="15"/>
  <c r="J19" i="15"/>
  <c r="Q29" i="26"/>
  <c r="Q27" i="26"/>
  <c r="Q26" i="26"/>
  <c r="Q40" i="26"/>
  <c r="Q22" i="26"/>
  <c r="D17" i="61"/>
  <c r="J11" i="15"/>
  <c r="J8" i="15"/>
  <c r="Q19" i="26"/>
  <c r="Q17" i="26"/>
  <c r="Q11" i="26"/>
  <c r="Q14" i="26"/>
  <c r="D21" i="61"/>
  <c r="P29" i="25"/>
  <c r="J21" i="15"/>
  <c r="Q10" i="26"/>
  <c r="Q7" i="26"/>
  <c r="Q42" i="26"/>
  <c r="Q37" i="26"/>
  <c r="D9" i="61"/>
  <c r="P33" i="25"/>
  <c r="D16" i="61"/>
  <c r="J16" i="15"/>
  <c r="Q36" i="26"/>
  <c r="Q41" i="26"/>
  <c r="Q33" i="26"/>
  <c r="Q24" i="26"/>
  <c r="Q13" i="26"/>
  <c r="D8" i="61"/>
  <c r="J22" i="15"/>
  <c r="J9" i="15"/>
  <c r="J5" i="15"/>
  <c r="Q28" i="26"/>
  <c r="Q31" i="26"/>
  <c r="Q18" i="26"/>
  <c r="Q6" i="26"/>
  <c r="Q35" i="26"/>
  <c r="Q35" i="25"/>
  <c r="Q38" i="25"/>
  <c r="Q42" i="25"/>
  <c r="Q14" i="25"/>
  <c r="P28" i="25"/>
  <c r="P25" i="25"/>
  <c r="P7" i="25"/>
  <c r="P26" i="25"/>
  <c r="D4" i="61"/>
  <c r="J18" i="15"/>
  <c r="J14" i="15"/>
  <c r="J6" i="15"/>
  <c r="Q20" i="26"/>
  <c r="Q21" i="26"/>
  <c r="Q5" i="26"/>
  <c r="R5" i="26" s="1"/>
  <c r="Q25" i="26"/>
  <c r="Q34" i="26"/>
  <c r="P19" i="25"/>
  <c r="P14" i="25"/>
  <c r="P39" i="25"/>
  <c r="J13" i="15"/>
  <c r="Q12" i="26"/>
  <c r="Q9" i="26"/>
  <c r="Q32" i="26"/>
  <c r="Q8" i="26"/>
  <c r="D30" i="16"/>
  <c r="D76" i="22"/>
  <c r="E30" i="16"/>
  <c r="X30" i="16"/>
  <c r="E76" i="22" l="1"/>
  <c r="R12" i="26"/>
  <c r="O11" i="23"/>
  <c r="R33" i="26"/>
  <c r="O7" i="23"/>
  <c r="O17" i="23"/>
  <c r="R10" i="25"/>
  <c r="N18" i="16"/>
  <c r="N23" i="16"/>
  <c r="R6" i="26"/>
  <c r="R35" i="25"/>
  <c r="R29" i="26"/>
  <c r="E29" i="26"/>
  <c r="E13" i="25"/>
  <c r="O10" i="23"/>
  <c r="O8" i="23"/>
  <c r="O12" i="23"/>
  <c r="N28" i="16"/>
  <c r="N22" i="16"/>
  <c r="N10" i="16"/>
  <c r="E25" i="25"/>
  <c r="N19" i="16"/>
  <c r="N12" i="16"/>
  <c r="E16" i="25"/>
  <c r="N20" i="16"/>
  <c r="N30" i="16"/>
  <c r="N15" i="16"/>
  <c r="N13" i="16"/>
  <c r="R25" i="25"/>
  <c r="R42" i="25"/>
  <c r="R18" i="26"/>
  <c r="R21" i="25"/>
  <c r="N27" i="16"/>
  <c r="N24" i="16"/>
  <c r="N31" i="16"/>
  <c r="R23" i="25"/>
  <c r="N29" i="16"/>
  <c r="N17" i="16"/>
  <c r="N16" i="16"/>
  <c r="N25" i="16"/>
  <c r="N11" i="16"/>
  <c r="N7" i="16"/>
  <c r="E23" i="25"/>
  <c r="N9" i="16"/>
  <c r="E6" i="26"/>
  <c r="E6" i="25"/>
  <c r="R20" i="26"/>
  <c r="R7" i="25"/>
  <c r="R33" i="25"/>
  <c r="N32" i="16"/>
  <c r="E17" i="26"/>
  <c r="R28" i="25"/>
  <c r="R27" i="26"/>
  <c r="R37" i="25"/>
  <c r="R30" i="25"/>
  <c r="N26" i="16"/>
  <c r="N21" i="16"/>
  <c r="E15" i="26"/>
  <c r="E7" i="25"/>
  <c r="E30" i="26"/>
  <c r="R8" i="25"/>
  <c r="R14" i="26"/>
  <c r="R11" i="26"/>
  <c r="R16" i="25"/>
  <c r="E25" i="26"/>
  <c r="E20" i="26"/>
  <c r="O18" i="23"/>
  <c r="E26" i="25"/>
  <c r="O9" i="23"/>
  <c r="O16" i="23"/>
  <c r="O6" i="23"/>
  <c r="E9" i="26"/>
  <c r="R8" i="26"/>
  <c r="R36" i="26"/>
  <c r="R12" i="25"/>
  <c r="R9" i="26"/>
  <c r="R5" i="25"/>
  <c r="R29" i="25"/>
  <c r="R32" i="25"/>
  <c r="R40" i="25"/>
  <c r="E17" i="25"/>
  <c r="R25" i="26"/>
  <c r="E41" i="26"/>
  <c r="E24" i="26"/>
  <c r="E20" i="25"/>
  <c r="E12" i="25"/>
  <c r="E24" i="25"/>
  <c r="O5" i="23"/>
  <c r="R9" i="25"/>
  <c r="E5" i="25"/>
  <c r="R31" i="26"/>
  <c r="E36" i="25"/>
  <c r="R24" i="26"/>
  <c r="R42" i="26"/>
  <c r="R19" i="26"/>
  <c r="E31" i="26"/>
  <c r="E5" i="26"/>
  <c r="E36" i="26"/>
  <c r="E11" i="26"/>
  <c r="E15" i="25"/>
  <c r="R11" i="25"/>
  <c r="R24" i="25"/>
  <c r="O31" i="22"/>
  <c r="R37" i="26"/>
  <c r="O51" i="22"/>
  <c r="O9" i="22"/>
  <c r="O23" i="22"/>
  <c r="O50" i="22"/>
  <c r="O44" i="22"/>
  <c r="O53" i="22"/>
  <c r="O47" i="22"/>
  <c r="O25" i="22"/>
  <c r="O18" i="22"/>
  <c r="O7" i="22"/>
  <c r="O32" i="22"/>
  <c r="R34" i="25"/>
  <c r="E23" i="26"/>
  <c r="O45" i="22"/>
  <c r="R22" i="26"/>
  <c r="O27" i="22"/>
  <c r="O29" i="22"/>
  <c r="O38" i="22"/>
  <c r="O11" i="22"/>
  <c r="O43" i="22"/>
  <c r="E21" i="25"/>
  <c r="O33" i="22"/>
  <c r="E41" i="25"/>
  <c r="E27" i="26"/>
  <c r="E8" i="25"/>
  <c r="O39" i="22"/>
  <c r="O10" i="22"/>
  <c r="O35" i="22"/>
  <c r="O13" i="22"/>
  <c r="O6" i="22"/>
  <c r="R13" i="26"/>
  <c r="N33" i="16"/>
  <c r="O15" i="22"/>
  <c r="E39" i="25"/>
  <c r="O40" i="22"/>
  <c r="O16" i="22"/>
  <c r="O8" i="22"/>
  <c r="O52" i="22"/>
  <c r="O34" i="22"/>
  <c r="O17" i="22"/>
  <c r="N14" i="16"/>
  <c r="O49" i="22"/>
  <c r="E27" i="25"/>
  <c r="R13" i="25"/>
  <c r="O21" i="22"/>
  <c r="O19" i="22"/>
  <c r="O37" i="22"/>
  <c r="O30" i="22"/>
  <c r="R21" i="26"/>
  <c r="O22" i="22"/>
  <c r="O57" i="22"/>
  <c r="O46" i="22"/>
  <c r="O42" i="22"/>
  <c r="O41" i="22"/>
  <c r="O26" i="22"/>
  <c r="O20" i="22"/>
  <c r="O24" i="22"/>
  <c r="O36" i="22"/>
  <c r="O5" i="22"/>
  <c r="O12" i="22"/>
  <c r="R22" i="25"/>
  <c r="E37" i="25"/>
  <c r="E30" i="25"/>
  <c r="R17" i="26"/>
  <c r="R23" i="26"/>
  <c r="E12" i="26"/>
  <c r="E21" i="26"/>
  <c r="E42" i="25"/>
  <c r="E38" i="25"/>
  <c r="E35" i="26"/>
  <c r="E18" i="25"/>
  <c r="E26" i="26"/>
  <c r="O14" i="22"/>
  <c r="R19" i="25"/>
  <c r="E33" i="26"/>
  <c r="E16" i="26"/>
  <c r="O56" i="22"/>
  <c r="O48" i="22"/>
  <c r="R31" i="25"/>
  <c r="E37" i="26"/>
  <c r="E29" i="25"/>
  <c r="R15" i="25"/>
  <c r="O55" i="22"/>
  <c r="R35" i="26"/>
  <c r="E22" i="26"/>
  <c r="E39" i="26"/>
  <c r="E11" i="25"/>
  <c r="O54" i="22"/>
  <c r="O58" i="22"/>
  <c r="R6" i="25"/>
  <c r="R41" i="25"/>
  <c r="R10" i="26"/>
  <c r="E10" i="25"/>
  <c r="E19" i="25"/>
  <c r="E34" i="25"/>
  <c r="R40" i="26"/>
  <c r="E7" i="26"/>
  <c r="R39" i="25"/>
  <c r="R15" i="26"/>
  <c r="E34" i="26"/>
  <c r="E42" i="26"/>
  <c r="E35" i="25"/>
  <c r="E14" i="26"/>
  <c r="R14" i="25"/>
  <c r="E32" i="26"/>
  <c r="E19" i="26"/>
  <c r="R17" i="25"/>
  <c r="R26" i="25"/>
  <c r="R16" i="26"/>
  <c r="E9" i="25"/>
  <c r="R32" i="26"/>
  <c r="E40" i="26"/>
  <c r="R28" i="26"/>
  <c r="E18" i="26"/>
  <c r="E22" i="25"/>
  <c r="R7" i="26"/>
  <c r="R38" i="26"/>
  <c r="E28" i="26"/>
  <c r="E40" i="25"/>
  <c r="E32" i="25"/>
  <c r="R34" i="26"/>
  <c r="R26" i="26"/>
  <c r="E38" i="26"/>
  <c r="E14" i="25"/>
  <c r="E31" i="25"/>
  <c r="R38" i="25"/>
  <c r="R36" i="25"/>
  <c r="R18" i="25"/>
  <c r="R41" i="26"/>
  <c r="R39" i="26"/>
  <c r="E10" i="26"/>
  <c r="D22" i="16"/>
  <c r="F30" i="16"/>
  <c r="D77" i="22"/>
  <c r="E22" i="16"/>
  <c r="X22" i="16"/>
  <c r="E77" i="22" l="1"/>
  <c r="S5" i="25" a="1"/>
  <c r="S26" i="25" s="1"/>
  <c r="D23" i="16"/>
  <c r="F22" i="16"/>
  <c r="D78" i="22"/>
  <c r="E23" i="16"/>
  <c r="F23" i="16"/>
  <c r="X23" i="16"/>
  <c r="E78" i="22" l="1"/>
  <c r="S13" i="25"/>
  <c r="S14" i="25"/>
  <c r="S35" i="25"/>
  <c r="S38" i="25"/>
  <c r="S42" i="25"/>
  <c r="S17" i="25"/>
  <c r="S36" i="25"/>
  <c r="S37" i="25"/>
  <c r="S27" i="25"/>
  <c r="S29" i="25"/>
  <c r="S39" i="25"/>
  <c r="S18" i="25"/>
  <c r="S41" i="25"/>
  <c r="S34" i="25"/>
  <c r="S6" i="25"/>
  <c r="S31" i="25"/>
  <c r="S33" i="25"/>
  <c r="S23" i="25"/>
  <c r="S16" i="25"/>
  <c r="S24" i="25"/>
  <c r="S40" i="25"/>
  <c r="S11" i="25"/>
  <c r="S32" i="25"/>
  <c r="S9" i="25"/>
  <c r="S8" i="25"/>
  <c r="S15" i="25"/>
  <c r="S28" i="25"/>
  <c r="S10" i="25"/>
  <c r="S20" i="25"/>
  <c r="S30" i="25"/>
  <c r="S21" i="25"/>
  <c r="S5" i="25"/>
  <c r="S7" i="25"/>
  <c r="S19" i="25"/>
  <c r="S25" i="25"/>
  <c r="S12" i="25"/>
  <c r="S22" i="25"/>
  <c r="D24" i="16"/>
  <c r="D32" i="16"/>
  <c r="D27" i="16"/>
  <c r="D25" i="16"/>
  <c r="D31" i="16"/>
  <c r="D26" i="16"/>
  <c r="D28" i="16"/>
  <c r="D29" i="16"/>
  <c r="D19" i="16"/>
  <c r="AM8" i="17"/>
  <c r="AM9" i="17"/>
  <c r="AM10" i="17"/>
  <c r="AM7" i="17"/>
  <c r="AM12" i="17"/>
  <c r="AM11" i="17"/>
  <c r="AM13" i="17"/>
  <c r="AM14" i="17"/>
  <c r="AM15" i="17"/>
  <c r="AM16" i="17"/>
  <c r="AM17" i="17"/>
  <c r="AM18" i="17"/>
  <c r="S5" i="26" a="1"/>
  <c r="S35" i="26" s="1"/>
  <c r="D79" i="22"/>
  <c r="E19" i="16"/>
  <c r="AN12" i="17"/>
  <c r="AN8" i="17"/>
  <c r="AN7" i="17"/>
  <c r="AN15" i="17"/>
  <c r="E31" i="16"/>
  <c r="AN14" i="17"/>
  <c r="E32" i="16"/>
  <c r="F19" i="16"/>
  <c r="AN18" i="17"/>
  <c r="AN9" i="17"/>
  <c r="F32" i="16"/>
  <c r="AN16" i="17"/>
  <c r="E26" i="16"/>
  <c r="E25" i="16"/>
  <c r="AN11" i="17"/>
  <c r="E29" i="16"/>
  <c r="E24" i="16"/>
  <c r="F24" i="16" s="1"/>
  <c r="F25" i="16"/>
  <c r="E27" i="16"/>
  <c r="F26" i="16"/>
  <c r="E28" i="16"/>
  <c r="F28" i="16" s="1"/>
  <c r="AN17" i="17"/>
  <c r="AN10" i="17"/>
  <c r="AN13" i="17"/>
  <c r="X25" i="16"/>
  <c r="X31" i="16"/>
  <c r="X28" i="16"/>
  <c r="X29" i="16"/>
  <c r="X24" i="16"/>
  <c r="X32" i="16"/>
  <c r="X26" i="16"/>
  <c r="X27" i="16"/>
  <c r="X19" i="16"/>
  <c r="AO12" i="17"/>
  <c r="AO7" i="17"/>
  <c r="AO18" i="17"/>
  <c r="AO13" i="17"/>
  <c r="AO16" i="17"/>
  <c r="AO8" i="17"/>
  <c r="AO9" i="17"/>
  <c r="AO15" i="17"/>
  <c r="AO14" i="17"/>
  <c r="AO10" i="17"/>
  <c r="AO17" i="17"/>
  <c r="AO11" i="17"/>
  <c r="D80" i="22"/>
  <c r="D81" i="22"/>
  <c r="D82" i="22"/>
  <c r="D83" i="22"/>
  <c r="D84" i="22"/>
  <c r="E84" i="22" l="1"/>
  <c r="E83" i="22"/>
  <c r="E82" i="22"/>
  <c r="E81" i="22"/>
  <c r="E80" i="22"/>
  <c r="E79" i="22"/>
  <c r="S17" i="26"/>
  <c r="S39" i="26"/>
  <c r="S6" i="26"/>
  <c r="S37" i="26"/>
  <c r="S16" i="26"/>
  <c r="S38" i="26"/>
  <c r="S12" i="26"/>
  <c r="S13" i="26"/>
  <c r="S10" i="26"/>
  <c r="S42" i="26"/>
  <c r="S30" i="26"/>
  <c r="S29" i="26"/>
  <c r="S32" i="26"/>
  <c r="S27" i="26"/>
  <c r="S21" i="26"/>
  <c r="S7" i="26"/>
  <c r="S26" i="26"/>
  <c r="S5" i="26"/>
  <c r="S24" i="26"/>
  <c r="S28" i="26"/>
  <c r="S15" i="26"/>
  <c r="S14" i="26"/>
  <c r="S40" i="26"/>
  <c r="S8" i="26"/>
  <c r="S25" i="26"/>
  <c r="S22" i="26"/>
  <c r="S41" i="26"/>
  <c r="S20" i="26"/>
  <c r="S34" i="26"/>
  <c r="S19" i="26"/>
  <c r="S31" i="26"/>
  <c r="S18" i="26"/>
  <c r="S36" i="26"/>
  <c r="S11" i="26"/>
  <c r="S9" i="26"/>
  <c r="S33" i="26"/>
  <c r="S23" i="26"/>
  <c r="H5" i="20"/>
  <c r="J6" i="62"/>
  <c r="R10" i="62"/>
  <c r="R14" i="62"/>
  <c r="R20" i="62"/>
  <c r="R13" i="62"/>
  <c r="R21" i="62"/>
  <c r="R11" i="62"/>
  <c r="R18" i="62"/>
  <c r="R15" i="62"/>
  <c r="R19" i="62"/>
  <c r="R4" i="62"/>
  <c r="R9" i="62"/>
  <c r="R17" i="62"/>
  <c r="R7" i="62"/>
  <c r="R8" i="62"/>
  <c r="R12" i="62"/>
  <c r="R16" i="62"/>
  <c r="J17" i="62"/>
  <c r="J8" i="62"/>
  <c r="J19" i="62"/>
  <c r="J18" i="61"/>
  <c r="J12" i="61"/>
  <c r="J16" i="62"/>
  <c r="J15" i="62"/>
  <c r="J9" i="62"/>
  <c r="J7" i="62"/>
  <c r="J20" i="61"/>
  <c r="J12" i="62"/>
  <c r="J13" i="62"/>
  <c r="J16" i="61"/>
  <c r="J17" i="61"/>
  <c r="J19" i="61"/>
  <c r="J11" i="62"/>
  <c r="J14" i="61"/>
  <c r="J14" i="62"/>
  <c r="J15" i="61"/>
  <c r="J9" i="61"/>
  <c r="J11" i="61"/>
  <c r="J5" i="61"/>
  <c r="J13" i="61"/>
  <c r="J18" i="62"/>
  <c r="J10" i="61"/>
  <c r="J20" i="62"/>
  <c r="J5" i="62"/>
  <c r="J7" i="61"/>
  <c r="J8" i="61"/>
  <c r="J21" i="62"/>
  <c r="J10" i="62"/>
  <c r="J6" i="61"/>
  <c r="J21" i="61"/>
  <c r="J4" i="62"/>
  <c r="J6" i="60"/>
  <c r="J17" i="60"/>
  <c r="J13" i="60"/>
  <c r="J12" i="60"/>
  <c r="J7" i="60"/>
  <c r="J4" i="61"/>
  <c r="J8" i="60"/>
  <c r="J11" i="60"/>
  <c r="J14" i="60"/>
  <c r="J9" i="60"/>
  <c r="J5" i="60"/>
  <c r="J16" i="60"/>
  <c r="J15" i="60"/>
  <c r="J18" i="60"/>
  <c r="J10" i="60"/>
  <c r="E5" i="55"/>
  <c r="F5" i="55" s="1" a="1"/>
  <c r="J4" i="60"/>
  <c r="K17" i="60"/>
  <c r="S10" i="62"/>
  <c r="N7" i="62"/>
  <c r="N10" i="61"/>
  <c r="K12" i="61"/>
  <c r="K11" i="61"/>
  <c r="S11" i="62"/>
  <c r="K7" i="60"/>
  <c r="N16" i="62"/>
  <c r="K8" i="62"/>
  <c r="K6" i="61"/>
  <c r="S18" i="62"/>
  <c r="N21" i="62"/>
  <c r="K20" i="62"/>
  <c r="N9" i="60"/>
  <c r="K12" i="60"/>
  <c r="S21" i="62"/>
  <c r="N12" i="62"/>
  <c r="N5" i="62"/>
  <c r="K15" i="62"/>
  <c r="K13" i="61"/>
  <c r="S4" i="62"/>
  <c r="K8" i="60"/>
  <c r="N9" i="62"/>
  <c r="K16" i="62"/>
  <c r="S8" i="62"/>
  <c r="S12" i="62"/>
  <c r="N4" i="62"/>
  <c r="K21" i="62"/>
  <c r="S17" i="62"/>
  <c r="K4" i="61"/>
  <c r="S19" i="62"/>
  <c r="N16" i="61"/>
  <c r="N8" i="61"/>
  <c r="K7" i="62"/>
  <c r="K10" i="61"/>
  <c r="N6" i="60"/>
  <c r="K14" i="60"/>
  <c r="N13" i="62"/>
  <c r="K9" i="62"/>
  <c r="N7" i="60"/>
  <c r="N18" i="61"/>
  <c r="K6" i="62"/>
  <c r="K4" i="62"/>
  <c r="N4" i="61"/>
  <c r="K11" i="60"/>
  <c r="S7" i="62"/>
  <c r="N19" i="61"/>
  <c r="N10" i="62"/>
  <c r="K12" i="62"/>
  <c r="K5" i="62"/>
  <c r="N13" i="60"/>
  <c r="K5" i="60"/>
  <c r="N11" i="62"/>
  <c r="K13" i="62"/>
  <c r="N14" i="60"/>
  <c r="N20" i="61"/>
  <c r="K18" i="61"/>
  <c r="N11" i="60"/>
  <c r="N16" i="60"/>
  <c r="K9" i="60"/>
  <c r="N17" i="62"/>
  <c r="N14" i="61"/>
  <c r="N21" i="61"/>
  <c r="K16" i="61"/>
  <c r="K8" i="61"/>
  <c r="N8" i="60"/>
  <c r="K10" i="60"/>
  <c r="N9" i="61"/>
  <c r="K11" i="62"/>
  <c r="N15" i="60"/>
  <c r="N17" i="61"/>
  <c r="K20" i="61"/>
  <c r="S16" i="62"/>
  <c r="S15" i="62"/>
  <c r="K16" i="60"/>
  <c r="N19" i="62"/>
  <c r="N15" i="61"/>
  <c r="K4" i="60"/>
  <c r="K19" i="61"/>
  <c r="K10" i="62"/>
  <c r="N5" i="60"/>
  <c r="S20" i="62"/>
  <c r="K9" i="61"/>
  <c r="K13" i="60"/>
  <c r="N14" i="62"/>
  <c r="K17" i="61"/>
  <c r="N18" i="60"/>
  <c r="N17" i="60"/>
  <c r="N12" i="61"/>
  <c r="N11" i="61"/>
  <c r="K14" i="61"/>
  <c r="K21" i="61"/>
  <c r="S9" i="62"/>
  <c r="K18" i="62"/>
  <c r="N5" i="61"/>
  <c r="S13" i="62"/>
  <c r="N15" i="62"/>
  <c r="N13" i="61"/>
  <c r="K15" i="61"/>
  <c r="K6" i="60"/>
  <c r="N8" i="62"/>
  <c r="N6" i="61"/>
  <c r="K7" i="61"/>
  <c r="N20" i="62"/>
  <c r="N12" i="60"/>
  <c r="N18" i="62"/>
  <c r="K18" i="60"/>
  <c r="K17" i="62"/>
  <c r="N10" i="60"/>
  <c r="N7" i="61"/>
  <c r="K15" i="60"/>
  <c r="K14" i="62"/>
  <c r="X6" i="6"/>
  <c r="N4" i="60"/>
  <c r="K19" i="62"/>
  <c r="S14" i="62"/>
  <c r="N6" i="62"/>
  <c r="K5" i="61"/>
  <c r="U6" i="6"/>
  <c r="D85" i="22"/>
  <c r="F31" i="16"/>
  <c r="F27" i="16"/>
  <c r="F29" i="16"/>
  <c r="H4" i="20"/>
  <c r="E85" i="22" l="1"/>
  <c r="M4" i="62"/>
  <c r="O4" i="62" s="1"/>
  <c r="M21" i="62"/>
  <c r="O21" i="62" s="1"/>
  <c r="M20" i="62"/>
  <c r="O20" i="62" s="1"/>
  <c r="M5" i="61"/>
  <c r="M14" i="62"/>
  <c r="O14" i="62" s="1"/>
  <c r="M17" i="61"/>
  <c r="O17" i="61" s="1"/>
  <c r="M20" i="61"/>
  <c r="O20" i="61" s="1"/>
  <c r="M18" i="61"/>
  <c r="O18" i="61" s="1"/>
  <c r="M6" i="62"/>
  <c r="M15" i="60"/>
  <c r="O15" i="60" s="1"/>
  <c r="M13" i="60"/>
  <c r="O13" i="60" s="1"/>
  <c r="M6" i="61"/>
  <c r="M7" i="61"/>
  <c r="O7" i="61" s="1"/>
  <c r="M18" i="62"/>
  <c r="O18" i="62" s="1"/>
  <c r="M9" i="61"/>
  <c r="O9" i="61" s="1"/>
  <c r="M11" i="62"/>
  <c r="O11" i="62" s="1"/>
  <c r="M13" i="62"/>
  <c r="O13" i="62" s="1"/>
  <c r="M9" i="62"/>
  <c r="O9" i="62" s="1"/>
  <c r="M16" i="62"/>
  <c r="O16" i="62" s="1"/>
  <c r="M8" i="62"/>
  <c r="O8" i="62" s="1"/>
  <c r="M10" i="60"/>
  <c r="O10" i="60" s="1"/>
  <c r="M5" i="60"/>
  <c r="O5" i="60" s="1"/>
  <c r="M14" i="60"/>
  <c r="O14" i="60" s="1"/>
  <c r="M8" i="60"/>
  <c r="O8" i="60" s="1"/>
  <c r="M7" i="60"/>
  <c r="O7" i="60" s="1"/>
  <c r="M6" i="60"/>
  <c r="O6" i="60" s="1"/>
  <c r="M21" i="61"/>
  <c r="O21" i="61" s="1"/>
  <c r="M10" i="62"/>
  <c r="O10" i="62" s="1"/>
  <c r="M8" i="61"/>
  <c r="O8" i="61" s="1"/>
  <c r="M5" i="62"/>
  <c r="M10" i="61"/>
  <c r="O10" i="61" s="1"/>
  <c r="M13" i="61"/>
  <c r="O13" i="61" s="1"/>
  <c r="M11" i="61"/>
  <c r="O11" i="61" s="1"/>
  <c r="M15" i="61"/>
  <c r="O15" i="61" s="1"/>
  <c r="M14" i="61"/>
  <c r="O14" i="61" s="1"/>
  <c r="M19" i="61"/>
  <c r="O19" i="61" s="1"/>
  <c r="M16" i="61"/>
  <c r="O16" i="61" s="1"/>
  <c r="M12" i="62"/>
  <c r="O12" i="62" s="1"/>
  <c r="M7" i="62"/>
  <c r="O7" i="62" s="1"/>
  <c r="M15" i="62"/>
  <c r="O15" i="62" s="1"/>
  <c r="M12" i="61"/>
  <c r="O12" i="61" s="1"/>
  <c r="M19" i="62"/>
  <c r="O19" i="62" s="1"/>
  <c r="M17" i="62"/>
  <c r="O17" i="62" s="1"/>
  <c r="M18" i="60"/>
  <c r="O18" i="60" s="1"/>
  <c r="M16" i="60"/>
  <c r="O16" i="60" s="1"/>
  <c r="M9" i="60"/>
  <c r="O9" i="60" s="1"/>
  <c r="M11" i="60"/>
  <c r="O11" i="60" s="1"/>
  <c r="M4" i="61"/>
  <c r="O4" i="61" s="1"/>
  <c r="M12" i="60"/>
  <c r="O12" i="60" s="1"/>
  <c r="M17" i="60"/>
  <c r="O17" i="60" s="1"/>
  <c r="W6" i="6"/>
  <c r="Y6" i="6" s="1"/>
  <c r="F6" i="55"/>
  <c r="F9" i="55"/>
  <c r="F7" i="55"/>
  <c r="F10" i="55"/>
  <c r="F8" i="55"/>
  <c r="F5" i="55"/>
  <c r="O5" i="55"/>
  <c r="M4" i="60"/>
  <c r="O4" i="60" s="1"/>
  <c r="C4" i="28"/>
  <c r="C3" i="28"/>
  <c r="D18" i="16"/>
  <c r="B6" i="20"/>
  <c r="D86" i="22"/>
  <c r="F42" i="22"/>
  <c r="F34" i="26"/>
  <c r="F72" i="22"/>
  <c r="F8" i="26"/>
  <c r="F73" i="22"/>
  <c r="F58" i="22"/>
  <c r="F63" i="22"/>
  <c r="F27" i="26"/>
  <c r="F57" i="22"/>
  <c r="F32" i="25"/>
  <c r="F23" i="22"/>
  <c r="F15" i="26"/>
  <c r="F51" i="22"/>
  <c r="F40" i="26"/>
  <c r="F22" i="22"/>
  <c r="F11" i="26"/>
  <c r="F29" i="26"/>
  <c r="F12" i="23"/>
  <c r="F79" i="22"/>
  <c r="F21" i="22"/>
  <c r="F38" i="22"/>
  <c r="F14" i="23"/>
  <c r="AC27" i="26"/>
  <c r="F31" i="25"/>
  <c r="F6" i="23"/>
  <c r="F29" i="22"/>
  <c r="F17" i="22"/>
  <c r="F39" i="22"/>
  <c r="F25" i="26"/>
  <c r="F12" i="25"/>
  <c r="F13" i="26"/>
  <c r="F22" i="25"/>
  <c r="F21" i="26"/>
  <c r="F9" i="22"/>
  <c r="F48" i="22"/>
  <c r="F41" i="25"/>
  <c r="F19" i="26"/>
  <c r="F12" i="26"/>
  <c r="G8" i="26"/>
  <c r="F39" i="25"/>
  <c r="F42" i="26"/>
  <c r="AC25" i="26"/>
  <c r="F37" i="25"/>
  <c r="F13" i="22"/>
  <c r="AC34" i="26"/>
  <c r="G19" i="26"/>
  <c r="F9" i="25"/>
  <c r="F11" i="22"/>
  <c r="F25" i="22"/>
  <c r="F49" i="22"/>
  <c r="F15" i="23"/>
  <c r="F38" i="26"/>
  <c r="F13" i="25"/>
  <c r="F28" i="26"/>
  <c r="F64" i="22"/>
  <c r="G64" i="22" s="1"/>
  <c r="F75" i="22"/>
  <c r="F7" i="25"/>
  <c r="F18" i="22"/>
  <c r="F19" i="25"/>
  <c r="F9" i="26"/>
  <c r="F41" i="26"/>
  <c r="F69" i="22"/>
  <c r="F66" i="22"/>
  <c r="F34" i="22"/>
  <c r="F30" i="22"/>
  <c r="F9" i="23"/>
  <c r="F68" i="22"/>
  <c r="F45" i="22"/>
  <c r="F13" i="23"/>
  <c r="F37" i="22"/>
  <c r="F54" i="22"/>
  <c r="F65" i="22"/>
  <c r="F15" i="25"/>
  <c r="F16" i="22"/>
  <c r="F52" i="22"/>
  <c r="F5" i="23"/>
  <c r="G21" i="26"/>
  <c r="F41" i="22"/>
  <c r="F19" i="22"/>
  <c r="F18" i="26"/>
  <c r="AC18" i="26" s="1"/>
  <c r="F36" i="26"/>
  <c r="F24" i="26"/>
  <c r="AC24" i="26" s="1"/>
  <c r="F8" i="23"/>
  <c r="F21" i="25"/>
  <c r="E18" i="16"/>
  <c r="F35" i="26"/>
  <c r="F11" i="25"/>
  <c r="F14" i="25"/>
  <c r="D3" i="28"/>
  <c r="E3" i="28" s="1"/>
  <c r="G15" i="26"/>
  <c r="AC29" i="26"/>
  <c r="F32" i="26"/>
  <c r="F44" i="22"/>
  <c r="F33" i="22"/>
  <c r="F10" i="23"/>
  <c r="F47" i="22"/>
  <c r="F77" i="22"/>
  <c r="AC36" i="26"/>
  <c r="F10" i="25"/>
  <c r="F6" i="22"/>
  <c r="F34" i="25"/>
  <c r="F60" i="22"/>
  <c r="F7" i="26"/>
  <c r="AC7" i="26" s="1"/>
  <c r="F32" i="22"/>
  <c r="F8" i="25"/>
  <c r="F76" i="22"/>
  <c r="F14" i="22"/>
  <c r="F23" i="25"/>
  <c r="F27" i="25"/>
  <c r="G9" i="26"/>
  <c r="F20" i="26"/>
  <c r="F78" i="22"/>
  <c r="F17" i="25"/>
  <c r="F11" i="23"/>
  <c r="F10" i="22"/>
  <c r="G6" i="22"/>
  <c r="F8" i="22"/>
  <c r="F71" i="22"/>
  <c r="F25" i="25"/>
  <c r="F62" i="22"/>
  <c r="F30" i="25"/>
  <c r="F18" i="16"/>
  <c r="D4" i="28"/>
  <c r="F28" i="22"/>
  <c r="F24" i="22"/>
  <c r="G41" i="26"/>
  <c r="F33" i="25"/>
  <c r="F35" i="25"/>
  <c r="F7" i="22"/>
  <c r="G7" i="22"/>
  <c r="F50" i="22"/>
  <c r="F33" i="26"/>
  <c r="AC33" i="26" s="1"/>
  <c r="F23" i="26"/>
  <c r="F36" i="25"/>
  <c r="F31" i="22"/>
  <c r="F35" i="22"/>
  <c r="F46" i="22"/>
  <c r="F56" i="22"/>
  <c r="F30" i="26"/>
  <c r="G30" i="26" s="1"/>
  <c r="F29" i="25"/>
  <c r="F39" i="26"/>
  <c r="AC39" i="26" s="1"/>
  <c r="F20" i="25"/>
  <c r="F40" i="25"/>
  <c r="F15" i="22"/>
  <c r="F61" i="22"/>
  <c r="G61" i="22" s="1"/>
  <c r="F16" i="26"/>
  <c r="G16" i="26" s="1"/>
  <c r="F17" i="26"/>
  <c r="AC17" i="26" s="1"/>
  <c r="F37" i="26"/>
  <c r="AC37" i="26" s="1"/>
  <c r="G38" i="26"/>
  <c r="F28" i="25"/>
  <c r="AC42" i="26"/>
  <c r="F70" i="22"/>
  <c r="AC40" i="26"/>
  <c r="F16" i="25"/>
  <c r="F53" i="22"/>
  <c r="F10" i="26"/>
  <c r="AC10" i="26" s="1"/>
  <c r="F24" i="25"/>
  <c r="F42" i="25"/>
  <c r="F18" i="25"/>
  <c r="G63" i="22"/>
  <c r="F26" i="22"/>
  <c r="G12" i="26"/>
  <c r="G13" i="26"/>
  <c r="G62" i="22"/>
  <c r="AC20" i="26"/>
  <c r="F26" i="25"/>
  <c r="F14" i="26"/>
  <c r="F40" i="22"/>
  <c r="F43" i="22"/>
  <c r="G32" i="26"/>
  <c r="F74" i="22"/>
  <c r="F5" i="22"/>
  <c r="G5" i="22" s="1"/>
  <c r="F38" i="25"/>
  <c r="F20" i="22"/>
  <c r="F7" i="23"/>
  <c r="F31" i="26"/>
  <c r="G31" i="26" s="1"/>
  <c r="F55" i="22"/>
  <c r="C6" i="20"/>
  <c r="D6" i="20" s="1"/>
  <c r="AC23" i="26"/>
  <c r="F26" i="26"/>
  <c r="G26" i="26" s="1"/>
  <c r="F80" i="22"/>
  <c r="G65" i="22"/>
  <c r="F12" i="22"/>
  <c r="F22" i="26"/>
  <c r="G22" i="26" s="1"/>
  <c r="F67" i="22"/>
  <c r="G11" i="26"/>
  <c r="AC28" i="26"/>
  <c r="G60" i="22"/>
  <c r="F36" i="22"/>
  <c r="G35" i="26"/>
  <c r="F27" i="22"/>
  <c r="G14" i="26"/>
  <c r="Y33" i="22"/>
  <c r="AC8" i="25"/>
  <c r="Y25" i="22"/>
  <c r="Y46" i="22"/>
  <c r="Y35" i="22"/>
  <c r="Y54" i="22"/>
  <c r="AC7" i="25"/>
  <c r="AC27" i="25"/>
  <c r="AC30" i="25"/>
  <c r="Y7" i="23"/>
  <c r="Y19" i="22"/>
  <c r="Y55" i="22"/>
  <c r="AC13" i="25"/>
  <c r="AC12" i="25"/>
  <c r="Y10" i="23"/>
  <c r="Y13" i="23"/>
  <c r="Y6" i="23"/>
  <c r="AC21" i="25"/>
  <c r="Y6" i="22"/>
  <c r="Y5" i="22"/>
  <c r="Y11" i="22"/>
  <c r="AC37" i="25"/>
  <c r="AC42" i="25"/>
  <c r="AC36" i="25"/>
  <c r="Y40" i="22"/>
  <c r="Y12" i="23"/>
  <c r="X18" i="16"/>
  <c r="Y12" i="22"/>
  <c r="AC31" i="25"/>
  <c r="Y7" i="22"/>
  <c r="AC19" i="25"/>
  <c r="Y13" i="22"/>
  <c r="Y9" i="22"/>
  <c r="Y14" i="22"/>
  <c r="AC34" i="25"/>
  <c r="AC35" i="25"/>
  <c r="AC25" i="25"/>
  <c r="AC24" i="25"/>
  <c r="AC11" i="25"/>
  <c r="Y10" i="22"/>
  <c r="Y49" i="22"/>
  <c r="Y26" i="22"/>
  <c r="AC17" i="25"/>
  <c r="AC32" i="25"/>
  <c r="Y45" i="22"/>
  <c r="Y53" i="22"/>
  <c r="Y48" i="22"/>
  <c r="Y57" i="22"/>
  <c r="AC22" i="25"/>
  <c r="Y8" i="22"/>
  <c r="Y38" i="22"/>
  <c r="Y32" i="22"/>
  <c r="Y31" i="22"/>
  <c r="Y47" i="22"/>
  <c r="Y43" i="22"/>
  <c r="Y30" i="22"/>
  <c r="AC40" i="25"/>
  <c r="Y27" i="22"/>
  <c r="AC20" i="25"/>
  <c r="AC14" i="25"/>
  <c r="AC29" i="25"/>
  <c r="AC16" i="25"/>
  <c r="Y28" i="22"/>
  <c r="AC23" i="25"/>
  <c r="Y36" i="22"/>
  <c r="Y20" i="22"/>
  <c r="AC38" i="25"/>
  <c r="AC33" i="25"/>
  <c r="AC18" i="25"/>
  <c r="Y37" i="22"/>
  <c r="Y42" i="22"/>
  <c r="Y14" i="23"/>
  <c r="Y8" i="23"/>
  <c r="AC26" i="25"/>
  <c r="Y34" i="22"/>
  <c r="AC10" i="25"/>
  <c r="Y44" i="22"/>
  <c r="Y58" i="22"/>
  <c r="Y51" i="22"/>
  <c r="Y56" i="22"/>
  <c r="Y11" i="23"/>
  <c r="Y24" i="22"/>
  <c r="AC9" i="25"/>
  <c r="AC39" i="25"/>
  <c r="Y50" i="22"/>
  <c r="Y23" i="22"/>
  <c r="Y15" i="23"/>
  <c r="Y5" i="23"/>
  <c r="Q6" i="20"/>
  <c r="AC28" i="25"/>
  <c r="Y21" i="22"/>
  <c r="Y16" i="22"/>
  <c r="Y15" i="22"/>
  <c r="Y22" i="22"/>
  <c r="AC15" i="25"/>
  <c r="Y39" i="22"/>
  <c r="Y52" i="22"/>
  <c r="Y18" i="22"/>
  <c r="Y17" i="22"/>
  <c r="Y29" i="22"/>
  <c r="Y41" i="22"/>
  <c r="AC41" i="25"/>
  <c r="Y9" i="23"/>
  <c r="G77" i="22"/>
  <c r="G69" i="22"/>
  <c r="G80" i="22"/>
  <c r="G73" i="22"/>
  <c r="G74" i="22"/>
  <c r="G66" i="22"/>
  <c r="G78" i="22"/>
  <c r="G67" i="22"/>
  <c r="G71" i="22"/>
  <c r="G79" i="22"/>
  <c r="G72" i="22"/>
  <c r="G76" i="22"/>
  <c r="G70" i="22"/>
  <c r="G68" i="22"/>
  <c r="G75" i="22"/>
  <c r="M2" i="61" l="1"/>
  <c r="E86" i="22"/>
  <c r="M2" i="60"/>
  <c r="M2" i="62"/>
  <c r="AM3" i="18"/>
  <c r="C17" i="15"/>
  <c r="D10" i="16"/>
  <c r="D9" i="16"/>
  <c r="D8" i="16"/>
  <c r="C16" i="15"/>
  <c r="D20" i="16"/>
  <c r="D21" i="16"/>
  <c r="C22" i="15"/>
  <c r="D17" i="16"/>
  <c r="C20" i="15"/>
  <c r="D15" i="16"/>
  <c r="C9" i="15"/>
  <c r="D33" i="16"/>
  <c r="C19" i="15"/>
  <c r="C21" i="15"/>
  <c r="C15" i="15"/>
  <c r="D4" i="16"/>
  <c r="D6" i="16"/>
  <c r="D12" i="16"/>
  <c r="C13" i="15"/>
  <c r="D3" i="16"/>
  <c r="D13" i="16"/>
  <c r="C7" i="15"/>
  <c r="C18" i="15"/>
  <c r="D14" i="16"/>
  <c r="D11" i="16"/>
  <c r="D16" i="16"/>
  <c r="C12" i="15"/>
  <c r="C6" i="15"/>
  <c r="C14" i="15"/>
  <c r="C11" i="15"/>
  <c r="C10" i="15"/>
  <c r="D5" i="16"/>
  <c r="C5" i="15"/>
  <c r="C8" i="15"/>
  <c r="D7" i="16"/>
  <c r="E11" i="17"/>
  <c r="E6" i="17"/>
  <c r="E9" i="17"/>
  <c r="E15" i="17"/>
  <c r="E7" i="17"/>
  <c r="E14" i="17"/>
  <c r="E13" i="17"/>
  <c r="E10" i="17"/>
  <c r="E12" i="17"/>
  <c r="E17" i="17"/>
  <c r="E8" i="17"/>
  <c r="E16" i="17"/>
  <c r="B5" i="20"/>
  <c r="E4" i="28"/>
  <c r="G23" i="25"/>
  <c r="AC15" i="26"/>
  <c r="G19" i="25"/>
  <c r="G18" i="25"/>
  <c r="G12" i="22"/>
  <c r="G11" i="22"/>
  <c r="G25" i="25"/>
  <c r="F11" i="17"/>
  <c r="G41" i="22"/>
  <c r="G42" i="22"/>
  <c r="G42" i="25"/>
  <c r="G48" i="22"/>
  <c r="AC14" i="26"/>
  <c r="G26" i="25"/>
  <c r="G31" i="22"/>
  <c r="G29" i="25"/>
  <c r="G22" i="25"/>
  <c r="G46" i="22"/>
  <c r="G32" i="25"/>
  <c r="G56" i="22"/>
  <c r="G30" i="22"/>
  <c r="C5" i="20"/>
  <c r="G34" i="25"/>
  <c r="G45" i="22"/>
  <c r="G16" i="25"/>
  <c r="F12" i="17"/>
  <c r="D22" i="15"/>
  <c r="G31" i="25"/>
  <c r="D16" i="15"/>
  <c r="G19" i="22"/>
  <c r="F10" i="17"/>
  <c r="G14" i="23"/>
  <c r="G9" i="23"/>
  <c r="G58" i="22"/>
  <c r="G25" i="26"/>
  <c r="G28" i="22"/>
  <c r="D13" i="15"/>
  <c r="G24" i="25"/>
  <c r="F13" i="17"/>
  <c r="G9" i="22"/>
  <c r="G47" i="22"/>
  <c r="E12" i="16"/>
  <c r="E4" i="16"/>
  <c r="G6" i="23"/>
  <c r="AC31" i="26"/>
  <c r="E10" i="16"/>
  <c r="E16" i="16"/>
  <c r="D15" i="15"/>
  <c r="G34" i="22"/>
  <c r="G13" i="25"/>
  <c r="E13" i="16"/>
  <c r="F17" i="17"/>
  <c r="G14" i="22"/>
  <c r="AC41" i="26"/>
  <c r="G8" i="22"/>
  <c r="G43" i="22"/>
  <c r="G17" i="25"/>
  <c r="G15" i="23"/>
  <c r="E33" i="16"/>
  <c r="AC8" i="26"/>
  <c r="D8" i="15"/>
  <c r="E8" i="15" s="1"/>
  <c r="E11" i="16"/>
  <c r="G15" i="22"/>
  <c r="E22" i="15"/>
  <c r="G16" i="22"/>
  <c r="G55" i="22"/>
  <c r="D14" i="15"/>
  <c r="G40" i="25"/>
  <c r="G12" i="23"/>
  <c r="G21" i="22"/>
  <c r="G10" i="23"/>
  <c r="D17" i="15"/>
  <c r="G35" i="22"/>
  <c r="G13" i="23"/>
  <c r="E21" i="16"/>
  <c r="F21" i="16" s="1"/>
  <c r="D6" i="15"/>
  <c r="G13" i="22"/>
  <c r="G40" i="22"/>
  <c r="G49" i="22"/>
  <c r="G37" i="25"/>
  <c r="G53" i="22"/>
  <c r="G34" i="26"/>
  <c r="G7" i="26"/>
  <c r="AC12" i="26"/>
  <c r="D18" i="15"/>
  <c r="E18" i="15" s="1"/>
  <c r="F81" i="22"/>
  <c r="F15" i="17"/>
  <c r="F11" i="16"/>
  <c r="D19" i="15"/>
  <c r="E19" i="15"/>
  <c r="G23" i="26"/>
  <c r="G28" i="25"/>
  <c r="AC9" i="26"/>
  <c r="G44" i="22"/>
  <c r="D87" i="22"/>
  <c r="G38" i="22"/>
  <c r="F33" i="16"/>
  <c r="G18" i="22"/>
  <c r="G39" i="25"/>
  <c r="E6" i="15"/>
  <c r="E15" i="16"/>
  <c r="E16" i="15"/>
  <c r="G23" i="22"/>
  <c r="G17" i="26"/>
  <c r="G38" i="25"/>
  <c r="G30" i="25"/>
  <c r="G20" i="26"/>
  <c r="G26" i="22"/>
  <c r="D21" i="15"/>
  <c r="G5" i="23"/>
  <c r="G32" i="22"/>
  <c r="D5" i="15"/>
  <c r="E5" i="15" s="1"/>
  <c r="G12" i="25"/>
  <c r="G7" i="25"/>
  <c r="G27" i="26"/>
  <c r="G15" i="17"/>
  <c r="G17" i="22"/>
  <c r="G33" i="26"/>
  <c r="G33" i="25"/>
  <c r="E20" i="16"/>
  <c r="F20" i="16" s="1"/>
  <c r="G37" i="22"/>
  <c r="D7" i="15"/>
  <c r="E7" i="15" s="1"/>
  <c r="G21" i="25"/>
  <c r="G37" i="26"/>
  <c r="G27" i="22"/>
  <c r="G8" i="23"/>
  <c r="AC21" i="26"/>
  <c r="G15" i="25"/>
  <c r="F16" i="17"/>
  <c r="G16" i="17" s="1"/>
  <c r="G20" i="25"/>
  <c r="D10" i="15"/>
  <c r="AC22" i="26"/>
  <c r="AC26" i="26"/>
  <c r="E9" i="16"/>
  <c r="G33" i="22"/>
  <c r="E3" i="16"/>
  <c r="AC32" i="26"/>
  <c r="AC35" i="26"/>
  <c r="F12" i="16"/>
  <c r="E17" i="16"/>
  <c r="F17" i="16" s="1"/>
  <c r="G8" i="25"/>
  <c r="F6" i="17"/>
  <c r="D11" i="15"/>
  <c r="E11" i="15" s="1"/>
  <c r="G24" i="22"/>
  <c r="G39" i="26"/>
  <c r="F9" i="16"/>
  <c r="E5" i="16"/>
  <c r="F5" i="16" s="1"/>
  <c r="E7" i="16"/>
  <c r="F9" i="17"/>
  <c r="G9" i="17" s="1"/>
  <c r="AC11" i="26"/>
  <c r="D20" i="15"/>
  <c r="G29" i="26"/>
  <c r="D9" i="15"/>
  <c r="E17" i="15"/>
  <c r="F8" i="17"/>
  <c r="G10" i="25"/>
  <c r="G40" i="26"/>
  <c r="E14" i="15"/>
  <c r="G52" i="22"/>
  <c r="G36" i="25"/>
  <c r="E14" i="16"/>
  <c r="G42" i="26"/>
  <c r="G29" i="22"/>
  <c r="G8" i="17"/>
  <c r="G57" i="22"/>
  <c r="G18" i="26"/>
  <c r="G36" i="22"/>
  <c r="AC19" i="26"/>
  <c r="G13" i="17"/>
  <c r="G50" i="22"/>
  <c r="F82" i="22"/>
  <c r="G9" i="25"/>
  <c r="G20" i="22"/>
  <c r="G24" i="26"/>
  <c r="E8" i="16"/>
  <c r="G54" i="22"/>
  <c r="G10" i="22"/>
  <c r="G11" i="25"/>
  <c r="G25" i="22"/>
  <c r="G39" i="22"/>
  <c r="G28" i="26"/>
  <c r="G7" i="23"/>
  <c r="G6" i="17"/>
  <c r="G11" i="23"/>
  <c r="G51" i="22"/>
  <c r="F83" i="22"/>
  <c r="F15" i="16"/>
  <c r="AC38" i="26"/>
  <c r="G10" i="26"/>
  <c r="G27" i="25"/>
  <c r="AC30" i="26"/>
  <c r="E21" i="15"/>
  <c r="F16" i="16"/>
  <c r="E6" i="16"/>
  <c r="F6" i="16" s="1"/>
  <c r="AC13" i="26"/>
  <c r="F7" i="17"/>
  <c r="G7" i="17" s="1"/>
  <c r="D12" i="15"/>
  <c r="F14" i="17"/>
  <c r="G14" i="17" s="1"/>
  <c r="G14" i="25"/>
  <c r="AC16" i="26"/>
  <c r="G22" i="22"/>
  <c r="G41" i="25"/>
  <c r="G36" i="26"/>
  <c r="G35" i="25"/>
  <c r="G12" i="17"/>
  <c r="P7" i="15"/>
  <c r="Z13" i="17"/>
  <c r="P16" i="15"/>
  <c r="X13" i="16"/>
  <c r="Z14" i="17"/>
  <c r="X20" i="16"/>
  <c r="X14" i="16"/>
  <c r="Z12" i="17"/>
  <c r="X21" i="16"/>
  <c r="P18" i="15"/>
  <c r="Z10" i="17"/>
  <c r="P13" i="15"/>
  <c r="X16" i="16"/>
  <c r="Z8" i="17"/>
  <c r="X17" i="16"/>
  <c r="X11" i="16"/>
  <c r="Z17" i="17"/>
  <c r="X10" i="16"/>
  <c r="P6" i="15"/>
  <c r="X15" i="16"/>
  <c r="P12" i="15"/>
  <c r="Z16" i="17"/>
  <c r="P22" i="15"/>
  <c r="P11" i="15"/>
  <c r="X33" i="16"/>
  <c r="X8" i="16"/>
  <c r="P9" i="15"/>
  <c r="Z11" i="17"/>
  <c r="P21" i="15"/>
  <c r="P20" i="15"/>
  <c r="P15" i="15"/>
  <c r="P17" i="15"/>
  <c r="Z6" i="17"/>
  <c r="X7" i="16"/>
  <c r="P8" i="15"/>
  <c r="Q5" i="20"/>
  <c r="X12" i="16"/>
  <c r="P14" i="15"/>
  <c r="Q3" i="20"/>
  <c r="P10" i="15"/>
  <c r="Z9" i="17"/>
  <c r="P5" i="15"/>
  <c r="P19" i="15"/>
  <c r="X9" i="16"/>
  <c r="Z15" i="17"/>
  <c r="Z7" i="17"/>
  <c r="G83" i="22"/>
  <c r="G82" i="22"/>
  <c r="G81" i="22"/>
  <c r="E87" i="22" l="1"/>
  <c r="AM2" i="18"/>
  <c r="M8" i="6"/>
  <c r="X8" i="6"/>
  <c r="U8" i="6"/>
  <c r="F3" i="16"/>
  <c r="F10" i="16"/>
  <c r="D5" i="20"/>
  <c r="F84" i="22"/>
  <c r="F8" i="16"/>
  <c r="E10" i="15"/>
  <c r="F4" i="16"/>
  <c r="F85" i="22"/>
  <c r="E12" i="15"/>
  <c r="E9" i="15"/>
  <c r="E13" i="15"/>
  <c r="G11" i="17"/>
  <c r="E20" i="15"/>
  <c r="G17" i="17"/>
  <c r="F86" i="22"/>
  <c r="F13" i="16"/>
  <c r="G10" i="17"/>
  <c r="F14" i="16"/>
  <c r="F7" i="16"/>
  <c r="D88" i="22"/>
  <c r="E15" i="15"/>
  <c r="F87" i="22"/>
  <c r="G84" i="22"/>
  <c r="G85" i="22"/>
  <c r="G87" i="22"/>
  <c r="G86" i="22"/>
  <c r="E88" i="22" l="1"/>
  <c r="W8" i="6"/>
  <c r="Y8" i="6" s="1"/>
  <c r="U7" i="6"/>
  <c r="X7" i="6"/>
  <c r="D89" i="22"/>
  <c r="F88" i="22"/>
  <c r="G88" i="22" s="1"/>
  <c r="E89" i="22" l="1"/>
  <c r="W7" i="6"/>
  <c r="Y7" i="6" s="1"/>
  <c r="M9" i="6"/>
  <c r="U9" i="6"/>
  <c r="X9" i="6"/>
  <c r="D90" i="22"/>
  <c r="F89" i="22"/>
  <c r="G89" i="22" s="1"/>
  <c r="E90" i="22" l="1"/>
  <c r="W9" i="6"/>
  <c r="Y9" i="6" s="1"/>
  <c r="M11" i="6"/>
  <c r="U11" i="6"/>
  <c r="X11" i="6"/>
  <c r="D91" i="22"/>
  <c r="F90" i="22"/>
  <c r="G90" i="22" s="1"/>
  <c r="E91" i="22" l="1"/>
  <c r="W11" i="6"/>
  <c r="Y11" i="6" s="1"/>
  <c r="M12" i="6"/>
  <c r="U12" i="6"/>
  <c r="X12" i="6"/>
  <c r="D92" i="22"/>
  <c r="F91" i="22"/>
  <c r="G91" i="22" s="1"/>
  <c r="D93" i="22"/>
  <c r="D94" i="22"/>
  <c r="D95" i="22"/>
  <c r="E95" i="22" l="1"/>
  <c r="E94" i="22"/>
  <c r="E93" i="22"/>
  <c r="E92" i="22"/>
  <c r="W12" i="6"/>
  <c r="Y12" i="6" s="1"/>
  <c r="F95" i="22"/>
  <c r="G95" i="22" s="1"/>
  <c r="F6" i="26"/>
  <c r="F94" i="22"/>
  <c r="G94" i="22" s="1"/>
  <c r="AC6" i="26"/>
  <c r="AC3" i="26"/>
  <c r="F93" i="22"/>
  <c r="G93" i="22" s="1"/>
  <c r="F6" i="25"/>
  <c r="G6" i="25"/>
  <c r="F92" i="22"/>
  <c r="G92" i="22" s="1"/>
  <c r="G6" i="26"/>
  <c r="AC6" i="25"/>
  <c r="E18" i="18" l="1"/>
  <c r="F18" i="18"/>
  <c r="Z18" i="18"/>
  <c r="AC3" i="25"/>
  <c r="E13" i="18" l="1"/>
  <c r="G18" i="18"/>
  <c r="F13" i="18"/>
  <c r="Z13" i="18"/>
  <c r="E29" i="18" l="1"/>
  <c r="G13" i="18"/>
  <c r="F29" i="18"/>
  <c r="Z29" i="18"/>
  <c r="E24" i="18" l="1"/>
  <c r="G29" i="18"/>
  <c r="F24" i="18"/>
  <c r="Z24" i="18"/>
  <c r="E41" i="18" l="1"/>
  <c r="G24" i="18"/>
  <c r="F41" i="18"/>
  <c r="Z41" i="18"/>
  <c r="E11" i="18" l="1"/>
  <c r="G41" i="18"/>
  <c r="F11" i="18"/>
  <c r="Z11" i="18"/>
  <c r="E14" i="18" l="1"/>
  <c r="G11" i="18"/>
  <c r="F14" i="18"/>
  <c r="Z14" i="18"/>
  <c r="E10" i="18" l="1"/>
  <c r="G14" i="18"/>
  <c r="F10" i="18"/>
  <c r="Z10" i="18"/>
  <c r="E25" i="18" l="1"/>
  <c r="G10" i="18"/>
  <c r="F25" i="18"/>
  <c r="Z25" i="18"/>
  <c r="E47" i="18" l="1"/>
  <c r="G25" i="18"/>
  <c r="F47" i="18"/>
  <c r="Z47" i="18"/>
  <c r="E39" i="18" l="1"/>
  <c r="G47" i="18"/>
  <c r="F39" i="18"/>
  <c r="Z39" i="18"/>
  <c r="E35" i="18" l="1"/>
  <c r="G39" i="18"/>
  <c r="F35" i="18"/>
  <c r="Z35" i="18"/>
  <c r="E45" i="18" l="1"/>
  <c r="G35" i="18"/>
  <c r="F45" i="18"/>
  <c r="Z45" i="18"/>
  <c r="E8" i="18" l="1"/>
  <c r="G45" i="18"/>
  <c r="F8" i="18"/>
  <c r="Z8" i="18"/>
  <c r="E36" i="18" l="1"/>
  <c r="G8" i="18"/>
  <c r="F36" i="18"/>
  <c r="Z36" i="18"/>
  <c r="E32" i="18" l="1"/>
  <c r="G36" i="18"/>
  <c r="F32" i="18"/>
  <c r="Z32" i="18"/>
  <c r="E22" i="18" l="1"/>
  <c r="G32" i="18"/>
  <c r="F22" i="18"/>
  <c r="Z22" i="18"/>
  <c r="E12" i="18" l="1"/>
  <c r="G22" i="18"/>
  <c r="F12" i="18"/>
  <c r="Z12" i="18"/>
  <c r="E23" i="18" l="1"/>
  <c r="G12" i="18"/>
  <c r="F23" i="18"/>
  <c r="Z23" i="18"/>
  <c r="E28" i="18" l="1"/>
  <c r="G23" i="18"/>
  <c r="F28" i="18"/>
  <c r="Z28" i="18"/>
  <c r="E20" i="18" l="1"/>
  <c r="G28" i="18"/>
  <c r="F20" i="18"/>
  <c r="Z20" i="18"/>
  <c r="E16" i="18" l="1"/>
  <c r="G20" i="18"/>
  <c r="F16" i="18"/>
  <c r="Z16" i="18"/>
  <c r="E38" i="18" l="1"/>
  <c r="G16" i="18"/>
  <c r="F38" i="18"/>
  <c r="Z38" i="18"/>
  <c r="E19" i="18" l="1"/>
  <c r="G38" i="18"/>
  <c r="F19" i="18"/>
  <c r="Z19" i="18"/>
  <c r="E46" i="18" l="1"/>
  <c r="G19" i="18"/>
  <c r="F46" i="18"/>
  <c r="Z46" i="18"/>
  <c r="E17" i="18" l="1"/>
  <c r="G46" i="18"/>
  <c r="F17" i="18"/>
  <c r="Z17" i="18"/>
  <c r="E31" i="18" l="1"/>
  <c r="G17" i="18"/>
  <c r="F31" i="18"/>
  <c r="Z31" i="18"/>
  <c r="E44" i="18" l="1"/>
  <c r="G31" i="18"/>
  <c r="F44" i="18"/>
  <c r="Z44" i="18"/>
  <c r="E7" i="18" l="1"/>
  <c r="G44" i="18"/>
  <c r="F7" i="18"/>
  <c r="Z7" i="18"/>
  <c r="E30" i="18" l="1"/>
  <c r="G7" i="18"/>
  <c r="F30" i="18"/>
  <c r="Z30" i="18"/>
  <c r="E15" i="18" l="1"/>
  <c r="E43" i="18"/>
  <c r="E33" i="18"/>
  <c r="E34" i="18"/>
  <c r="E6" i="18"/>
  <c r="E21" i="18"/>
  <c r="E9" i="18"/>
  <c r="E40" i="18"/>
  <c r="E37" i="18"/>
  <c r="E42" i="18"/>
  <c r="E26" i="18"/>
  <c r="E27" i="18"/>
  <c r="M10" i="6"/>
  <c r="X10" i="6"/>
  <c r="U10" i="6"/>
  <c r="F21" i="18"/>
  <c r="F15" i="18"/>
  <c r="F42" i="18"/>
  <c r="F40" i="18"/>
  <c r="F9" i="18"/>
  <c r="F26" i="18"/>
  <c r="G30" i="18"/>
  <c r="F34" i="18"/>
  <c r="F6" i="18"/>
  <c r="F27" i="18"/>
  <c r="F37" i="18"/>
  <c r="F43" i="18"/>
  <c r="F33" i="18"/>
  <c r="Z9" i="18"/>
  <c r="Z42" i="18"/>
  <c r="Z26" i="18"/>
  <c r="Z21" i="18"/>
  <c r="Z40" i="18"/>
  <c r="Z43" i="18"/>
  <c r="Z15" i="18"/>
  <c r="Z37" i="18"/>
  <c r="Z27" i="18"/>
  <c r="Z33" i="18"/>
  <c r="Z6" i="18"/>
  <c r="Z34" i="18"/>
  <c r="AM4" i="18" l="1"/>
  <c r="W10" i="6"/>
  <c r="Y10" i="6" s="1"/>
  <c r="G27" i="18"/>
  <c r="G6" i="18"/>
  <c r="G40" i="18"/>
  <c r="G34" i="18"/>
  <c r="G21" i="18"/>
  <c r="G26" i="18"/>
  <c r="G15" i="18"/>
  <c r="G9" i="18"/>
  <c r="G43" i="18"/>
  <c r="G33" i="18"/>
  <c r="G42" i="18"/>
  <c r="G37" i="18"/>
  <c r="AM44" i="18"/>
  <c r="AM39" i="18"/>
  <c r="Z4" i="17"/>
  <c r="AM43" i="18"/>
  <c r="AM36" i="18"/>
  <c r="AM20" i="18"/>
  <c r="AM28" i="18"/>
  <c r="AM29" i="18"/>
  <c r="AM26" i="18"/>
  <c r="AM19" i="18"/>
  <c r="AM14" i="18"/>
  <c r="AM41" i="18"/>
  <c r="AM35" i="18"/>
  <c r="AM27" i="18"/>
  <c r="AM33" i="18"/>
  <c r="AM32" i="18"/>
  <c r="AM40" i="18"/>
  <c r="Z4" i="18"/>
  <c r="AM24" i="18"/>
  <c r="AM34" i="18"/>
  <c r="AM46" i="18"/>
  <c r="AM10" i="18"/>
  <c r="AM30" i="18"/>
  <c r="Y3" i="23"/>
  <c r="AM17" i="18"/>
  <c r="AM22" i="18"/>
  <c r="AM8" i="18"/>
  <c r="AM6" i="18"/>
  <c r="AM25" i="18"/>
  <c r="AM11" i="18"/>
  <c r="AM31" i="18"/>
  <c r="AM18" i="18"/>
  <c r="X5" i="16"/>
  <c r="P3" i="15"/>
  <c r="AM21" i="18"/>
  <c r="AM42" i="18"/>
  <c r="AM9" i="18"/>
  <c r="AM16" i="18"/>
  <c r="Y3" i="22"/>
  <c r="AM7" i="18"/>
  <c r="AM12" i="18"/>
  <c r="AM37" i="18"/>
  <c r="AM45" i="18"/>
  <c r="AM47" i="18"/>
  <c r="AM15" i="18"/>
  <c r="AM23" i="18"/>
  <c r="AM13" i="18"/>
  <c r="AM38" i="18"/>
  <c r="D7" i="56"/>
  <c r="AN44" i="18"/>
  <c r="AN23" i="18"/>
  <c r="AN12" i="18"/>
  <c r="AN22" i="18"/>
  <c r="AN32" i="18"/>
  <c r="S4" i="25"/>
  <c r="D3" i="61"/>
  <c r="AN16" i="18"/>
  <c r="O5" i="18"/>
  <c r="AN15" i="18"/>
  <c r="AN45" i="18"/>
  <c r="AN26" i="18"/>
  <c r="AN38" i="18"/>
  <c r="AN34" i="18"/>
  <c r="AN43" i="18"/>
  <c r="D3" i="62"/>
  <c r="AN46" i="18"/>
  <c r="D3" i="60"/>
  <c r="AN28" i="18"/>
  <c r="AN39" i="18"/>
  <c r="AN47" i="18"/>
  <c r="AN25" i="18"/>
  <c r="AN10" i="18"/>
  <c r="AN40" i="18"/>
  <c r="AN9" i="18"/>
  <c r="AN30" i="18"/>
  <c r="AN7" i="18"/>
  <c r="AN24" i="18"/>
  <c r="S4" i="26"/>
  <c r="J4" i="15"/>
  <c r="AN8" i="18"/>
  <c r="AN27" i="18"/>
  <c r="AN42" i="18"/>
  <c r="AN41" i="18"/>
  <c r="AN33" i="18"/>
  <c r="AN36" i="18"/>
  <c r="AN31" i="18"/>
  <c r="AN17" i="18"/>
  <c r="AN14" i="18"/>
  <c r="AN35" i="18"/>
  <c r="AN29" i="18"/>
  <c r="AN13" i="18"/>
  <c r="AN18" i="18"/>
  <c r="U27" i="15"/>
  <c r="O5" i="17"/>
  <c r="AN37" i="18"/>
  <c r="AN20" i="18"/>
  <c r="O4" i="23"/>
  <c r="N6" i="16"/>
  <c r="O4" i="22"/>
  <c r="AN11" i="18"/>
  <c r="AN6" i="18"/>
  <c r="O5" i="6"/>
  <c r="AN21" i="18"/>
  <c r="AN19" i="18"/>
  <c r="F4" i="55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<sst xmlns="http://schemas.openxmlformats.org/spreadsheetml/2006/main" count="2324" uniqueCount="278">
  <si>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</si>
  <si>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</si>
  <si>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</si>
  <si>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</si>
  <si>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</si>
  <si>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</si>
  <si>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</si>
  <si>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</si>
  <si>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</si>
  <si>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</si>
  <si>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</si>
  <si>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</si>
  <si>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</si>
  <si>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</si>
  <si>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</si>
  <si>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</si>
  <si>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</si>
  <si>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</si>
  <si>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</si>
  <si>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</si>
  <si>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</si>
  <si>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</si>
  <si>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</si>
  <si>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</si>
  <si>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</si>
  <si>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</si>
  <si>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</si>
  <si>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</si>
  <si>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</si>
  <si>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</si>
  <si>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</si>
  <si>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</si>
  <si>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</si>
  <si>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</si>
  <si>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</si>
  <si>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</si>
  <si>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</si>
  <si>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</si>
  <si>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</si>
  <si>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</si>
  <si>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</si>
  <si>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</si>
  <si>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</si>
  <si>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</si>
  <si>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</si>
  <si>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</si>
  <si>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</si>
  <si>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</si>
  <si>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</si>
  <si>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</si>
  <si>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</si>
  <si>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</si>
  <si>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</si>
  <si>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</si>
  <si>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</si>
  <si>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</si>
  <si>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</si>
  <si>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</si>
  <si>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</si>
  <si>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</si>
  <si>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FixingType</t>
  </si>
  <si>
    <t>IborIndex</t>
  </si>
  <si>
    <t>ForBasisCalc</t>
  </si>
  <si>
    <t>Discounting</t>
  </si>
  <si>
    <t>USD</t>
  </si>
  <si>
    <t>3L</t>
  </si>
  <si>
    <t>6L</t>
  </si>
  <si>
    <t>JPY</t>
  </si>
  <si>
    <t>GBP</t>
  </si>
  <si>
    <t>6E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</si>
  <si>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</si>
  <si>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</si>
  <si>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</si>
  <si>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</si>
  <si>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</si>
  <si>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</si>
  <si>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</si>
  <si>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</si>
  <si>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</si>
  <si>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</si>
  <si>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</si>
  <si>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</si>
  <si>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</si>
  <si>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</si>
  <si>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</si>
  <si>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</si>
  <si>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</si>
  <si>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</si>
  <si>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</si>
  <si>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</si>
  <si>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</si>
  <si>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</si>
  <si>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</si>
  <si>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</si>
  <si>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</si>
  <si>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</si>
  <si>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</si>
  <si>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</si>
  <si>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</si>
  <si>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</si>
  <si>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</si>
  <si>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</si>
  <si>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</si>
  <si>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</si>
  <si>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</si>
  <si>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</si>
  <si>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</si>
  <si>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</si>
  <si>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</si>
  <si>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</si>
  <si>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</si>
  <si>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</si>
  <si>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</si>
  <si>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</si>
  <si>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</si>
  <si>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</si>
  <si>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</si>
  <si>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</si>
  <si>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</si>
  <si>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</si>
  <si>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</si>
  <si>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</si>
  <si>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</si>
  <si>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</si>
  <si>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</si>
  <si>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</si>
  <si>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</si>
  <si>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</si>
  <si>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</si>
  <si>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</si>
  <si>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</si>
  <si>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</si>
  <si>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</si>
  <si>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</si>
  <si>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</si>
  <si>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</si>
  <si>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</si>
  <si>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</si>
  <si>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</si>
  <si>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</si>
  <si>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</si>
  <si>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</si>
  <si>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</si>
  <si>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</si>
  <si>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</si>
  <si>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</si>
  <si>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</si>
  <si>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</si>
  <si>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</si>
  <si>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</si>
  <si>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</si>
  <si>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</si>
  <si>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</si>
  <si>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</si>
  <si>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</si>
  <si>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</si>
  <si>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</si>
  <si>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</si>
  <si>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</si>
  <si>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</si>
  <si>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</si>
  <si>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</si>
  <si>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</si>
  <si>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</si>
  <si>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</si>
  <si>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</si>
  <si>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</si>
  <si>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</si>
  <si>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</si>
  <si>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</si>
  <si>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</si>
  <si>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</si>
  <si>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</si>
  <si>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</si>
  <si>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</si>
  <si>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</si>
  <si>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</si>
  <si>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</si>
  <si>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</si>
  <si>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</si>
  <si>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</si>
  <si>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</si>
  <si>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</si>
  <si>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</si>
  <si>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</si>
  <si>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</si>
  <si>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</si>
  <si>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</si>
  <si>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</si>
  <si>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</si>
  <si>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</si>
  <si>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</si>
  <si>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</si>
  <si>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</si>
  <si>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</si>
  <si>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</si>
  <si>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</si>
  <si>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</si>
  <si>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</si>
  <si>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</si>
  <si>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</si>
  <si>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</si>
  <si>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</si>
  <si>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</si>
  <si>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</si>
  <si>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</si>
  <si>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</si>
  <si>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</si>
  <si>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</si>
  <si>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</si>
  <si>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</si>
  <si>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</si>
  <si>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</si>
  <si>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</si>
  <si>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</si>
  <si>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</si>
  <si>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 Equivalent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</si>
  <si>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</si>
  <si>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</si>
  <si>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</si>
  <si>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</si>
  <si>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</si>
  <si>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</si>
  <si>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</si>
  <si>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</si>
  <si>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</si>
  <si>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</si>
  <si>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</si>
  <si>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</si>
  <si>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</si>
  <si>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</si>
  <si>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</si>
  <si>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</si>
  <si>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</si>
  <si>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</si>
  <si>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</si>
  <si>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</si>
  <si>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</si>
  <si>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</si>
  <si>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</si>
  <si>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</si>
  <si>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</si>
  <si>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</si>
  <si>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</si>
  <si>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</si>
  <si>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</si>
  <si>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</si>
  <si>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PRIM ACT 1</t>
  </si>
  <si>
    <t>-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</si>
  <si>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</si>
  <si>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</si>
  <si>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</si>
  <si>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</si>
  <si>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</si>
  <si>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</si>
  <si>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</si>
  <si>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</si>
  <si>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</si>
  <si>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LastFixingsTrigger</t>
  </si>
  <si>
    <t>MoneyMarketDayCounter</t>
  </si>
  <si>
    <t>Actual/360</t>
  </si>
  <si>
    <t>PYNY</t>
  </si>
  <si>
    <t>Tullet NY</t>
  </si>
  <si>
    <t>Stale</t>
  </si>
  <si>
    <t>CNH</t>
  </si>
  <si>
    <t>Calendar</t>
  </si>
  <si>
    <t>HongKong::HKEx</t>
  </si>
  <si>
    <t>fix days</t>
  </si>
  <si>
    <t>calendar</t>
  </si>
  <si>
    <t>bdc</t>
  </si>
  <si>
    <t>eom</t>
  </si>
  <si>
    <t>Indexes</t>
  </si>
  <si>
    <t>R. Handles</t>
  </si>
  <si>
    <t>Modified Following</t>
  </si>
  <si>
    <t>Following</t>
  </si>
  <si>
    <t>dcc</t>
  </si>
  <si>
    <t>Hibor</t>
  </si>
  <si>
    <t>Index Last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</si>
</sst>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451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7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176" fontId="22" fillId="3" borderId="25" xfId="1" applyNumberFormat="1" applyFont="1" applyFill="1" applyBorder="1" applyAlignment="1">
      <alignment horizontal="center"/>
    </xf>
    <xf numFmtId="0" fontId="26" fillId="2" borderId="6" xfId="1" applyNumberFormat="1" applyFont="1" applyFill="1" applyBorder="1" applyAlignment="1"/>
    <xf numFmtId="0" fontId="26" fillId="12" borderId="5" xfId="1" applyNumberFormat="1" applyFont="1" applyFill="1" applyBorder="1" applyAlignment="1"/>
    <xf numFmtId="0" fontId="26" fillId="12" borderId="6" xfId="1" applyNumberFormat="1" applyFont="1" applyFill="1" applyBorder="1" applyAlignment="1"/>
    <xf numFmtId="0" fontId="7" fillId="6" borderId="28" xfId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12:37:12</v>
        <stp/>
        <stp>{D30825E0-DBB0-4437-9EA8-6184D0DBA3EB}</stp>
        <tr r="O4" s="22"/>
      </tp>
      <tp t="s">
        <v>Updated at 12:37:12</v>
        <stp/>
        <stp>{3C4CB6DE-E27C-4D65-AB0D-FBAA5BBA8B20}</stp>
        <tr r="J4" s="15"/>
      </tp>
      <tp t="s">
        <v>Updated at 12:54:08</v>
        <stp/>
        <stp>{FE697EE0-2D2F-4DCB-8E55-B0EFA40357CA}</stp>
        <tr r="O5" s="6"/>
      </tp>
      <tp t="s">
        <v>Updated at 12:37:12</v>
        <stp/>
        <stp>{9783BE8D-77A0-42EC-A812-D0D798D93979}</stp>
        <tr r="O5" s="17"/>
      </tp>
      <tp t="s">
        <v>Updated at 12:37:12</v>
        <stp/>
        <stp>{09809B69-119D-4385-8538-4B044556FE13}</stp>
        <tr r="D3" s="61"/>
      </tp>
      <tp t="s">
        <v>Updated at 12:37:12</v>
        <stp/>
        <stp>{8BE83981-F249-4777-9FF1-FD67F0EB5335}</stp>
        <tr r="S4" s="25"/>
      </tp>
      <tp t="s">
        <v>Updated at 12:37:12</v>
        <stp/>
        <stp>{B62E95E4-110B-4254-AF17-BC45579D94D2}</stp>
        <tr r="H4" s="20"/>
      </tp>
      <tp t="s">
        <v>Updated at 12:37:12</v>
        <stp/>
        <stp>{68D8099A-4041-4FCA-A348-1D40AE1D8065}</stp>
        <tr r="U27" s="15"/>
      </tp>
      <tp t="s">
        <v>Updated at 12:37:12</v>
        <stp/>
        <stp>{37CE1416-1F58-44F5-8D05-69F45DC0BBB4}</stp>
        <tr r="D3" s="60"/>
      </tp>
      <tp t="s">
        <v>Updated at 12:37:12</v>
        <stp/>
        <stp>{36532DE8-F3B7-4BF0-B599-3F9055D03EB6}</stp>
        <tr r="F4" s="55"/>
      </tp>
      <tp t="s">
        <v>Updated at 12:37:12</v>
        <stp/>
        <stp>{15EEDF41-5653-4974-8656-E2D4FB6799AF}</stp>
        <tr r="S4" s="26"/>
      </tp>
      <tp t="s">
        <v>Updated at 12:37:12</v>
        <stp/>
        <stp>{ECE86776-41CE-4A8A-B0B3-A2380A06EC10}</stp>
        <tr r="N6" s="16"/>
      </tp>
      <tp t="s">
        <v>Updated at 12:37:12</v>
        <stp/>
        <stp>{916663E0-03FC-417A-A171-3CDEC40803E4}</stp>
        <tr r="D3" s="62"/>
      </tp>
      <tp t="s">
        <v>Updated at 12:37:12</v>
        <stp/>
        <stp>{349810E6-5E35-41C3-A42D-F4E057563CC3}</stp>
        <tr r="O4" s="23"/>
      </tp>
      <tp t="s">
        <v>Updated at 12:37:12</v>
        <stp/>
        <stp>{1CC8028F-3DAB-4AC3-9E33-AAE670672D05}</stp>
        <tr r="O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5"/>
  <sheetViews>
    <sheetView topLeftCell="B1" workbookViewId="0">
      <selection activeCell="I28" sqref="I28"/>
    </sheetView>
  </sheetViews>
  <sheetFormatPr defaultRowHeight="12.75" x14ac:dyDescent="0.2"/>
  <cols>
    <col min="1" max="2" width="2.7109375" style="380" customWidth="1"/>
    <col min="3" max="3" width="14.85546875" style="380" bestFit="1" customWidth="1"/>
    <col min="4" max="4" width="21.42578125" style="380" bestFit="1" customWidth="1"/>
    <col min="5" max="7" width="2.7109375" style="380" customWidth="1"/>
    <col min="8" max="8" width="18.5703125" style="380" bestFit="1" customWidth="1"/>
    <col min="9" max="9" width="53.7109375" style="380" bestFit="1" customWidth="1"/>
    <col min="10" max="10" width="2.7109375" style="380" customWidth="1"/>
    <col min="11" max="16384" width="9.140625" style="380"/>
  </cols>
  <sheetData>
    <row r="1" spans="1:10" ht="13.5" thickBot="1" x14ac:dyDescent="0.25">
      <c r="A1" s="380" t="s">
        <v>237</v>
      </c>
      <c r="B1" s="380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446" t="s">
        <v>236</v>
      </c>
      <c r="C2" s="447"/>
      <c r="D2" s="447"/>
      <c r="E2" s="448"/>
      <c r="G2" s="427" t="s">
        <v>7</v>
      </c>
      <c r="H2" s="428"/>
      <c r="I2" s="428"/>
      <c r="J2" s="429"/>
    </row>
    <row r="3" spans="1:10" x14ac:dyDescent="0.2">
      <c r="B3" s="278"/>
      <c r="C3" s="295"/>
      <c r="D3" s="295"/>
      <c r="E3" s="294"/>
      <c r="G3" s="6"/>
      <c r="H3" s="8"/>
      <c r="I3" s="8"/>
      <c r="J3" s="4"/>
    </row>
    <row r="4" spans="1:10" x14ac:dyDescent="0.2">
      <c r="B4" s="278"/>
      <c r="C4" s="293" t="s">
        <v>0</v>
      </c>
      <c r="D4" s="442" t="s">
        <v>264</v>
      </c>
      <c r="E4" s="279"/>
      <c r="G4" s="6"/>
      <c r="H4" s="11" t="s">
        <v>5</v>
      </c>
      <c r="I4" s="368" t="b">
        <v>1</v>
      </c>
      <c r="J4" s="9"/>
    </row>
    <row r="5" spans="1:10" x14ac:dyDescent="0.2">
      <c r="B5" s="278"/>
      <c r="C5" s="290" t="s">
        <v>6</v>
      </c>
      <c r="D5" s="292">
        <v>41809.525682870371</v>
      </c>
      <c r="E5" s="279"/>
      <c r="G5" s="6"/>
      <c r="H5" s="11" t="s">
        <v>4</v>
      </c>
      <c r="I5" s="368" t="b">
        <v>0</v>
      </c>
      <c r="J5" s="9"/>
    </row>
    <row r="6" spans="1:10" x14ac:dyDescent="0.2">
      <c r="B6" s="278"/>
      <c r="C6" s="290" t="s">
        <v>235</v>
      </c>
      <c r="D6" s="291" t="s">
        <v>234</v>
      </c>
      <c r="E6" s="279"/>
      <c r="G6" s="6"/>
      <c r="H6" s="11" t="s">
        <v>3</v>
      </c>
      <c r="I6" s="368" t="b">
        <v>0</v>
      </c>
      <c r="J6" s="9"/>
    </row>
    <row r="7" spans="1:10" x14ac:dyDescent="0.2">
      <c r="B7" s="278"/>
      <c r="C7" s="290" t="s">
        <v>233</v>
      </c>
      <c r="D7" s="289" t="e">
        <f>_xll.ohTrigger(Deposits!P3,FRA!X5,Futures3M!Z4,FuturesHWConvAdj!Q3,Swaps1M!Y3,Swap3M!AC3,#REF!,Swap6M!AC3,#REF!,#REF!,#REF!,OIS!Y3)</f>
        <v>#NUM!</v>
      </c>
      <c r="E7" s="279"/>
      <c r="G7" s="6"/>
      <c r="H7" s="11" t="s">
        <v>2</v>
      </c>
      <c r="I7" s="369"/>
      <c r="J7" s="9"/>
    </row>
    <row r="8" spans="1:10" x14ac:dyDescent="0.2">
      <c r="B8" s="278"/>
      <c r="C8" s="290" t="s">
        <v>258</v>
      </c>
      <c r="D8" s="289">
        <f>_xll.ohTrigger(U6:U12)</f>
        <v>3</v>
      </c>
      <c r="E8" s="279"/>
      <c r="G8" s="6"/>
      <c r="H8" s="11" t="s">
        <v>1</v>
      </c>
      <c r="I8" s="370" t="b">
        <v>1</v>
      </c>
      <c r="J8" s="9"/>
    </row>
    <row r="9" spans="1:10" x14ac:dyDescent="0.2">
      <c r="B9" s="278"/>
      <c r="C9" s="288" t="s">
        <v>232</v>
      </c>
      <c r="D9" s="287" t="s">
        <v>231</v>
      </c>
      <c r="E9" s="279"/>
      <c r="G9" s="6"/>
      <c r="H9" s="11" t="s">
        <v>63</v>
      </c>
      <c r="I9" s="368" t="str">
        <f>Currency&amp;"ON"</f>
        <v>CNHON</v>
      </c>
      <c r="J9" s="9"/>
    </row>
    <row r="10" spans="1:10" x14ac:dyDescent="0.2">
      <c r="B10" s="278"/>
      <c r="C10" s="284"/>
      <c r="D10" s="256"/>
      <c r="E10" s="279"/>
      <c r="G10" s="366"/>
      <c r="H10" s="371" t="s">
        <v>254</v>
      </c>
      <c r="I10" s="438">
        <f>_xll.qlSettingsEvaluationDate(Trigger)</f>
        <v>41809</v>
      </c>
      <c r="J10" s="365"/>
    </row>
    <row r="11" spans="1:10" x14ac:dyDescent="0.2">
      <c r="B11" s="278"/>
      <c r="C11" s="286" t="s">
        <v>187</v>
      </c>
      <c r="D11" s="285" t="s">
        <v>230</v>
      </c>
      <c r="E11" s="279"/>
      <c r="G11" s="366"/>
      <c r="H11" s="371" t="s">
        <v>265</v>
      </c>
      <c r="I11" s="438" t="s">
        <v>266</v>
      </c>
      <c r="J11" s="365"/>
    </row>
    <row r="12" spans="1:10" ht="13.5" thickBot="1" x14ac:dyDescent="0.25">
      <c r="B12" s="278"/>
      <c r="C12" s="283" t="s">
        <v>176</v>
      </c>
      <c r="D12" s="282" t="str">
        <f>""</f>
        <v/>
      </c>
      <c r="E12" s="279"/>
      <c r="G12" s="3"/>
      <c r="H12" s="2"/>
      <c r="I12" s="2"/>
      <c r="J12" s="1"/>
    </row>
    <row r="13" spans="1:10" ht="13.5" thickBot="1" x14ac:dyDescent="0.25">
      <c r="B13" s="278"/>
      <c r="C13" s="283" t="s">
        <v>163</v>
      </c>
      <c r="D13" s="282" t="s">
        <v>175</v>
      </c>
      <c r="E13" s="279"/>
      <c r="G13" s="382"/>
      <c r="H13" s="382"/>
      <c r="I13" s="382"/>
      <c r="J13" s="382"/>
    </row>
    <row r="14" spans="1:10" ht="16.5" thickBot="1" x14ac:dyDescent="0.3">
      <c r="B14" s="278"/>
      <c r="C14" s="283" t="s">
        <v>174</v>
      </c>
      <c r="D14" s="282" t="s">
        <v>174</v>
      </c>
      <c r="E14" s="279"/>
      <c r="G14" s="427" t="s">
        <v>81</v>
      </c>
      <c r="H14" s="428"/>
      <c r="I14" s="428"/>
      <c r="J14" s="429"/>
    </row>
    <row r="15" spans="1:10" x14ac:dyDescent="0.2">
      <c r="B15" s="278"/>
      <c r="C15" s="283" t="s">
        <v>172</v>
      </c>
      <c r="D15" s="282" t="s">
        <v>171</v>
      </c>
      <c r="E15" s="279"/>
      <c r="G15" s="6"/>
      <c r="H15" s="8"/>
      <c r="I15" s="8"/>
      <c r="J15" s="4"/>
    </row>
    <row r="16" spans="1:10" x14ac:dyDescent="0.2">
      <c r="B16" s="278"/>
      <c r="C16" s="283" t="s">
        <v>262</v>
      </c>
      <c r="D16" s="282" t="s">
        <v>261</v>
      </c>
      <c r="E16" s="279"/>
      <c r="G16" s="6"/>
      <c r="H16" s="11" t="s">
        <v>80</v>
      </c>
      <c r="I16" s="14" t="s">
        <v>79</v>
      </c>
      <c r="J16" s="9"/>
    </row>
    <row r="17" spans="2:10" x14ac:dyDescent="0.2">
      <c r="B17" s="278"/>
      <c r="C17" s="283" t="s">
        <v>170</v>
      </c>
      <c r="D17" s="282" t="s">
        <v>169</v>
      </c>
      <c r="E17" s="279"/>
      <c r="G17" s="6"/>
      <c r="H17" s="11" t="s">
        <v>78</v>
      </c>
      <c r="I17" s="46">
        <v>1E-4</v>
      </c>
      <c r="J17" s="9"/>
    </row>
    <row r="18" spans="2:10" x14ac:dyDescent="0.2">
      <c r="B18" s="278"/>
      <c r="C18" s="283" t="s">
        <v>168</v>
      </c>
      <c r="D18" s="282" t="s">
        <v>229</v>
      </c>
      <c r="E18" s="279"/>
      <c r="G18" s="6"/>
      <c r="H18" s="11" t="s">
        <v>77</v>
      </c>
      <c r="I18" s="45">
        <v>-0.01</v>
      </c>
      <c r="J18" s="9"/>
    </row>
    <row r="19" spans="2:10" x14ac:dyDescent="0.2">
      <c r="B19" s="278"/>
      <c r="C19" s="281" t="s">
        <v>228</v>
      </c>
      <c r="D19" s="280" t="s">
        <v>227</v>
      </c>
      <c r="E19" s="279"/>
      <c r="G19" s="6"/>
      <c r="H19" s="11" t="s">
        <v>25</v>
      </c>
      <c r="I19" s="45" t="s">
        <v>276</v>
      </c>
      <c r="J19" s="9"/>
    </row>
    <row r="20" spans="2:10" x14ac:dyDescent="0.2">
      <c r="B20" s="278"/>
      <c r="C20" s="277"/>
      <c r="D20" s="277"/>
      <c r="E20" s="279"/>
      <c r="G20" s="6"/>
      <c r="H20" s="11" t="s">
        <v>259</v>
      </c>
      <c r="I20" s="10" t="s">
        <v>260</v>
      </c>
      <c r="J20" s="9"/>
    </row>
    <row r="21" spans="2:10" x14ac:dyDescent="0.2">
      <c r="B21" s="278"/>
      <c r="C21" s="276" t="s">
        <v>226</v>
      </c>
      <c r="D21" s="383">
        <v>41795.654097222221</v>
      </c>
      <c r="E21" s="20"/>
      <c r="G21" s="6"/>
      <c r="H21" s="11" t="s">
        <v>60</v>
      </c>
      <c r="I21" s="10" t="s">
        <v>62</v>
      </c>
      <c r="J21" s="9"/>
    </row>
    <row r="22" spans="2:10" ht="13.5" thickBot="1" x14ac:dyDescent="0.25">
      <c r="B22" s="278"/>
      <c r="C22" s="276" t="s">
        <v>225</v>
      </c>
      <c r="D22" s="384" t="b">
        <v>1</v>
      </c>
      <c r="E22" s="20"/>
      <c r="G22" s="3"/>
      <c r="H22" s="2"/>
      <c r="I22" s="2"/>
      <c r="J22" s="1"/>
    </row>
    <row r="23" spans="2:10" ht="13.5" thickBot="1" x14ac:dyDescent="0.25">
      <c r="B23" s="275"/>
      <c r="C23" s="18"/>
      <c r="D23" s="18"/>
      <c r="E23" s="17"/>
    </row>
    <row r="24" spans="2:10" x14ac:dyDescent="0.2">
      <c r="C24" s="381"/>
      <c r="D24" s="381"/>
      <c r="E24" s="381"/>
    </row>
    <row r="25" spans="2:10" ht="11.25" customHeight="1" x14ac:dyDescent="0.2">
      <c r="C25" s="381"/>
      <c r="D25" s="381"/>
      <c r="E25" s="381"/>
    </row>
  </sheetData>
  <mergeCells count="1">
    <mergeCell ref="B2:E2"/>
  </mergeCells>
  <conditionalFormatting sqref="D22">
    <cfRule type="cellIs" dxfId="26" priority="1" stopIfTrue="1" operator="equal">
      <formula>TRUE</formula>
    </cfRule>
  </conditionalFormatting>
  <dataValidations count="4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3" sqref="E3"/>
    </sheetView>
  </sheetViews>
  <sheetFormatPr defaultRowHeight="11.25" x14ac:dyDescent="0.2"/>
  <cols>
    <col min="1" max="2" width="2.140625" style="425" customWidth="1"/>
    <col min="3" max="3" width="6.5703125" style="425" bestFit="1" customWidth="1"/>
    <col min="4" max="4" width="9.5703125" style="425" bestFit="1" customWidth="1"/>
    <col min="5" max="5" width="15.140625" style="425" bestFit="1" customWidth="1"/>
    <col min="6" max="6" width="19.28515625" style="425" bestFit="1" customWidth="1"/>
    <col min="7" max="7" width="5" style="425" bestFit="1" customWidth="1"/>
    <col min="8" max="8" width="4.5703125" style="425" bestFit="1" customWidth="1"/>
    <col min="9" max="13" width="15.140625" style="425" bestFit="1" customWidth="1"/>
    <col min="14" max="14" width="7" style="425" bestFit="1" customWidth="1"/>
    <col min="15" max="15" width="11" style="425" bestFit="1" customWidth="1"/>
    <col min="16" max="16" width="10" style="425" bestFit="1" customWidth="1"/>
    <col min="17" max="17" width="6" style="425" bestFit="1" customWidth="1"/>
    <col min="18" max="19" width="7" style="425" bestFit="1" customWidth="1"/>
    <col min="20" max="20" width="8" style="425" bestFit="1" customWidth="1"/>
    <col min="21" max="21" width="14.140625" style="425" bestFit="1" customWidth="1"/>
    <col min="22" max="22" width="9" style="425" bestFit="1" customWidth="1"/>
    <col min="23" max="23" width="6" style="425" bestFit="1" customWidth="1"/>
    <col min="24" max="24" width="13.140625" style="425" bestFit="1" customWidth="1"/>
    <col min="25" max="25" width="8" style="425" bestFit="1" customWidth="1"/>
    <col min="26" max="16384" width="9.140625" style="425"/>
  </cols>
  <sheetData>
    <row r="1" spans="2:26" s="400" customFormat="1" ht="12" thickBot="1" x14ac:dyDescent="0.25"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</row>
    <row r="2" spans="2:26" s="400" customFormat="1" x14ac:dyDescent="0.2">
      <c r="B2" s="401"/>
      <c r="C2" s="402"/>
      <c r="D2" s="402"/>
      <c r="E2" s="402"/>
      <c r="F2" s="402"/>
      <c r="G2" s="402"/>
      <c r="H2" s="402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4"/>
    </row>
    <row r="3" spans="2:26" s="400" customFormat="1" x14ac:dyDescent="0.2">
      <c r="B3" s="405"/>
      <c r="C3" s="406"/>
      <c r="D3" s="406"/>
      <c r="E3" s="409" t="str">
        <f>IF(Serialize,_xll.ohObjectSave(I6:L12,SerializationPath&amp;#REF!,FileOverwrite,,Serialize),"---")</f>
        <v>---</v>
      </c>
      <c r="F3" s="406"/>
      <c r="G3" s="406"/>
      <c r="H3" s="406"/>
      <c r="I3" s="406"/>
      <c r="J3" s="406"/>
      <c r="K3" s="406"/>
      <c r="L3" s="406"/>
      <c r="M3" s="406"/>
      <c r="N3" s="407"/>
      <c r="O3" s="407"/>
      <c r="P3" s="407"/>
      <c r="Q3" s="407"/>
      <c r="R3" s="407"/>
      <c r="S3" s="407"/>
      <c r="T3" s="407"/>
      <c r="U3" s="407"/>
      <c r="V3" s="407"/>
      <c r="W3" s="407"/>
      <c r="X3" s="407"/>
      <c r="Y3" s="407"/>
      <c r="Z3" s="408"/>
    </row>
    <row r="4" spans="2:26" s="400" customFormat="1" x14ac:dyDescent="0.2">
      <c r="B4" s="405"/>
      <c r="C4" s="406"/>
      <c r="D4" s="406"/>
      <c r="E4" s="406"/>
      <c r="F4" s="406"/>
      <c r="G4" s="406"/>
      <c r="H4" s="406"/>
      <c r="I4" s="406"/>
      <c r="J4" s="406"/>
      <c r="K4" s="406"/>
      <c r="L4" s="406"/>
      <c r="M4" s="406"/>
      <c r="N4" s="407"/>
      <c r="O4" s="426"/>
      <c r="P4" s="407"/>
      <c r="Q4" s="407"/>
      <c r="R4" s="407"/>
      <c r="S4" s="407"/>
      <c r="T4" s="407"/>
      <c r="U4" s="407"/>
      <c r="V4" s="407"/>
      <c r="W4" s="407"/>
      <c r="X4" s="407"/>
      <c r="Y4" s="407"/>
      <c r="Z4" s="408"/>
    </row>
    <row r="5" spans="2:26" s="400" customFormat="1" ht="28.5" customHeight="1" x14ac:dyDescent="0.2">
      <c r="B5" s="405"/>
      <c r="C5" s="433" t="s">
        <v>23</v>
      </c>
      <c r="D5" s="433" t="s">
        <v>267</v>
      </c>
      <c r="E5" s="433" t="s">
        <v>268</v>
      </c>
      <c r="F5" s="433" t="s">
        <v>269</v>
      </c>
      <c r="G5" s="433" t="s">
        <v>270</v>
      </c>
      <c r="H5" s="433" t="s">
        <v>275</v>
      </c>
      <c r="I5" s="433" t="s">
        <v>271</v>
      </c>
      <c r="J5" s="433" t="s">
        <v>272</v>
      </c>
      <c r="K5" s="433" t="s">
        <v>271</v>
      </c>
      <c r="L5" s="433" t="s">
        <v>277</v>
      </c>
      <c r="M5" s="433"/>
      <c r="N5" s="434"/>
      <c r="O5" s="410" t="str">
        <f>_xll.RData(O6:O12,P5:Q5,"RTFEED:IDN",,,P6)</f>
        <v>Updated at 12:54:08</v>
      </c>
      <c r="P5" s="411" t="s">
        <v>246</v>
      </c>
      <c r="Q5" s="411" t="s">
        <v>178</v>
      </c>
      <c r="R5" s="411" t="s">
        <v>245</v>
      </c>
      <c r="S5" s="412" t="s">
        <v>244</v>
      </c>
      <c r="T5" s="436"/>
      <c r="U5" s="411" t="s">
        <v>243</v>
      </c>
      <c r="V5" s="411" t="s">
        <v>242</v>
      </c>
      <c r="W5" s="411" t="s">
        <v>241</v>
      </c>
      <c r="X5" s="412" t="s">
        <v>240</v>
      </c>
      <c r="Y5" s="431"/>
      <c r="Z5" s="408"/>
    </row>
    <row r="6" spans="2:26" s="400" customFormat="1" x14ac:dyDescent="0.2">
      <c r="B6" s="405"/>
      <c r="C6" s="444" t="s">
        <v>149</v>
      </c>
      <c r="D6" s="445">
        <v>0</v>
      </c>
      <c r="E6" s="445" t="str">
        <f t="shared" ref="E6:E13" si="0">Calendar</f>
        <v>HongKong::HKEx</v>
      </c>
      <c r="F6" s="443" t="s">
        <v>274</v>
      </c>
      <c r="G6" s="445" t="b">
        <v>1</v>
      </c>
      <c r="H6" s="445"/>
      <c r="I6" s="430" t="str">
        <f>PROPER(Currency)&amp;FamilyName&amp;C6</f>
        <v>CnhHiborON</v>
      </c>
      <c r="J6" s="430"/>
      <c r="K6" s="430"/>
      <c r="L6" s="430"/>
      <c r="M6" s="430" t="str">
        <f>_xll.ohRangeRetrieveError(I6)</f>
        <v/>
      </c>
      <c r="N6" s="407"/>
      <c r="O6" s="419" t="str">
        <f t="shared" ref="O6:O12" si="1">"HI"&amp;Currency&amp;C6&amp;"DF"&amp;"="</f>
        <v>HICNHONDF=</v>
      </c>
      <c r="P6" s="417" t="s">
        <v>263</v>
      </c>
      <c r="Q6" s="418" t="s">
        <v>263</v>
      </c>
      <c r="R6" s="418" t="b">
        <f t="shared" ref="R6:R12" si="2">IF(AND(ISNUMBER($Q6),$Q6&lt;&gt;0%),TRUE,FALSE)</f>
        <v>0</v>
      </c>
      <c r="S6" s="435" t="e">
        <f>IF($R6,_xll.qlIndexAddFixings($I6,$P6,$Q6/100,TRUE,ISERROR($U6)),NA())</f>
        <v>#N/A</v>
      </c>
      <c r="T6" s="436"/>
      <c r="U6" s="416" t="e">
        <f>_xll.qlIndexFixing($I6,$P6,TRUE,$R6)</f>
        <v>#NUM!</v>
      </c>
      <c r="V6" s="416" t="e">
        <f>IF($S6,_xll.qlIndexFixing($I6,$P6,FALSE,$R6),"-")</f>
        <v>#N/A</v>
      </c>
      <c r="W6" s="416" t="e">
        <f t="shared" ref="W6" si="3">U6-V6</f>
        <v>#NUM!</v>
      </c>
      <c r="X6" s="420" t="e">
        <f>_xll.qlIndexFixing($I6,$P6,TRUE,$V6)</f>
        <v>#NUM!</v>
      </c>
      <c r="Y6" s="415">
        <f>IF(ISERROR(W6),0,ABS(W6))</f>
        <v>0</v>
      </c>
      <c r="Z6" s="408"/>
    </row>
    <row r="7" spans="2:26" s="400" customFormat="1" x14ac:dyDescent="0.2">
      <c r="B7" s="405"/>
      <c r="C7" s="413" t="s">
        <v>22</v>
      </c>
      <c r="D7" s="443">
        <v>2</v>
      </c>
      <c r="E7" s="443" t="str">
        <f t="shared" si="0"/>
        <v>HongKong::HKEx</v>
      </c>
      <c r="F7" s="443" t="s">
        <v>274</v>
      </c>
      <c r="G7" s="443" t="b">
        <v>1</v>
      </c>
      <c r="H7" s="443"/>
      <c r="I7" s="414" t="str">
        <f>PROPER(Currency)&amp;FamilyName&amp;C7</f>
        <v>CnhHiborSW</v>
      </c>
      <c r="J7" s="414"/>
      <c r="K7" s="414"/>
      <c r="L7" s="414"/>
      <c r="M7" s="414" t="str">
        <f>_xll.ohRangeRetrieveError(I7)</f>
        <v/>
      </c>
      <c r="N7" s="407"/>
      <c r="O7" s="419" t="str">
        <f t="shared" si="1"/>
        <v>HICNHSWDF=</v>
      </c>
      <c r="P7" s="417" t="s">
        <v>263</v>
      </c>
      <c r="Q7" s="418" t="s">
        <v>263</v>
      </c>
      <c r="R7" s="418" t="b">
        <f t="shared" si="2"/>
        <v>0</v>
      </c>
      <c r="S7" s="435" t="e">
        <f>IF($R7,_xll.qlIndexAddFixings($I7,$P7,$Q7/100,TRUE,ISERROR($U7)),NA())</f>
        <v>#N/A</v>
      </c>
      <c r="T7" s="436"/>
      <c r="U7" s="416" t="e">
        <f>_xll.qlIndexFixing($I7,$P7,TRUE,$R7)</f>
        <v>#NUM!</v>
      </c>
      <c r="V7" s="416" t="e">
        <f>IF($S7,_xll.qlIndexFixing($I7,$P7,FALSE,$R7),"-")</f>
        <v>#N/A</v>
      </c>
      <c r="W7" s="416" t="e">
        <f t="shared" ref="W7:W12" si="4">U7-V7</f>
        <v>#NUM!</v>
      </c>
      <c r="X7" s="420" t="e">
        <f>_xll.qlIndexFixing($I7,$P7,TRUE,$V7)</f>
        <v>#NUM!</v>
      </c>
      <c r="Y7" s="421">
        <f t="shared" ref="Y7:Y12" si="5">IF(ISERROR(W7),0,ABS(W7))</f>
        <v>0</v>
      </c>
      <c r="Z7" s="408"/>
    </row>
    <row r="8" spans="2:26" s="400" customFormat="1" x14ac:dyDescent="0.2">
      <c r="B8" s="405"/>
      <c r="C8" s="413" t="s">
        <v>21</v>
      </c>
      <c r="D8" s="443">
        <v>2</v>
      </c>
      <c r="E8" s="443" t="str">
        <f t="shared" si="0"/>
        <v>HongKong::HKEx</v>
      </c>
      <c r="F8" s="443" t="s">
        <v>274</v>
      </c>
      <c r="G8" s="443" t="b">
        <v>1</v>
      </c>
      <c r="H8" s="443"/>
      <c r="I8" s="414" t="str">
        <f>PROPER(Currency)&amp;FamilyName&amp;C8</f>
        <v>CnhHibor2W</v>
      </c>
      <c r="J8" s="414"/>
      <c r="K8" s="414"/>
      <c r="L8" s="414"/>
      <c r="M8" s="414" t="str">
        <f>_xll.ohRangeRetrieveError(I8)</f>
        <v/>
      </c>
      <c r="N8" s="407"/>
      <c r="O8" s="419" t="str">
        <f t="shared" si="1"/>
        <v>HICNH2WDF=</v>
      </c>
      <c r="P8" s="417" t="s">
        <v>263</v>
      </c>
      <c r="Q8" s="418" t="s">
        <v>263</v>
      </c>
      <c r="R8" s="418" t="b">
        <f t="shared" si="2"/>
        <v>0</v>
      </c>
      <c r="S8" s="435" t="e">
        <f>IF($R8,_xll.qlIndexAddFixings($I8,$P8,$Q8/100,TRUE,ISERROR($U8)),NA())</f>
        <v>#N/A</v>
      </c>
      <c r="T8" s="436"/>
      <c r="U8" s="416" t="e">
        <f>_xll.qlIndexFixing($I8,$P8,TRUE,$R8)</f>
        <v>#NUM!</v>
      </c>
      <c r="V8" s="416" t="e">
        <f>IF($S8,_xll.qlIndexFixing($I8,$P8,FALSE,$R8),"-")</f>
        <v>#N/A</v>
      </c>
      <c r="W8" s="416" t="e">
        <f t="shared" si="4"/>
        <v>#NUM!</v>
      </c>
      <c r="X8" s="420" t="e">
        <f>_xll.qlIndexFixing($I8,$P8,TRUE,$V8)</f>
        <v>#NUM!</v>
      </c>
      <c r="Y8" s="421">
        <f t="shared" si="5"/>
        <v>0</v>
      </c>
      <c r="Z8" s="408"/>
    </row>
    <row r="9" spans="2:26" s="400" customFormat="1" x14ac:dyDescent="0.2">
      <c r="B9" s="405"/>
      <c r="C9" s="413" t="s">
        <v>19</v>
      </c>
      <c r="D9" s="443">
        <v>2</v>
      </c>
      <c r="E9" s="443" t="str">
        <f t="shared" si="0"/>
        <v>HongKong::HKEx</v>
      </c>
      <c r="F9" s="443" t="s">
        <v>273</v>
      </c>
      <c r="G9" s="443" t="b">
        <v>1</v>
      </c>
      <c r="H9" s="443"/>
      <c r="I9" s="414" t="str">
        <f>PROPER(Currency)&amp;FamilyName&amp;C9</f>
        <v>CnhHibor1M</v>
      </c>
      <c r="J9" s="414"/>
      <c r="K9" s="414"/>
      <c r="L9" s="414"/>
      <c r="M9" s="414" t="str">
        <f>_xll.ohRangeRetrieveError(I9)</f>
        <v/>
      </c>
      <c r="N9" s="407"/>
      <c r="O9" s="419" t="str">
        <f t="shared" si="1"/>
        <v>HICNH1MDF=</v>
      </c>
      <c r="P9" s="417" t="s">
        <v>263</v>
      </c>
      <c r="Q9" s="418" t="s">
        <v>263</v>
      </c>
      <c r="R9" s="418" t="b">
        <f t="shared" si="2"/>
        <v>0</v>
      </c>
      <c r="S9" s="435" t="e">
        <f>IF($R9,_xll.qlIndexAddFixings($I9,$P9,$Q9/100,TRUE,ISERROR($U9)),NA())</f>
        <v>#N/A</v>
      </c>
      <c r="T9" s="436"/>
      <c r="U9" s="416" t="e">
        <f>_xll.qlIndexFixing($I9,$P9,TRUE,$R9)</f>
        <v>#NUM!</v>
      </c>
      <c r="V9" s="416" t="e">
        <f>IF($S9,_xll.qlIndexFixing($I9,$P9,FALSE,$R9),"-")</f>
        <v>#N/A</v>
      </c>
      <c r="W9" s="416" t="e">
        <f t="shared" si="4"/>
        <v>#NUM!</v>
      </c>
      <c r="X9" s="420" t="e">
        <f>_xll.qlIndexFixing($I9,$P9,TRUE,$V9)</f>
        <v>#NUM!</v>
      </c>
      <c r="Y9" s="421">
        <f t="shared" si="5"/>
        <v>0</v>
      </c>
      <c r="Z9" s="408"/>
    </row>
    <row r="10" spans="2:26" s="400" customFormat="1" x14ac:dyDescent="0.2">
      <c r="B10" s="405"/>
      <c r="C10" s="413" t="s">
        <v>18</v>
      </c>
      <c r="D10" s="443">
        <v>2</v>
      </c>
      <c r="E10" s="443" t="str">
        <f t="shared" si="0"/>
        <v>HongKong::HKEx</v>
      </c>
      <c r="F10" s="443" t="s">
        <v>273</v>
      </c>
      <c r="G10" s="443" t="b">
        <v>1</v>
      </c>
      <c r="H10" s="443"/>
      <c r="I10" s="414" t="str">
        <f>PROPER(Currency)&amp;FamilyName&amp;C10</f>
        <v>CnhHibor2M</v>
      </c>
      <c r="J10" s="414"/>
      <c r="K10" s="414"/>
      <c r="L10" s="414"/>
      <c r="M10" s="414" t="str">
        <f>_xll.ohRangeRetrieveError(I10)</f>
        <v/>
      </c>
      <c r="N10" s="407"/>
      <c r="O10" s="419" t="str">
        <f t="shared" si="1"/>
        <v>HICNH2MDF=</v>
      </c>
      <c r="P10" s="417" t="s">
        <v>263</v>
      </c>
      <c r="Q10" s="418" t="s">
        <v>263</v>
      </c>
      <c r="R10" s="418" t="b">
        <f t="shared" si="2"/>
        <v>0</v>
      </c>
      <c r="S10" s="435" t="e">
        <f>IF($R10,_xll.qlIndexAddFixings($I10,$P10,$Q10/100,TRUE,ISERROR($U10)),NA())</f>
        <v>#N/A</v>
      </c>
      <c r="T10" s="436"/>
      <c r="U10" s="416" t="e">
        <f>_xll.qlIndexFixing($I10,$P10,TRUE,$R10)</f>
        <v>#NUM!</v>
      </c>
      <c r="V10" s="416" t="e">
        <f>IF($S10,_xll.qlIndexFixing($I10,$P10,FALSE,$R10),"-")</f>
        <v>#N/A</v>
      </c>
      <c r="W10" s="416" t="e">
        <f t="shared" si="4"/>
        <v>#NUM!</v>
      </c>
      <c r="X10" s="420" t="e">
        <f>_xll.qlIndexFixing($I10,$P10,TRUE,$V10)</f>
        <v>#NUM!</v>
      </c>
      <c r="Y10" s="421">
        <f t="shared" si="5"/>
        <v>0</v>
      </c>
      <c r="Z10" s="408"/>
    </row>
    <row r="11" spans="2:26" s="400" customFormat="1" x14ac:dyDescent="0.2">
      <c r="B11" s="405"/>
      <c r="C11" s="413" t="s">
        <v>17</v>
      </c>
      <c r="D11" s="443">
        <v>2</v>
      </c>
      <c r="E11" s="443" t="str">
        <f t="shared" si="0"/>
        <v>HongKong::HKEx</v>
      </c>
      <c r="F11" s="443" t="s">
        <v>273</v>
      </c>
      <c r="G11" s="443" t="b">
        <v>1</v>
      </c>
      <c r="H11" s="443"/>
      <c r="I11" s="414" t="str">
        <f>PROPER(Currency)&amp;FamilyName&amp;C11</f>
        <v>CnhHibor3M</v>
      </c>
      <c r="J11" s="414"/>
      <c r="K11" s="414"/>
      <c r="L11" s="414"/>
      <c r="M11" s="414" t="str">
        <f>_xll.ohRangeRetrieveError(I11)</f>
        <v/>
      </c>
      <c r="N11" s="407"/>
      <c r="O11" s="419" t="str">
        <f t="shared" si="1"/>
        <v>HICNH3MDF=</v>
      </c>
      <c r="P11" s="417" t="s">
        <v>263</v>
      </c>
      <c r="Q11" s="418" t="s">
        <v>263</v>
      </c>
      <c r="R11" s="418" t="b">
        <f t="shared" si="2"/>
        <v>0</v>
      </c>
      <c r="S11" s="435" t="e">
        <f>IF($R11,_xll.qlIndexAddFixings($I11,$P11,$Q11/100,TRUE,ISERROR($U11)),NA())</f>
        <v>#N/A</v>
      </c>
      <c r="T11" s="436"/>
      <c r="U11" s="416" t="e">
        <f>_xll.qlIndexFixing($I11,$P11,TRUE,$R11)</f>
        <v>#NUM!</v>
      </c>
      <c r="V11" s="416" t="e">
        <f>IF($S11,_xll.qlIndexFixing($I11,$P11,FALSE,$R11),"-")</f>
        <v>#N/A</v>
      </c>
      <c r="W11" s="416" t="e">
        <f t="shared" si="4"/>
        <v>#NUM!</v>
      </c>
      <c r="X11" s="420" t="e">
        <f>_xll.qlIndexFixing($I11,$P11,TRUE,$V11)</f>
        <v>#NUM!</v>
      </c>
      <c r="Y11" s="421">
        <f t="shared" si="5"/>
        <v>0</v>
      </c>
      <c r="Z11" s="408"/>
    </row>
    <row r="12" spans="2:26" s="400" customFormat="1" x14ac:dyDescent="0.2">
      <c r="B12" s="405"/>
      <c r="C12" s="413" t="s">
        <v>14</v>
      </c>
      <c r="D12" s="443">
        <v>2</v>
      </c>
      <c r="E12" s="443" t="str">
        <f t="shared" si="0"/>
        <v>HongKong::HKEx</v>
      </c>
      <c r="F12" s="443" t="s">
        <v>273</v>
      </c>
      <c r="G12" s="443" t="b">
        <v>1</v>
      </c>
      <c r="H12" s="443"/>
      <c r="I12" s="414" t="str">
        <f>PROPER(Currency)&amp;FamilyName&amp;C12</f>
        <v>CnhHibor6M</v>
      </c>
      <c r="J12" s="414"/>
      <c r="K12" s="414"/>
      <c r="L12" s="414"/>
      <c r="M12" s="414" t="str">
        <f>_xll.ohRangeRetrieveError(I12)</f>
        <v/>
      </c>
      <c r="N12" s="407"/>
      <c r="O12" s="419" t="str">
        <f t="shared" si="1"/>
        <v>HICNH6MDF=</v>
      </c>
      <c r="P12" s="417" t="s">
        <v>263</v>
      </c>
      <c r="Q12" s="418" t="s">
        <v>263</v>
      </c>
      <c r="R12" s="418" t="b">
        <f t="shared" si="2"/>
        <v>0</v>
      </c>
      <c r="S12" s="435" t="e">
        <f>IF($R12,_xll.qlIndexAddFixings($I12,$P12,$Q12/100,TRUE,ISERROR($U12)),NA())</f>
        <v>#N/A</v>
      </c>
      <c r="T12" s="437"/>
      <c r="U12" s="416" t="e">
        <f>_xll.qlIndexFixing($I12,$P12,TRUE,$R12)</f>
        <v>#NUM!</v>
      </c>
      <c r="V12" s="416" t="e">
        <f>IF($S12,_xll.qlIndexFixing($I12,$P12,FALSE,$R12),"-")</f>
        <v>#N/A</v>
      </c>
      <c r="W12" s="416" t="e">
        <f t="shared" si="4"/>
        <v>#NUM!</v>
      </c>
      <c r="X12" s="420" t="e">
        <f>_xll.qlIndexFixing($I12,$P12,TRUE,$V12)</f>
        <v>#NUM!</v>
      </c>
      <c r="Y12" s="421">
        <f t="shared" si="5"/>
        <v>0</v>
      </c>
      <c r="Z12" s="408"/>
    </row>
    <row r="13" spans="2:26" s="400" customFormat="1" x14ac:dyDescent="0.2">
      <c r="B13" s="405"/>
      <c r="C13" s="413" t="s">
        <v>8</v>
      </c>
      <c r="D13" s="443">
        <v>2</v>
      </c>
      <c r="E13" s="443" t="str">
        <f t="shared" si="0"/>
        <v>HongKong::HKEx</v>
      </c>
      <c r="F13" s="443" t="s">
        <v>273</v>
      </c>
      <c r="G13" s="443" t="b">
        <v>1</v>
      </c>
      <c r="H13" s="443"/>
      <c r="I13" s="414" t="str">
        <f>PROPER(Currency)&amp;FamilyName&amp;C13</f>
        <v>CnhHibor1Y</v>
      </c>
      <c r="J13" s="414"/>
      <c r="K13" s="414"/>
      <c r="L13" s="414"/>
      <c r="M13" s="414" t="str">
        <f>_xll.ohRangeRetrieveError(I13)</f>
        <v/>
      </c>
      <c r="N13" s="407"/>
      <c r="O13" s="432"/>
      <c r="P13" s="432"/>
      <c r="Q13" s="432"/>
      <c r="R13" s="432"/>
      <c r="S13" s="432"/>
      <c r="T13" s="407"/>
      <c r="U13" s="432"/>
      <c r="V13" s="432"/>
      <c r="W13" s="432"/>
      <c r="X13" s="432"/>
      <c r="Y13" s="432"/>
      <c r="Z13" s="408"/>
    </row>
    <row r="14" spans="2:26" s="400" customFormat="1" ht="12" thickBot="1" x14ac:dyDescent="0.25">
      <c r="B14" s="422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423"/>
      <c r="T14" s="423"/>
      <c r="U14" s="423"/>
      <c r="V14" s="423"/>
      <c r="W14" s="423"/>
      <c r="X14" s="423"/>
      <c r="Y14" s="423"/>
      <c r="Z14" s="424"/>
    </row>
    <row r="15" spans="2:26" s="400" customFormat="1" x14ac:dyDescent="0.2">
      <c r="E15" s="425"/>
      <c r="F15" s="425"/>
      <c r="H15" s="425"/>
      <c r="I15" s="425"/>
      <c r="J15" s="425"/>
      <c r="K15" s="425"/>
      <c r="L15" s="425"/>
      <c r="M15" s="425"/>
    </row>
  </sheetData>
  <conditionalFormatting sqref="W6:W1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allowBlank="1" showInputMessage="1" showErrorMessage="1" sqref="F6:F13">
      <formula1>"Following,Modified Following,Preceding,Modified Preceding,Unadjusted"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47" customWidth="1"/>
    <col min="2" max="2" width="5.140625" style="47" bestFit="1" customWidth="1"/>
    <col min="3" max="3" width="17.85546875" style="47" bestFit="1" customWidth="1"/>
    <col min="4" max="4" width="16.7109375" style="47" bestFit="1" customWidth="1"/>
    <col min="5" max="5" width="36.85546875" style="47" bestFit="1" customWidth="1"/>
    <col min="6" max="8" width="2.7109375" style="47" customWidth="1"/>
    <col min="9" max="9" width="9.140625" style="47"/>
    <col min="10" max="10" width="11.85546875" style="47" customWidth="1"/>
    <col min="11" max="11" width="9.140625" style="47"/>
    <col min="12" max="12" width="2.7109375" style="47" customWidth="1"/>
    <col min="13" max="13" width="9.140625" style="47"/>
    <col min="14" max="14" width="2.7109375" style="47" customWidth="1"/>
    <col min="15" max="15" width="15.7109375" style="47" customWidth="1"/>
    <col min="16" max="16" width="9.140625" style="47"/>
    <col min="17" max="18" width="2.7109375" style="47" customWidth="1"/>
    <col min="19" max="20" width="9.140625" style="47"/>
    <col min="21" max="21" width="9.85546875" style="47" customWidth="1"/>
    <col min="22" max="22" width="8.85546875" style="47" customWidth="1"/>
    <col min="23" max="16384" width="9.140625" style="47"/>
  </cols>
  <sheetData>
    <row r="1" spans="1:23" x14ac:dyDescent="0.2">
      <c r="H1" s="198" t="s">
        <v>237</v>
      </c>
      <c r="I1" s="118"/>
      <c r="J1" s="13"/>
      <c r="K1" s="118"/>
      <c r="L1" s="118"/>
      <c r="M1" s="118"/>
      <c r="N1" s="118"/>
      <c r="O1" s="118"/>
      <c r="P1" s="118"/>
      <c r="Q1" s="115"/>
      <c r="R1" s="13"/>
      <c r="S1" s="13"/>
      <c r="T1" s="13"/>
      <c r="U1" s="13"/>
      <c r="V1" s="13"/>
      <c r="W1" s="13"/>
    </row>
    <row r="2" spans="1:23" ht="21" customHeight="1" x14ac:dyDescent="0.2">
      <c r="H2" s="197"/>
      <c r="I2" s="196"/>
      <c r="J2" s="86" t="s">
        <v>24</v>
      </c>
      <c r="K2" s="165"/>
      <c r="L2" s="165"/>
      <c r="M2" s="165"/>
      <c r="N2" s="165"/>
      <c r="O2" s="165"/>
      <c r="P2" s="165"/>
      <c r="Q2" s="20"/>
      <c r="R2" s="13"/>
      <c r="S2" s="13"/>
      <c r="T2" s="13"/>
      <c r="U2" s="13"/>
      <c r="V2" s="13"/>
      <c r="W2" s="13"/>
    </row>
    <row r="3" spans="1:23" x14ac:dyDescent="0.2">
      <c r="A3" s="107" t="s">
        <v>115</v>
      </c>
      <c r="B3" s="56"/>
      <c r="C3" s="56"/>
      <c r="D3" s="56"/>
      <c r="E3" s="56"/>
      <c r="F3" s="55"/>
      <c r="H3" s="64"/>
      <c r="I3" s="165"/>
      <c r="J3" s="165"/>
      <c r="K3" s="165"/>
      <c r="L3" s="165"/>
      <c r="M3" s="165"/>
      <c r="N3" s="165"/>
      <c r="O3" s="195"/>
      <c r="P3" s="194">
        <f>_xll.ohTrigger(P5:P18)</f>
        <v>2</v>
      </c>
      <c r="Q3" s="133"/>
      <c r="R3" s="13"/>
      <c r="S3" s="13"/>
      <c r="T3" s="13"/>
      <c r="U3" s="13"/>
      <c r="V3" s="13"/>
      <c r="W3" s="13"/>
    </row>
    <row r="4" spans="1:23" ht="22.5" x14ac:dyDescent="0.2">
      <c r="A4" s="31"/>
      <c r="B4" s="54"/>
      <c r="C4" s="42" t="str">
        <f>Currency&amp;"_010_"&amp;"Deposits.xml"</f>
        <v>CNH_010_Deposits.xml</v>
      </c>
      <c r="D4" s="53" t="str">
        <f>IF(Serialize,_xll.ohObjectSave(D5:D22,SerializationPath&amp;C4,FileOverwrite,Serialize),"---")</f>
        <v>---</v>
      </c>
      <c r="E4" s="52" t="str">
        <f>_xll.ohRangeRetrieveError(D4)</f>
        <v/>
      </c>
      <c r="F4" s="48"/>
      <c r="H4" s="64"/>
      <c r="I4" s="191"/>
      <c r="J4" s="160" t="str">
        <f>_xll.RData(J8:J22,K4,,ReutersRtMode,,K8)</f>
        <v>Updated at 12:37:12</v>
      </c>
      <c r="K4" s="193" t="str">
        <f>VLOOKUP(Contributor,ContributorTable,5,FALSE)</f>
        <v>LAST</v>
      </c>
      <c r="L4" s="165"/>
      <c r="M4" s="192" t="s">
        <v>191</v>
      </c>
      <c r="N4" s="165"/>
      <c r="O4" s="191" t="s">
        <v>189</v>
      </c>
      <c r="P4" s="190" t="s">
        <v>188</v>
      </c>
      <c r="Q4" s="133"/>
      <c r="R4" s="13"/>
      <c r="S4" s="189" t="s">
        <v>187</v>
      </c>
      <c r="T4" s="188" t="s">
        <v>186</v>
      </c>
      <c r="U4" s="188" t="s">
        <v>185</v>
      </c>
      <c r="V4" s="188" t="s">
        <v>184</v>
      </c>
      <c r="W4" s="187" t="s">
        <v>183</v>
      </c>
    </row>
    <row r="5" spans="1:23" x14ac:dyDescent="0.2">
      <c r="A5" s="31"/>
      <c r="B5" s="51" t="s">
        <v>99</v>
      </c>
      <c r="C5" s="50" t="str">
        <f t="shared" ref="C5:C22" si="0">Currency&amp;$B5&amp;QuoteSuffix</f>
        <v>CNHOND_Quote</v>
      </c>
      <c r="D5" s="50" t="str">
        <f>_xll.qlSimpleQuote(C5,,RateTickValue,Permanent,Trigger,ObjectOverwrite)</f>
        <v>CNHOND_Quote#0000</v>
      </c>
      <c r="E5" s="49" t="str">
        <f>_xll.ohRangeRetrieveError(D5)</f>
        <v/>
      </c>
      <c r="F5" s="48"/>
      <c r="H5" s="64"/>
      <c r="I5" s="186" t="s">
        <v>149</v>
      </c>
      <c r="J5" s="185" t="str">
        <f t="array" ref="J5:J7">Currency&amp;VLOOKUP(U25,ContributorTable,2,FALSE)&amp;I5:I7&amp;VLOOKUP(U25,ContributorTable,3,FALSE)&amp;"="&amp;VLOOKUP(U25,ContributorTable,4,FALSE)</f>
        <v>CNHOND=CKCC</v>
      </c>
      <c r="K5" s="184" t="e">
        <f>X28</f>
        <v>#VALUE!</v>
      </c>
      <c r="L5" s="165"/>
      <c r="M5" s="183">
        <v>0.14000000000000001</v>
      </c>
      <c r="N5" s="165"/>
      <c r="O5" s="237" t="e">
        <f t="array" ref="O5:O22">QuoteLive</f>
        <v>#VALUE!</v>
      </c>
      <c r="P5" s="181" t="e">
        <f>_xll.qlSimpleQuoteSetValue(D5,O5/100,Trigger)</f>
        <v>#NUM!</v>
      </c>
      <c r="Q5" s="133"/>
      <c r="R5" s="13"/>
      <c r="S5" s="174" t="s">
        <v>182</v>
      </c>
      <c r="T5" s="36" t="s">
        <v>181</v>
      </c>
      <c r="U5" s="36" t="s">
        <v>165</v>
      </c>
      <c r="V5" s="36" t="str">
        <f>""</f>
        <v/>
      </c>
      <c r="W5" s="173" t="s">
        <v>178</v>
      </c>
    </row>
    <row r="6" spans="1:23" x14ac:dyDescent="0.2">
      <c r="A6" s="31"/>
      <c r="B6" s="51" t="s">
        <v>98</v>
      </c>
      <c r="C6" s="50" t="str">
        <f t="shared" si="0"/>
        <v>CNHTND_Quote</v>
      </c>
      <c r="D6" s="50" t="str">
        <f>_xll.qlSimpleQuote(C6,,RateTickValue,Permanent,Trigger,ObjectOverwrite)</f>
        <v>CNHTND_Quote#0000</v>
      </c>
      <c r="E6" s="49" t="str">
        <f>_xll.ohRangeRetrieveError(D6)</f>
        <v/>
      </c>
      <c r="F6" s="48"/>
      <c r="H6" s="64"/>
      <c r="I6" s="169" t="s">
        <v>180</v>
      </c>
      <c r="J6" s="168" t="str">
        <v>CNHTND=CKCC</v>
      </c>
      <c r="K6" s="167" t="e">
        <f>X29</f>
        <v>#VALUE!</v>
      </c>
      <c r="L6" s="165"/>
      <c r="M6" s="166">
        <v>0.14000000000000001</v>
      </c>
      <c r="N6" s="165"/>
      <c r="O6" s="230" t="e">
        <v>#VALUE!</v>
      </c>
      <c r="P6" s="162" t="e">
        <f>_xll.qlSimpleQuoteSetValue(D6,O6/100,Trigger)</f>
        <v>#NUM!</v>
      </c>
      <c r="Q6" s="133"/>
      <c r="R6" s="13"/>
      <c r="S6" s="174" t="s">
        <v>24</v>
      </c>
      <c r="T6" s="36"/>
      <c r="U6" s="36" t="s">
        <v>179</v>
      </c>
      <c r="V6" s="36"/>
      <c r="W6" s="173" t="s">
        <v>178</v>
      </c>
    </row>
    <row r="7" spans="1:23" x14ac:dyDescent="0.2">
      <c r="A7" s="31"/>
      <c r="B7" s="51" t="s">
        <v>97</v>
      </c>
      <c r="C7" s="50" t="str">
        <f t="shared" si="0"/>
        <v>CNHSND_Quote</v>
      </c>
      <c r="D7" s="50" t="str">
        <f>_xll.qlSimpleQuote(C7,,RateTickValue,Permanent,Trigger,ObjectOverwrite)</f>
        <v>CNHSND_Quote#0000</v>
      </c>
      <c r="E7" s="49" t="str">
        <f>_xll.ohRangeRetrieveError(D7)</f>
        <v/>
      </c>
      <c r="F7" s="48"/>
      <c r="H7" s="64"/>
      <c r="I7" s="180" t="s">
        <v>177</v>
      </c>
      <c r="J7" s="179" t="str">
        <v>CNHSND=CKCC</v>
      </c>
      <c r="K7" s="178" t="e">
        <f>X30</f>
        <v>#VALUE!</v>
      </c>
      <c r="L7" s="165"/>
      <c r="M7" s="177">
        <v>0.14000000000000001</v>
      </c>
      <c r="N7" s="165"/>
      <c r="O7" s="223" t="e">
        <v>#VALUE!</v>
      </c>
      <c r="P7" s="175" t="e">
        <f>_xll.qlSimpleQuoteSetValue(D7,O7/100,Trigger)</f>
        <v>#NUM!</v>
      </c>
      <c r="Q7" s="133"/>
      <c r="R7" s="13"/>
      <c r="S7" s="174" t="s">
        <v>176</v>
      </c>
      <c r="T7" s="36"/>
      <c r="U7" s="36" t="s">
        <v>165</v>
      </c>
      <c r="V7" s="36"/>
      <c r="W7" s="173" t="s">
        <v>160</v>
      </c>
    </row>
    <row r="8" spans="1:23" x14ac:dyDescent="0.2">
      <c r="A8" s="31"/>
      <c r="B8" s="51" t="s">
        <v>96</v>
      </c>
      <c r="C8" s="50" t="str">
        <f t="shared" si="0"/>
        <v>CNHSWD_Quote</v>
      </c>
      <c r="D8" s="50" t="str">
        <f>_xll.qlSimpleQuote(C8,,RateTickValue,Permanent,Trigger,ObjectOverwrite)</f>
        <v>CNHSWD_Quote#0000</v>
      </c>
      <c r="E8" s="49" t="str">
        <f>_xll.ohRangeRetrieveError(D8)</f>
        <v/>
      </c>
      <c r="F8" s="48"/>
      <c r="H8" s="64"/>
      <c r="I8" s="169" t="s">
        <v>22</v>
      </c>
      <c r="J8" s="168" t="str">
        <f t="array" ref="J8:J22">Currency&amp;VLOOKUP(Contributor,ContributorTable,2,FALSE)&amp;I8:I22&amp;VLOOKUP(Contributor,ContributorTable,3,FALSE)&amp;"="&amp;VLOOKUP(Contributor,ContributorTable,4,FALSE)</f>
        <v>CNHSWFSR=</v>
      </c>
      <c r="K8" s="167" t="s">
        <v>263</v>
      </c>
      <c r="L8" s="165"/>
      <c r="M8" s="166">
        <v>0.12</v>
      </c>
      <c r="N8" s="165"/>
      <c r="O8" s="230" t="str">
        <v>Stale</v>
      </c>
      <c r="P8" s="162" t="e">
        <f>_xll.qlSimpleQuoteSetValue(D8,O8/100,Trigger)</f>
        <v>#NUM!</v>
      </c>
      <c r="Q8" s="133"/>
      <c r="R8" s="13"/>
      <c r="S8" s="174" t="s">
        <v>163</v>
      </c>
      <c r="T8" s="36"/>
      <c r="U8" s="36" t="s">
        <v>165</v>
      </c>
      <c r="V8" s="36" t="s">
        <v>175</v>
      </c>
      <c r="W8" s="173" t="s">
        <v>160</v>
      </c>
    </row>
    <row r="9" spans="1:23" x14ac:dyDescent="0.2">
      <c r="A9" s="31"/>
      <c r="B9" s="51" t="s">
        <v>95</v>
      </c>
      <c r="C9" s="50" t="str">
        <f t="shared" si="0"/>
        <v>CNH2WD_Quote</v>
      </c>
      <c r="D9" s="50" t="str">
        <f>_xll.qlSimpleQuote(C9,,RateTickValue,Permanent,Trigger,ObjectOverwrite)</f>
        <v>CNH2WD_Quote#0000</v>
      </c>
      <c r="E9" s="49" t="str">
        <f>_xll.ohRangeRetrieveError(D9)</f>
        <v/>
      </c>
      <c r="F9" s="48"/>
      <c r="H9" s="64"/>
      <c r="I9" s="169" t="s">
        <v>21</v>
      </c>
      <c r="J9" s="168" t="str">
        <v>CNH2WFSR=</v>
      </c>
      <c r="K9" s="167" t="s">
        <v>263</v>
      </c>
      <c r="L9" s="165"/>
      <c r="M9" s="166">
        <v>0</v>
      </c>
      <c r="N9" s="165"/>
      <c r="O9" s="230" t="str">
        <v>Stale</v>
      </c>
      <c r="P9" s="162" t="e">
        <f>_xll.qlSimpleQuoteSetValue(D9,O9/100,Trigger)</f>
        <v>#NUM!</v>
      </c>
      <c r="Q9" s="133"/>
      <c r="R9" s="13"/>
      <c r="S9" s="174" t="s">
        <v>174</v>
      </c>
      <c r="T9" s="36"/>
      <c r="U9" s="36" t="s">
        <v>165</v>
      </c>
      <c r="V9" s="36" t="s">
        <v>174</v>
      </c>
      <c r="W9" s="173" t="s">
        <v>160</v>
      </c>
    </row>
    <row r="10" spans="1:23" x14ac:dyDescent="0.2">
      <c r="A10" s="31"/>
      <c r="B10" s="51" t="s">
        <v>94</v>
      </c>
      <c r="C10" s="50" t="str">
        <f t="shared" si="0"/>
        <v>CNH3WD_Quote</v>
      </c>
      <c r="D10" s="50" t="str">
        <f>_xll.qlSimpleQuote(C10,,RateTickValue,Permanent,Trigger,ObjectOverwrite)</f>
        <v>CNH3WD_Quote#0000</v>
      </c>
      <c r="E10" s="49" t="str">
        <f>_xll.ohRangeRetrieveError(D10)</f>
        <v/>
      </c>
      <c r="F10" s="48"/>
      <c r="H10" s="64"/>
      <c r="I10" s="169" t="s">
        <v>20</v>
      </c>
      <c r="J10" s="168" t="str">
        <v>CNH3WFSR=</v>
      </c>
      <c r="K10" s="167" t="s">
        <v>263</v>
      </c>
      <c r="L10" s="165"/>
      <c r="M10" s="166" t="s">
        <v>173</v>
      </c>
      <c r="N10" s="165"/>
      <c r="O10" s="230" t="str">
        <v>Stale</v>
      </c>
      <c r="P10" s="162" t="e">
        <f>_xll.qlSimpleQuoteSetValue(D10,O10/100,Trigger)</f>
        <v>#NUM!</v>
      </c>
      <c r="Q10" s="133"/>
      <c r="R10" s="13"/>
      <c r="S10" s="174" t="s">
        <v>172</v>
      </c>
      <c r="T10" s="36"/>
      <c r="U10" s="36" t="s">
        <v>165</v>
      </c>
      <c r="V10" s="36" t="s">
        <v>171</v>
      </c>
      <c r="W10" s="173" t="s">
        <v>160</v>
      </c>
    </row>
    <row r="11" spans="1:23" x14ac:dyDescent="0.2">
      <c r="A11" s="31"/>
      <c r="B11" s="51" t="s">
        <v>93</v>
      </c>
      <c r="C11" s="50" t="str">
        <f t="shared" si="0"/>
        <v>CNH1MD_Quote</v>
      </c>
      <c r="D11" s="50" t="str">
        <f>_xll.qlSimpleQuote(C11,,RateTickValue,Permanent,Trigger,ObjectOverwrite)</f>
        <v>CNH1MD_Quote#0000</v>
      </c>
      <c r="E11" s="49" t="str">
        <f>_xll.ohRangeRetrieveError(D11)</f>
        <v/>
      </c>
      <c r="F11" s="48"/>
      <c r="H11" s="64"/>
      <c r="I11" s="169" t="s">
        <v>19</v>
      </c>
      <c r="J11" s="168" t="str">
        <v>CNH1MFSR=</v>
      </c>
      <c r="K11" s="167" t="s">
        <v>263</v>
      </c>
      <c r="L11" s="165"/>
      <c r="M11" s="166">
        <v>0.151</v>
      </c>
      <c r="N11" s="165"/>
      <c r="O11" s="230" t="str">
        <v>Stale</v>
      </c>
      <c r="P11" s="162" t="e">
        <f>_xll.qlSimpleQuoteSetValue(D11,O11/100,Trigger)</f>
        <v>#NUM!</v>
      </c>
      <c r="Q11" s="133"/>
      <c r="R11" s="13"/>
      <c r="S11" s="174" t="s">
        <v>170</v>
      </c>
      <c r="T11" s="36"/>
      <c r="U11" s="36" t="s">
        <v>165</v>
      </c>
      <c r="V11" s="36" t="s">
        <v>169</v>
      </c>
      <c r="W11" s="173" t="s">
        <v>160</v>
      </c>
    </row>
    <row r="12" spans="1:23" x14ac:dyDescent="0.2">
      <c r="A12" s="31"/>
      <c r="B12" s="51" t="s">
        <v>92</v>
      </c>
      <c r="C12" s="50" t="str">
        <f t="shared" si="0"/>
        <v>CNH2MD_Quote</v>
      </c>
      <c r="D12" s="50" t="str">
        <f>_xll.qlSimpleQuote(C12,,RateTickValue,Permanent,Trigger,ObjectOverwrite)</f>
        <v>CNH2MD_Quote#0000</v>
      </c>
      <c r="E12" s="49" t="str">
        <f>_xll.ohRangeRetrieveError(D12)</f>
        <v/>
      </c>
      <c r="F12" s="48"/>
      <c r="H12" s="64"/>
      <c r="I12" s="169" t="s">
        <v>18</v>
      </c>
      <c r="J12" s="168" t="str">
        <v>CNH2MFSR=</v>
      </c>
      <c r="K12" s="167" t="s">
        <v>263</v>
      </c>
      <c r="L12" s="165"/>
      <c r="M12" s="166">
        <v>0.19075</v>
      </c>
      <c r="N12" s="165"/>
      <c r="O12" s="230" t="str">
        <v>Stale</v>
      </c>
      <c r="P12" s="162" t="e">
        <f>_xll.qlSimpleQuoteSetValue(D12,O12/100,Trigger)</f>
        <v>#NUM!</v>
      </c>
      <c r="Q12" s="133"/>
      <c r="R12" s="13"/>
      <c r="S12" s="174" t="s">
        <v>168</v>
      </c>
      <c r="T12" s="36"/>
      <c r="U12" s="36" t="s">
        <v>165</v>
      </c>
      <c r="V12" s="36" t="s">
        <v>167</v>
      </c>
      <c r="W12" s="173" t="s">
        <v>160</v>
      </c>
    </row>
    <row r="13" spans="1:23" x14ac:dyDescent="0.2">
      <c r="A13" s="31"/>
      <c r="B13" s="51" t="s">
        <v>91</v>
      </c>
      <c r="C13" s="50" t="str">
        <f t="shared" si="0"/>
        <v>CNH3MD_Quote</v>
      </c>
      <c r="D13" s="50" t="str">
        <f>_xll.qlSimpleQuote(C13,,RateTickValue,Permanent,Trigger,ObjectOverwrite)</f>
        <v>CNH3MD_Quote#0000</v>
      </c>
      <c r="E13" s="49" t="str">
        <f>_xll.ohRangeRetrieveError(D13)</f>
        <v/>
      </c>
      <c r="F13" s="48"/>
      <c r="H13" s="64"/>
      <c r="I13" s="169" t="s">
        <v>17</v>
      </c>
      <c r="J13" s="168" t="str">
        <v>CNH3MFSR=</v>
      </c>
      <c r="K13" s="167" t="s">
        <v>263</v>
      </c>
      <c r="L13" s="165"/>
      <c r="M13" s="166">
        <v>0.2306</v>
      </c>
      <c r="N13" s="165"/>
      <c r="O13" s="230" t="str">
        <v>Stale</v>
      </c>
      <c r="P13" s="162" t="e">
        <f>_xll.qlSimpleQuoteSetValue(D13,O13/100,Trigger)</f>
        <v>#NUM!</v>
      </c>
      <c r="Q13" s="133"/>
      <c r="R13" s="13"/>
      <c r="S13" s="172" t="s">
        <v>166</v>
      </c>
      <c r="T13" s="171"/>
      <c r="U13" s="171" t="s">
        <v>165</v>
      </c>
      <c r="V13" s="171" t="s">
        <v>164</v>
      </c>
      <c r="W13" s="170" t="s">
        <v>160</v>
      </c>
    </row>
    <row r="14" spans="1:23" x14ac:dyDescent="0.2">
      <c r="A14" s="31"/>
      <c r="B14" s="51" t="s">
        <v>90</v>
      </c>
      <c r="C14" s="50" t="str">
        <f t="shared" si="0"/>
        <v>CNH4MD_Quote</v>
      </c>
      <c r="D14" s="50" t="str">
        <f>_xll.qlSimpleQuote(C14,,RateTickValue,Permanent,Trigger,ObjectOverwrite)</f>
        <v>CNH4MD_Quote#0000</v>
      </c>
      <c r="E14" s="49" t="str">
        <f>_xll.ohRangeRetrieveError(D14)</f>
        <v/>
      </c>
      <c r="F14" s="48"/>
      <c r="H14" s="64"/>
      <c r="I14" s="169" t="s">
        <v>16</v>
      </c>
      <c r="J14" s="168" t="str">
        <v>CNH4MFSR=</v>
      </c>
      <c r="K14" s="167" t="s">
        <v>263</v>
      </c>
      <c r="L14" s="165"/>
      <c r="M14" s="166">
        <v>0</v>
      </c>
      <c r="N14" s="165"/>
      <c r="O14" s="230" t="str">
        <v>Stale</v>
      </c>
      <c r="P14" s="162" t="e">
        <f>_xll.qlSimpleQuoteSetValue(D14,O14/100,Trigger)</f>
        <v>#NUM!</v>
      </c>
      <c r="Q14" s="133"/>
      <c r="R14" s="13"/>
      <c r="S14" s="13"/>
      <c r="T14" s="13"/>
      <c r="U14" s="13"/>
      <c r="V14" s="13"/>
      <c r="W14" s="13"/>
    </row>
    <row r="15" spans="1:23" x14ac:dyDescent="0.2">
      <c r="A15" s="31"/>
      <c r="B15" s="51" t="s">
        <v>89</v>
      </c>
      <c r="C15" s="50" t="str">
        <f t="shared" si="0"/>
        <v>CNH5MD_Quote</v>
      </c>
      <c r="D15" s="50" t="str">
        <f>_xll.qlSimpleQuote(C15,,RateTickValue,Permanent,Trigger,ObjectOverwrite)</f>
        <v>CNH5MD_Quote#0000</v>
      </c>
      <c r="E15" s="49" t="str">
        <f>_xll.ohRangeRetrieveError(D15)</f>
        <v/>
      </c>
      <c r="F15" s="48"/>
      <c r="H15" s="64"/>
      <c r="I15" s="169" t="s">
        <v>15</v>
      </c>
      <c r="J15" s="168" t="str">
        <v>CNH5MFSR=</v>
      </c>
      <c r="K15" s="167" t="s">
        <v>263</v>
      </c>
      <c r="L15" s="165"/>
      <c r="M15" s="166">
        <v>0</v>
      </c>
      <c r="N15" s="165"/>
      <c r="O15" s="230" t="str">
        <v>Stale</v>
      </c>
      <c r="P15" s="162" t="e">
        <f>_xll.qlSimpleQuoteSetValue(D15,O15/100,Trigger)</f>
        <v>#NUM!</v>
      </c>
      <c r="Q15" s="133"/>
      <c r="R15" s="13"/>
      <c r="S15" s="13"/>
      <c r="T15" s="13"/>
      <c r="U15" s="13"/>
      <c r="V15" s="13"/>
      <c r="W15" s="13"/>
    </row>
    <row r="16" spans="1:23" x14ac:dyDescent="0.2">
      <c r="A16" s="31"/>
      <c r="B16" s="51" t="s">
        <v>88</v>
      </c>
      <c r="C16" s="50" t="str">
        <f t="shared" si="0"/>
        <v>CNH6MD_Quote</v>
      </c>
      <c r="D16" s="50" t="str">
        <f>_xll.qlSimpleQuote(C16,,RateTickValue,Permanent,Trigger,ObjectOverwrite)</f>
        <v>CNH6MD_Quote#0000</v>
      </c>
      <c r="E16" s="49" t="str">
        <f>_xll.ohRangeRetrieveError(D16)</f>
        <v/>
      </c>
      <c r="F16" s="48"/>
      <c r="H16" s="64"/>
      <c r="I16" s="169" t="s">
        <v>14</v>
      </c>
      <c r="J16" s="168" t="str">
        <v>CNH6MFSR=</v>
      </c>
      <c r="K16" s="167" t="s">
        <v>263</v>
      </c>
      <c r="L16" s="165"/>
      <c r="M16" s="166">
        <v>0.32240000000000002</v>
      </c>
      <c r="N16" s="165"/>
      <c r="O16" s="230" t="str">
        <v>Stale</v>
      </c>
      <c r="P16" s="162" t="e">
        <f>_xll.qlSimpleQuoteSetValue(D16,O16/100,Trigger)</f>
        <v>#NUM!</v>
      </c>
      <c r="Q16" s="133"/>
      <c r="R16" s="13"/>
      <c r="S16" s="13"/>
      <c r="T16" s="13"/>
      <c r="U16" s="13"/>
      <c r="V16" s="13"/>
      <c r="W16" s="13"/>
    </row>
    <row r="17" spans="1:24" x14ac:dyDescent="0.2">
      <c r="A17" s="31"/>
      <c r="B17" s="51" t="s">
        <v>87</v>
      </c>
      <c r="C17" s="50" t="str">
        <f t="shared" si="0"/>
        <v>CNH7MD_Quote</v>
      </c>
      <c r="D17" s="50" t="str">
        <f>_xll.qlSimpleQuote(C17,,RateTickValue,Permanent,Trigger,ObjectOverwrite)</f>
        <v>CNH7MD_Quote#0000</v>
      </c>
      <c r="E17" s="49" t="str">
        <f>_xll.ohRangeRetrieveError(D17)</f>
        <v/>
      </c>
      <c r="F17" s="48"/>
      <c r="H17" s="64"/>
      <c r="I17" s="169" t="s">
        <v>13</v>
      </c>
      <c r="J17" s="168" t="str">
        <v>CNH7MFSR=</v>
      </c>
      <c r="K17" s="167" t="s">
        <v>263</v>
      </c>
      <c r="L17" s="165"/>
      <c r="M17" s="166">
        <v>0</v>
      </c>
      <c r="N17" s="165"/>
      <c r="O17" s="230" t="str">
        <v>Stale</v>
      </c>
      <c r="P17" s="162" t="e">
        <f>_xll.qlSimpleQuoteSetValue(D17,O17/100,Trigger)</f>
        <v>#NUM!</v>
      </c>
      <c r="Q17" s="133"/>
      <c r="R17" s="13"/>
      <c r="S17" s="13"/>
      <c r="T17" s="13"/>
      <c r="U17" s="13"/>
      <c r="V17" s="13"/>
      <c r="W17" s="13"/>
    </row>
    <row r="18" spans="1:24" x14ac:dyDescent="0.2">
      <c r="A18" s="31"/>
      <c r="B18" s="51" t="s">
        <v>86</v>
      </c>
      <c r="C18" s="50" t="str">
        <f t="shared" si="0"/>
        <v>CNH8MD_Quote</v>
      </c>
      <c r="D18" s="50" t="str">
        <f>_xll.qlSimpleQuote(C18,,RateTickValue,Permanent,Trigger,ObjectOverwrite)</f>
        <v>CNH8MD_Quote#0000</v>
      </c>
      <c r="E18" s="49" t="str">
        <f>_xll.ohRangeRetrieveError(D18)</f>
        <v/>
      </c>
      <c r="F18" s="48"/>
      <c r="H18" s="64"/>
      <c r="I18" s="169" t="s">
        <v>12</v>
      </c>
      <c r="J18" s="168" t="str">
        <v>CNH8MFSR=</v>
      </c>
      <c r="K18" s="167" t="s">
        <v>263</v>
      </c>
      <c r="L18" s="165"/>
      <c r="M18" s="166">
        <v>0</v>
      </c>
      <c r="N18" s="165"/>
      <c r="O18" s="230" t="str">
        <v>Stale</v>
      </c>
      <c r="P18" s="162" t="e">
        <f>_xll.qlSimpleQuoteSetValue(D18,O18/100,Trigger)</f>
        <v>#NUM!</v>
      </c>
      <c r="Q18" s="133"/>
      <c r="R18" s="13"/>
      <c r="S18" s="13"/>
      <c r="T18" s="13"/>
      <c r="U18" s="13"/>
      <c r="V18" s="13"/>
      <c r="W18" s="13"/>
    </row>
    <row r="19" spans="1:24" x14ac:dyDescent="0.2">
      <c r="A19" s="31"/>
      <c r="B19" s="51" t="s">
        <v>85</v>
      </c>
      <c r="C19" s="50" t="str">
        <f t="shared" si="0"/>
        <v>CNH9MD_Quote</v>
      </c>
      <c r="D19" s="50" t="str">
        <f>_xll.qlSimpleQuote(C19,,RateTickValue,Permanent,Trigger,ObjectOverwrite)</f>
        <v>CNH9MD_Quote#0000</v>
      </c>
      <c r="E19" s="49" t="str">
        <f>_xll.ohRangeRetrieveError(D19)</f>
        <v/>
      </c>
      <c r="F19" s="48"/>
      <c r="H19" s="64"/>
      <c r="I19" s="169" t="s">
        <v>11</v>
      </c>
      <c r="J19" s="168" t="str">
        <v>CNH9MFSR=</v>
      </c>
      <c r="K19" s="167" t="s">
        <v>263</v>
      </c>
      <c r="L19" s="165"/>
      <c r="M19" s="166">
        <v>0</v>
      </c>
      <c r="N19" s="165"/>
      <c r="O19" s="230" t="str">
        <v>Stale</v>
      </c>
      <c r="P19" s="162" t="e">
        <f>_xll.qlSimpleQuoteSetValue(D19,O19/100,Trigger)</f>
        <v>#NUM!</v>
      </c>
      <c r="Q19" s="133"/>
      <c r="R19" s="13"/>
      <c r="S19" s="13"/>
      <c r="T19" s="13"/>
      <c r="U19" s="13"/>
      <c r="V19" s="13"/>
      <c r="W19" s="13"/>
    </row>
    <row r="20" spans="1:24" x14ac:dyDescent="0.2">
      <c r="A20" s="31"/>
      <c r="B20" s="51" t="s">
        <v>84</v>
      </c>
      <c r="C20" s="50" t="str">
        <f t="shared" si="0"/>
        <v>CNH10MD_Quote</v>
      </c>
      <c r="D20" s="50" t="str">
        <f>_xll.qlSimpleQuote(C20,,RateTickValue,Permanent,Trigger,ObjectOverwrite)</f>
        <v>CNH10MD_Quote#0000</v>
      </c>
      <c r="E20" s="49" t="str">
        <f>_xll.ohRangeRetrieveError(D20)</f>
        <v/>
      </c>
      <c r="F20" s="48"/>
      <c r="H20" s="64"/>
      <c r="I20" s="169" t="s">
        <v>10</v>
      </c>
      <c r="J20" s="168" t="str">
        <v>CNH10MFSR=</v>
      </c>
      <c r="K20" s="167" t="s">
        <v>263</v>
      </c>
      <c r="L20" s="165"/>
      <c r="M20" s="166">
        <v>0</v>
      </c>
      <c r="N20" s="165"/>
      <c r="O20" s="230" t="str">
        <v>Stale</v>
      </c>
      <c r="P20" s="162" t="e">
        <f>_xll.qlSimpleQuoteSetValue(D20,O20/100,Trigger)</f>
        <v>#NUM!</v>
      </c>
      <c r="Q20" s="133"/>
      <c r="R20" s="13"/>
      <c r="S20" s="13"/>
      <c r="T20" s="13"/>
      <c r="U20" s="13"/>
      <c r="V20" s="13"/>
      <c r="W20" s="13"/>
    </row>
    <row r="21" spans="1:24" x14ac:dyDescent="0.2">
      <c r="A21" s="31"/>
      <c r="B21" s="51" t="s">
        <v>83</v>
      </c>
      <c r="C21" s="50" t="str">
        <f t="shared" si="0"/>
        <v>CNH11MD_Quote</v>
      </c>
      <c r="D21" s="50" t="str">
        <f>_xll.qlSimpleQuote(C21,,RateTickValue,Permanent,Trigger,ObjectOverwrite)</f>
        <v>CNH11MD_Quote#0000</v>
      </c>
      <c r="E21" s="49" t="str">
        <f>_xll.ohRangeRetrieveError(D21)</f>
        <v/>
      </c>
      <c r="F21" s="48"/>
      <c r="H21" s="64"/>
      <c r="I21" s="169" t="s">
        <v>9</v>
      </c>
      <c r="J21" s="168" t="str">
        <v>CNH11MFSR=</v>
      </c>
      <c r="K21" s="167" t="s">
        <v>263</v>
      </c>
      <c r="L21" s="165"/>
      <c r="M21" s="166">
        <v>0</v>
      </c>
      <c r="N21" s="165"/>
      <c r="O21" s="230" t="str">
        <v>Stale</v>
      </c>
      <c r="P21" s="162" t="e">
        <f>_xll.qlSimpleQuoteSetValue(D21,O21/100,Trigger)</f>
        <v>#NUM!</v>
      </c>
      <c r="Q21" s="133"/>
      <c r="R21" s="13"/>
      <c r="S21" s="13"/>
      <c r="T21" s="13"/>
      <c r="U21" s="13"/>
      <c r="V21" s="13"/>
      <c r="W21" s="13"/>
    </row>
    <row r="22" spans="1:24" x14ac:dyDescent="0.2">
      <c r="A22" s="31"/>
      <c r="B22" s="51" t="s">
        <v>82</v>
      </c>
      <c r="C22" s="50" t="str">
        <f t="shared" si="0"/>
        <v>CNH1YD_Quote</v>
      </c>
      <c r="D22" s="50" t="str">
        <f>_xll.qlSimpleQuote(C22,,RateTickValue,Permanent,Trigger,ObjectOverwrite)</f>
        <v>CNH1YD_Quote#0000</v>
      </c>
      <c r="E22" s="49" t="str">
        <f>_xll.ohRangeRetrieveError(D22)</f>
        <v/>
      </c>
      <c r="F22" s="48"/>
      <c r="H22" s="64"/>
      <c r="I22" s="169" t="s">
        <v>8</v>
      </c>
      <c r="J22" s="168" t="str">
        <v>CNH1YFSR=</v>
      </c>
      <c r="K22" s="167" t="s">
        <v>263</v>
      </c>
      <c r="L22" s="165"/>
      <c r="M22" s="166">
        <v>0.53449999999999998</v>
      </c>
      <c r="N22" s="165"/>
      <c r="O22" s="223" t="str">
        <v>Stale</v>
      </c>
      <c r="P22" s="175" t="e">
        <f>_xll.qlSimpleQuoteSetValue(D22,O22/100,Trigger)</f>
        <v>#NUM!</v>
      </c>
      <c r="Q22" s="133"/>
      <c r="R22" s="13"/>
      <c r="S22" s="13"/>
      <c r="T22" s="13"/>
      <c r="U22" s="13"/>
      <c r="V22" s="13"/>
      <c r="W22" s="13"/>
    </row>
    <row r="23" spans="1:24" ht="12" thickBot="1" x14ac:dyDescent="0.25">
      <c r="A23" s="25"/>
      <c r="B23" s="24"/>
      <c r="C23" s="24"/>
      <c r="D23" s="24"/>
      <c r="E23" s="24"/>
      <c r="F23" s="23"/>
      <c r="H23" s="19"/>
      <c r="I23" s="161"/>
      <c r="J23" s="161"/>
      <c r="K23" s="161"/>
      <c r="L23" s="18"/>
      <c r="M23" s="161"/>
      <c r="N23" s="18"/>
      <c r="O23" s="161"/>
      <c r="P23" s="161"/>
      <c r="Q23" s="17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86" t="s">
        <v>163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162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385" t="str">
        <f>_xll.RData(J5:J7,V27:W27,"RTFEED:IDN",ReutersRtMode,,V28)</f>
        <v>Updated at 12:37:12</v>
      </c>
      <c r="V27" s="386" t="s">
        <v>161</v>
      </c>
      <c r="W27" s="386" t="s">
        <v>160</v>
      </c>
      <c r="X27" s="386" t="s">
        <v>257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387" t="s">
        <v>263</v>
      </c>
      <c r="W28" s="387" t="s">
        <v>263</v>
      </c>
      <c r="X28" s="387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388" t="s">
        <v>263</v>
      </c>
      <c r="W29" s="388" t="s">
        <v>263</v>
      </c>
      <c r="X29" s="388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389" t="s">
        <v>263</v>
      </c>
      <c r="W30" s="389" t="s">
        <v>263</v>
      </c>
      <c r="X30" s="389" t="e">
        <f>(V30+W30)/2</f>
        <v>#VALUE!</v>
      </c>
    </row>
  </sheetData>
  <conditionalFormatting sqref="P5:P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59" bestFit="1" customWidth="1"/>
    <col min="5" max="5" width="20" style="12" bestFit="1" customWidth="1"/>
    <col min="6" max="6" width="57.42578125" style="5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07" t="s">
        <v>115</v>
      </c>
      <c r="B1" s="79"/>
      <c r="C1" s="79"/>
      <c r="D1" s="12"/>
      <c r="E1" s="58"/>
      <c r="F1" s="12"/>
      <c r="G1" s="20"/>
      <c r="Z1" s="13"/>
      <c r="AA1" s="13"/>
    </row>
    <row r="2" spans="1:27" ht="24" customHeight="1" thickBot="1" x14ac:dyDescent="0.25">
      <c r="A2" s="64"/>
      <c r="B2" s="78"/>
      <c r="C2" s="77"/>
      <c r="D2" s="76" t="str">
        <f>Currency&amp;"_010_"&amp;"FRA.xml"</f>
        <v>CNH_010_FRA.xml</v>
      </c>
      <c r="E2" s="75" t="str">
        <f>IF(Serialize,_xll.ohObjectSave(E3:E33,SerializationPath&amp;D2,FileOverwrite,Serialize),"---")</f>
        <v>---</v>
      </c>
      <c r="F2" s="74" t="str">
        <f>_xll.ohRangeRetrieveError(E2)</f>
        <v/>
      </c>
      <c r="G2" s="20"/>
      <c r="Z2" s="13"/>
      <c r="AA2" s="13"/>
    </row>
    <row r="3" spans="1:27" x14ac:dyDescent="0.2">
      <c r="A3" s="64"/>
      <c r="B3" s="68" t="s">
        <v>110</v>
      </c>
      <c r="C3" s="69" t="s">
        <v>100</v>
      </c>
      <c r="D3" s="68" t="str">
        <f t="shared" ref="D3:D33" si="0">Currency&amp;$B3&amp;$C3&amp;QuoteSuffix</f>
        <v>CNHT1F1_Quote</v>
      </c>
      <c r="E3" s="67" t="str">
        <f>_xll.qlSimpleQuote(D3,,RateTickValue,Permanent,Trigger,ObjectOverwrite)</f>
        <v>CNHT1F1_Quote#0000</v>
      </c>
      <c r="F3" s="66" t="str">
        <f>_xll.ohRangeRetrieveError(E3)</f>
        <v/>
      </c>
      <c r="G3" s="20"/>
      <c r="I3" s="221" t="s">
        <v>237</v>
      </c>
      <c r="J3" s="118"/>
      <c r="K3" s="118"/>
      <c r="L3" s="118"/>
      <c r="M3" s="118"/>
      <c r="N3" s="118" t="s">
        <v>197</v>
      </c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5"/>
      <c r="Z3" s="13"/>
      <c r="AA3" s="13"/>
    </row>
    <row r="4" spans="1:27" x14ac:dyDescent="0.2">
      <c r="A4" s="64"/>
      <c r="B4" s="63" t="s">
        <v>109</v>
      </c>
      <c r="C4" s="65" t="s">
        <v>100</v>
      </c>
      <c r="D4" s="63" t="str">
        <f t="shared" si="0"/>
        <v>CNHTOM1F1_Quote</v>
      </c>
      <c r="E4" s="62" t="str">
        <f>_xll.qlSimpleQuote(D4,,RateTickValue,Permanent,Trigger,ObjectOverwrite)</f>
        <v>CNHTOM1F1_Quote#0000</v>
      </c>
      <c r="F4" s="61" t="str">
        <f>_xll.ohRangeRetrieveError(E4)</f>
        <v/>
      </c>
      <c r="G4" s="20"/>
      <c r="I4" s="197"/>
      <c r="J4" s="79"/>
      <c r="K4" s="13"/>
      <c r="L4" s="79"/>
      <c r="M4" s="79"/>
      <c r="N4" s="86" t="s">
        <v>228</v>
      </c>
      <c r="O4" s="79"/>
      <c r="P4" s="79"/>
      <c r="Q4" s="79"/>
      <c r="R4" s="79"/>
      <c r="S4" s="165"/>
      <c r="T4" s="165"/>
      <c r="U4" s="165"/>
      <c r="V4" s="165"/>
      <c r="W4" s="165"/>
      <c r="X4" s="79"/>
      <c r="Y4" s="20"/>
      <c r="Z4" s="13"/>
      <c r="AA4" s="216"/>
    </row>
    <row r="5" spans="1:27" x14ac:dyDescent="0.2">
      <c r="A5" s="64"/>
      <c r="B5" s="68" t="s">
        <v>108</v>
      </c>
      <c r="C5" s="69" t="s">
        <v>100</v>
      </c>
      <c r="D5" s="68" t="str">
        <f t="shared" si="0"/>
        <v>CNHT3F1_Quote</v>
      </c>
      <c r="E5" s="67" t="str">
        <f>_xll.qlSimpleQuote(D5,,RateTickValue,Permanent,Trigger,ObjectOverwrite)</f>
        <v>CNHT3F1_Quote#0000</v>
      </c>
      <c r="F5" s="66" t="str">
        <f>_xll.ohRangeRetrieveError(E5)</f>
        <v/>
      </c>
      <c r="G5" s="20"/>
      <c r="I5" s="64"/>
      <c r="J5" s="165"/>
      <c r="K5" s="79"/>
      <c r="L5" s="79"/>
      <c r="M5" s="79"/>
      <c r="N5" s="79"/>
      <c r="O5" s="79"/>
      <c r="P5" s="79"/>
      <c r="Q5" s="79"/>
      <c r="R5" s="79"/>
      <c r="S5" s="79"/>
      <c r="T5" s="165"/>
      <c r="U5" s="165"/>
      <c r="V5" s="165"/>
      <c r="W5" s="79"/>
      <c r="X5" s="194">
        <f>_xll.ohTrigger(X7:X33)</f>
        <v>2</v>
      </c>
      <c r="Y5" s="133"/>
      <c r="Z5" s="13"/>
      <c r="AA5" s="199"/>
    </row>
    <row r="6" spans="1:27" ht="22.5" x14ac:dyDescent="0.2">
      <c r="A6" s="64"/>
      <c r="B6" s="63" t="s">
        <v>107</v>
      </c>
      <c r="C6" s="65" t="s">
        <v>100</v>
      </c>
      <c r="D6" s="63" t="str">
        <f t="shared" si="0"/>
        <v>CNHTOM3F1_Quote</v>
      </c>
      <c r="E6" s="62" t="str">
        <f>_xll.qlSimpleQuote(D6,,RateTickValue,Permanent,Trigger,ObjectOverwrite)</f>
        <v>CNHTOM3F1_Quote#0000</v>
      </c>
      <c r="F6" s="61" t="str">
        <f>_xll.ohRangeRetrieveError(E6)</f>
        <v/>
      </c>
      <c r="G6" s="20"/>
      <c r="I6" s="64"/>
      <c r="J6" s="219"/>
      <c r="K6" s="113"/>
      <c r="L6" s="113"/>
      <c r="M6" s="113"/>
      <c r="N6" s="160" t="str">
        <f>_xll.RData(N7:N33,O6:R6,"RTFEED:IDN",ReutersRtMode,,O7)</f>
        <v>Updated at 12:37:12</v>
      </c>
      <c r="O6" s="218" t="s">
        <v>161</v>
      </c>
      <c r="P6" s="218" t="s">
        <v>160</v>
      </c>
      <c r="Q6" s="218" t="s">
        <v>178</v>
      </c>
      <c r="R6" s="218" t="s">
        <v>196</v>
      </c>
      <c r="S6" s="190" t="s">
        <v>195</v>
      </c>
      <c r="T6" s="165"/>
      <c r="U6" s="192" t="s">
        <v>191</v>
      </c>
      <c r="V6" s="165"/>
      <c r="W6" s="372" t="s">
        <v>189</v>
      </c>
      <c r="X6" s="44" t="s">
        <v>188</v>
      </c>
      <c r="Y6" s="133"/>
      <c r="Z6" s="13"/>
      <c r="AA6" s="199"/>
    </row>
    <row r="7" spans="1:27" x14ac:dyDescent="0.2">
      <c r="A7" s="64"/>
      <c r="B7" s="68">
        <v>1</v>
      </c>
      <c r="C7" s="69" t="s">
        <v>106</v>
      </c>
      <c r="D7" s="68" t="str">
        <f t="shared" si="0"/>
        <v>CNH1x4F_Quote</v>
      </c>
      <c r="E7" s="67" t="str">
        <f>_xll.qlSimpleQuote(D7,,RateTickValue,Permanent,Trigger,ObjectOverwrite)</f>
        <v>CNH1x4F_Quote#0000</v>
      </c>
      <c r="F7" s="66" t="str">
        <f>_xll.ohRangeRetrieveError(E7)</f>
        <v/>
      </c>
      <c r="G7" s="20"/>
      <c r="I7" s="64"/>
      <c r="J7" s="169">
        <f>K7+3</f>
        <v>4</v>
      </c>
      <c r="K7" s="210">
        <f t="shared" ref="K7:K12" si="1">B7</f>
        <v>1</v>
      </c>
      <c r="L7" s="210" t="s">
        <v>193</v>
      </c>
      <c r="M7" s="208" t="str">
        <f t="shared" ref="M7:M33" si="2">Currency&amp;$K7&amp;$L7&amp;$J7&amp;"F"</f>
        <v>CNH1X4F</v>
      </c>
      <c r="N7" s="208" t="str">
        <f t="array" ref="N7:N33">Instruments&amp;"="&amp;VLOOKUP(ContributorFRA,ContributorTable,2,FALSE)</f>
        <v>CNH1X4F=GCMN</v>
      </c>
      <c r="O7" s="209" t="s">
        <v>263</v>
      </c>
      <c r="P7" s="209" t="s">
        <v>263</v>
      </c>
      <c r="Q7" s="208" t="s">
        <v>263</v>
      </c>
      <c r="R7" s="208" t="s">
        <v>263</v>
      </c>
      <c r="S7" s="167" t="e">
        <f>_xll.qlMidSafe($O7,$P7)</f>
        <v>#NUM!</v>
      </c>
      <c r="T7" s="165"/>
      <c r="U7" s="212">
        <v>0.22599999999999998</v>
      </c>
      <c r="V7" s="165"/>
      <c r="W7" s="237" t="e">
        <f t="array" ref="W7:W33">QuoteLive</f>
        <v>#NUM!</v>
      </c>
      <c r="X7" s="181" t="e">
        <f>_xll.qlSimpleQuoteSetValue(E7,W7/100,Trigger)</f>
        <v>#NUM!</v>
      </c>
      <c r="Y7" s="133"/>
      <c r="Z7" s="13"/>
      <c r="AA7" s="199"/>
    </row>
    <row r="8" spans="1:27" x14ac:dyDescent="0.2">
      <c r="A8" s="64"/>
      <c r="B8" s="72">
        <v>2</v>
      </c>
      <c r="C8" s="73" t="s">
        <v>105</v>
      </c>
      <c r="D8" s="72" t="str">
        <f t="shared" si="0"/>
        <v>CNH2x5F_Quote</v>
      </c>
      <c r="E8" s="71" t="str">
        <f>_xll.qlSimpleQuote(D8,,RateTickValue,Permanent,Trigger,ObjectOverwrite)</f>
        <v>CNH2x5F_Quote#0000</v>
      </c>
      <c r="F8" s="70" t="str">
        <f>_xll.ohRangeRetrieveError(E8)</f>
        <v/>
      </c>
      <c r="G8" s="20"/>
      <c r="I8" s="64"/>
      <c r="J8" s="169">
        <f t="shared" ref="J8:J12" si="3">K8+3</f>
        <v>5</v>
      </c>
      <c r="K8" s="210">
        <f t="shared" si="1"/>
        <v>2</v>
      </c>
      <c r="L8" s="210" t="s">
        <v>193</v>
      </c>
      <c r="M8" s="208" t="str">
        <f t="shared" si="2"/>
        <v>CNH2X5F</v>
      </c>
      <c r="N8" s="208" t="str">
        <v>CNH2X5F=GCMN</v>
      </c>
      <c r="O8" s="209" t="s">
        <v>263</v>
      </c>
      <c r="P8" s="209" t="s">
        <v>263</v>
      </c>
      <c r="Q8" s="208" t="s">
        <v>263</v>
      </c>
      <c r="R8" s="208" t="s">
        <v>263</v>
      </c>
      <c r="S8" s="167" t="e">
        <f>_xll.qlMidSafe($O8,$P8)</f>
        <v>#NUM!</v>
      </c>
      <c r="T8" s="165"/>
      <c r="U8" s="207">
        <v>0.22999999999999998</v>
      </c>
      <c r="V8" s="165"/>
      <c r="W8" s="230" t="e">
        <v>#NUM!</v>
      </c>
      <c r="X8" s="162" t="e">
        <f>_xll.qlSimpleQuoteSetValue(E8,W8/100,Trigger)</f>
        <v>#NUM!</v>
      </c>
      <c r="Y8" s="133"/>
      <c r="Z8" s="13"/>
      <c r="AA8" s="199"/>
    </row>
    <row r="9" spans="1:27" x14ac:dyDescent="0.2">
      <c r="A9" s="64"/>
      <c r="B9" s="72">
        <v>3</v>
      </c>
      <c r="C9" s="73" t="s">
        <v>104</v>
      </c>
      <c r="D9" s="72" t="str">
        <f t="shared" si="0"/>
        <v>CNH3x6F_Quote</v>
      </c>
      <c r="E9" s="71" t="str">
        <f>_xll.qlSimpleQuote(D9,,RateTickValue,Permanent,Trigger,ObjectOverwrite)</f>
        <v>CNH3x6F_Quote#0000</v>
      </c>
      <c r="F9" s="70" t="str">
        <f>_xll.ohRangeRetrieveError(E9)</f>
        <v/>
      </c>
      <c r="G9" s="20"/>
      <c r="I9" s="64"/>
      <c r="J9" s="169">
        <f t="shared" si="3"/>
        <v>6</v>
      </c>
      <c r="K9" s="210">
        <f t="shared" si="1"/>
        <v>3</v>
      </c>
      <c r="L9" s="210" t="s">
        <v>193</v>
      </c>
      <c r="M9" s="208" t="str">
        <f t="shared" si="2"/>
        <v>CNH3X6F</v>
      </c>
      <c r="N9" s="208" t="str">
        <v>CNH3X6F=GCMN</v>
      </c>
      <c r="O9" s="209" t="s">
        <v>263</v>
      </c>
      <c r="P9" s="209" t="s">
        <v>263</v>
      </c>
      <c r="Q9" s="208" t="s">
        <v>263</v>
      </c>
      <c r="R9" s="208" t="s">
        <v>263</v>
      </c>
      <c r="S9" s="167" t="e">
        <f>_xll.qlMidSafe($O9,$P9)</f>
        <v>#NUM!</v>
      </c>
      <c r="T9" s="165"/>
      <c r="U9" s="207">
        <v>0.23199999999999998</v>
      </c>
      <c r="V9" s="165"/>
      <c r="W9" s="230" t="e">
        <v>#NUM!</v>
      </c>
      <c r="X9" s="162" t="e">
        <f>_xll.qlSimpleQuoteSetValue(E9,W9/100,Trigger)</f>
        <v>#NUM!</v>
      </c>
      <c r="Y9" s="133"/>
      <c r="Z9" s="13"/>
      <c r="AA9" s="199"/>
    </row>
    <row r="10" spans="1:27" x14ac:dyDescent="0.2">
      <c r="A10" s="64"/>
      <c r="B10" s="72">
        <v>4</v>
      </c>
      <c r="C10" s="73" t="s">
        <v>103</v>
      </c>
      <c r="D10" s="72" t="str">
        <f t="shared" si="0"/>
        <v>CNH4x7F_Quote</v>
      </c>
      <c r="E10" s="71" t="str">
        <f>_xll.qlSimpleQuote(D10,,RateTickValue,Permanent,Trigger,ObjectOverwrite)</f>
        <v>CNH4x7F_Quote#0000</v>
      </c>
      <c r="F10" s="70" t="str">
        <f>_xll.ohRangeRetrieveError(E10)</f>
        <v/>
      </c>
      <c r="G10" s="20"/>
      <c r="I10" s="64"/>
      <c r="J10" s="169">
        <f t="shared" si="3"/>
        <v>7</v>
      </c>
      <c r="K10" s="210">
        <f t="shared" si="1"/>
        <v>4</v>
      </c>
      <c r="L10" s="210" t="s">
        <v>193</v>
      </c>
      <c r="M10" s="208" t="str">
        <f t="shared" si="2"/>
        <v>CNH4X7F</v>
      </c>
      <c r="N10" s="208" t="str">
        <v>CNH4X7F=GCMN</v>
      </c>
      <c r="O10" s="209" t="s">
        <v>263</v>
      </c>
      <c r="P10" s="209" t="s">
        <v>263</v>
      </c>
      <c r="Q10" s="208" t="s">
        <v>263</v>
      </c>
      <c r="R10" s="208" t="s">
        <v>263</v>
      </c>
      <c r="S10" s="167" t="e">
        <f>_xll.qlMidSafe($O10,$P10)</f>
        <v>#NUM!</v>
      </c>
      <c r="T10" s="165"/>
      <c r="U10" s="207">
        <v>0.24</v>
      </c>
      <c r="V10" s="165"/>
      <c r="W10" s="230" t="e">
        <v>#NUM!</v>
      </c>
      <c r="X10" s="162" t="e">
        <f>_xll.qlSimpleQuoteSetValue(E10,W10/100,Trigger)</f>
        <v>#NUM!</v>
      </c>
      <c r="Y10" s="133"/>
      <c r="Z10" s="13"/>
      <c r="AA10" s="199"/>
    </row>
    <row r="11" spans="1:27" x14ac:dyDescent="0.2">
      <c r="A11" s="64"/>
      <c r="B11" s="72">
        <v>5</v>
      </c>
      <c r="C11" s="73" t="s">
        <v>102</v>
      </c>
      <c r="D11" s="72" t="str">
        <f t="shared" si="0"/>
        <v>CNH5x8F_Quote</v>
      </c>
      <c r="E11" s="71" t="str">
        <f>_xll.qlSimpleQuote(D11,,RateTickValue,Permanent,Trigger,ObjectOverwrite)</f>
        <v>CNH5x8F_Quote#0000</v>
      </c>
      <c r="F11" s="70" t="str">
        <f>_xll.ohRangeRetrieveError(E11)</f>
        <v/>
      </c>
      <c r="G11" s="20"/>
      <c r="I11" s="64"/>
      <c r="J11" s="169">
        <f t="shared" si="3"/>
        <v>8</v>
      </c>
      <c r="K11" s="210">
        <f t="shared" si="1"/>
        <v>5</v>
      </c>
      <c r="L11" s="210" t="s">
        <v>193</v>
      </c>
      <c r="M11" s="208" t="str">
        <f t="shared" si="2"/>
        <v>CNH5X8F</v>
      </c>
      <c r="N11" s="208" t="str">
        <v>CNH5X8F=GCMN</v>
      </c>
      <c r="O11" s="209" t="s">
        <v>263</v>
      </c>
      <c r="P11" s="209" t="s">
        <v>263</v>
      </c>
      <c r="Q11" s="208" t="s">
        <v>263</v>
      </c>
      <c r="R11" s="208" t="s">
        <v>263</v>
      </c>
      <c r="S11" s="167" t="e">
        <f>_xll.qlMidSafe($O11,$P11)</f>
        <v>#NUM!</v>
      </c>
      <c r="T11" s="165"/>
      <c r="U11" s="207">
        <v>0.245</v>
      </c>
      <c r="V11" s="165"/>
      <c r="W11" s="230" t="e">
        <v>#NUM!</v>
      </c>
      <c r="X11" s="162" t="e">
        <f>_xll.qlSimpleQuoteSetValue(E11,W11/100,Trigger)</f>
        <v>#NUM!</v>
      </c>
      <c r="Y11" s="133"/>
      <c r="Z11" s="13"/>
      <c r="AA11" s="199"/>
    </row>
    <row r="12" spans="1:27" x14ac:dyDescent="0.2">
      <c r="A12" s="64"/>
      <c r="B12" s="63">
        <v>6</v>
      </c>
      <c r="C12" s="65" t="s">
        <v>101</v>
      </c>
      <c r="D12" s="63" t="str">
        <f t="shared" si="0"/>
        <v>CNH6x9F_Quote</v>
      </c>
      <c r="E12" s="62" t="str">
        <f>_xll.qlSimpleQuote(D12,,RateTickValue,Permanent,Trigger,ObjectOverwrite)</f>
        <v>CNH6x9F_Quote#0000</v>
      </c>
      <c r="F12" s="61" t="str">
        <f>_xll.ohRangeRetrieveError(E12)</f>
        <v/>
      </c>
      <c r="G12" s="20"/>
      <c r="I12" s="64"/>
      <c r="J12" s="180">
        <f t="shared" si="3"/>
        <v>9</v>
      </c>
      <c r="K12" s="205">
        <f t="shared" si="1"/>
        <v>6</v>
      </c>
      <c r="L12" s="205" t="s">
        <v>193</v>
      </c>
      <c r="M12" s="203" t="str">
        <f t="shared" si="2"/>
        <v>CNH6X9F</v>
      </c>
      <c r="N12" s="203" t="str">
        <v>CNH6X9F=GCMN</v>
      </c>
      <c r="O12" s="204" t="s">
        <v>263</v>
      </c>
      <c r="P12" s="204" t="s">
        <v>263</v>
      </c>
      <c r="Q12" s="203" t="s">
        <v>263</v>
      </c>
      <c r="R12" s="203" t="s">
        <v>263</v>
      </c>
      <c r="S12" s="178" t="e">
        <f>_xll.qlMidSafe($O12,$P12)</f>
        <v>#NUM!</v>
      </c>
      <c r="T12" s="165"/>
      <c r="U12" s="202">
        <v>0.254</v>
      </c>
      <c r="V12" s="165"/>
      <c r="W12" s="223" t="e">
        <v>#NUM!</v>
      </c>
      <c r="X12" s="175" t="e">
        <f>_xll.qlSimpleQuoteSetValue(E12,W12/100,Trigger)</f>
        <v>#NUM!</v>
      </c>
      <c r="Y12" s="133"/>
      <c r="Z12" s="13"/>
      <c r="AA12" s="199"/>
    </row>
    <row r="13" spans="1:27" x14ac:dyDescent="0.2">
      <c r="A13" s="64"/>
      <c r="B13" s="68">
        <v>1</v>
      </c>
      <c r="C13" s="69" t="str">
        <f t="shared" ref="C13:C21" si="4">"x"&amp;B13+6&amp;"F"</f>
        <v>x7F</v>
      </c>
      <c r="D13" s="68" t="str">
        <f t="shared" si="0"/>
        <v>CNH1x7F_Quote</v>
      </c>
      <c r="E13" s="67" t="str">
        <f>_xll.qlSimpleQuote(D13,,RateTickValue,Permanent,Trigger,ObjectOverwrite)</f>
        <v>CNH1x7F_Quote#0000</v>
      </c>
      <c r="F13" s="66" t="str">
        <f>_xll.ohRangeRetrieveError(E13)</f>
        <v/>
      </c>
      <c r="G13" s="20"/>
      <c r="I13" s="64"/>
      <c r="J13" s="186">
        <f>K13+6</f>
        <v>7</v>
      </c>
      <c r="K13" s="215">
        <f>B13</f>
        <v>1</v>
      </c>
      <c r="L13" s="215" t="s">
        <v>193</v>
      </c>
      <c r="M13" s="213" t="str">
        <f t="shared" si="2"/>
        <v>CNH1X7F</v>
      </c>
      <c r="N13" s="213" t="str">
        <v>CNH1X7F=GCMN</v>
      </c>
      <c r="O13" s="214" t="s">
        <v>263</v>
      </c>
      <c r="P13" s="214" t="s">
        <v>263</v>
      </c>
      <c r="Q13" s="213" t="s">
        <v>263</v>
      </c>
      <c r="R13" s="213" t="s">
        <v>263</v>
      </c>
      <c r="S13" s="184" t="e">
        <f>_xll.qlMidSafe($O13,$P13)</f>
        <v>#NUM!</v>
      </c>
      <c r="T13" s="165"/>
      <c r="U13" s="212">
        <v>0.32300000000000001</v>
      </c>
      <c r="V13" s="165"/>
      <c r="W13" s="237" t="e">
        <v>#NUM!</v>
      </c>
      <c r="X13" s="181" t="e">
        <f>_xll.qlSimpleQuoteSetValue(E13,W13/100,Trigger)</f>
        <v>#NUM!</v>
      </c>
      <c r="Y13" s="133"/>
      <c r="Z13" s="13"/>
      <c r="AA13" s="199"/>
    </row>
    <row r="14" spans="1:27" x14ac:dyDescent="0.2">
      <c r="A14" s="64"/>
      <c r="B14" s="72">
        <v>2</v>
      </c>
      <c r="C14" s="73" t="str">
        <f t="shared" si="4"/>
        <v>x8F</v>
      </c>
      <c r="D14" s="72" t="str">
        <f t="shared" si="0"/>
        <v>CNH2x8F_Quote</v>
      </c>
      <c r="E14" s="71" t="str">
        <f>_xll.qlSimpleQuote(D14,,RateTickValue,Permanent,Trigger,ObjectOverwrite)</f>
        <v>CNH2x8F_Quote#0000</v>
      </c>
      <c r="F14" s="70" t="str">
        <f>_xll.ohRangeRetrieveError(E14)</f>
        <v/>
      </c>
      <c r="G14" s="20"/>
      <c r="I14" s="64"/>
      <c r="J14" s="169">
        <f t="shared" ref="J14:J21" si="5">K14+6</f>
        <v>8</v>
      </c>
      <c r="K14" s="210">
        <f t="shared" ref="K14:K33" si="6">B14</f>
        <v>2</v>
      </c>
      <c r="L14" s="210" t="s">
        <v>193</v>
      </c>
      <c r="M14" s="208" t="str">
        <f t="shared" si="2"/>
        <v>CNH2X8F</v>
      </c>
      <c r="N14" s="208" t="str">
        <v>CNH2X8F=GCMN</v>
      </c>
      <c r="O14" s="209" t="s">
        <v>263</v>
      </c>
      <c r="P14" s="209" t="s">
        <v>263</v>
      </c>
      <c r="Q14" s="208" t="s">
        <v>263</v>
      </c>
      <c r="R14" s="208" t="s">
        <v>263</v>
      </c>
      <c r="S14" s="167" t="e">
        <f>_xll.qlMidSafe($O14,$P14)</f>
        <v>#NUM!</v>
      </c>
      <c r="T14" s="165"/>
      <c r="U14" s="207">
        <v>0.32699999999999996</v>
      </c>
      <c r="V14" s="165"/>
      <c r="W14" s="230" t="e">
        <v>#NUM!</v>
      </c>
      <c r="X14" s="162" t="e">
        <f>_xll.qlSimpleQuoteSetValue(E14,W14/100,Trigger)</f>
        <v>#NUM!</v>
      </c>
      <c r="Y14" s="133"/>
      <c r="Z14" s="13"/>
      <c r="AA14" s="199"/>
    </row>
    <row r="15" spans="1:27" x14ac:dyDescent="0.2">
      <c r="A15" s="64"/>
      <c r="B15" s="72">
        <v>3</v>
      </c>
      <c r="C15" s="73" t="str">
        <f t="shared" si="4"/>
        <v>x9F</v>
      </c>
      <c r="D15" s="72" t="str">
        <f t="shared" si="0"/>
        <v>CNH3x9F_Quote</v>
      </c>
      <c r="E15" s="71" t="str">
        <f>_xll.qlSimpleQuote(D15,,RateTickValue,Permanent,Trigger,ObjectOverwrite)</f>
        <v>CNH3x9F_Quote#0000</v>
      </c>
      <c r="F15" s="70" t="str">
        <f>_xll.ohRangeRetrieveError(E15)</f>
        <v/>
      </c>
      <c r="G15" s="20"/>
      <c r="I15" s="64"/>
      <c r="J15" s="169">
        <f t="shared" si="5"/>
        <v>9</v>
      </c>
      <c r="K15" s="210">
        <f t="shared" si="6"/>
        <v>3</v>
      </c>
      <c r="L15" s="210" t="s">
        <v>193</v>
      </c>
      <c r="M15" s="208" t="str">
        <f t="shared" si="2"/>
        <v>CNH3X9F</v>
      </c>
      <c r="N15" s="208" t="str">
        <v>CNH3X9F=GCMN</v>
      </c>
      <c r="O15" s="209" t="s">
        <v>263</v>
      </c>
      <c r="P15" s="209" t="s">
        <v>263</v>
      </c>
      <c r="Q15" s="208" t="s">
        <v>263</v>
      </c>
      <c r="R15" s="208" t="s">
        <v>263</v>
      </c>
      <c r="S15" s="167" t="e">
        <f>_xll.qlMidSafe($O15,$P15)</f>
        <v>#NUM!</v>
      </c>
      <c r="T15" s="165"/>
      <c r="U15" s="207">
        <v>0.33299999999999996</v>
      </c>
      <c r="V15" s="165"/>
      <c r="W15" s="230" t="e">
        <v>#NUM!</v>
      </c>
      <c r="X15" s="162" t="e">
        <f>_xll.qlSimpleQuoteSetValue(E15,W15/100,Trigger)</f>
        <v>#NUM!</v>
      </c>
      <c r="Y15" s="133"/>
      <c r="Z15" s="13"/>
      <c r="AA15" s="199"/>
    </row>
    <row r="16" spans="1:27" x14ac:dyDescent="0.2">
      <c r="A16" s="64"/>
      <c r="B16" s="72">
        <v>4</v>
      </c>
      <c r="C16" s="73" t="str">
        <f t="shared" si="4"/>
        <v>x10F</v>
      </c>
      <c r="D16" s="72" t="str">
        <f t="shared" si="0"/>
        <v>CNH4x10F_Quote</v>
      </c>
      <c r="E16" s="71" t="str">
        <f>_xll.qlSimpleQuote(D16,,RateTickValue,Permanent,Trigger,ObjectOverwrite)</f>
        <v>CNH4x10F_Quote#0000</v>
      </c>
      <c r="F16" s="70" t="str">
        <f>_xll.ohRangeRetrieveError(E16)</f>
        <v/>
      </c>
      <c r="G16" s="20"/>
      <c r="I16" s="64"/>
      <c r="J16" s="169">
        <f t="shared" si="5"/>
        <v>10</v>
      </c>
      <c r="K16" s="210">
        <f t="shared" si="6"/>
        <v>4</v>
      </c>
      <c r="L16" s="210" t="s">
        <v>193</v>
      </c>
      <c r="M16" s="208" t="str">
        <f t="shared" si="2"/>
        <v>CNH4X10F</v>
      </c>
      <c r="N16" s="208" t="str">
        <v>CNH4X10F=GCMN</v>
      </c>
      <c r="O16" s="209" t="s">
        <v>263</v>
      </c>
      <c r="P16" s="209" t="s">
        <v>263</v>
      </c>
      <c r="Q16" s="208" t="s">
        <v>263</v>
      </c>
      <c r="R16" s="208" t="s">
        <v>263</v>
      </c>
      <c r="S16" s="167" t="e">
        <f>_xll.qlMidSafe($O16,$P16)</f>
        <v>#NUM!</v>
      </c>
      <c r="T16" s="165"/>
      <c r="U16" s="207">
        <v>0.34199999999999997</v>
      </c>
      <c r="V16" s="165"/>
      <c r="W16" s="230" t="e">
        <v>#NUM!</v>
      </c>
      <c r="X16" s="162" t="e">
        <f>_xll.qlSimpleQuoteSetValue(E16,W16/100,Trigger)</f>
        <v>#NUM!</v>
      </c>
      <c r="Y16" s="133"/>
      <c r="Z16" s="13"/>
      <c r="AA16" s="199"/>
    </row>
    <row r="17" spans="1:27" x14ac:dyDescent="0.2">
      <c r="A17" s="64"/>
      <c r="B17" s="72">
        <v>5</v>
      </c>
      <c r="C17" s="73" t="str">
        <f t="shared" si="4"/>
        <v>x11F</v>
      </c>
      <c r="D17" s="72" t="str">
        <f t="shared" si="0"/>
        <v>CNH5x11F_Quote</v>
      </c>
      <c r="E17" s="71" t="str">
        <f>_xll.qlSimpleQuote(D17,,RateTickValue,Permanent,Trigger,ObjectOverwrite)</f>
        <v>CNH5x11F_Quote#0000</v>
      </c>
      <c r="F17" s="70" t="str">
        <f>_xll.ohRangeRetrieveError(E17)</f>
        <v/>
      </c>
      <c r="G17" s="20"/>
      <c r="I17" s="64"/>
      <c r="J17" s="169">
        <f t="shared" si="5"/>
        <v>11</v>
      </c>
      <c r="K17" s="210">
        <f t="shared" si="6"/>
        <v>5</v>
      </c>
      <c r="L17" s="210" t="s">
        <v>193</v>
      </c>
      <c r="M17" s="208" t="str">
        <f t="shared" si="2"/>
        <v>CNH5X11F</v>
      </c>
      <c r="N17" s="208" t="str">
        <v>CNH5X11F=GCMN</v>
      </c>
      <c r="O17" s="209" t="s">
        <v>263</v>
      </c>
      <c r="P17" s="209" t="s">
        <v>263</v>
      </c>
      <c r="Q17" s="208" t="s">
        <v>263</v>
      </c>
      <c r="R17" s="208" t="s">
        <v>263</v>
      </c>
      <c r="S17" s="167" t="e">
        <f>_xll.qlMidSafe($O17,$P17)</f>
        <v>#NUM!</v>
      </c>
      <c r="T17" s="165"/>
      <c r="U17" s="207">
        <v>0.35699999999999998</v>
      </c>
      <c r="V17" s="165"/>
      <c r="W17" s="230" t="e">
        <v>#NUM!</v>
      </c>
      <c r="X17" s="162" t="e">
        <f>_xll.qlSimpleQuoteSetValue(E17,W17/100,Trigger)</f>
        <v>#NUM!</v>
      </c>
      <c r="Y17" s="133"/>
      <c r="Z17" s="13"/>
      <c r="AA17" s="199"/>
    </row>
    <row r="18" spans="1:27" x14ac:dyDescent="0.2">
      <c r="A18" s="64"/>
      <c r="B18" s="72">
        <v>6</v>
      </c>
      <c r="C18" s="73" t="str">
        <f t="shared" si="4"/>
        <v>x12F</v>
      </c>
      <c r="D18" s="72" t="str">
        <f t="shared" si="0"/>
        <v>CNH6x12F_Quote</v>
      </c>
      <c r="E18" s="71" t="str">
        <f>_xll.qlSimpleQuote(D18,,RateTickValue,Permanent,Trigger,ObjectOverwrite)</f>
        <v>CNH6x12F_Quote#0000</v>
      </c>
      <c r="F18" s="70" t="str">
        <f>_xll.ohRangeRetrieveError(E18)</f>
        <v/>
      </c>
      <c r="G18" s="20"/>
      <c r="I18" s="64"/>
      <c r="J18" s="169">
        <f t="shared" si="5"/>
        <v>12</v>
      </c>
      <c r="K18" s="210">
        <f t="shared" si="6"/>
        <v>6</v>
      </c>
      <c r="L18" s="210" t="s">
        <v>193</v>
      </c>
      <c r="M18" s="208" t="str">
        <f t="shared" si="2"/>
        <v>CNH6X12F</v>
      </c>
      <c r="N18" s="208" t="str">
        <v>CNH6X12F=GCMN</v>
      </c>
      <c r="O18" s="209" t="s">
        <v>263</v>
      </c>
      <c r="P18" s="209" t="s">
        <v>263</v>
      </c>
      <c r="Q18" s="208" t="s">
        <v>263</v>
      </c>
      <c r="R18" s="208" t="s">
        <v>263</v>
      </c>
      <c r="S18" s="167" t="e">
        <f>_xll.qlMidSafe($O18,$P18)</f>
        <v>#NUM!</v>
      </c>
      <c r="T18" s="165"/>
      <c r="U18" s="207">
        <v>0.377</v>
      </c>
      <c r="V18" s="165"/>
      <c r="W18" s="230" t="e">
        <v>#NUM!</v>
      </c>
      <c r="X18" s="162" t="e">
        <f>_xll.qlSimpleQuoteSetValue(E18,W18/100,Trigger)</f>
        <v>#NUM!</v>
      </c>
      <c r="Y18" s="133"/>
      <c r="Z18" s="13"/>
      <c r="AA18" s="199"/>
    </row>
    <row r="19" spans="1:27" x14ac:dyDescent="0.2">
      <c r="A19" s="64"/>
      <c r="B19" s="72">
        <v>9</v>
      </c>
      <c r="C19" s="73" t="str">
        <f t="shared" si="4"/>
        <v>x15F</v>
      </c>
      <c r="D19" s="72" t="str">
        <f t="shared" si="0"/>
        <v>CNH9x15F_Quote</v>
      </c>
      <c r="E19" s="71" t="str">
        <f>_xll.qlSimpleQuote(D19,,RateTickValue,Permanent,Trigger,ObjectOverwrite)</f>
        <v>CNH9x15F_Quote#0000</v>
      </c>
      <c r="F19" s="70" t="str">
        <f>_xll.ohRangeRetrieveError(E19)</f>
        <v/>
      </c>
      <c r="G19" s="20"/>
      <c r="I19" s="64"/>
      <c r="J19" s="169">
        <f t="shared" si="5"/>
        <v>15</v>
      </c>
      <c r="K19" s="210">
        <f t="shared" si="6"/>
        <v>9</v>
      </c>
      <c r="L19" s="210" t="s">
        <v>193</v>
      </c>
      <c r="M19" s="208" t="str">
        <f t="shared" si="2"/>
        <v>CNH9X15F</v>
      </c>
      <c r="N19" s="208" t="str">
        <v>CNH9X15F=GCMN</v>
      </c>
      <c r="O19" s="209" t="s">
        <v>263</v>
      </c>
      <c r="P19" s="209" t="s">
        <v>263</v>
      </c>
      <c r="Q19" s="208" t="s">
        <v>263</v>
      </c>
      <c r="R19" s="208" t="s">
        <v>263</v>
      </c>
      <c r="S19" s="167" t="e">
        <f>_xll.qlMidSafe($O19,$P19)</f>
        <v>#NUM!</v>
      </c>
      <c r="T19" s="165"/>
      <c r="U19" s="207">
        <v>0.48499999999999999</v>
      </c>
      <c r="V19" s="165"/>
      <c r="W19" s="230" t="e">
        <v>#NUM!</v>
      </c>
      <c r="X19" s="162" t="e">
        <f>_xll.qlSimpleQuoteSetValue(E19,W19/100,Trigger)</f>
        <v>#NUM!</v>
      </c>
      <c r="Y19" s="133"/>
      <c r="Z19" s="13"/>
      <c r="AA19" s="199"/>
    </row>
    <row r="20" spans="1:27" x14ac:dyDescent="0.2">
      <c r="A20" s="64"/>
      <c r="B20" s="72">
        <v>12</v>
      </c>
      <c r="C20" s="73" t="str">
        <f t="shared" si="4"/>
        <v>x18F</v>
      </c>
      <c r="D20" s="72" t="str">
        <f t="shared" si="0"/>
        <v>CNH12x18F_Quote</v>
      </c>
      <c r="E20" s="71" t="str">
        <f>_xll.qlSimpleQuote(D20,,RateTickValue,Permanent,Trigger,ObjectOverwrite)</f>
        <v>CNH12x18F_Quote#0000</v>
      </c>
      <c r="F20" s="70" t="str">
        <f>_xll.ohRangeRetrieveError(E20)</f>
        <v/>
      </c>
      <c r="G20" s="20"/>
      <c r="I20" s="64"/>
      <c r="J20" s="169">
        <f t="shared" si="5"/>
        <v>18</v>
      </c>
      <c r="K20" s="210">
        <f t="shared" si="6"/>
        <v>12</v>
      </c>
      <c r="L20" s="210" t="s">
        <v>193</v>
      </c>
      <c r="M20" s="208" t="str">
        <f t="shared" si="2"/>
        <v>CNH12X18F</v>
      </c>
      <c r="N20" s="208" t="str">
        <v>CNH12X18F=GCMN</v>
      </c>
      <c r="O20" s="209" t="s">
        <v>263</v>
      </c>
      <c r="P20" s="209" t="s">
        <v>263</v>
      </c>
      <c r="Q20" s="208" t="s">
        <v>263</v>
      </c>
      <c r="R20" s="208" t="s">
        <v>263</v>
      </c>
      <c r="S20" s="167" t="e">
        <f>_xll.qlMidSafe($O20,$P20)</f>
        <v>#NUM!</v>
      </c>
      <c r="T20" s="165"/>
      <c r="U20" s="207">
        <v>0.65400000000000003</v>
      </c>
      <c r="V20" s="165"/>
      <c r="W20" s="230" t="e">
        <v>#NUM!</v>
      </c>
      <c r="X20" s="162" t="e">
        <f>_xll.qlSimpleQuoteSetValue(E20,W20/100,Trigger)</f>
        <v>#NUM!</v>
      </c>
      <c r="Y20" s="133"/>
      <c r="Z20" s="13"/>
      <c r="AA20" s="199"/>
    </row>
    <row r="21" spans="1:27" x14ac:dyDescent="0.2">
      <c r="A21" s="64"/>
      <c r="B21" s="63">
        <v>18</v>
      </c>
      <c r="C21" s="65" t="str">
        <f t="shared" si="4"/>
        <v>x24F</v>
      </c>
      <c r="D21" s="63" t="str">
        <f t="shared" si="0"/>
        <v>CNH18x24F_Quote</v>
      </c>
      <c r="E21" s="62" t="str">
        <f>_xll.qlSimpleQuote(D21,,RateTickValue,Permanent,Trigger,ObjectOverwrite)</f>
        <v>CNH18x24F_Quote#0000</v>
      </c>
      <c r="F21" s="61" t="str">
        <f>_xll.ohRangeRetrieveError(E21)</f>
        <v/>
      </c>
      <c r="G21" s="20"/>
      <c r="I21" s="64"/>
      <c r="J21" s="180">
        <f t="shared" si="5"/>
        <v>24</v>
      </c>
      <c r="K21" s="205">
        <f t="shared" si="6"/>
        <v>18</v>
      </c>
      <c r="L21" s="205" t="s">
        <v>193</v>
      </c>
      <c r="M21" s="203" t="str">
        <f t="shared" si="2"/>
        <v>CNH18X24F</v>
      </c>
      <c r="N21" s="203" t="str">
        <v>CNH18X24F=GCMN</v>
      </c>
      <c r="O21" s="204" t="s">
        <v>263</v>
      </c>
      <c r="P21" s="204" t="s">
        <v>263</v>
      </c>
      <c r="Q21" s="203" t="s">
        <v>263</v>
      </c>
      <c r="R21" s="203" t="s">
        <v>263</v>
      </c>
      <c r="S21" s="178" t="e">
        <f>_xll.qlMidSafe($O21,$P21)</f>
        <v>#NUM!</v>
      </c>
      <c r="T21" s="165"/>
      <c r="U21" s="202">
        <v>1.101</v>
      </c>
      <c r="V21" s="165"/>
      <c r="W21" s="223" t="e">
        <v>#NUM!</v>
      </c>
      <c r="X21" s="175" t="e">
        <f>_xll.qlSimpleQuoteSetValue(E21,W21/100,Trigger)</f>
        <v>#NUM!</v>
      </c>
      <c r="Y21" s="133"/>
      <c r="Z21" s="13"/>
      <c r="AA21" s="199"/>
    </row>
    <row r="22" spans="1:27" x14ac:dyDescent="0.2">
      <c r="A22" s="64"/>
      <c r="B22" s="68">
        <v>1</v>
      </c>
      <c r="C22" s="439" t="str">
        <f>"x"&amp;B22+12&amp;"F"</f>
        <v>x13F</v>
      </c>
      <c r="D22" s="68" t="str">
        <f t="shared" si="0"/>
        <v>CNH1x13F_Quote</v>
      </c>
      <c r="E22" s="67" t="str">
        <f>_xll.qlSimpleQuote(D22,,RateTickValue,Permanent,Trigger,ObjectOverwrite)</f>
        <v>CNH1x13F_Quote#0000</v>
      </c>
      <c r="F22" s="66" t="str">
        <f>_xll.ohRangeRetrieveError(E22)</f>
        <v/>
      </c>
      <c r="G22" s="20"/>
      <c r="I22" s="64"/>
      <c r="J22" s="186">
        <f>K22+12</f>
        <v>13</v>
      </c>
      <c r="K22" s="215">
        <f t="shared" si="6"/>
        <v>1</v>
      </c>
      <c r="L22" s="215" t="s">
        <v>193</v>
      </c>
      <c r="M22" s="213" t="str">
        <f t="shared" si="2"/>
        <v>CNH1X13F</v>
      </c>
      <c r="N22" s="213" t="str">
        <v>CNH1X13F=GCMN</v>
      </c>
      <c r="O22" s="214" t="s">
        <v>263</v>
      </c>
      <c r="P22" s="214" t="s">
        <v>263</v>
      </c>
      <c r="Q22" s="213" t="s">
        <v>263</v>
      </c>
      <c r="R22" s="213" t="s">
        <v>263</v>
      </c>
      <c r="S22" s="184" t="e">
        <f>_xll.qlMidSafe($O22,$P22)</f>
        <v>#NUM!</v>
      </c>
      <c r="T22" s="165"/>
      <c r="U22" s="212">
        <v>0.54800000000000004</v>
      </c>
      <c r="V22" s="165"/>
      <c r="W22" s="237" t="e">
        <v>#NUM!</v>
      </c>
      <c r="X22" s="181" t="e">
        <f>_xll.qlSimpleQuoteSetValue(E22,W22/100,Trigger)</f>
        <v>#NUM!</v>
      </c>
      <c r="Y22" s="133"/>
    </row>
    <row r="23" spans="1:27" x14ac:dyDescent="0.2">
      <c r="A23" s="64"/>
      <c r="B23" s="72">
        <v>2</v>
      </c>
      <c r="C23" s="440" t="str">
        <f t="shared" ref="C23:C33" si="7">"x"&amp;B23+12&amp;"F"</f>
        <v>x14F</v>
      </c>
      <c r="D23" s="72" t="str">
        <f t="shared" si="0"/>
        <v>CNH2x14F_Quote</v>
      </c>
      <c r="E23" s="71" t="str">
        <f>_xll.qlSimpleQuote(D23,,RateTickValue,Permanent,Trigger,ObjectOverwrite)</f>
        <v>CNH2x14F_Quote#0000</v>
      </c>
      <c r="F23" s="70" t="str">
        <f>_xll.ohRangeRetrieveError(E23)</f>
        <v/>
      </c>
      <c r="G23" s="20"/>
      <c r="I23" s="64"/>
      <c r="J23" s="169">
        <f t="shared" ref="J23:J33" si="8">K23+12</f>
        <v>14</v>
      </c>
      <c r="K23" s="210">
        <f t="shared" si="6"/>
        <v>2</v>
      </c>
      <c r="L23" s="210" t="s">
        <v>193</v>
      </c>
      <c r="M23" s="208" t="str">
        <f t="shared" si="2"/>
        <v>CNH2X14F</v>
      </c>
      <c r="N23" s="208" t="str">
        <v>CNH2X14F=GCMN</v>
      </c>
      <c r="O23" s="209" t="s">
        <v>263</v>
      </c>
      <c r="P23" s="209" t="s">
        <v>263</v>
      </c>
      <c r="Q23" s="208" t="s">
        <v>263</v>
      </c>
      <c r="R23" s="208" t="s">
        <v>263</v>
      </c>
      <c r="S23" s="167" t="e">
        <f>_xll.qlMidSafe($O23,$P23)</f>
        <v>#NUM!</v>
      </c>
      <c r="T23" s="165"/>
      <c r="U23" s="207">
        <v>0.57200000000000006</v>
      </c>
      <c r="V23" s="165"/>
      <c r="W23" s="230" t="e">
        <v>#NUM!</v>
      </c>
      <c r="X23" s="162" t="e">
        <f>_xll.qlSimpleQuoteSetValue(E23,W23/100,Trigger)</f>
        <v>#NUM!</v>
      </c>
      <c r="Y23" s="133"/>
    </row>
    <row r="24" spans="1:27" x14ac:dyDescent="0.2">
      <c r="A24" s="64"/>
      <c r="B24" s="72">
        <v>3</v>
      </c>
      <c r="C24" s="440" t="str">
        <f t="shared" si="7"/>
        <v>x15F</v>
      </c>
      <c r="D24" s="72" t="str">
        <f t="shared" si="0"/>
        <v>CNH3x15F_Quote</v>
      </c>
      <c r="E24" s="71" t="str">
        <f>_xll.qlSimpleQuote(D24,,RateTickValue,Permanent,Trigger,ObjectOverwrite)</f>
        <v>CNH3x15F_Quote#0000</v>
      </c>
      <c r="F24" s="70" t="str">
        <f>_xll.ohRangeRetrieveError(E24)</f>
        <v/>
      </c>
      <c r="G24" s="20"/>
      <c r="I24" s="64"/>
      <c r="J24" s="169">
        <f t="shared" si="8"/>
        <v>15</v>
      </c>
      <c r="K24" s="210">
        <f t="shared" si="6"/>
        <v>3</v>
      </c>
      <c r="L24" s="210" t="s">
        <v>193</v>
      </c>
      <c r="M24" s="208" t="str">
        <f t="shared" si="2"/>
        <v>CNH3X15F</v>
      </c>
      <c r="N24" s="208" t="str">
        <v>CNH3X15F=GCMN</v>
      </c>
      <c r="O24" s="209" t="s">
        <v>263</v>
      </c>
      <c r="P24" s="209" t="s">
        <v>263</v>
      </c>
      <c r="Q24" s="208" t="s">
        <v>263</v>
      </c>
      <c r="R24" s="208" t="s">
        <v>263</v>
      </c>
      <c r="S24" s="167" t="e">
        <f>_xll.qlMidSafe($O24,$P24)</f>
        <v>#NUM!</v>
      </c>
      <c r="T24" s="165"/>
      <c r="U24" s="207">
        <v>0.59799999999999998</v>
      </c>
      <c r="V24" s="165"/>
      <c r="W24" s="230" t="e">
        <v>#NUM!</v>
      </c>
      <c r="X24" s="162" t="e">
        <f>_xll.qlSimpleQuoteSetValue(E24,W24/100,Trigger)</f>
        <v>#NUM!</v>
      </c>
      <c r="Y24" s="133"/>
    </row>
    <row r="25" spans="1:27" x14ac:dyDescent="0.2">
      <c r="A25" s="64"/>
      <c r="B25" s="72">
        <v>4</v>
      </c>
      <c r="C25" s="440" t="str">
        <f t="shared" si="7"/>
        <v>x16F</v>
      </c>
      <c r="D25" s="72" t="str">
        <f t="shared" si="0"/>
        <v>CNH4x16F_Quote</v>
      </c>
      <c r="E25" s="71" t="str">
        <f>_xll.qlSimpleQuote(D25,,RateTickValue,Permanent,Trigger,ObjectOverwrite)</f>
        <v>CNH4x16F_Quote#0000</v>
      </c>
      <c r="F25" s="70" t="str">
        <f>_xll.ohRangeRetrieveError(E25)</f>
        <v/>
      </c>
      <c r="G25" s="20"/>
      <c r="I25" s="64"/>
      <c r="J25" s="169">
        <f t="shared" si="8"/>
        <v>16</v>
      </c>
      <c r="K25" s="210">
        <f t="shared" si="6"/>
        <v>4</v>
      </c>
      <c r="L25" s="210" t="s">
        <v>193</v>
      </c>
      <c r="M25" s="208" t="str">
        <f t="shared" si="2"/>
        <v>CNH4X16F</v>
      </c>
      <c r="N25" s="208" t="str">
        <v>CNH4X16F=GCMN</v>
      </c>
      <c r="O25" s="209" t="s">
        <v>263</v>
      </c>
      <c r="P25" s="209" t="s">
        <v>263</v>
      </c>
      <c r="Q25" s="208" t="s">
        <v>263</v>
      </c>
      <c r="R25" s="208" t="s">
        <v>263</v>
      </c>
      <c r="S25" s="167" t="e">
        <f>_xll.qlMidSafe($O25,$P25)</f>
        <v>#NUM!</v>
      </c>
      <c r="T25" s="165"/>
      <c r="U25" s="207">
        <v>0.628</v>
      </c>
      <c r="V25" s="165"/>
      <c r="W25" s="230" t="e">
        <v>#NUM!</v>
      </c>
      <c r="X25" s="162" t="e">
        <f>_xll.qlSimpleQuoteSetValue(E25,W25/100,Trigger)</f>
        <v>#NUM!</v>
      </c>
      <c r="Y25" s="133"/>
    </row>
    <row r="26" spans="1:27" x14ac:dyDescent="0.2">
      <c r="A26" s="64"/>
      <c r="B26" s="72">
        <v>5</v>
      </c>
      <c r="C26" s="440" t="str">
        <f t="shared" si="7"/>
        <v>x17F</v>
      </c>
      <c r="D26" s="72" t="str">
        <f t="shared" si="0"/>
        <v>CNH5x17F_Quote</v>
      </c>
      <c r="E26" s="71" t="str">
        <f>_xll.qlSimpleQuote(D26,,RateTickValue,Permanent,Trigger,ObjectOverwrite)</f>
        <v>CNH5x17F_Quote#0000</v>
      </c>
      <c r="F26" s="70" t="str">
        <f>_xll.ohRangeRetrieveError(E26)</f>
        <v/>
      </c>
      <c r="G26" s="20"/>
      <c r="I26" s="64"/>
      <c r="J26" s="169">
        <f t="shared" si="8"/>
        <v>17</v>
      </c>
      <c r="K26" s="210">
        <f t="shared" si="6"/>
        <v>5</v>
      </c>
      <c r="L26" s="210" t="s">
        <v>193</v>
      </c>
      <c r="M26" s="208" t="str">
        <f t="shared" si="2"/>
        <v>CNH5X17F</v>
      </c>
      <c r="N26" s="208" t="str">
        <v>CNH5X17F=GCMN</v>
      </c>
      <c r="O26" s="209" t="s">
        <v>263</v>
      </c>
      <c r="P26" s="209" t="s">
        <v>263</v>
      </c>
      <c r="Q26" s="208" t="s">
        <v>263</v>
      </c>
      <c r="R26" s="208" t="s">
        <v>263</v>
      </c>
      <c r="S26" s="167" t="e">
        <f>_xll.qlMidSafe($O26,$P26)</f>
        <v>#NUM!</v>
      </c>
      <c r="T26" s="165"/>
      <c r="U26" s="207">
        <v>0.66600000000000004</v>
      </c>
      <c r="V26" s="165"/>
      <c r="W26" s="230" t="e">
        <v>#NUM!</v>
      </c>
      <c r="X26" s="162" t="e">
        <f>_xll.qlSimpleQuoteSetValue(E26,W26/100,Trigger)</f>
        <v>#NUM!</v>
      </c>
      <c r="Y26" s="133"/>
    </row>
    <row r="27" spans="1:27" x14ac:dyDescent="0.2">
      <c r="A27" s="64"/>
      <c r="B27" s="72">
        <v>6</v>
      </c>
      <c r="C27" s="440" t="str">
        <f t="shared" si="7"/>
        <v>x18F</v>
      </c>
      <c r="D27" s="72" t="str">
        <f t="shared" si="0"/>
        <v>CNH6x18F_Quote</v>
      </c>
      <c r="E27" s="71" t="str">
        <f>_xll.qlSimpleQuote(D27,,RateTickValue,Permanent,Trigger,ObjectOverwrite)</f>
        <v>CNH6x18F_Quote#0000</v>
      </c>
      <c r="F27" s="70" t="str">
        <f>_xll.ohRangeRetrieveError(E27)</f>
        <v/>
      </c>
      <c r="G27" s="20"/>
      <c r="I27" s="64"/>
      <c r="J27" s="169">
        <f t="shared" si="8"/>
        <v>18</v>
      </c>
      <c r="K27" s="210">
        <f t="shared" si="6"/>
        <v>6</v>
      </c>
      <c r="L27" s="210" t="s">
        <v>193</v>
      </c>
      <c r="M27" s="208" t="str">
        <f t="shared" si="2"/>
        <v>CNH6X18F</v>
      </c>
      <c r="N27" s="208" t="str">
        <v>CNH6X18F=GCMN</v>
      </c>
      <c r="O27" s="209" t="s">
        <v>263</v>
      </c>
      <c r="P27" s="209" t="s">
        <v>263</v>
      </c>
      <c r="Q27" s="208" t="s">
        <v>263</v>
      </c>
      <c r="R27" s="208" t="s">
        <v>263</v>
      </c>
      <c r="S27" s="167" t="e">
        <f>_xll.qlMidSafe($O27,$P27)</f>
        <v>#NUM!</v>
      </c>
      <c r="T27" s="165"/>
      <c r="U27" s="207">
        <v>0.70599999999999996</v>
      </c>
      <c r="V27" s="165"/>
      <c r="W27" s="230" t="e">
        <v>#NUM!</v>
      </c>
      <c r="X27" s="162" t="e">
        <f>_xll.qlSimpleQuoteSetValue(E27,W27/100,Trigger)</f>
        <v>#NUM!</v>
      </c>
      <c r="Y27" s="133"/>
    </row>
    <row r="28" spans="1:27" x14ac:dyDescent="0.2">
      <c r="A28" s="64"/>
      <c r="B28" s="72">
        <v>7</v>
      </c>
      <c r="C28" s="440" t="str">
        <f t="shared" si="7"/>
        <v>x19F</v>
      </c>
      <c r="D28" s="72" t="str">
        <f t="shared" si="0"/>
        <v>CNH7x19F_Quote</v>
      </c>
      <c r="E28" s="71" t="str">
        <f>_xll.qlSimpleQuote(D28,,RateTickValue,Permanent,Trigger,ObjectOverwrite)</f>
        <v>CNH7x19F_Quote#0000</v>
      </c>
      <c r="F28" s="70" t="str">
        <f>_xll.ohRangeRetrieveError(E28)</f>
        <v/>
      </c>
      <c r="G28" s="20"/>
      <c r="I28" s="64"/>
      <c r="J28" s="169">
        <f t="shared" si="8"/>
        <v>19</v>
      </c>
      <c r="K28" s="210">
        <f t="shared" si="6"/>
        <v>7</v>
      </c>
      <c r="L28" s="210" t="s">
        <v>193</v>
      </c>
      <c r="M28" s="208" t="str">
        <f t="shared" si="2"/>
        <v>CNH7X19F</v>
      </c>
      <c r="N28" s="208" t="str">
        <v>CNH7X19F=GCMN</v>
      </c>
      <c r="O28" s="209" t="s">
        <v>263</v>
      </c>
      <c r="P28" s="209" t="s">
        <v>263</v>
      </c>
      <c r="Q28" s="208" t="s">
        <v>263</v>
      </c>
      <c r="R28" s="208" t="s">
        <v>263</v>
      </c>
      <c r="S28" s="167" t="e">
        <f>_xll.qlMidSafe($O28,$P28)</f>
        <v>#NUM!</v>
      </c>
      <c r="T28" s="165"/>
      <c r="U28" s="207" t="e">
        <v>#NUM!</v>
      </c>
      <c r="V28" s="165"/>
      <c r="W28" s="230" t="e">
        <v>#NUM!</v>
      </c>
      <c r="X28" s="162" t="e">
        <f>_xll.qlSimpleQuoteSetValue(E28,W28/100,Trigger)</f>
        <v>#NUM!</v>
      </c>
      <c r="Y28" s="133"/>
    </row>
    <row r="29" spans="1:27" x14ac:dyDescent="0.2">
      <c r="A29" s="64"/>
      <c r="B29" s="72">
        <v>8</v>
      </c>
      <c r="C29" s="440" t="str">
        <f t="shared" si="7"/>
        <v>x20F</v>
      </c>
      <c r="D29" s="72" t="str">
        <f t="shared" si="0"/>
        <v>CNH8x20F_Quote</v>
      </c>
      <c r="E29" s="71" t="str">
        <f>_xll.qlSimpleQuote(D29,,RateTickValue,Permanent,Trigger,ObjectOverwrite)</f>
        <v>CNH8x20F_Quote#0000</v>
      </c>
      <c r="F29" s="70" t="str">
        <f>_xll.ohRangeRetrieveError(E29)</f>
        <v/>
      </c>
      <c r="G29" s="20"/>
      <c r="I29" s="64"/>
      <c r="J29" s="169">
        <f t="shared" si="8"/>
        <v>20</v>
      </c>
      <c r="K29" s="210">
        <f t="shared" si="6"/>
        <v>8</v>
      </c>
      <c r="L29" s="210" t="s">
        <v>193</v>
      </c>
      <c r="M29" s="208" t="str">
        <f t="shared" si="2"/>
        <v>CNH8X20F</v>
      </c>
      <c r="N29" s="208" t="str">
        <v>CNH8X20F=GCMN</v>
      </c>
      <c r="O29" s="209" t="s">
        <v>263</v>
      </c>
      <c r="P29" s="209" t="s">
        <v>263</v>
      </c>
      <c r="Q29" s="208" t="s">
        <v>263</v>
      </c>
      <c r="R29" s="208" t="s">
        <v>263</v>
      </c>
      <c r="S29" s="167" t="e">
        <f>_xll.qlMidSafe($O29,$P29)</f>
        <v>#NUM!</v>
      </c>
      <c r="T29" s="165"/>
      <c r="U29" s="207" t="e">
        <v>#NUM!</v>
      </c>
      <c r="V29" s="165"/>
      <c r="W29" s="230" t="e">
        <v>#NUM!</v>
      </c>
      <c r="X29" s="162" t="e">
        <f>_xll.qlSimpleQuoteSetValue(E29,W29/100,Trigger)</f>
        <v>#NUM!</v>
      </c>
      <c r="Y29" s="133"/>
    </row>
    <row r="30" spans="1:27" x14ac:dyDescent="0.2">
      <c r="A30" s="64"/>
      <c r="B30" s="72">
        <v>9</v>
      </c>
      <c r="C30" s="440" t="str">
        <f t="shared" si="7"/>
        <v>x21F</v>
      </c>
      <c r="D30" s="72" t="str">
        <f t="shared" si="0"/>
        <v>CNH9x21F_Quote</v>
      </c>
      <c r="E30" s="71" t="str">
        <f>_xll.qlSimpleQuote(D30,,RateTickValue,Permanent,Trigger,ObjectOverwrite)</f>
        <v>CNH9x21F_Quote#0000</v>
      </c>
      <c r="F30" s="70" t="str">
        <f>_xll.ohRangeRetrieveError(E30)</f>
        <v/>
      </c>
      <c r="G30" s="20"/>
      <c r="I30" s="64"/>
      <c r="J30" s="169">
        <f t="shared" si="8"/>
        <v>21</v>
      </c>
      <c r="K30" s="210">
        <f t="shared" si="6"/>
        <v>9</v>
      </c>
      <c r="L30" s="210" t="s">
        <v>193</v>
      </c>
      <c r="M30" s="208" t="str">
        <f t="shared" si="2"/>
        <v>CNH9X21F</v>
      </c>
      <c r="N30" s="208" t="str">
        <v>CNH9X21F=GCMN</v>
      </c>
      <c r="O30" s="209" t="s">
        <v>263</v>
      </c>
      <c r="P30" s="209" t="s">
        <v>263</v>
      </c>
      <c r="Q30" s="208" t="s">
        <v>263</v>
      </c>
      <c r="R30" s="208" t="s">
        <v>263</v>
      </c>
      <c r="S30" s="167" t="e">
        <f>_xll.qlMidSafe($O30,$P30)</f>
        <v>#NUM!</v>
      </c>
      <c r="T30" s="165"/>
      <c r="U30" s="207">
        <v>0.86499999999999999</v>
      </c>
      <c r="V30" s="165"/>
      <c r="W30" s="230" t="e">
        <v>#NUM!</v>
      </c>
      <c r="X30" s="162" t="e">
        <f>_xll.qlSimpleQuoteSetValue(E30,W30/100,Trigger)</f>
        <v>#NUM!</v>
      </c>
      <c r="Y30" s="133"/>
    </row>
    <row r="31" spans="1:27" x14ac:dyDescent="0.2">
      <c r="A31" s="64"/>
      <c r="B31" s="72">
        <v>10</v>
      </c>
      <c r="C31" s="440" t="str">
        <f t="shared" si="7"/>
        <v>x22F</v>
      </c>
      <c r="D31" s="72" t="str">
        <f t="shared" si="0"/>
        <v>CNH10x22F_Quote</v>
      </c>
      <c r="E31" s="71" t="str">
        <f>_xll.qlSimpleQuote(D31,,RateTickValue,Permanent,Trigger,ObjectOverwrite)</f>
        <v>CNH10x22F_Quote#0000</v>
      </c>
      <c r="F31" s="70" t="str">
        <f>_xll.ohRangeRetrieveError(E31)</f>
        <v/>
      </c>
      <c r="G31" s="20"/>
      <c r="I31" s="64"/>
      <c r="J31" s="169">
        <f t="shared" si="8"/>
        <v>22</v>
      </c>
      <c r="K31" s="210">
        <f t="shared" si="6"/>
        <v>10</v>
      </c>
      <c r="L31" s="210" t="s">
        <v>193</v>
      </c>
      <c r="M31" s="208" t="str">
        <f t="shared" si="2"/>
        <v>CNH10X22F</v>
      </c>
      <c r="N31" s="208" t="str">
        <v>CNH10X22F=GCMN</v>
      </c>
      <c r="O31" s="209" t="s">
        <v>263</v>
      </c>
      <c r="P31" s="209" t="s">
        <v>263</v>
      </c>
      <c r="Q31" s="208" t="s">
        <v>263</v>
      </c>
      <c r="R31" s="208" t="s">
        <v>263</v>
      </c>
      <c r="S31" s="167" t="e">
        <f>_xll.qlMidSafe($O31,$P31)</f>
        <v>#NUM!</v>
      </c>
      <c r="T31" s="165"/>
      <c r="U31" s="207" t="e">
        <v>#NUM!</v>
      </c>
      <c r="V31" s="165"/>
      <c r="W31" s="230" t="e">
        <v>#NUM!</v>
      </c>
      <c r="X31" s="162" t="e">
        <f>_xll.qlSimpleQuoteSetValue(E31,W31/100,Trigger)</f>
        <v>#NUM!</v>
      </c>
      <c r="Y31" s="133"/>
    </row>
    <row r="32" spans="1:27" x14ac:dyDescent="0.2">
      <c r="A32" s="64"/>
      <c r="B32" s="72">
        <v>11</v>
      </c>
      <c r="C32" s="440" t="str">
        <f t="shared" si="7"/>
        <v>x23F</v>
      </c>
      <c r="D32" s="72" t="str">
        <f t="shared" si="0"/>
        <v>CNH11x23F_Quote</v>
      </c>
      <c r="E32" s="71" t="str">
        <f>_xll.qlSimpleQuote(D32,,RateTickValue,Permanent,Trigger,ObjectOverwrite)</f>
        <v>CNH11x23F_Quote#0000</v>
      </c>
      <c r="F32" s="70" t="str">
        <f>_xll.ohRangeRetrieveError(E32)</f>
        <v/>
      </c>
      <c r="G32" s="20"/>
      <c r="I32" s="64"/>
      <c r="J32" s="169">
        <f t="shared" si="8"/>
        <v>23</v>
      </c>
      <c r="K32" s="210">
        <f t="shared" si="6"/>
        <v>11</v>
      </c>
      <c r="L32" s="210" t="s">
        <v>193</v>
      </c>
      <c r="M32" s="208" t="str">
        <f t="shared" si="2"/>
        <v>CNH11X23F</v>
      </c>
      <c r="N32" s="208" t="str">
        <v>CNH11X23F=GCMN</v>
      </c>
      <c r="O32" s="209" t="s">
        <v>263</v>
      </c>
      <c r="P32" s="209" t="s">
        <v>263</v>
      </c>
      <c r="Q32" s="208" t="s">
        <v>263</v>
      </c>
      <c r="R32" s="208" t="s">
        <v>263</v>
      </c>
      <c r="S32" s="167" t="e">
        <f>_xll.qlMidSafe($O32,$P32)</f>
        <v>#NUM!</v>
      </c>
      <c r="T32" s="165"/>
      <c r="U32" s="207" t="e">
        <v>#NUM!</v>
      </c>
      <c r="V32" s="165"/>
      <c r="W32" s="230" t="e">
        <v>#NUM!</v>
      </c>
      <c r="X32" s="162" t="e">
        <f>_xll.qlSimpleQuoteSetValue(E32,W32/100,Trigger)</f>
        <v>#NUM!</v>
      </c>
      <c r="Y32" s="133"/>
    </row>
    <row r="33" spans="1:25" x14ac:dyDescent="0.2">
      <c r="A33" s="64"/>
      <c r="B33" s="63">
        <v>12</v>
      </c>
      <c r="C33" s="441" t="str">
        <f t="shared" si="7"/>
        <v>x24F</v>
      </c>
      <c r="D33" s="63" t="str">
        <f t="shared" si="0"/>
        <v>CNH12x24F_Quote</v>
      </c>
      <c r="E33" s="62" t="str">
        <f>_xll.qlSimpleQuote(D33,,RateTickValue,Permanent,Trigger,ObjectOverwrite)</f>
        <v>CNH12x24F_Quote#0000</v>
      </c>
      <c r="F33" s="61" t="str">
        <f>_xll.ohRangeRetrieveError(E33)</f>
        <v/>
      </c>
      <c r="G33" s="20"/>
      <c r="I33" s="64"/>
      <c r="J33" s="180">
        <f t="shared" si="8"/>
        <v>24</v>
      </c>
      <c r="K33" s="205">
        <f t="shared" si="6"/>
        <v>12</v>
      </c>
      <c r="L33" s="205" t="s">
        <v>193</v>
      </c>
      <c r="M33" s="203" t="str">
        <f t="shared" si="2"/>
        <v>CNH12X24F</v>
      </c>
      <c r="N33" s="203" t="str">
        <v>CNH12X24F=GCMN</v>
      </c>
      <c r="O33" s="204" t="s">
        <v>263</v>
      </c>
      <c r="P33" s="204" t="s">
        <v>263</v>
      </c>
      <c r="Q33" s="203" t="s">
        <v>263</v>
      </c>
      <c r="R33" s="203" t="s">
        <v>263</v>
      </c>
      <c r="S33" s="178" t="e">
        <f>_xll.qlMidSafe($O33,$P33)</f>
        <v>#NUM!</v>
      </c>
      <c r="T33" s="165"/>
      <c r="U33" s="202">
        <v>1.07</v>
      </c>
      <c r="V33" s="165"/>
      <c r="W33" s="223" t="e">
        <v>#NUM!</v>
      </c>
      <c r="X33" s="175" t="e">
        <f>_xll.qlSimpleQuoteSetValue(E33,W33/100,Trigger)</f>
        <v>#NUM!</v>
      </c>
      <c r="Y33" s="133"/>
    </row>
    <row r="34" spans="1:25" ht="13.5" thickBot="1" x14ac:dyDescent="0.25">
      <c r="A34" s="19"/>
      <c r="B34" s="18"/>
      <c r="C34" s="18"/>
      <c r="D34" s="18"/>
      <c r="E34" s="60"/>
      <c r="F34" s="60"/>
      <c r="G34" s="17"/>
      <c r="I34" s="1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200"/>
    </row>
  </sheetData>
  <conditionalFormatting sqref="X7:X33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47" customWidth="1"/>
    <col min="2" max="2" width="3.5703125" style="47" bestFit="1" customWidth="1"/>
    <col min="3" max="3" width="5.7109375" style="47" bestFit="1" customWidth="1"/>
    <col min="4" max="4" width="6.140625" style="47" bestFit="1" customWidth="1"/>
    <col min="5" max="5" width="19.140625" style="47" bestFit="1" customWidth="1"/>
    <col min="6" max="6" width="20.140625" style="47" bestFit="1" customWidth="1"/>
    <col min="7" max="7" width="33.85546875" style="47" customWidth="1"/>
    <col min="8" max="10" width="2.7109375" style="47" customWidth="1"/>
    <col min="11" max="13" width="9.140625" style="47"/>
    <col min="14" max="14" width="14.28515625" style="47" bestFit="1" customWidth="1"/>
    <col min="15" max="19" width="9.140625" style="47"/>
    <col min="20" max="20" width="11" style="47" customWidth="1"/>
    <col min="21" max="21" width="9.140625" style="47"/>
    <col min="22" max="22" width="2.7109375" style="47" customWidth="1"/>
    <col min="23" max="23" width="9.140625" style="47"/>
    <col min="24" max="24" width="2.7109375" style="47" customWidth="1"/>
    <col min="25" max="26" width="9.140625" style="47"/>
    <col min="27" max="28" width="2.7109375" style="47" customWidth="1"/>
    <col min="29" max="33" width="9.140625" style="47"/>
    <col min="34" max="34" width="2.7109375" style="47" customWidth="1"/>
    <col min="35" max="37" width="9.140625" style="47"/>
    <col min="38" max="38" width="15.85546875" style="47" bestFit="1" customWidth="1"/>
    <col min="39" max="39" width="25" style="47" bestFit="1" customWidth="1"/>
    <col min="40" max="40" width="26.42578125" style="47" bestFit="1" customWidth="1"/>
    <col min="41" max="41" width="9.140625" style="47"/>
    <col min="42" max="42" width="2.7109375" style="47" customWidth="1"/>
    <col min="43" max="16384" width="9.140625" style="47"/>
  </cols>
  <sheetData>
    <row r="1" spans="1:43" x14ac:dyDescent="0.2">
      <c r="J1" s="198" t="s">
        <v>237</v>
      </c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46"/>
      <c r="W1" s="246"/>
      <c r="X1" s="118"/>
      <c r="Y1" s="118"/>
      <c r="Z1" s="118"/>
      <c r="AA1" s="245"/>
      <c r="AB1" s="13"/>
      <c r="AC1" s="13"/>
      <c r="AD1" s="13"/>
      <c r="AE1" s="13"/>
      <c r="AH1" s="95" t="s">
        <v>159</v>
      </c>
      <c r="AP1" s="244"/>
    </row>
    <row r="2" spans="1:43" x14ac:dyDescent="0.2">
      <c r="J2" s="197"/>
      <c r="K2" s="79"/>
      <c r="L2" s="196"/>
      <c r="M2" s="196"/>
      <c r="N2" s="79"/>
      <c r="O2" s="79"/>
      <c r="P2" s="79"/>
      <c r="Q2" s="79"/>
      <c r="R2" s="79"/>
      <c r="S2" s="79"/>
      <c r="T2" s="79"/>
      <c r="U2" s="79"/>
      <c r="V2" s="165"/>
      <c r="W2" s="165"/>
      <c r="X2" s="79"/>
      <c r="Y2" s="165"/>
      <c r="Z2" s="79"/>
      <c r="AA2" s="244"/>
      <c r="AB2" s="13"/>
      <c r="AC2" s="13"/>
      <c r="AD2" s="13"/>
      <c r="AE2" s="13"/>
      <c r="AF2" s="13"/>
      <c r="AH2" s="95"/>
      <c r="AL2" s="159" t="s">
        <v>158</v>
      </c>
      <c r="AM2" s="158" t="str">
        <f>PROPER(Currency)&amp;"HW_Volatility_Quote"</f>
        <v>CnhHW_Volatility_Quote</v>
      </c>
      <c r="AP2" s="244"/>
    </row>
    <row r="3" spans="1:43" ht="12" thickBot="1" x14ac:dyDescent="0.25">
      <c r="J3" s="197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165"/>
      <c r="W3" s="165"/>
      <c r="X3" s="79"/>
      <c r="Y3" s="79"/>
      <c r="Z3" s="79"/>
      <c r="AA3" s="244"/>
      <c r="AB3" s="13"/>
      <c r="AC3" s="13"/>
      <c r="AD3" s="13"/>
      <c r="AE3" s="13"/>
      <c r="AF3" s="13"/>
      <c r="AH3" s="95"/>
      <c r="AL3" s="159" t="s">
        <v>157</v>
      </c>
      <c r="AM3" s="158" t="str">
        <f>PROPER(Currency)&amp;"HW_MeanReversion_Quote"</f>
        <v>CnhHW_MeanReversion_Quote</v>
      </c>
      <c r="AP3" s="244"/>
    </row>
    <row r="4" spans="1:43" ht="12" thickBot="1" x14ac:dyDescent="0.25">
      <c r="A4" s="100" t="s">
        <v>115</v>
      </c>
      <c r="B4" s="99"/>
      <c r="C4" s="99"/>
      <c r="D4" s="98" t="s">
        <v>114</v>
      </c>
      <c r="E4" s="98" t="s">
        <v>19</v>
      </c>
      <c r="F4" s="97"/>
      <c r="G4" s="97"/>
      <c r="H4" s="96"/>
      <c r="J4" s="197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165"/>
      <c r="W4" s="165"/>
      <c r="X4" s="79"/>
      <c r="Y4" s="79"/>
      <c r="Z4" s="194">
        <f>_xll.ohTrigger(Z6:Z17)</f>
        <v>2</v>
      </c>
      <c r="AA4" s="244"/>
      <c r="AB4" s="13"/>
      <c r="AC4" s="13"/>
      <c r="AD4" s="13"/>
      <c r="AE4" s="13"/>
      <c r="AF4" s="13"/>
      <c r="AH4" s="95"/>
      <c r="AL4" s="159" t="s">
        <v>61</v>
      </c>
      <c r="AM4" s="158" t="str">
        <f>PROPER(Currency)&amp;FamilyName&amp;$AN$4</f>
        <v>CnhHibor1M</v>
      </c>
      <c r="AN4" s="157" t="s">
        <v>19</v>
      </c>
      <c r="AP4" s="244"/>
    </row>
    <row r="5" spans="1:43" ht="22.5" x14ac:dyDescent="0.2">
      <c r="A5" s="95"/>
      <c r="B5" s="43" t="s">
        <v>113</v>
      </c>
      <c r="C5" s="44" t="s">
        <v>112</v>
      </c>
      <c r="D5" s="44" t="s">
        <v>111</v>
      </c>
      <c r="E5" s="42" t="str">
        <f>Currency&amp;"_010_"&amp;$D$4&amp;$E$4&amp;".xml"</f>
        <v>CNH_010_FUT1M.xml</v>
      </c>
      <c r="F5" s="41" t="str">
        <f>IF(Serialize,_xll.ohObjectSave(F6:F17,SerializationPath&amp;E5,FileOverwrite,Serialize),"---")</f>
        <v>---</v>
      </c>
      <c r="G5" s="52" t="str">
        <f>_xll.ohRangeRetrieveError(F5)</f>
        <v/>
      </c>
      <c r="H5" s="83"/>
      <c r="J5" s="197"/>
      <c r="K5" s="243" t="s">
        <v>113</v>
      </c>
      <c r="L5" s="218" t="s">
        <v>112</v>
      </c>
      <c r="M5" s="218" t="s">
        <v>111</v>
      </c>
      <c r="N5" s="218" t="s">
        <v>202</v>
      </c>
      <c r="O5" s="160" t="str">
        <f>_xll.RData(O6:O17,P5:T5,"RTFEED:IDN",ReutersRtMode,,P6)</f>
        <v>Updated at 12:37:12</v>
      </c>
      <c r="P5" s="218" t="s">
        <v>201</v>
      </c>
      <c r="Q5" s="218" t="s">
        <v>161</v>
      </c>
      <c r="R5" s="218" t="s">
        <v>160</v>
      </c>
      <c r="S5" s="218" t="s">
        <v>178</v>
      </c>
      <c r="T5" s="218" t="s">
        <v>196</v>
      </c>
      <c r="U5" s="190" t="s">
        <v>195</v>
      </c>
      <c r="V5" s="165"/>
      <c r="W5" s="192" t="s">
        <v>191</v>
      </c>
      <c r="X5" s="165"/>
      <c r="Y5" s="379" t="s">
        <v>189</v>
      </c>
      <c r="Z5" s="193" t="s">
        <v>188</v>
      </c>
      <c r="AA5" s="20"/>
      <c r="AB5" s="13"/>
      <c r="AC5" s="123" t="s">
        <v>200</v>
      </c>
      <c r="AD5" s="121" t="s">
        <v>199</v>
      </c>
      <c r="AE5" s="13"/>
      <c r="AF5" s="216" t="s">
        <v>194</v>
      </c>
      <c r="AH5" s="95"/>
      <c r="AP5" s="244"/>
    </row>
    <row r="6" spans="1:43" ht="22.5" x14ac:dyDescent="0.2">
      <c r="A6" s="89"/>
      <c r="B6" s="94">
        <v>1</v>
      </c>
      <c r="C6" s="93" t="b">
        <v>0</v>
      </c>
      <c r="D6" s="92" t="str">
        <f t="array" ref="D6:D17">_xll.qlIMMNextCodes(_xll.qlSettingsEvaluationDate(Trigger)-1,$C6:$C17)</f>
        <v>N4</v>
      </c>
      <c r="E6" s="85" t="str">
        <f t="shared" ref="E6:E17" si="0">Currency&amp;$D$4&amp;$E$4&amp;$D6&amp;QuoteSuffix</f>
        <v>CNHFUT1MN4_Quote</v>
      </c>
      <c r="F6" s="91" t="str">
        <f>_xll.qlSimpleQuote(E6,,PriceTickValue,Permanent,Trigger,ObjectOverwrite)</f>
        <v>CNHFUT1MN4_Quote#0000</v>
      </c>
      <c r="G6" s="90" t="str">
        <f>_xll.ohRangeRetrieveError(F6)</f>
        <v/>
      </c>
      <c r="H6" s="83"/>
      <c r="J6" s="229"/>
      <c r="K6" s="242">
        <v>1</v>
      </c>
      <c r="L6" s="241" t="b">
        <v>0</v>
      </c>
      <c r="M6" s="182" t="str">
        <f t="array" ref="M6:M17">_xll.qlIMMcode(FuturesDates)</f>
        <v>N4</v>
      </c>
      <c r="N6" s="240">
        <f t="array" ref="N6:N17">_xll.qlIMMNextDates(_xll.qlSettingsEvaluationDate(Trigger)-1,$L6:$L17)</f>
        <v>41836</v>
      </c>
      <c r="O6" s="182" t="str">
        <f t="array" ref="O6:O17">VLOOKUP(Currency,LiffeCodes,2)&amp;FuturesCodes</f>
        <v>N4</v>
      </c>
      <c r="P6" s="239" t="s">
        <v>263</v>
      </c>
      <c r="Q6" s="182" t="s">
        <v>263</v>
      </c>
      <c r="R6" s="182" t="s">
        <v>263</v>
      </c>
      <c r="S6" s="182" t="s">
        <v>263</v>
      </c>
      <c r="T6" s="182" t="s">
        <v>263</v>
      </c>
      <c r="U6" s="184" t="e">
        <f>_xll.qlMidSafe($Q6,$R6)</f>
        <v>#NUM!</v>
      </c>
      <c r="V6" s="165"/>
      <c r="W6" s="238">
        <v>99.847499999999997</v>
      </c>
      <c r="X6" s="165"/>
      <c r="Y6" s="237" t="e">
        <f t="array" ref="Y6:Y17">QuoteLive</f>
        <v>#NUM!</v>
      </c>
      <c r="Z6" s="184" t="e">
        <f>_xll.qlSimpleQuoteSetValue(F6,Y6,Trigger)</f>
        <v>#NUM!</v>
      </c>
      <c r="AA6" s="20"/>
      <c r="AB6" s="13"/>
      <c r="AC6" s="37" t="s">
        <v>71</v>
      </c>
      <c r="AD6" s="35"/>
      <c r="AE6" s="13"/>
      <c r="AF6" s="199" t="e">
        <f t="shared" ref="AF6:AF17" si="1">(R6-U6)/50</f>
        <v>#VALUE!</v>
      </c>
      <c r="AH6" s="95"/>
      <c r="AI6" s="43" t="s">
        <v>113</v>
      </c>
      <c r="AJ6" s="114" t="s">
        <v>112</v>
      </c>
      <c r="AK6" s="114" t="s">
        <v>111</v>
      </c>
      <c r="AL6" s="114" t="s">
        <v>156</v>
      </c>
      <c r="AM6" s="42" t="str">
        <f>Currency&amp;"_020_Futures"&amp;AN4&amp;"ConvAdj.xml"</f>
        <v>CNH_020_Futures1MConvAdj.xml</v>
      </c>
      <c r="AN6" s="53" t="str">
        <f>IF(Serialize,_xll.ohObjectSave(AN7:AN18,SerializationPath&amp;AM6,FileOverwrite,Serialize),"---")</f>
        <v>---</v>
      </c>
      <c r="AO6" s="26" t="str">
        <f>_xll.ohRangeRetrieveError(AN6)</f>
        <v/>
      </c>
      <c r="AP6" s="244"/>
    </row>
    <row r="7" spans="1:43" x14ac:dyDescent="0.2">
      <c r="A7" s="89"/>
      <c r="B7" s="88">
        <v>2</v>
      </c>
      <c r="C7" s="87" t="b">
        <v>0</v>
      </c>
      <c r="D7" s="86" t="str">
        <v>Q4</v>
      </c>
      <c r="E7" s="85" t="str">
        <f t="shared" si="0"/>
        <v>CNHFUT1MQ4_Quote</v>
      </c>
      <c r="F7" s="84" t="str">
        <f>_xll.qlSimpleQuote(E7,,PriceTickValue,Permanent,Trigger,ObjectOverwrite)</f>
        <v>CNHFUT1MQ4_Quote#0000</v>
      </c>
      <c r="G7" s="49" t="str">
        <f>_xll.ohRangeRetrieveError(F7)</f>
        <v/>
      </c>
      <c r="H7" s="83"/>
      <c r="J7" s="229"/>
      <c r="K7" s="235">
        <v>2</v>
      </c>
      <c r="L7" s="234" t="b">
        <v>0</v>
      </c>
      <c r="M7" s="163" t="str">
        <v>Q4</v>
      </c>
      <c r="N7" s="233">
        <v>41871</v>
      </c>
      <c r="O7" s="163" t="str">
        <v>Q4</v>
      </c>
      <c r="P7" s="232" t="s">
        <v>263</v>
      </c>
      <c r="Q7" s="163" t="s">
        <v>263</v>
      </c>
      <c r="R7" s="163" t="s">
        <v>263</v>
      </c>
      <c r="S7" s="163" t="s">
        <v>263</v>
      </c>
      <c r="T7" s="163" t="s">
        <v>263</v>
      </c>
      <c r="U7" s="167" t="e">
        <f>_xll.qlMidSafe($Q7,$R7)</f>
        <v>#NUM!</v>
      </c>
      <c r="V7" s="165"/>
      <c r="W7" s="236">
        <v>99.847499999999997</v>
      </c>
      <c r="X7" s="165"/>
      <c r="Y7" s="230" t="e">
        <v>#NUM!</v>
      </c>
      <c r="Z7" s="167" t="e">
        <f>_xll.qlSimpleQuoteSetValue(F7,Y7,Trigger)</f>
        <v>#NUM!</v>
      </c>
      <c r="AA7" s="20"/>
      <c r="AB7" s="13"/>
      <c r="AC7" s="37" t="s">
        <v>70</v>
      </c>
      <c r="AD7" s="35"/>
      <c r="AE7" s="13"/>
      <c r="AF7" s="199" t="e">
        <f t="shared" si="1"/>
        <v>#VALUE!</v>
      </c>
      <c r="AH7" s="89"/>
      <c r="AI7" s="94">
        <v>1</v>
      </c>
      <c r="AJ7" s="92" t="b">
        <v>0</v>
      </c>
      <c r="AK7" s="92" t="str">
        <f t="array" ref="AK7:AK18">_xll.qlIMMNextCodes(_xll.qlSettingsEvaluationDate(Trigger)-1,$AJ7:$AJ126)</f>
        <v>N4</v>
      </c>
      <c r="AL7" s="155" t="str">
        <f t="shared" ref="AL7:AL18" si="2">Currency&amp;"FUT"&amp;$AN$4&amp;$AK7&amp;QuoteSuffix</f>
        <v>CNHFUT1MN4_Quote</v>
      </c>
      <c r="AM7" s="156" t="str">
        <f t="shared" ref="AM7:AM18" si="3">Currency&amp;"FUT"&amp;$AN$4&amp;$AK7&amp;"ConvAdj"&amp;QuoteSuffix</f>
        <v>CNHFUT1MN4ConvAdj_Quote</v>
      </c>
      <c r="AN7" s="155" t="e">
        <f>_xll.qlFuturesConvAdjustmentQuote($AM7,IborIndex,$AK7,$AL7,Volatility,MeanReversion,Permanent,Trigger,ObjectOverwrite)</f>
        <v>#NUM!</v>
      </c>
      <c r="AO7" s="26" t="str">
        <f ca="1">_xll.ohRangeRetrieveError(AN7)</f>
        <v>qlFuturesConvAdjustmentQuote - ObjectHandler error: attempt to retrieve object with unknown ID 'CnhHibor1M'</v>
      </c>
      <c r="AP7" s="244"/>
    </row>
    <row r="8" spans="1:43" x14ac:dyDescent="0.2">
      <c r="A8" s="89"/>
      <c r="B8" s="88">
        <v>3</v>
      </c>
      <c r="C8" s="87" t="b">
        <v>0</v>
      </c>
      <c r="D8" s="86" t="str">
        <v>U4</v>
      </c>
      <c r="E8" s="85" t="str">
        <f t="shared" si="0"/>
        <v>CNHFUT1MU4_Quote</v>
      </c>
      <c r="F8" s="84" t="str">
        <f>_xll.qlSimpleQuote(E8,,PriceTickValue,Permanent,Trigger,ObjectOverwrite)</f>
        <v>CNHFUT1MU4_Quote#0000</v>
      </c>
      <c r="G8" s="49" t="str">
        <f>_xll.ohRangeRetrieveError(F8)</f>
        <v/>
      </c>
      <c r="H8" s="83"/>
      <c r="J8" s="229"/>
      <c r="K8" s="235">
        <v>3</v>
      </c>
      <c r="L8" s="234" t="b">
        <v>0</v>
      </c>
      <c r="M8" s="163" t="str">
        <v>U4</v>
      </c>
      <c r="N8" s="233">
        <v>41899</v>
      </c>
      <c r="O8" s="163" t="str">
        <v>U4</v>
      </c>
      <c r="P8" s="232" t="s">
        <v>263</v>
      </c>
      <c r="Q8" s="163" t="s">
        <v>263</v>
      </c>
      <c r="R8" s="163" t="s">
        <v>263</v>
      </c>
      <c r="S8" s="163" t="s">
        <v>263</v>
      </c>
      <c r="T8" s="163" t="s">
        <v>263</v>
      </c>
      <c r="U8" s="167" t="e">
        <f>_xll.qlMidSafe($Q8,$R8)</f>
        <v>#NUM!</v>
      </c>
      <c r="V8" s="165"/>
      <c r="W8" s="236">
        <v>99.846249999999998</v>
      </c>
      <c r="X8" s="165"/>
      <c r="Y8" s="230" t="e">
        <v>#NUM!</v>
      </c>
      <c r="Z8" s="167" t="e">
        <f>_xll.qlSimpleQuoteSetValue(F8,Y8,Trigger)</f>
        <v>#NUM!</v>
      </c>
      <c r="AA8" s="20"/>
      <c r="AB8" s="13"/>
      <c r="AC8" s="37" t="s">
        <v>68</v>
      </c>
      <c r="AD8" s="35"/>
      <c r="AE8" s="13"/>
      <c r="AF8" s="199" t="e">
        <f t="shared" si="1"/>
        <v>#VALUE!</v>
      </c>
      <c r="AH8" s="89"/>
      <c r="AI8" s="88">
        <v>2</v>
      </c>
      <c r="AJ8" s="86" t="b">
        <v>0</v>
      </c>
      <c r="AK8" s="86" t="str">
        <v>Q4</v>
      </c>
      <c r="AL8" s="155" t="str">
        <f t="shared" si="2"/>
        <v>CNHFUT1MQ4_Quote</v>
      </c>
      <c r="AM8" s="156" t="str">
        <f t="shared" si="3"/>
        <v>CNHFUT1MQ4ConvAdj_Quote</v>
      </c>
      <c r="AN8" s="155" t="e">
        <f>_xll.qlFuturesConvAdjustmentQuote($AM8,IborIndex,$AK8,$AL8,Volatility,MeanReversion,Permanent,Trigger,ObjectOverwrite)</f>
        <v>#NUM!</v>
      </c>
      <c r="AO8" s="26" t="str">
        <f ca="1">_xll.ohRangeRetrieveError(AN8)</f>
        <v>qlFuturesConvAdjustmentQuote - ObjectHandler error: attempt to retrieve object with unknown ID 'CnhHibor1M'</v>
      </c>
      <c r="AP8" s="244"/>
    </row>
    <row r="9" spans="1:43" x14ac:dyDescent="0.2">
      <c r="A9" s="89"/>
      <c r="B9" s="88">
        <v>4</v>
      </c>
      <c r="C9" s="87" t="b">
        <v>0</v>
      </c>
      <c r="D9" s="86" t="str">
        <v>V4</v>
      </c>
      <c r="E9" s="85" t="str">
        <f t="shared" si="0"/>
        <v>CNHFUT1MV4_Quote</v>
      </c>
      <c r="F9" s="84" t="str">
        <f>_xll.qlSimpleQuote(E9,,PriceTickValue,Permanent,Trigger,ObjectOverwrite)</f>
        <v>CNHFUT1MV4_Quote#0000</v>
      </c>
      <c r="G9" s="49" t="str">
        <f>_xll.ohRangeRetrieveError(F9)</f>
        <v/>
      </c>
      <c r="H9" s="83"/>
      <c r="J9" s="229"/>
      <c r="K9" s="235">
        <v>4</v>
      </c>
      <c r="L9" s="234" t="b">
        <v>0</v>
      </c>
      <c r="M9" s="163" t="str">
        <v>V4</v>
      </c>
      <c r="N9" s="233">
        <v>41927</v>
      </c>
      <c r="O9" s="163" t="str">
        <v>V4</v>
      </c>
      <c r="P9" s="232" t="s">
        <v>263</v>
      </c>
      <c r="Q9" s="163" t="s">
        <v>263</v>
      </c>
      <c r="R9" s="163" t="s">
        <v>263</v>
      </c>
      <c r="S9" s="163" t="s">
        <v>263</v>
      </c>
      <c r="T9" s="163" t="s">
        <v>263</v>
      </c>
      <c r="U9" s="167" t="e">
        <f>_xll.qlMidSafe($Q9,$R9)</f>
        <v>#NUM!</v>
      </c>
      <c r="V9" s="165"/>
      <c r="W9" s="236" t="e">
        <v>#NUM!</v>
      </c>
      <c r="X9" s="165"/>
      <c r="Y9" s="230" t="e">
        <v>#NUM!</v>
      </c>
      <c r="Z9" s="167" t="e">
        <f>_xll.qlSimpleQuoteSetValue(F9,Y9,Trigger)</f>
        <v>#NUM!</v>
      </c>
      <c r="AA9" s="20"/>
      <c r="AB9" s="13"/>
      <c r="AC9" s="37" t="s">
        <v>67</v>
      </c>
      <c r="AD9" s="35"/>
      <c r="AE9" s="13"/>
      <c r="AF9" s="199" t="e">
        <f t="shared" si="1"/>
        <v>#VALUE!</v>
      </c>
      <c r="AH9" s="89"/>
      <c r="AI9" s="88">
        <v>3</v>
      </c>
      <c r="AJ9" s="86" t="b">
        <v>0</v>
      </c>
      <c r="AK9" s="86" t="str">
        <v>U4</v>
      </c>
      <c r="AL9" s="155" t="str">
        <f t="shared" si="2"/>
        <v>CNHFUT1MU4_Quote</v>
      </c>
      <c r="AM9" s="156" t="str">
        <f t="shared" si="3"/>
        <v>CNHFUT1MU4ConvAdj_Quote</v>
      </c>
      <c r="AN9" s="155" t="e">
        <f>_xll.qlFuturesConvAdjustmentQuote($AM9,IborIndex,$AK9,$AL9,Volatility,MeanReversion,Permanent,Trigger,ObjectOverwrite)</f>
        <v>#NUM!</v>
      </c>
      <c r="AO9" s="26" t="str">
        <f ca="1">_xll.ohRangeRetrieveError(AN9)</f>
        <v>qlFuturesConvAdjustmentQuote - ObjectHandler error: attempt to retrieve object with unknown ID 'CnhHibor1M'</v>
      </c>
      <c r="AP9" s="244"/>
      <c r="AQ9" s="375"/>
    </row>
    <row r="10" spans="1:43" ht="12" thickBot="1" x14ac:dyDescent="0.25">
      <c r="A10" s="89"/>
      <c r="B10" s="88">
        <v>5</v>
      </c>
      <c r="C10" s="87" t="b">
        <v>0</v>
      </c>
      <c r="D10" s="86" t="str">
        <v>X4</v>
      </c>
      <c r="E10" s="85" t="str">
        <f t="shared" si="0"/>
        <v>CNHFUT1MX4_Quote</v>
      </c>
      <c r="F10" s="84" t="str">
        <f>_xll.qlSimpleQuote(E10,,PriceTickValue,Permanent,Trigger,ObjectOverwrite)</f>
        <v>CNHFUT1MX4_Quote#0000</v>
      </c>
      <c r="G10" s="49" t="str">
        <f>_xll.ohRangeRetrieveError(F10)</f>
        <v/>
      </c>
      <c r="H10" s="83"/>
      <c r="J10" s="229"/>
      <c r="K10" s="235">
        <v>5</v>
      </c>
      <c r="L10" s="234" t="b">
        <v>0</v>
      </c>
      <c r="M10" s="163" t="str">
        <v>X4</v>
      </c>
      <c r="N10" s="233">
        <v>41962</v>
      </c>
      <c r="O10" s="163" t="str">
        <v>X4</v>
      </c>
      <c r="P10" s="232" t="s">
        <v>263</v>
      </c>
      <c r="Q10" s="163" t="s">
        <v>263</v>
      </c>
      <c r="R10" s="163" t="s">
        <v>263</v>
      </c>
      <c r="S10" s="163" t="s">
        <v>263</v>
      </c>
      <c r="T10" s="163" t="s">
        <v>263</v>
      </c>
      <c r="U10" s="167" t="e">
        <f>_xll.qlMidSafe($Q10,$R10)</f>
        <v>#NUM!</v>
      </c>
      <c r="V10" s="165"/>
      <c r="W10" s="231" t="e">
        <v>#NUM!</v>
      </c>
      <c r="X10" s="165"/>
      <c r="Y10" s="230" t="e">
        <v>#NUM!</v>
      </c>
      <c r="Z10" s="167" t="e">
        <f>_xll.qlSimpleQuoteSetValue(F10,Y10,Trigger)</f>
        <v>#NUM!</v>
      </c>
      <c r="AA10" s="20"/>
      <c r="AB10" s="13"/>
      <c r="AC10" s="34" t="s">
        <v>64</v>
      </c>
      <c r="AD10" s="32" t="s">
        <v>198</v>
      </c>
      <c r="AE10" s="13"/>
      <c r="AF10" s="199" t="e">
        <f t="shared" si="1"/>
        <v>#VALUE!</v>
      </c>
      <c r="AH10" s="89"/>
      <c r="AI10" s="88">
        <v>4</v>
      </c>
      <c r="AJ10" s="86" t="b">
        <v>0</v>
      </c>
      <c r="AK10" s="86" t="str">
        <v>V4</v>
      </c>
      <c r="AL10" s="155" t="str">
        <f t="shared" si="2"/>
        <v>CNHFUT1MV4_Quote</v>
      </c>
      <c r="AM10" s="156" t="str">
        <f t="shared" si="3"/>
        <v>CNHFUT1MV4ConvAdj_Quote</v>
      </c>
      <c r="AN10" s="155" t="e">
        <f>_xll.qlFuturesConvAdjustmentQuote($AM10,IborIndex,$AK10,$AL10,Volatility,MeanReversion,Permanent,Trigger,ObjectOverwrite)</f>
        <v>#NUM!</v>
      </c>
      <c r="AO10" s="26" t="str">
        <f ca="1">_xll.ohRangeRetrieveError(AN10)</f>
        <v>qlFuturesConvAdjustmentQuote - ObjectHandler error: attempt to retrieve object with unknown ID 'CnhHibor1M'</v>
      </c>
      <c r="AP10" s="244"/>
    </row>
    <row r="11" spans="1:43" x14ac:dyDescent="0.2">
      <c r="A11" s="89"/>
      <c r="B11" s="88">
        <v>6</v>
      </c>
      <c r="C11" s="87" t="b">
        <v>0</v>
      </c>
      <c r="D11" s="86" t="str">
        <v>Z4</v>
      </c>
      <c r="E11" s="85" t="str">
        <f t="shared" si="0"/>
        <v>CNHFUT1MZ4_Quote</v>
      </c>
      <c r="F11" s="84" t="str">
        <f>_xll.qlSimpleQuote(E11,,PriceTickValue,Permanent,Trigger,ObjectOverwrite)</f>
        <v>CNHFUT1MZ4_Quote#0000</v>
      </c>
      <c r="G11" s="49" t="str">
        <f>_xll.ohRangeRetrieveError(F11)</f>
        <v/>
      </c>
      <c r="H11" s="83"/>
      <c r="J11" s="229"/>
      <c r="K11" s="235">
        <v>6</v>
      </c>
      <c r="L11" s="234" t="b">
        <v>0</v>
      </c>
      <c r="M11" s="163" t="str">
        <v>Z4</v>
      </c>
      <c r="N11" s="233">
        <v>41990</v>
      </c>
      <c r="O11" s="163" t="str">
        <v>Z4</v>
      </c>
      <c r="P11" s="232" t="s">
        <v>263</v>
      </c>
      <c r="Q11" s="163" t="s">
        <v>263</v>
      </c>
      <c r="R11" s="163" t="s">
        <v>263</v>
      </c>
      <c r="S11" s="163" t="s">
        <v>263</v>
      </c>
      <c r="T11" s="163" t="s">
        <v>263</v>
      </c>
      <c r="U11" s="167" t="e">
        <f>_xll.qlMidSafe($Q11,$R11)</f>
        <v>#NUM!</v>
      </c>
      <c r="V11" s="165"/>
      <c r="W11" s="231" t="e">
        <v>#NUM!</v>
      </c>
      <c r="X11" s="165"/>
      <c r="Y11" s="230" t="e">
        <v>#NUM!</v>
      </c>
      <c r="Z11" s="167" t="e">
        <f>_xll.qlSimpleQuoteSetValue(F11,Y11,Trigger)</f>
        <v>#NUM!</v>
      </c>
      <c r="AA11" s="20"/>
      <c r="AB11" s="13"/>
      <c r="AC11" s="13"/>
      <c r="AD11" s="13"/>
      <c r="AE11" s="13"/>
      <c r="AF11" s="199" t="e">
        <f t="shared" si="1"/>
        <v>#VALUE!</v>
      </c>
      <c r="AH11" s="89"/>
      <c r="AI11" s="88">
        <v>5</v>
      </c>
      <c r="AJ11" s="86" t="b">
        <v>0</v>
      </c>
      <c r="AK11" s="86" t="str">
        <v>X4</v>
      </c>
      <c r="AL11" s="155" t="str">
        <f t="shared" si="2"/>
        <v>CNHFUT1MX4_Quote</v>
      </c>
      <c r="AM11" s="156" t="str">
        <f t="shared" si="3"/>
        <v>CNHFUT1MX4ConvAdj_Quote</v>
      </c>
      <c r="AN11" s="155" t="e">
        <f>_xll.qlFuturesConvAdjustmentQuote($AM11,IborIndex,$AK11,$AL11,Volatility,MeanReversion,Permanent,Trigger,ObjectOverwrite)</f>
        <v>#NUM!</v>
      </c>
      <c r="AO11" s="26" t="str">
        <f ca="1">_xll.ohRangeRetrieveError(AN11)</f>
        <v>qlFuturesConvAdjustmentQuote - ObjectHandler error: attempt to retrieve object with unknown ID 'CnhHibor1M'</v>
      </c>
      <c r="AP11" s="244"/>
    </row>
    <row r="12" spans="1:43" x14ac:dyDescent="0.2">
      <c r="A12" s="89"/>
      <c r="B12" s="88">
        <v>7</v>
      </c>
      <c r="C12" s="87" t="b">
        <v>0</v>
      </c>
      <c r="D12" s="86" t="str">
        <v>F5</v>
      </c>
      <c r="E12" s="85" t="str">
        <f t="shared" si="0"/>
        <v>CNHFUT1MF5_Quote</v>
      </c>
      <c r="F12" s="84" t="str">
        <f>_xll.qlSimpleQuote(E12,,PriceTickValue,Permanent,Trigger,ObjectOverwrite)</f>
        <v>CNHFUT1MF5_Quote#0000</v>
      </c>
      <c r="G12" s="49" t="str">
        <f>_xll.ohRangeRetrieveError(F12)</f>
        <v/>
      </c>
      <c r="H12" s="83"/>
      <c r="J12" s="229"/>
      <c r="K12" s="235">
        <v>7</v>
      </c>
      <c r="L12" s="234" t="b">
        <v>0</v>
      </c>
      <c r="M12" s="163" t="str">
        <v>F5</v>
      </c>
      <c r="N12" s="233">
        <v>42025</v>
      </c>
      <c r="O12" s="163" t="str">
        <v>F5</v>
      </c>
      <c r="P12" s="232" t="s">
        <v>263</v>
      </c>
      <c r="Q12" s="163" t="s">
        <v>263</v>
      </c>
      <c r="R12" s="163" t="s">
        <v>263</v>
      </c>
      <c r="S12" s="163" t="s">
        <v>263</v>
      </c>
      <c r="T12" s="163" t="s">
        <v>263</v>
      </c>
      <c r="U12" s="167" t="e">
        <f>_xll.qlMidSafe($Q12,$R12)</f>
        <v>#NUM!</v>
      </c>
      <c r="V12" s="165"/>
      <c r="W12" s="231" t="e">
        <v>#NUM!</v>
      </c>
      <c r="X12" s="165"/>
      <c r="Y12" s="230" t="e">
        <v>#NUM!</v>
      </c>
      <c r="Z12" s="167" t="e">
        <f>_xll.qlSimpleQuoteSetValue(F12,Y12,Trigger)</f>
        <v>#NUM!</v>
      </c>
      <c r="AA12" s="20"/>
      <c r="AB12" s="13"/>
      <c r="AC12" s="13"/>
      <c r="AD12" s="13"/>
      <c r="AE12" s="13"/>
      <c r="AF12" s="199" t="e">
        <f t="shared" si="1"/>
        <v>#VALUE!</v>
      </c>
      <c r="AH12" s="89"/>
      <c r="AI12" s="88">
        <v>6</v>
      </c>
      <c r="AJ12" s="86" t="b">
        <v>0</v>
      </c>
      <c r="AK12" s="86" t="str">
        <v>Z4</v>
      </c>
      <c r="AL12" s="155" t="str">
        <f t="shared" si="2"/>
        <v>CNHFUT1MZ4_Quote</v>
      </c>
      <c r="AM12" s="156" t="str">
        <f t="shared" si="3"/>
        <v>CNHFUT1MZ4ConvAdj_Quote</v>
      </c>
      <c r="AN12" s="155" t="e">
        <f>_xll.qlFuturesConvAdjustmentQuote($AM12,IborIndex,$AK12,$AL12,Volatility,MeanReversion,Permanent,Trigger,ObjectOverwrite)</f>
        <v>#NUM!</v>
      </c>
      <c r="AO12" s="26" t="str">
        <f ca="1">_xll.ohRangeRetrieveError(AN12)</f>
        <v>qlFuturesConvAdjustmentQuote - ObjectHandler error: attempt to retrieve object with unknown ID 'CnhHibor1M'</v>
      </c>
      <c r="AP12" s="244"/>
    </row>
    <row r="13" spans="1:43" x14ac:dyDescent="0.2">
      <c r="A13" s="89"/>
      <c r="B13" s="88">
        <v>8</v>
      </c>
      <c r="C13" s="87" t="b">
        <v>0</v>
      </c>
      <c r="D13" s="86" t="str">
        <v>G5</v>
      </c>
      <c r="E13" s="85" t="str">
        <f t="shared" si="0"/>
        <v>CNHFUT1MG5_Quote</v>
      </c>
      <c r="F13" s="84" t="str">
        <f>_xll.qlSimpleQuote(E13,,PriceTickValue,Permanent,Trigger,ObjectOverwrite)</f>
        <v>CNHFUT1MG5_Quote#0000</v>
      </c>
      <c r="G13" s="49" t="str">
        <f>_xll.ohRangeRetrieveError(F13)</f>
        <v/>
      </c>
      <c r="H13" s="83"/>
      <c r="J13" s="229"/>
      <c r="K13" s="235">
        <v>8</v>
      </c>
      <c r="L13" s="234" t="b">
        <v>0</v>
      </c>
      <c r="M13" s="163" t="str">
        <v>G5</v>
      </c>
      <c r="N13" s="233">
        <v>42053</v>
      </c>
      <c r="O13" s="163" t="str">
        <v>G5</v>
      </c>
      <c r="P13" s="232" t="s">
        <v>263</v>
      </c>
      <c r="Q13" s="163" t="s">
        <v>263</v>
      </c>
      <c r="R13" s="163" t="s">
        <v>263</v>
      </c>
      <c r="S13" s="163" t="s">
        <v>263</v>
      </c>
      <c r="T13" s="163" t="s">
        <v>263</v>
      </c>
      <c r="U13" s="167" t="e">
        <f>_xll.qlMidSafe($Q13,$R13)</f>
        <v>#NUM!</v>
      </c>
      <c r="V13" s="165"/>
      <c r="W13" s="231" t="e">
        <v>#NUM!</v>
      </c>
      <c r="X13" s="165"/>
      <c r="Y13" s="230" t="e">
        <v>#NUM!</v>
      </c>
      <c r="Z13" s="167" t="e">
        <f>_xll.qlSimpleQuoteSetValue(F13,Y13,Trigger)</f>
        <v>#NUM!</v>
      </c>
      <c r="AA13" s="20"/>
      <c r="AB13" s="13"/>
      <c r="AC13" s="13"/>
      <c r="AD13" s="13"/>
      <c r="AE13" s="13"/>
      <c r="AF13" s="199" t="e">
        <f t="shared" si="1"/>
        <v>#VALUE!</v>
      </c>
      <c r="AH13" s="89"/>
      <c r="AI13" s="88">
        <v>7</v>
      </c>
      <c r="AJ13" s="86" t="b">
        <v>0</v>
      </c>
      <c r="AK13" s="86" t="str">
        <v>F5</v>
      </c>
      <c r="AL13" s="155" t="str">
        <f t="shared" si="2"/>
        <v>CNHFUT1MF5_Quote</v>
      </c>
      <c r="AM13" s="156" t="str">
        <f t="shared" si="3"/>
        <v>CNHFUT1MF5ConvAdj_Quote</v>
      </c>
      <c r="AN13" s="155" t="e">
        <f>_xll.qlFuturesConvAdjustmentQuote($AM13,IborIndex,$AK13,$AL13,Volatility,MeanReversion,Permanent,Trigger,ObjectOverwrite)</f>
        <v>#NUM!</v>
      </c>
      <c r="AO13" s="26" t="str">
        <f ca="1">_xll.ohRangeRetrieveError(AN13)</f>
        <v>qlFuturesConvAdjustmentQuote - ObjectHandler error: attempt to retrieve object with unknown ID 'CnhHibor1M'</v>
      </c>
      <c r="AP13" s="244"/>
    </row>
    <row r="14" spans="1:43" x14ac:dyDescent="0.2">
      <c r="A14" s="89"/>
      <c r="B14" s="88">
        <v>9</v>
      </c>
      <c r="C14" s="87" t="b">
        <v>0</v>
      </c>
      <c r="D14" s="86" t="str">
        <v>H5</v>
      </c>
      <c r="E14" s="85" t="str">
        <f t="shared" si="0"/>
        <v>CNHFUT1MH5_Quote</v>
      </c>
      <c r="F14" s="84" t="str">
        <f>_xll.qlSimpleQuote(E14,,PriceTickValue,Permanent,Trigger,ObjectOverwrite)</f>
        <v>CNHFUT1MH5_Quote#0000</v>
      </c>
      <c r="G14" s="49" t="str">
        <f>_xll.ohRangeRetrieveError(F14)</f>
        <v/>
      </c>
      <c r="H14" s="83"/>
      <c r="J14" s="229"/>
      <c r="K14" s="235">
        <v>9</v>
      </c>
      <c r="L14" s="234" t="b">
        <v>0</v>
      </c>
      <c r="M14" s="163" t="str">
        <v>H5</v>
      </c>
      <c r="N14" s="233">
        <v>42081</v>
      </c>
      <c r="O14" s="163" t="str">
        <v>H5</v>
      </c>
      <c r="P14" s="232" t="s">
        <v>263</v>
      </c>
      <c r="Q14" s="163" t="s">
        <v>263</v>
      </c>
      <c r="R14" s="163" t="s">
        <v>263</v>
      </c>
      <c r="S14" s="163" t="s">
        <v>263</v>
      </c>
      <c r="T14" s="163" t="s">
        <v>263</v>
      </c>
      <c r="U14" s="167" t="e">
        <f>_xll.qlMidSafe($Q14,$R14)</f>
        <v>#NUM!</v>
      </c>
      <c r="V14" s="165"/>
      <c r="W14" s="231" t="e">
        <v>#NUM!</v>
      </c>
      <c r="X14" s="165"/>
      <c r="Y14" s="230" t="e">
        <v>#NUM!</v>
      </c>
      <c r="Z14" s="167" t="e">
        <f>_xll.qlSimpleQuoteSetValue(F14,Y14,Trigger)</f>
        <v>#NUM!</v>
      </c>
      <c r="AA14" s="20"/>
      <c r="AB14" s="13"/>
      <c r="AC14" s="13"/>
      <c r="AD14" s="13"/>
      <c r="AE14" s="13"/>
      <c r="AF14" s="199" t="e">
        <f t="shared" si="1"/>
        <v>#VALUE!</v>
      </c>
      <c r="AH14" s="89"/>
      <c r="AI14" s="88">
        <v>8</v>
      </c>
      <c r="AJ14" s="86" t="b">
        <v>0</v>
      </c>
      <c r="AK14" s="86" t="str">
        <v>G5</v>
      </c>
      <c r="AL14" s="155" t="str">
        <f t="shared" si="2"/>
        <v>CNHFUT1MG5_Quote</v>
      </c>
      <c r="AM14" s="156" t="str">
        <f t="shared" si="3"/>
        <v>CNHFUT1MG5ConvAdj_Quote</v>
      </c>
      <c r="AN14" s="155" t="e">
        <f>_xll.qlFuturesConvAdjustmentQuote($AM14,IborIndex,$AK14,$AL14,Volatility,MeanReversion,Permanent,Trigger,ObjectOverwrite)</f>
        <v>#NUM!</v>
      </c>
      <c r="AO14" s="26" t="str">
        <f ca="1">_xll.ohRangeRetrieveError(AN14)</f>
        <v>qlFuturesConvAdjustmentQuote - ObjectHandler error: attempt to retrieve object with unknown ID 'CnhHibor1M'</v>
      </c>
      <c r="AP14" s="244"/>
    </row>
    <row r="15" spans="1:43" x14ac:dyDescent="0.2">
      <c r="A15" s="89"/>
      <c r="B15" s="88">
        <v>10</v>
      </c>
      <c r="C15" s="87" t="b">
        <v>0</v>
      </c>
      <c r="D15" s="86" t="str">
        <v>J5</v>
      </c>
      <c r="E15" s="85" t="str">
        <f t="shared" si="0"/>
        <v>CNHFUT1MJ5_Quote</v>
      </c>
      <c r="F15" s="84" t="str">
        <f>_xll.qlSimpleQuote(E15,,PriceTickValue,Permanent,Trigger,ObjectOverwrite)</f>
        <v>CNHFUT1MJ5_Quote#0000</v>
      </c>
      <c r="G15" s="49" t="str">
        <f>_xll.ohRangeRetrieveError(F15)</f>
        <v/>
      </c>
      <c r="H15" s="83"/>
      <c r="J15" s="229"/>
      <c r="K15" s="235">
        <v>10</v>
      </c>
      <c r="L15" s="234" t="b">
        <v>0</v>
      </c>
      <c r="M15" s="163" t="str">
        <v>J5</v>
      </c>
      <c r="N15" s="233">
        <v>42109</v>
      </c>
      <c r="O15" s="163" t="str">
        <v>J5</v>
      </c>
      <c r="P15" s="232" t="s">
        <v>263</v>
      </c>
      <c r="Q15" s="163" t="s">
        <v>263</v>
      </c>
      <c r="R15" s="163" t="s">
        <v>263</v>
      </c>
      <c r="S15" s="163" t="s">
        <v>263</v>
      </c>
      <c r="T15" s="163" t="s">
        <v>263</v>
      </c>
      <c r="U15" s="167" t="e">
        <f>_xll.qlMidSafe($Q15,$R15)</f>
        <v>#NUM!</v>
      </c>
      <c r="V15" s="165"/>
      <c r="W15" s="231" t="e">
        <v>#NUM!</v>
      </c>
      <c r="X15" s="165"/>
      <c r="Y15" s="230" t="e">
        <v>#NUM!</v>
      </c>
      <c r="Z15" s="167" t="e">
        <f>_xll.qlSimpleQuoteSetValue(F15,Y15,Trigger)</f>
        <v>#NUM!</v>
      </c>
      <c r="AA15" s="20"/>
      <c r="AB15" s="13"/>
      <c r="AC15" s="13"/>
      <c r="AD15" s="13"/>
      <c r="AE15" s="13"/>
      <c r="AF15" s="199" t="e">
        <f t="shared" si="1"/>
        <v>#VALUE!</v>
      </c>
      <c r="AH15" s="89"/>
      <c r="AI15" s="88">
        <v>9</v>
      </c>
      <c r="AJ15" s="86" t="b">
        <v>0</v>
      </c>
      <c r="AK15" s="86" t="str">
        <v>H5</v>
      </c>
      <c r="AL15" s="155" t="str">
        <f t="shared" si="2"/>
        <v>CNHFUT1MH5_Quote</v>
      </c>
      <c r="AM15" s="156" t="str">
        <f t="shared" si="3"/>
        <v>CNHFUT1MH5ConvAdj_Quote</v>
      </c>
      <c r="AN15" s="155" t="e">
        <f>_xll.qlFuturesConvAdjustmentQuote($AM15,IborIndex,$AK15,$AL15,Volatility,MeanReversion,Permanent,Trigger,ObjectOverwrite)</f>
        <v>#NUM!</v>
      </c>
      <c r="AO15" s="26" t="str">
        <f ca="1">_xll.ohRangeRetrieveError(AN15)</f>
        <v>qlFuturesConvAdjustmentQuote - ObjectHandler error: attempt to retrieve object with unknown ID 'CnhHibor1M'</v>
      </c>
      <c r="AP15" s="244"/>
    </row>
    <row r="16" spans="1:43" x14ac:dyDescent="0.2">
      <c r="A16" s="89"/>
      <c r="B16" s="88">
        <v>11</v>
      </c>
      <c r="C16" s="87" t="b">
        <v>0</v>
      </c>
      <c r="D16" s="86" t="str">
        <v>K5</v>
      </c>
      <c r="E16" s="85" t="str">
        <f t="shared" si="0"/>
        <v>CNHFUT1MK5_Quote</v>
      </c>
      <c r="F16" s="84" t="str">
        <f>_xll.qlSimpleQuote(E16,,PriceTickValue,Permanent,Trigger,ObjectOverwrite)</f>
        <v>CNHFUT1MK5_Quote#0000</v>
      </c>
      <c r="G16" s="49" t="str">
        <f>_xll.ohRangeRetrieveError(F16)</f>
        <v/>
      </c>
      <c r="H16" s="83"/>
      <c r="J16" s="229"/>
      <c r="K16" s="235">
        <v>11</v>
      </c>
      <c r="L16" s="234" t="b">
        <v>0</v>
      </c>
      <c r="M16" s="163" t="str">
        <v>K5</v>
      </c>
      <c r="N16" s="233">
        <v>42144</v>
      </c>
      <c r="O16" s="163" t="str">
        <v>K5</v>
      </c>
      <c r="P16" s="232" t="s">
        <v>263</v>
      </c>
      <c r="Q16" s="163" t="s">
        <v>263</v>
      </c>
      <c r="R16" s="163" t="s">
        <v>263</v>
      </c>
      <c r="S16" s="163" t="s">
        <v>263</v>
      </c>
      <c r="T16" s="163" t="s">
        <v>263</v>
      </c>
      <c r="U16" s="167" t="e">
        <f>_xll.qlMidSafe($Q16,$R16)</f>
        <v>#NUM!</v>
      </c>
      <c r="V16" s="165"/>
      <c r="W16" s="231" t="e">
        <v>#NUM!</v>
      </c>
      <c r="X16" s="165"/>
      <c r="Y16" s="230" t="e">
        <v>#NUM!</v>
      </c>
      <c r="Z16" s="167" t="e">
        <f>_xll.qlSimpleQuoteSetValue(F16,Y16,Trigger)</f>
        <v>#NUM!</v>
      </c>
      <c r="AA16" s="20"/>
      <c r="AB16" s="13"/>
      <c r="AC16" s="13"/>
      <c r="AD16" s="13"/>
      <c r="AE16" s="13"/>
      <c r="AF16" s="199" t="e">
        <f t="shared" si="1"/>
        <v>#VALUE!</v>
      </c>
      <c r="AH16" s="89"/>
      <c r="AI16" s="88">
        <v>10</v>
      </c>
      <c r="AJ16" s="86" t="b">
        <v>0</v>
      </c>
      <c r="AK16" s="86" t="str">
        <v>J5</v>
      </c>
      <c r="AL16" s="155" t="str">
        <f t="shared" si="2"/>
        <v>CNHFUT1MJ5_Quote</v>
      </c>
      <c r="AM16" s="156" t="str">
        <f t="shared" si="3"/>
        <v>CNHFUT1MJ5ConvAdj_Quote</v>
      </c>
      <c r="AN16" s="155" t="e">
        <f>_xll.qlFuturesConvAdjustmentQuote($AM16,IborIndex,$AK16,$AL16,Volatility,MeanReversion,Permanent,Trigger,ObjectOverwrite)</f>
        <v>#NUM!</v>
      </c>
      <c r="AO16" s="26" t="str">
        <f ca="1">_xll.ohRangeRetrieveError(AN16)</f>
        <v>qlFuturesConvAdjustmentQuote - ObjectHandler error: attempt to retrieve object with unknown ID 'CnhHibor1M'</v>
      </c>
      <c r="AP16" s="244"/>
    </row>
    <row r="17" spans="1:42" x14ac:dyDescent="0.2">
      <c r="A17" s="89"/>
      <c r="B17" s="88">
        <v>12</v>
      </c>
      <c r="C17" s="87" t="b">
        <v>0</v>
      </c>
      <c r="D17" s="86" t="str">
        <v>M5</v>
      </c>
      <c r="E17" s="85" t="str">
        <f t="shared" si="0"/>
        <v>CNHFUT1MM5_Quote</v>
      </c>
      <c r="F17" s="84" t="str">
        <f>_xll.qlSimpleQuote(E17,,PriceTickValue,Permanent,Trigger,ObjectOverwrite)</f>
        <v>CNHFUT1MM5_Quote#0000</v>
      </c>
      <c r="G17" s="49" t="str">
        <f>_xll.ohRangeRetrieveError(F17)</f>
        <v/>
      </c>
      <c r="H17" s="83"/>
      <c r="J17" s="229"/>
      <c r="K17" s="228">
        <v>12</v>
      </c>
      <c r="L17" s="227" t="b">
        <v>0</v>
      </c>
      <c r="M17" s="176" t="str">
        <v>M5</v>
      </c>
      <c r="N17" s="226">
        <v>42172</v>
      </c>
      <c r="O17" s="176" t="str">
        <v>M5</v>
      </c>
      <c r="P17" s="225" t="s">
        <v>263</v>
      </c>
      <c r="Q17" s="176" t="s">
        <v>263</v>
      </c>
      <c r="R17" s="176" t="s">
        <v>263</v>
      </c>
      <c r="S17" s="176" t="s">
        <v>263</v>
      </c>
      <c r="T17" s="176" t="s">
        <v>263</v>
      </c>
      <c r="U17" s="178" t="e">
        <f>_xll.qlMidSafe($Q17,$R17)</f>
        <v>#NUM!</v>
      </c>
      <c r="V17" s="165"/>
      <c r="W17" s="224" t="e">
        <v>#NUM!</v>
      </c>
      <c r="X17" s="165"/>
      <c r="Y17" s="223" t="e">
        <v>#NUM!</v>
      </c>
      <c r="Z17" s="178" t="e">
        <f>_xll.qlSimpleQuoteSetValue(F17,Y17,Trigger)</f>
        <v>#NUM!</v>
      </c>
      <c r="AA17" s="20"/>
      <c r="AB17" s="13"/>
      <c r="AC17" s="13"/>
      <c r="AD17" s="13"/>
      <c r="AE17" s="13"/>
      <c r="AF17" s="199" t="e">
        <f t="shared" si="1"/>
        <v>#VALUE!</v>
      </c>
      <c r="AH17" s="89"/>
      <c r="AI17" s="88">
        <v>11</v>
      </c>
      <c r="AJ17" s="86" t="b">
        <v>0</v>
      </c>
      <c r="AK17" s="86" t="str">
        <v>K5</v>
      </c>
      <c r="AL17" s="155" t="str">
        <f t="shared" si="2"/>
        <v>CNHFUT1MK5_Quote</v>
      </c>
      <c r="AM17" s="156" t="str">
        <f t="shared" si="3"/>
        <v>CNHFUT1MK5ConvAdj_Quote</v>
      </c>
      <c r="AN17" s="155" t="e">
        <f>_xll.qlFuturesConvAdjustmentQuote($AM17,IborIndex,$AK17,$AL17,Volatility,MeanReversion,Permanent,Trigger,ObjectOverwrite)</f>
        <v>#NUM!</v>
      </c>
      <c r="AO17" s="26" t="str">
        <f ca="1">_xll.ohRangeRetrieveError(AN17)</f>
        <v>qlFuturesConvAdjustmentQuote - ObjectHandler error: attempt to retrieve object with unknown ID 'CnhHibor1M'</v>
      </c>
      <c r="AP17" s="244"/>
    </row>
    <row r="18" spans="1:42" ht="12" thickBot="1" x14ac:dyDescent="0.25">
      <c r="A18" s="82"/>
      <c r="B18" s="81"/>
      <c r="C18" s="81"/>
      <c r="D18" s="81"/>
      <c r="E18" s="81"/>
      <c r="F18" s="81"/>
      <c r="G18" s="81"/>
      <c r="H18" s="80"/>
      <c r="J18" s="2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7"/>
      <c r="AB18" s="13"/>
      <c r="AC18" s="13"/>
      <c r="AD18" s="13"/>
      <c r="AE18" s="13"/>
      <c r="AF18" s="13"/>
      <c r="AH18" s="89"/>
      <c r="AI18" s="88">
        <v>12</v>
      </c>
      <c r="AJ18" s="86" t="b">
        <v>0</v>
      </c>
      <c r="AK18" s="86" t="str">
        <v>M5</v>
      </c>
      <c r="AL18" s="155" t="str">
        <f t="shared" si="2"/>
        <v>CNHFUT1MM5_Quote</v>
      </c>
      <c r="AM18" s="156" t="str">
        <f t="shared" si="3"/>
        <v>CNHFUT1MM5ConvAdj_Quote</v>
      </c>
      <c r="AN18" s="155" t="e">
        <f>_xll.qlFuturesConvAdjustmentQuote($AM18,IborIndex,$AK18,$AL18,Volatility,MeanReversion,Permanent,Trigger,ObjectOverwrite)</f>
        <v>#NUM!</v>
      </c>
      <c r="AO18" s="26" t="str">
        <f ca="1">_xll.ohRangeRetrieveError(AN18)</f>
        <v>qlFuturesConvAdjustmentQuote - ObjectHandler error: attempt to retrieve object with unknown ID 'CnhHibor1M'</v>
      </c>
      <c r="AP18" s="244"/>
    </row>
    <row r="19" spans="1:42" ht="12" thickBot="1" x14ac:dyDescent="0.25">
      <c r="AH19" s="222"/>
      <c r="AI19" s="18"/>
      <c r="AJ19" s="18"/>
      <c r="AK19" s="18"/>
      <c r="AL19" s="18"/>
      <c r="AM19" s="18"/>
      <c r="AN19" s="18"/>
      <c r="AO19" s="18"/>
      <c r="AP19" s="17"/>
    </row>
    <row r="21" spans="1:42" x14ac:dyDescent="0.2">
      <c r="K21" s="375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D4" workbookViewId="0">
      <selection activeCell="F38" sqref="F38"/>
    </sheetView>
  </sheetViews>
  <sheetFormatPr defaultRowHeight="11.25" x14ac:dyDescent="0.2"/>
  <cols>
    <col min="1" max="1" width="2.7109375" style="47" customWidth="1"/>
    <col min="2" max="2" width="3.5703125" style="47" bestFit="1" customWidth="1"/>
    <col min="3" max="3" width="5.7109375" style="47" bestFit="1" customWidth="1"/>
    <col min="4" max="4" width="6.140625" style="47" bestFit="1" customWidth="1"/>
    <col min="5" max="5" width="19.140625" style="47" bestFit="1" customWidth="1"/>
    <col min="6" max="6" width="20.140625" style="47" bestFit="1" customWidth="1"/>
    <col min="7" max="7" width="23.85546875" style="47" customWidth="1"/>
    <col min="8" max="10" width="2.7109375" style="47" customWidth="1"/>
    <col min="11" max="13" width="9.140625" style="47"/>
    <col min="14" max="14" width="14.28515625" style="47" bestFit="1" customWidth="1"/>
    <col min="15" max="19" width="9.140625" style="47"/>
    <col min="20" max="20" width="10.140625" style="47" customWidth="1"/>
    <col min="21" max="21" width="9.140625" style="47"/>
    <col min="22" max="22" width="2.7109375" style="47" customWidth="1"/>
    <col min="23" max="23" width="9.140625" style="47"/>
    <col min="24" max="24" width="2.7109375" style="47" customWidth="1"/>
    <col min="25" max="26" width="9.140625" style="47"/>
    <col min="27" max="28" width="2.7109375" style="47" customWidth="1"/>
    <col min="29" max="33" width="9.140625" style="47"/>
    <col min="34" max="34" width="2.7109375" style="47" customWidth="1"/>
    <col min="35" max="35" width="2.7109375" style="47" bestFit="1" customWidth="1"/>
    <col min="36" max="36" width="8.42578125" style="47" bestFit="1" customWidth="1"/>
    <col min="37" max="37" width="5.42578125" style="47" bestFit="1" customWidth="1"/>
    <col min="38" max="39" width="27.85546875" style="47" bestFit="1" customWidth="1"/>
    <col min="40" max="40" width="22.140625" style="47" customWidth="1"/>
    <col min="41" max="41" width="2.7109375" style="47" customWidth="1"/>
    <col min="42" max="16384" width="9.140625" style="47"/>
  </cols>
  <sheetData>
    <row r="1" spans="1:41" x14ac:dyDescent="0.2">
      <c r="J1" s="198" t="s">
        <v>237</v>
      </c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46"/>
      <c r="W1" s="246"/>
      <c r="X1" s="118"/>
      <c r="Y1" s="118"/>
      <c r="Z1" s="118"/>
      <c r="AA1" s="245"/>
      <c r="AB1" s="13"/>
      <c r="AC1" s="13"/>
      <c r="AD1" s="13"/>
      <c r="AE1" s="13"/>
      <c r="AF1" s="13"/>
      <c r="AH1" s="95" t="s">
        <v>159</v>
      </c>
      <c r="AO1" s="20"/>
    </row>
    <row r="2" spans="1:41" x14ac:dyDescent="0.2">
      <c r="J2" s="197"/>
      <c r="K2" s="79"/>
      <c r="L2" s="196"/>
      <c r="M2" s="196"/>
      <c r="N2" s="79"/>
      <c r="O2" s="79"/>
      <c r="P2" s="79"/>
      <c r="Q2" s="79"/>
      <c r="R2" s="79"/>
      <c r="S2" s="79"/>
      <c r="T2" s="79"/>
      <c r="U2" s="79"/>
      <c r="V2" s="165"/>
      <c r="W2" s="165"/>
      <c r="X2" s="79"/>
      <c r="Y2" s="165"/>
      <c r="Z2" s="79"/>
      <c r="AA2" s="244"/>
      <c r="AB2" s="13"/>
      <c r="AC2" s="13"/>
      <c r="AD2" s="13"/>
      <c r="AE2" s="13"/>
      <c r="AF2" s="13"/>
      <c r="AH2" s="95"/>
      <c r="AL2" s="159" t="s">
        <v>158</v>
      </c>
      <c r="AM2" s="158" t="str">
        <f>FuturesHWConvAdj!C5</f>
        <v>CNHHW_Volatility_Quote#0000</v>
      </c>
      <c r="AO2" s="20"/>
    </row>
    <row r="3" spans="1:41" ht="12" thickBot="1" x14ac:dyDescent="0.25">
      <c r="J3" s="197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165"/>
      <c r="W3" s="165"/>
      <c r="X3" s="79"/>
      <c r="Y3" s="79"/>
      <c r="Z3" s="79"/>
      <c r="AA3" s="244"/>
      <c r="AB3" s="13"/>
      <c r="AC3" s="13"/>
      <c r="AD3" s="13"/>
      <c r="AE3" s="13"/>
      <c r="AF3" s="13"/>
      <c r="AH3" s="95"/>
      <c r="AL3" s="159" t="s">
        <v>157</v>
      </c>
      <c r="AM3" s="158" t="str">
        <f>FuturesHWConvAdj!C6</f>
        <v>CNHHW_MeanReversion_Quote#0000</v>
      </c>
      <c r="AO3" s="20"/>
    </row>
    <row r="4" spans="1:41" ht="12" thickBot="1" x14ac:dyDescent="0.25">
      <c r="A4" s="100" t="s">
        <v>115</v>
      </c>
      <c r="B4" s="99"/>
      <c r="C4" s="99"/>
      <c r="D4" s="98" t="s">
        <v>114</v>
      </c>
      <c r="E4" s="98" t="s">
        <v>17</v>
      </c>
      <c r="F4" s="97"/>
      <c r="G4" s="97"/>
      <c r="H4" s="96"/>
      <c r="J4" s="197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165"/>
      <c r="W4" s="165"/>
      <c r="X4" s="79"/>
      <c r="Y4" s="79"/>
      <c r="Z4" s="194">
        <f>_xll.ohTrigger(Z6:Z47)</f>
        <v>2</v>
      </c>
      <c r="AA4" s="244"/>
      <c r="AB4" s="13"/>
      <c r="AC4" s="13"/>
      <c r="AD4" s="13"/>
      <c r="AE4" s="13"/>
      <c r="AF4" s="13"/>
      <c r="AH4" s="95"/>
      <c r="AL4" s="159" t="s">
        <v>61</v>
      </c>
      <c r="AM4" s="158" t="str">
        <f>'CNH Hibor'!I10</f>
        <v>CnhHibor2M</v>
      </c>
      <c r="AN4" s="157" t="s">
        <v>17</v>
      </c>
      <c r="AO4" s="20"/>
    </row>
    <row r="5" spans="1:41" ht="22.5" x14ac:dyDescent="0.2">
      <c r="A5" s="95"/>
      <c r="B5" s="43" t="s">
        <v>113</v>
      </c>
      <c r="C5" s="44" t="s">
        <v>112</v>
      </c>
      <c r="D5" s="44" t="s">
        <v>111</v>
      </c>
      <c r="E5" s="42" t="str">
        <f>Currency&amp;"_010_"&amp;$D$4&amp;$E$4&amp;".xml"</f>
        <v>CNH_010_FUT3M.xml</v>
      </c>
      <c r="F5" s="41" t="str">
        <f>IF(Serialize,_xll.ohObjectSave(F6:F47,SerializationPath&amp;E5,FileOverwrite,Serialize),"---")</f>
        <v>---</v>
      </c>
      <c r="G5" s="52" t="str">
        <f>_xll.ohRangeRetrieveError(F5)</f>
        <v/>
      </c>
      <c r="H5" s="83"/>
      <c r="J5" s="197"/>
      <c r="K5" s="252" t="s">
        <v>113</v>
      </c>
      <c r="L5" s="248" t="s">
        <v>112</v>
      </c>
      <c r="M5" s="248" t="s">
        <v>111</v>
      </c>
      <c r="N5" s="248" t="s">
        <v>202</v>
      </c>
      <c r="O5" s="251" t="str">
        <f>_xll.RData(O6:O47,P5:T5,"RTFEED:IDN",ReutersRtMode,,P6)</f>
        <v>Updated at 12:37:12</v>
      </c>
      <c r="P5" s="248" t="s">
        <v>201</v>
      </c>
      <c r="Q5" s="248" t="s">
        <v>161</v>
      </c>
      <c r="R5" s="248" t="s">
        <v>160</v>
      </c>
      <c r="S5" s="248" t="s">
        <v>178</v>
      </c>
      <c r="T5" s="248" t="s">
        <v>196</v>
      </c>
      <c r="U5" s="250" t="s">
        <v>195</v>
      </c>
      <c r="V5" s="165"/>
      <c r="W5" s="249" t="s">
        <v>191</v>
      </c>
      <c r="X5" s="165"/>
      <c r="Y5" s="252" t="s">
        <v>189</v>
      </c>
      <c r="Z5" s="247" t="s">
        <v>188</v>
      </c>
      <c r="AA5" s="20"/>
      <c r="AB5" s="13"/>
      <c r="AC5" s="123" t="s">
        <v>200</v>
      </c>
      <c r="AD5" s="121" t="s">
        <v>199</v>
      </c>
      <c r="AE5" s="13"/>
      <c r="AF5" s="216" t="s">
        <v>194</v>
      </c>
      <c r="AH5" s="95"/>
      <c r="AI5" s="43" t="s">
        <v>113</v>
      </c>
      <c r="AJ5" s="114" t="s">
        <v>112</v>
      </c>
      <c r="AK5" s="114" t="s">
        <v>111</v>
      </c>
      <c r="AL5" s="42" t="str">
        <f>Currency&amp;"_020_Futures"&amp;AN4&amp;"ConvAdj.xml"</f>
        <v>CNH_020_Futures3MConvAdj.xml</v>
      </c>
      <c r="AM5" s="53" t="str">
        <f>IF(Serialize,_xll.ohObjectSave(AM6:AM47,SerializationPath&amp;AL5,FileOverwrite,Serialize),"---")</f>
        <v>---</v>
      </c>
      <c r="AN5" s="26" t="str">
        <f>_xll.ohRangeRetrieveError(AM5)</f>
        <v/>
      </c>
      <c r="AO5" s="20"/>
    </row>
    <row r="6" spans="1:41" x14ac:dyDescent="0.2">
      <c r="A6" s="89"/>
      <c r="B6" s="94">
        <v>1</v>
      </c>
      <c r="C6" s="93" t="b">
        <v>0</v>
      </c>
      <c r="D6" s="92" t="str">
        <f t="array" ref="D6:D47">_xll.qlIMMNextCodes(_xll.qlSettingsEvaluationDate(Trigger)-1,$C6:$C47)</f>
        <v>N4</v>
      </c>
      <c r="E6" s="85" t="str">
        <f t="shared" ref="E6:E37" si="0">Currency&amp;$D$4&amp;$E$4&amp;$D6&amp;QuoteSuffix</f>
        <v>CNHFUT3MN4_Quote</v>
      </c>
      <c r="F6" s="91" t="str">
        <f>_xll.qlSimpleQuote(E6,,PriceTickValue,Permanent,Trigger,ObjectOverwrite)</f>
        <v>CNHFUT3MN4_Quote#0000</v>
      </c>
      <c r="G6" s="90" t="str">
        <f>_xll.ohRangeRetrieveError(F6)</f>
        <v/>
      </c>
      <c r="H6" s="83"/>
      <c r="J6" s="229"/>
      <c r="K6" s="242">
        <v>1</v>
      </c>
      <c r="L6" s="241" t="b">
        <v>0</v>
      </c>
      <c r="M6" s="182" t="str">
        <f t="array" ref="M6:M47">_xll.qlIMMcode(FuturesDates)</f>
        <v>N4</v>
      </c>
      <c r="N6" s="240">
        <f t="array" ref="N6:N47">_xll.qlIMMNextDates(_xll.qlSettingsEvaluationDate(Trigger)-1,$L6:$L47)</f>
        <v>41836</v>
      </c>
      <c r="O6" s="182" t="str">
        <f t="array" ref="O6:O47">VLOOKUP(Currency,LiffeCodes,2)&amp;FuturesCodes</f>
        <v>FESN4</v>
      </c>
      <c r="P6" s="239" t="s">
        <v>263</v>
      </c>
      <c r="Q6" s="182" t="s">
        <v>263</v>
      </c>
      <c r="R6" s="182" t="s">
        <v>263</v>
      </c>
      <c r="S6" s="182" t="s">
        <v>263</v>
      </c>
      <c r="T6" s="182" t="s">
        <v>263</v>
      </c>
      <c r="U6" s="184" t="e">
        <f>_xll.qlMidSafe($Q6,$R6)</f>
        <v>#NUM!</v>
      </c>
      <c r="V6" s="165"/>
      <c r="W6" s="238">
        <v>99.773750000000007</v>
      </c>
      <c r="X6" s="165"/>
      <c r="Y6" s="237" t="e">
        <f t="array" ref="Y6:Y47">QuoteLive</f>
        <v>#NUM!</v>
      </c>
      <c r="Z6" s="184" t="e">
        <f>_xll.qlSimpleQuoteSetValue(F6,Y6,Trigger)</f>
        <v>#NUM!</v>
      </c>
      <c r="AA6" s="20"/>
      <c r="AB6" s="13"/>
      <c r="AC6" s="37" t="s">
        <v>71</v>
      </c>
      <c r="AD6" s="35" t="s">
        <v>206</v>
      </c>
      <c r="AE6" s="13"/>
      <c r="AF6" s="199" t="e">
        <f t="shared" ref="AF6:AF47" si="1">(R6-U6)/50</f>
        <v>#VALUE!</v>
      </c>
      <c r="AH6" s="89"/>
      <c r="AI6" s="94">
        <v>1</v>
      </c>
      <c r="AJ6" s="92" t="b">
        <v>0</v>
      </c>
      <c r="AK6" s="92" t="str">
        <f t="array" ref="AK6:AK47">_xll.qlIMMNextCodes(_xll.qlSettingsEvaluationDate(Trigger)-1,$AJ6:$AJ47)</f>
        <v>N4</v>
      </c>
      <c r="AL6" s="156" t="str">
        <f t="shared" ref="AL6:AL47" si="2">Currency&amp;"FUT"&amp;$AN$4&amp;$AK6&amp;"ConvAdj"&amp;QuoteSuffix</f>
        <v>CNHFUT3MN4ConvAdj_Quote</v>
      </c>
      <c r="AM6" s="155" t="e">
        <f>_xll.qlFuturesConvAdjustmentQuote(AL6,IborIndex,AK6,F6,Volatility,MeanReversion,Permanent,AND(ISERROR(Z6),ISERROR(FuturesHWConvAdj!Q5:Q6)),ObjectOverwrite)</f>
        <v>#NUM!</v>
      </c>
      <c r="AN6" s="26" t="str">
        <f ca="1">_xll.ohRangeRetrieveError(AM6)</f>
        <v>qlFuturesConvAdjustmentQuote - ObjectHandler error: attempt to retrieve object with unknown ID 'CnhHibor2M'</v>
      </c>
      <c r="AO6" s="20"/>
    </row>
    <row r="7" spans="1:41" x14ac:dyDescent="0.2">
      <c r="A7" s="89"/>
      <c r="B7" s="88">
        <v>2</v>
      </c>
      <c r="C7" s="87" t="b">
        <v>0</v>
      </c>
      <c r="D7" s="86" t="str">
        <v>Q4</v>
      </c>
      <c r="E7" s="85" t="str">
        <f t="shared" si="0"/>
        <v>CNHFUT3MQ4_Quote</v>
      </c>
      <c r="F7" s="84" t="str">
        <f>_xll.qlSimpleQuote(E7,,PriceTickValue,Permanent,Trigger,ObjectOverwrite)</f>
        <v>CNHFUT3MQ4_Quote#0000</v>
      </c>
      <c r="G7" s="49" t="str">
        <f>_xll.ohRangeRetrieveError(F7)</f>
        <v/>
      </c>
      <c r="H7" s="83"/>
      <c r="J7" s="229"/>
      <c r="K7" s="235">
        <v>2</v>
      </c>
      <c r="L7" s="234" t="b">
        <v>0</v>
      </c>
      <c r="M7" s="163" t="str">
        <v>Q4</v>
      </c>
      <c r="N7" s="233">
        <v>41871</v>
      </c>
      <c r="O7" s="163" t="str">
        <v>FESQ4</v>
      </c>
      <c r="P7" s="232" t="s">
        <v>263</v>
      </c>
      <c r="Q7" s="163" t="s">
        <v>263</v>
      </c>
      <c r="R7" s="163" t="s">
        <v>263</v>
      </c>
      <c r="S7" s="163" t="s">
        <v>263</v>
      </c>
      <c r="T7" s="163" t="s">
        <v>263</v>
      </c>
      <c r="U7" s="167" t="e">
        <f>_xll.qlMidSafe($Q7,$R7)</f>
        <v>#NUM!</v>
      </c>
      <c r="V7" s="165"/>
      <c r="W7" s="236">
        <v>99.772500000000008</v>
      </c>
      <c r="X7" s="165"/>
      <c r="Y7" s="230" t="e">
        <v>#NUM!</v>
      </c>
      <c r="Z7" s="167" t="e">
        <f>_xll.qlSimpleQuoteSetValue(F7,Y7,Trigger)</f>
        <v>#NUM!</v>
      </c>
      <c r="AA7" s="20"/>
      <c r="AB7" s="13"/>
      <c r="AC7" s="37" t="s">
        <v>70</v>
      </c>
      <c r="AD7" s="35" t="s">
        <v>205</v>
      </c>
      <c r="AE7" s="13"/>
      <c r="AF7" s="199" t="e">
        <f t="shared" si="1"/>
        <v>#VALUE!</v>
      </c>
      <c r="AH7" s="89"/>
      <c r="AI7" s="88">
        <v>2</v>
      </c>
      <c r="AJ7" s="86" t="b">
        <v>0</v>
      </c>
      <c r="AK7" s="86" t="str">
        <v>Q4</v>
      </c>
      <c r="AL7" s="156" t="str">
        <f t="shared" si="2"/>
        <v>CNHFUT3MQ4ConvAdj_Quote</v>
      </c>
      <c r="AM7" s="155" t="e">
        <f>_xll.qlFuturesConvAdjustmentQuote(AL7,IborIndex,AK7,F7,Volatility,MeanReversion,Permanent,AND(ISERROR(Z7),ISERROR(FuturesHWConvAdj!Q6:Q7)),ObjectOverwrite)</f>
        <v>#NUM!</v>
      </c>
      <c r="AN7" s="26" t="str">
        <f ca="1">_xll.ohRangeRetrieveError(AM7)</f>
        <v>qlFuturesConvAdjustmentQuote - ObjectHandler error: attempt to retrieve object with unknown ID 'CnhHibor2M'</v>
      </c>
      <c r="AO7" s="20"/>
    </row>
    <row r="8" spans="1:41" x14ac:dyDescent="0.2">
      <c r="A8" s="89"/>
      <c r="B8" s="88">
        <v>3</v>
      </c>
      <c r="C8" s="87" t="b">
        <v>0</v>
      </c>
      <c r="D8" s="86" t="str">
        <v>U4</v>
      </c>
      <c r="E8" s="85" t="str">
        <f t="shared" si="0"/>
        <v>CNHFUT3MU4_Quote</v>
      </c>
      <c r="F8" s="84" t="str">
        <f>_xll.qlSimpleQuote(E8,,PriceTickValue,Permanent,Trigger,ObjectOverwrite)</f>
        <v>CNHFUT3MU4_Quote#0000</v>
      </c>
      <c r="G8" s="49" t="str">
        <f>_xll.ohRangeRetrieveError(F8)</f>
        <v/>
      </c>
      <c r="H8" s="83"/>
      <c r="J8" s="229"/>
      <c r="K8" s="235">
        <v>3</v>
      </c>
      <c r="L8" s="234" t="b">
        <v>0</v>
      </c>
      <c r="M8" s="163" t="str">
        <v>U4</v>
      </c>
      <c r="N8" s="233">
        <v>41899</v>
      </c>
      <c r="O8" s="163" t="str">
        <v>FESU4</v>
      </c>
      <c r="P8" s="232" t="s">
        <v>263</v>
      </c>
      <c r="Q8" s="163" t="s">
        <v>263</v>
      </c>
      <c r="R8" s="163" t="s">
        <v>263</v>
      </c>
      <c r="S8" s="163" t="s">
        <v>263</v>
      </c>
      <c r="T8" s="163" t="s">
        <v>263</v>
      </c>
      <c r="U8" s="167" t="e">
        <f>_xll.qlMidSafe($Q8,$R8)</f>
        <v>#NUM!</v>
      </c>
      <c r="V8" s="165"/>
      <c r="W8" s="236">
        <v>99.77000000000001</v>
      </c>
      <c r="X8" s="165"/>
      <c r="Y8" s="230" t="e">
        <v>#NUM!</v>
      </c>
      <c r="Z8" s="167" t="e">
        <f>_xll.qlSimpleQuoteSetValue(F8,Y8,Trigger)</f>
        <v>#NUM!</v>
      </c>
      <c r="AA8" s="20"/>
      <c r="AB8" s="13"/>
      <c r="AC8" s="37" t="s">
        <v>68</v>
      </c>
      <c r="AD8" s="35" t="s">
        <v>204</v>
      </c>
      <c r="AE8" s="13"/>
      <c r="AF8" s="199" t="e">
        <f t="shared" si="1"/>
        <v>#VALUE!</v>
      </c>
      <c r="AH8" s="89"/>
      <c r="AI8" s="88">
        <v>3</v>
      </c>
      <c r="AJ8" s="86" t="b">
        <v>0</v>
      </c>
      <c r="AK8" s="86" t="str">
        <v>U4</v>
      </c>
      <c r="AL8" s="156" t="str">
        <f t="shared" si="2"/>
        <v>CNHFUT3MU4ConvAdj_Quote</v>
      </c>
      <c r="AM8" s="155" t="e">
        <f>_xll.qlFuturesConvAdjustmentQuote(AL8,IborIndex,AK8,F8,Volatility,MeanReversion,Permanent,AND(ISERROR(Z8),ISERROR(FuturesHWConvAdj!Q7:Q8)),ObjectOverwrite)</f>
        <v>#NUM!</v>
      </c>
      <c r="AN8" s="26" t="str">
        <f ca="1">_xll.ohRangeRetrieveError(AM8)</f>
        <v>qlFuturesConvAdjustmentQuote - ObjectHandler error: attempt to retrieve object with unknown ID 'CnhHibor2M'</v>
      </c>
      <c r="AO8" s="20"/>
    </row>
    <row r="9" spans="1:41" x14ac:dyDescent="0.2">
      <c r="A9" s="89"/>
      <c r="B9" s="88">
        <v>4</v>
      </c>
      <c r="C9" s="87" t="b">
        <v>0</v>
      </c>
      <c r="D9" s="86" t="str">
        <v>V4</v>
      </c>
      <c r="E9" s="85" t="str">
        <f t="shared" si="0"/>
        <v>CNHFUT3MV4_Quote</v>
      </c>
      <c r="F9" s="84" t="str">
        <f>_xll.qlSimpleQuote(E9,,PriceTickValue,Permanent,Trigger,ObjectOverwrite)</f>
        <v>CNHFUT3MV4_Quote#0000</v>
      </c>
      <c r="G9" s="49" t="str">
        <f>_xll.ohRangeRetrieveError(F9)</f>
        <v/>
      </c>
      <c r="H9" s="83"/>
      <c r="J9" s="229"/>
      <c r="K9" s="235">
        <v>4</v>
      </c>
      <c r="L9" s="234" t="b">
        <v>0</v>
      </c>
      <c r="M9" s="163" t="str">
        <v>V4</v>
      </c>
      <c r="N9" s="233">
        <v>41927</v>
      </c>
      <c r="O9" s="163" t="str">
        <v>FESV4</v>
      </c>
      <c r="P9" s="232" t="s">
        <v>263</v>
      </c>
      <c r="Q9" s="163" t="s">
        <v>263</v>
      </c>
      <c r="R9" s="163" t="s">
        <v>263</v>
      </c>
      <c r="S9" s="163" t="s">
        <v>263</v>
      </c>
      <c r="T9" s="163" t="s">
        <v>263</v>
      </c>
      <c r="U9" s="167" t="e">
        <f>_xll.qlMidSafe($Q9,$R9)</f>
        <v>#NUM!</v>
      </c>
      <c r="V9" s="165"/>
      <c r="W9" s="236">
        <v>99.767499999999998</v>
      </c>
      <c r="X9" s="165"/>
      <c r="Y9" s="230" t="e">
        <v>#NUM!</v>
      </c>
      <c r="Z9" s="167" t="e">
        <f>_xll.qlSimpleQuoteSetValue(F9,Y9,Trigger)</f>
        <v>#NUM!</v>
      </c>
      <c r="AA9" s="20"/>
      <c r="AB9" s="13"/>
      <c r="AC9" s="37" t="s">
        <v>67</v>
      </c>
      <c r="AD9" s="35"/>
      <c r="AE9" s="13"/>
      <c r="AF9" s="199" t="e">
        <f t="shared" si="1"/>
        <v>#VALUE!</v>
      </c>
      <c r="AH9" s="89"/>
      <c r="AI9" s="88">
        <v>4</v>
      </c>
      <c r="AJ9" s="86" t="b">
        <v>0</v>
      </c>
      <c r="AK9" s="86" t="str">
        <v>V4</v>
      </c>
      <c r="AL9" s="156" t="str">
        <f t="shared" si="2"/>
        <v>CNHFUT3MV4ConvAdj_Quote</v>
      </c>
      <c r="AM9" s="155" t="e">
        <f>_xll.qlFuturesConvAdjustmentQuote(AL9,IborIndex,AK9,F9,Volatility,MeanReversion,Permanent,AND(ISERROR(Z9),ISERROR(FuturesHWConvAdj!Q8:Q9)),ObjectOverwrite)</f>
        <v>#NUM!</v>
      </c>
      <c r="AN9" s="26" t="str">
        <f ca="1">_xll.ohRangeRetrieveError(AM9)</f>
        <v>qlFuturesConvAdjustmentQuote - ObjectHandler error: attempt to retrieve object with unknown ID 'CnhHibor2M'</v>
      </c>
      <c r="AO9" s="20"/>
    </row>
    <row r="10" spans="1:41" ht="12" thickBot="1" x14ac:dyDescent="0.25">
      <c r="A10" s="89"/>
      <c r="B10" s="88">
        <v>5</v>
      </c>
      <c r="C10" s="87" t="b">
        <v>0</v>
      </c>
      <c r="D10" s="86" t="str">
        <v>X4</v>
      </c>
      <c r="E10" s="85" t="str">
        <f t="shared" si="0"/>
        <v>CNHFUT3MX4_Quote</v>
      </c>
      <c r="F10" s="84" t="str">
        <f>_xll.qlSimpleQuote(E10,,PriceTickValue,Permanent,Trigger,ObjectOverwrite)</f>
        <v>CNHFUT3MX4_Quote#0000</v>
      </c>
      <c r="G10" s="49" t="str">
        <f>_xll.ohRangeRetrieveError(F10)</f>
        <v/>
      </c>
      <c r="H10" s="83"/>
      <c r="I10" s="375"/>
      <c r="J10" s="229"/>
      <c r="K10" s="235">
        <v>5</v>
      </c>
      <c r="L10" s="234" t="b">
        <v>0</v>
      </c>
      <c r="M10" s="163" t="str">
        <v>X4</v>
      </c>
      <c r="N10" s="233">
        <v>41962</v>
      </c>
      <c r="O10" s="163" t="str">
        <v>FESX4</v>
      </c>
      <c r="P10" s="232" t="s">
        <v>263</v>
      </c>
      <c r="Q10" s="163" t="s">
        <v>263</v>
      </c>
      <c r="R10" s="163" t="s">
        <v>263</v>
      </c>
      <c r="S10" s="163" t="s">
        <v>263</v>
      </c>
      <c r="T10" s="163" t="s">
        <v>263</v>
      </c>
      <c r="U10" s="167" t="e">
        <f>_xll.qlMidSafe($Q10,$R10)</f>
        <v>#NUM!</v>
      </c>
      <c r="V10" s="165"/>
      <c r="W10" s="231">
        <v>99.762499999999989</v>
      </c>
      <c r="X10" s="165"/>
      <c r="Y10" s="230" t="e">
        <v>#NUM!</v>
      </c>
      <c r="Z10" s="167" t="e">
        <f>_xll.qlSimpleQuoteSetValue(F10,Y10,Trigger)</f>
        <v>#NUM!</v>
      </c>
      <c r="AA10" s="20"/>
      <c r="AB10" s="13"/>
      <c r="AC10" s="34" t="s">
        <v>64</v>
      </c>
      <c r="AD10" s="32" t="s">
        <v>203</v>
      </c>
      <c r="AE10" s="13"/>
      <c r="AF10" s="199" t="e">
        <f t="shared" si="1"/>
        <v>#VALUE!</v>
      </c>
      <c r="AH10" s="89"/>
      <c r="AI10" s="88">
        <v>5</v>
      </c>
      <c r="AJ10" s="86" t="b">
        <v>0</v>
      </c>
      <c r="AK10" s="86" t="str">
        <v>X4</v>
      </c>
      <c r="AL10" s="156" t="str">
        <f t="shared" si="2"/>
        <v>CNHFUT3MX4ConvAdj_Quote</v>
      </c>
      <c r="AM10" s="155" t="e">
        <f>_xll.qlFuturesConvAdjustmentQuote(AL10,IborIndex,AK10,F10,Volatility,MeanReversion,Permanent,AND(ISERROR(Z10),ISERROR(FuturesHWConvAdj!Q9:Q10)),ObjectOverwrite)</f>
        <v>#NUM!</v>
      </c>
      <c r="AN10" s="26" t="str">
        <f ca="1">_xll.ohRangeRetrieveError(AM10)</f>
        <v>qlFuturesConvAdjustmentQuote - ObjectHandler error: attempt to retrieve object with unknown ID 'CnhHibor2M'</v>
      </c>
      <c r="AO10" s="20"/>
    </row>
    <row r="11" spans="1:41" x14ac:dyDescent="0.2">
      <c r="A11" s="89"/>
      <c r="B11" s="88">
        <v>6</v>
      </c>
      <c r="C11" s="87" t="b">
        <v>0</v>
      </c>
      <c r="D11" s="86" t="str">
        <v>Z4</v>
      </c>
      <c r="E11" s="85" t="str">
        <f t="shared" si="0"/>
        <v>CNHFUT3MZ4_Quote</v>
      </c>
      <c r="F11" s="84" t="str">
        <f>_xll.qlSimpleQuote(E11,,PriceTickValue,Permanent,Trigger,ObjectOverwrite)</f>
        <v>CNHFUT3MZ4_Quote#0000</v>
      </c>
      <c r="G11" s="49" t="str">
        <f>_xll.ohRangeRetrieveError(F11)</f>
        <v/>
      </c>
      <c r="H11" s="83"/>
      <c r="J11" s="229"/>
      <c r="K11" s="235">
        <v>6</v>
      </c>
      <c r="L11" s="234" t="b">
        <v>0</v>
      </c>
      <c r="M11" s="163" t="str">
        <v>Z4</v>
      </c>
      <c r="N11" s="233">
        <v>41990</v>
      </c>
      <c r="O11" s="163" t="str">
        <v>FESZ4</v>
      </c>
      <c r="P11" s="232" t="s">
        <v>263</v>
      </c>
      <c r="Q11" s="163" t="s">
        <v>263</v>
      </c>
      <c r="R11" s="163" t="s">
        <v>263</v>
      </c>
      <c r="S11" s="163" t="s">
        <v>263</v>
      </c>
      <c r="T11" s="163" t="s">
        <v>263</v>
      </c>
      <c r="U11" s="167" t="e">
        <f>_xll.qlMidSafe($Q11,$R11)</f>
        <v>#NUM!</v>
      </c>
      <c r="V11" s="165"/>
      <c r="W11" s="231">
        <v>99.754999999999995</v>
      </c>
      <c r="X11" s="165"/>
      <c r="Y11" s="230" t="e">
        <v>#NUM!</v>
      </c>
      <c r="Z11" s="167" t="e">
        <f>_xll.qlSimpleQuoteSetValue(F11,Y11,Trigger)</f>
        <v>#NUM!</v>
      </c>
      <c r="AA11" s="20"/>
      <c r="AB11" s="13"/>
      <c r="AC11" s="13"/>
      <c r="AD11" s="13"/>
      <c r="AE11" s="13"/>
      <c r="AF11" s="199" t="e">
        <f t="shared" si="1"/>
        <v>#VALUE!</v>
      </c>
      <c r="AH11" s="89"/>
      <c r="AI11" s="88">
        <v>6</v>
      </c>
      <c r="AJ11" s="86" t="b">
        <v>0</v>
      </c>
      <c r="AK11" s="86" t="str">
        <v>Z4</v>
      </c>
      <c r="AL11" s="156" t="str">
        <f t="shared" si="2"/>
        <v>CNHFUT3MZ4ConvAdj_Quote</v>
      </c>
      <c r="AM11" s="155" t="e">
        <f>_xll.qlFuturesConvAdjustmentQuote(AL11,IborIndex,AK11,F11,Volatility,MeanReversion,Permanent,AND(ISERROR(Z11),ISERROR(FuturesHWConvAdj!Q10:Q11)),ObjectOverwrite)</f>
        <v>#NUM!</v>
      </c>
      <c r="AN11" s="26" t="str">
        <f ca="1">_xll.ohRangeRetrieveError(AM11)</f>
        <v>qlFuturesConvAdjustmentQuote - ObjectHandler error: attempt to retrieve object with unknown ID 'CnhHibor2M'</v>
      </c>
      <c r="AO11" s="20"/>
    </row>
    <row r="12" spans="1:41" x14ac:dyDescent="0.2">
      <c r="A12" s="89"/>
      <c r="B12" s="88">
        <v>7</v>
      </c>
      <c r="C12" s="87" t="b">
        <v>0</v>
      </c>
      <c r="D12" s="86" t="str">
        <v>F5</v>
      </c>
      <c r="E12" s="85" t="str">
        <f t="shared" si="0"/>
        <v>CNHFUT3MF5_Quote</v>
      </c>
      <c r="F12" s="84" t="str">
        <f>_xll.qlSimpleQuote(E12,,PriceTickValue,Permanent,Trigger,ObjectOverwrite)</f>
        <v>CNHFUT3MF5_Quote#0000</v>
      </c>
      <c r="G12" s="49" t="str">
        <f>_xll.ohRangeRetrieveError(F12)</f>
        <v/>
      </c>
      <c r="H12" s="83"/>
      <c r="J12" s="229"/>
      <c r="K12" s="235">
        <v>7</v>
      </c>
      <c r="L12" s="234" t="b">
        <v>0</v>
      </c>
      <c r="M12" s="163" t="str">
        <v>F5</v>
      </c>
      <c r="N12" s="233">
        <v>42025</v>
      </c>
      <c r="O12" s="163" t="str">
        <v>FESF5</v>
      </c>
      <c r="P12" s="232" t="s">
        <v>263</v>
      </c>
      <c r="Q12" s="163" t="s">
        <v>263</v>
      </c>
      <c r="R12" s="163" t="s">
        <v>263</v>
      </c>
      <c r="S12" s="163" t="s">
        <v>263</v>
      </c>
      <c r="T12" s="163" t="s">
        <v>263</v>
      </c>
      <c r="U12" s="167" t="e">
        <f>_xll.qlMidSafe($Q12,$R12)</f>
        <v>#NUM!</v>
      </c>
      <c r="V12" s="165"/>
      <c r="W12" s="231">
        <v>99.742500000000007</v>
      </c>
      <c r="X12" s="165"/>
      <c r="Y12" s="230" t="e">
        <v>#NUM!</v>
      </c>
      <c r="Z12" s="167" t="e">
        <f>_xll.qlSimpleQuoteSetValue(F12,Y12,Trigger)</f>
        <v>#NUM!</v>
      </c>
      <c r="AA12" s="20"/>
      <c r="AB12" s="13"/>
      <c r="AC12" s="13"/>
      <c r="AD12" s="13"/>
      <c r="AE12" s="13"/>
      <c r="AF12" s="199" t="e">
        <f t="shared" si="1"/>
        <v>#VALUE!</v>
      </c>
      <c r="AH12" s="89"/>
      <c r="AI12" s="88">
        <v>7</v>
      </c>
      <c r="AJ12" s="86" t="b">
        <v>0</v>
      </c>
      <c r="AK12" s="86" t="str">
        <v>F5</v>
      </c>
      <c r="AL12" s="156" t="str">
        <f t="shared" si="2"/>
        <v>CNHFUT3MF5ConvAdj_Quote</v>
      </c>
      <c r="AM12" s="155" t="e">
        <f>_xll.qlFuturesConvAdjustmentQuote(AL12,IborIndex,AK12,F12,Volatility,MeanReversion,Permanent,AND(ISERROR(Z12),ISERROR(FuturesHWConvAdj!Q11:Q12)),ObjectOverwrite)</f>
        <v>#NUM!</v>
      </c>
      <c r="AN12" s="26" t="str">
        <f ca="1">_xll.ohRangeRetrieveError(AM12)</f>
        <v>qlFuturesConvAdjustmentQuote - ObjectHandler error: attempt to retrieve object with unknown ID 'CnhHibor2M'</v>
      </c>
      <c r="AO12" s="20"/>
    </row>
    <row r="13" spans="1:41" x14ac:dyDescent="0.2">
      <c r="A13" s="89"/>
      <c r="B13" s="88">
        <v>8</v>
      </c>
      <c r="C13" s="87" t="b">
        <v>0</v>
      </c>
      <c r="D13" s="86" t="str">
        <v>G5</v>
      </c>
      <c r="E13" s="85" t="str">
        <f t="shared" si="0"/>
        <v>CNHFUT3MG5_Quote</v>
      </c>
      <c r="F13" s="84" t="str">
        <f>_xll.qlSimpleQuote(E13,,PriceTickValue,Permanent,Trigger,ObjectOverwrite)</f>
        <v>CNHFUT3MG5_Quote#0000</v>
      </c>
      <c r="G13" s="49" t="str">
        <f>_xll.ohRangeRetrieveError(F13)</f>
        <v/>
      </c>
      <c r="H13" s="83"/>
      <c r="J13" s="229"/>
      <c r="K13" s="235">
        <v>8</v>
      </c>
      <c r="L13" s="234" t="b">
        <v>0</v>
      </c>
      <c r="M13" s="163" t="str">
        <v>G5</v>
      </c>
      <c r="N13" s="233">
        <v>42053</v>
      </c>
      <c r="O13" s="163" t="str">
        <v>FESG5</v>
      </c>
      <c r="P13" s="232" t="s">
        <v>263</v>
      </c>
      <c r="Q13" s="163" t="s">
        <v>263</v>
      </c>
      <c r="R13" s="163" t="s">
        <v>263</v>
      </c>
      <c r="S13" s="163" t="s">
        <v>263</v>
      </c>
      <c r="T13" s="163" t="s">
        <v>263</v>
      </c>
      <c r="U13" s="167" t="e">
        <f>_xll.qlMidSafe($Q13,$R13)</f>
        <v>#NUM!</v>
      </c>
      <c r="V13" s="165"/>
      <c r="W13" s="231" t="e">
        <v>#NUM!</v>
      </c>
      <c r="X13" s="165"/>
      <c r="Y13" s="230" t="e">
        <v>#NUM!</v>
      </c>
      <c r="Z13" s="167" t="e">
        <f>_xll.qlSimpleQuoteSetValue(F13,Y13,Trigger)</f>
        <v>#NUM!</v>
      </c>
      <c r="AA13" s="20"/>
      <c r="AB13" s="13"/>
      <c r="AC13" s="13"/>
      <c r="AD13" s="13"/>
      <c r="AE13" s="13"/>
      <c r="AF13" s="199" t="e">
        <f t="shared" si="1"/>
        <v>#VALUE!</v>
      </c>
      <c r="AH13" s="89"/>
      <c r="AI13" s="88">
        <v>8</v>
      </c>
      <c r="AJ13" s="86" t="b">
        <v>0</v>
      </c>
      <c r="AK13" s="86" t="str">
        <v>G5</v>
      </c>
      <c r="AL13" s="156" t="str">
        <f t="shared" si="2"/>
        <v>CNHFUT3MG5ConvAdj_Quote</v>
      </c>
      <c r="AM13" s="155" t="e">
        <f>_xll.qlFuturesConvAdjustmentQuote(AL13,IborIndex,AK13,F13,Volatility,MeanReversion,Permanent,AND(ISERROR(Z13),ISERROR(FuturesHWConvAdj!Q12:Q13)),ObjectOverwrite)</f>
        <v>#NUM!</v>
      </c>
      <c r="AN13" s="26" t="str">
        <f ca="1">_xll.ohRangeRetrieveError(AM13)</f>
        <v>qlFuturesConvAdjustmentQuote - ObjectHandler error: attempt to retrieve object with unknown ID 'CnhHibor2M'</v>
      </c>
      <c r="AO13" s="20"/>
    </row>
    <row r="14" spans="1:41" x14ac:dyDescent="0.2">
      <c r="A14" s="89"/>
      <c r="B14" s="88">
        <v>9</v>
      </c>
      <c r="C14" s="87" t="b">
        <v>0</v>
      </c>
      <c r="D14" s="86" t="str">
        <v>H5</v>
      </c>
      <c r="E14" s="85" t="str">
        <f t="shared" si="0"/>
        <v>CNHFUT3MH5_Quote</v>
      </c>
      <c r="F14" s="84" t="str">
        <f>_xll.qlSimpleQuote(E14,,PriceTickValue,Permanent,Trigger,ObjectOverwrite)</f>
        <v>CNHFUT3MH5_Quote#0000</v>
      </c>
      <c r="G14" s="49" t="str">
        <f>_xll.ohRangeRetrieveError(F14)</f>
        <v/>
      </c>
      <c r="H14" s="83"/>
      <c r="J14" s="229"/>
      <c r="K14" s="235">
        <v>9</v>
      </c>
      <c r="L14" s="234" t="b">
        <v>0</v>
      </c>
      <c r="M14" s="163" t="str">
        <v>H5</v>
      </c>
      <c r="N14" s="233">
        <v>42081</v>
      </c>
      <c r="O14" s="163" t="str">
        <v>FESH5</v>
      </c>
      <c r="P14" s="232" t="s">
        <v>263</v>
      </c>
      <c r="Q14" s="163" t="s">
        <v>263</v>
      </c>
      <c r="R14" s="163" t="s">
        <v>263</v>
      </c>
      <c r="S14" s="163" t="s">
        <v>263</v>
      </c>
      <c r="T14" s="163" t="s">
        <v>263</v>
      </c>
      <c r="U14" s="167" t="e">
        <f>_xll.qlMidSafe($Q14,$R14)</f>
        <v>#NUM!</v>
      </c>
      <c r="V14" s="165"/>
      <c r="W14" s="231" t="e">
        <v>#NUM!</v>
      </c>
      <c r="X14" s="165"/>
      <c r="Y14" s="230" t="e">
        <v>#NUM!</v>
      </c>
      <c r="Z14" s="167" t="e">
        <f>_xll.qlSimpleQuoteSetValue(F14,Y14,Trigger)</f>
        <v>#NUM!</v>
      </c>
      <c r="AA14" s="20"/>
      <c r="AB14" s="13"/>
      <c r="AC14" s="13"/>
      <c r="AD14" s="13"/>
      <c r="AE14" s="13"/>
      <c r="AF14" s="199" t="e">
        <f t="shared" si="1"/>
        <v>#VALUE!</v>
      </c>
      <c r="AH14" s="89"/>
      <c r="AI14" s="88">
        <v>9</v>
      </c>
      <c r="AJ14" s="86" t="b">
        <v>0</v>
      </c>
      <c r="AK14" s="86" t="str">
        <v>H5</v>
      </c>
      <c r="AL14" s="156" t="str">
        <f t="shared" si="2"/>
        <v>CNHFUT3MH5ConvAdj_Quote</v>
      </c>
      <c r="AM14" s="155" t="e">
        <f>_xll.qlFuturesConvAdjustmentQuote(AL14,IborIndex,AK14,F14,Volatility,MeanReversion,Permanent,AND(ISERROR(Z14),ISERROR(FuturesHWConvAdj!Q13:Q14)),ObjectOverwrite)</f>
        <v>#NUM!</v>
      </c>
      <c r="AN14" s="26" t="str">
        <f ca="1">_xll.ohRangeRetrieveError(AM14)</f>
        <v>qlFuturesConvAdjustmentQuote - ObjectHandler error: attempt to retrieve object with unknown ID 'CnhHibor2M'</v>
      </c>
      <c r="AO14" s="20"/>
    </row>
    <row r="15" spans="1:41" x14ac:dyDescent="0.2">
      <c r="A15" s="89"/>
      <c r="B15" s="88">
        <v>10</v>
      </c>
      <c r="C15" s="87" t="b">
        <v>0</v>
      </c>
      <c r="D15" s="86" t="str">
        <v>J5</v>
      </c>
      <c r="E15" s="85" t="str">
        <f t="shared" si="0"/>
        <v>CNHFUT3MJ5_Quote</v>
      </c>
      <c r="F15" s="84" t="str">
        <f>_xll.qlSimpleQuote(E15,,PriceTickValue,Permanent,Trigger,ObjectOverwrite)</f>
        <v>CNHFUT3MJ5_Quote#0000</v>
      </c>
      <c r="G15" s="49" t="str">
        <f>_xll.ohRangeRetrieveError(F15)</f>
        <v/>
      </c>
      <c r="H15" s="83"/>
      <c r="J15" s="229"/>
      <c r="K15" s="235">
        <v>10</v>
      </c>
      <c r="L15" s="234" t="b">
        <v>0</v>
      </c>
      <c r="M15" s="163" t="str">
        <v>J5</v>
      </c>
      <c r="N15" s="233">
        <v>42109</v>
      </c>
      <c r="O15" s="163" t="str">
        <v>FESJ5</v>
      </c>
      <c r="P15" s="232" t="s">
        <v>263</v>
      </c>
      <c r="Q15" s="163" t="s">
        <v>263</v>
      </c>
      <c r="R15" s="163" t="s">
        <v>263</v>
      </c>
      <c r="S15" s="163" t="s">
        <v>263</v>
      </c>
      <c r="T15" s="163" t="s">
        <v>263</v>
      </c>
      <c r="U15" s="167" t="e">
        <f>_xll.qlMidSafe($Q15,$R15)</f>
        <v>#NUM!</v>
      </c>
      <c r="V15" s="165"/>
      <c r="W15" s="231">
        <v>99.667500000000004</v>
      </c>
      <c r="X15" s="165"/>
      <c r="Y15" s="230" t="e">
        <v>#NUM!</v>
      </c>
      <c r="Z15" s="167" t="e">
        <f>_xll.qlSimpleQuoteSetValue(F15,Y15,Trigger)</f>
        <v>#NUM!</v>
      </c>
      <c r="AA15" s="20"/>
      <c r="AB15" s="13"/>
      <c r="AC15" s="13"/>
      <c r="AD15" s="13"/>
      <c r="AE15" s="13"/>
      <c r="AF15" s="199" t="e">
        <f t="shared" si="1"/>
        <v>#VALUE!</v>
      </c>
      <c r="AH15" s="89"/>
      <c r="AI15" s="88">
        <v>10</v>
      </c>
      <c r="AJ15" s="86" t="b">
        <v>0</v>
      </c>
      <c r="AK15" s="86" t="str">
        <v>J5</v>
      </c>
      <c r="AL15" s="156" t="str">
        <f t="shared" si="2"/>
        <v>CNHFUT3MJ5ConvAdj_Quote</v>
      </c>
      <c r="AM15" s="155" t="e">
        <f>_xll.qlFuturesConvAdjustmentQuote(AL15,IborIndex,AK15,F15,Volatility,MeanReversion,Permanent,AND(ISERROR(Z15),ISERROR(FuturesHWConvAdj!Q14:Q15)),ObjectOverwrite)</f>
        <v>#NUM!</v>
      </c>
      <c r="AN15" s="26" t="str">
        <f ca="1">_xll.ohRangeRetrieveError(AM15)</f>
        <v>qlFuturesConvAdjustmentQuote - ObjectHandler error: attempt to retrieve object with unknown ID 'CnhHibor2M'</v>
      </c>
      <c r="AO15" s="20"/>
    </row>
    <row r="16" spans="1:41" x14ac:dyDescent="0.2">
      <c r="A16" s="89"/>
      <c r="B16" s="88">
        <v>11</v>
      </c>
      <c r="C16" s="87" t="b">
        <v>0</v>
      </c>
      <c r="D16" s="86" t="str">
        <v>K5</v>
      </c>
      <c r="E16" s="85" t="str">
        <f t="shared" si="0"/>
        <v>CNHFUT3MK5_Quote</v>
      </c>
      <c r="F16" s="84" t="str">
        <f>_xll.qlSimpleQuote(E16,,PriceTickValue,Permanent,Trigger,ObjectOverwrite)</f>
        <v>CNHFUT3MK5_Quote#0000</v>
      </c>
      <c r="G16" s="49" t="str">
        <f>_xll.ohRangeRetrieveError(F16)</f>
        <v/>
      </c>
      <c r="H16" s="83"/>
      <c r="J16" s="229"/>
      <c r="K16" s="235">
        <v>11</v>
      </c>
      <c r="L16" s="234" t="b">
        <v>0</v>
      </c>
      <c r="M16" s="163" t="str">
        <v>K5</v>
      </c>
      <c r="N16" s="233">
        <v>42144</v>
      </c>
      <c r="O16" s="163" t="str">
        <v>FESK5</v>
      </c>
      <c r="P16" s="232" t="s">
        <v>263</v>
      </c>
      <c r="Q16" s="163" t="s">
        <v>263</v>
      </c>
      <c r="R16" s="163" t="s">
        <v>263</v>
      </c>
      <c r="S16" s="163" t="s">
        <v>263</v>
      </c>
      <c r="T16" s="163" t="s">
        <v>263</v>
      </c>
      <c r="U16" s="167" t="e">
        <f>_xll.qlMidSafe($Q16,$R16)</f>
        <v>#NUM!</v>
      </c>
      <c r="V16" s="165"/>
      <c r="W16" s="231" t="e">
        <v>#NUM!</v>
      </c>
      <c r="X16" s="165"/>
      <c r="Y16" s="230" t="e">
        <v>#NUM!</v>
      </c>
      <c r="Z16" s="167" t="e">
        <f>_xll.qlSimpleQuoteSetValue(F16,Y16,Trigger)</f>
        <v>#NUM!</v>
      </c>
      <c r="AA16" s="20"/>
      <c r="AB16" s="13"/>
      <c r="AC16" s="13"/>
      <c r="AD16" s="13"/>
      <c r="AE16" s="13"/>
      <c r="AF16" s="199" t="e">
        <f t="shared" si="1"/>
        <v>#VALUE!</v>
      </c>
      <c r="AH16" s="89"/>
      <c r="AI16" s="88">
        <v>11</v>
      </c>
      <c r="AJ16" s="86" t="b">
        <v>0</v>
      </c>
      <c r="AK16" s="86" t="str">
        <v>K5</v>
      </c>
      <c r="AL16" s="156" t="str">
        <f t="shared" si="2"/>
        <v>CNHFUT3MK5ConvAdj_Quote</v>
      </c>
      <c r="AM16" s="155" t="e">
        <f>_xll.qlFuturesConvAdjustmentQuote(AL16,IborIndex,AK16,F16,Volatility,MeanReversion,Permanent,AND(ISERROR(Z16),ISERROR(FuturesHWConvAdj!Q15:Q16)),ObjectOverwrite)</f>
        <v>#NUM!</v>
      </c>
      <c r="AN16" s="26" t="str">
        <f ca="1">_xll.ohRangeRetrieveError(AM16)</f>
        <v>qlFuturesConvAdjustmentQuote - ObjectHandler error: attempt to retrieve object with unknown ID 'CnhHibor2M'</v>
      </c>
      <c r="AO16" s="20"/>
    </row>
    <row r="17" spans="1:41" x14ac:dyDescent="0.2">
      <c r="A17" s="89"/>
      <c r="B17" s="88">
        <v>12</v>
      </c>
      <c r="C17" s="87" t="b">
        <v>0</v>
      </c>
      <c r="D17" s="86" t="str">
        <v>M5</v>
      </c>
      <c r="E17" s="85" t="str">
        <f t="shared" si="0"/>
        <v>CNHFUT3MM5_Quote</v>
      </c>
      <c r="F17" s="84" t="str">
        <f>_xll.qlSimpleQuote(E17,,PriceTickValue,Permanent,Trigger,ObjectOverwrite)</f>
        <v>CNHFUT3MM5_Quote#0000</v>
      </c>
      <c r="G17" s="49" t="str">
        <f>_xll.ohRangeRetrieveError(F17)</f>
        <v/>
      </c>
      <c r="H17" s="83"/>
      <c r="J17" s="229"/>
      <c r="K17" s="235">
        <v>12</v>
      </c>
      <c r="L17" s="234" t="b">
        <v>0</v>
      </c>
      <c r="M17" s="163" t="str">
        <v>M5</v>
      </c>
      <c r="N17" s="233">
        <v>42172</v>
      </c>
      <c r="O17" s="163" t="str">
        <v>FESM5</v>
      </c>
      <c r="P17" s="232" t="s">
        <v>263</v>
      </c>
      <c r="Q17" s="163" t="s">
        <v>263</v>
      </c>
      <c r="R17" s="163" t="s">
        <v>263</v>
      </c>
      <c r="S17" s="163" t="s">
        <v>263</v>
      </c>
      <c r="T17" s="163" t="s">
        <v>263</v>
      </c>
      <c r="U17" s="167" t="e">
        <f>_xll.qlMidSafe($Q17,$R17)</f>
        <v>#NUM!</v>
      </c>
      <c r="V17" s="165"/>
      <c r="W17" s="231" t="e">
        <v>#NUM!</v>
      </c>
      <c r="X17" s="165"/>
      <c r="Y17" s="230" t="e">
        <v>#NUM!</v>
      </c>
      <c r="Z17" s="167" t="e">
        <f>_xll.qlSimpleQuoteSetValue(F17,Y17,Trigger)</f>
        <v>#NUM!</v>
      </c>
      <c r="AA17" s="20"/>
      <c r="AB17" s="13"/>
      <c r="AC17" s="13"/>
      <c r="AD17" s="13"/>
      <c r="AE17" s="13"/>
      <c r="AF17" s="199" t="e">
        <f t="shared" si="1"/>
        <v>#VALUE!</v>
      </c>
      <c r="AH17" s="89"/>
      <c r="AI17" s="88">
        <v>12</v>
      </c>
      <c r="AJ17" s="86" t="b">
        <v>0</v>
      </c>
      <c r="AK17" s="86" t="str">
        <v>M5</v>
      </c>
      <c r="AL17" s="156" t="str">
        <f t="shared" si="2"/>
        <v>CNHFUT3MM5ConvAdj_Quote</v>
      </c>
      <c r="AM17" s="155" t="e">
        <f>_xll.qlFuturesConvAdjustmentQuote(AL17,IborIndex,AK17,F17,Volatility,MeanReversion,Permanent,AND(ISERROR(Z17),ISERROR(FuturesHWConvAdj!Q16:Q17)),ObjectOverwrite)</f>
        <v>#NUM!</v>
      </c>
      <c r="AN17" s="26" t="str">
        <f ca="1">_xll.ohRangeRetrieveError(AM17)</f>
        <v>qlFuturesConvAdjustmentQuote - ObjectHandler error: attempt to retrieve object with unknown ID 'CnhHibor2M'</v>
      </c>
      <c r="AO17" s="20"/>
    </row>
    <row r="18" spans="1:41" x14ac:dyDescent="0.2">
      <c r="A18" s="89"/>
      <c r="B18" s="88">
        <v>13</v>
      </c>
      <c r="C18" s="87" t="b">
        <v>1</v>
      </c>
      <c r="D18" s="86" t="str">
        <v>U5</v>
      </c>
      <c r="E18" s="85" t="str">
        <f t="shared" si="0"/>
        <v>CNHFUT3MU5_Quote</v>
      </c>
      <c r="F18" s="84" t="str">
        <f>_xll.qlSimpleQuote(E18,,PriceTickValue,Permanent,Trigger,ObjectOverwrite)</f>
        <v>CNHFUT3MU5_Quote#0000</v>
      </c>
      <c r="G18" s="49" t="str">
        <f>_xll.ohRangeRetrieveError(F18)</f>
        <v/>
      </c>
      <c r="H18" s="83"/>
      <c r="J18" s="229"/>
      <c r="K18" s="235">
        <v>13</v>
      </c>
      <c r="L18" s="234" t="b">
        <v>1</v>
      </c>
      <c r="M18" s="163" t="str">
        <v>U5</v>
      </c>
      <c r="N18" s="233">
        <v>42263</v>
      </c>
      <c r="O18" s="163" t="str">
        <v>FESU5</v>
      </c>
      <c r="P18" s="232" t="s">
        <v>263</v>
      </c>
      <c r="Q18" s="163" t="s">
        <v>263</v>
      </c>
      <c r="R18" s="163" t="s">
        <v>263</v>
      </c>
      <c r="S18" s="163" t="s">
        <v>263</v>
      </c>
      <c r="T18" s="163" t="s">
        <v>263</v>
      </c>
      <c r="U18" s="167" t="e">
        <f>_xll.qlMidSafe($Q18,$R18)</f>
        <v>#NUM!</v>
      </c>
      <c r="V18" s="165"/>
      <c r="W18" s="231">
        <v>99.512500000000003</v>
      </c>
      <c r="X18" s="165"/>
      <c r="Y18" s="230" t="e">
        <v>#NUM!</v>
      </c>
      <c r="Z18" s="167" t="e">
        <f>_xll.qlSimpleQuoteSetValue(F18,Y18,Trigger)</f>
        <v>#NUM!</v>
      </c>
      <c r="AA18" s="20"/>
      <c r="AB18" s="13"/>
      <c r="AC18" s="13"/>
      <c r="AD18" s="13"/>
      <c r="AE18" s="13"/>
      <c r="AF18" s="199" t="e">
        <f t="shared" si="1"/>
        <v>#VALUE!</v>
      </c>
      <c r="AH18" s="89"/>
      <c r="AI18" s="88">
        <v>13</v>
      </c>
      <c r="AJ18" s="86" t="b">
        <v>1</v>
      </c>
      <c r="AK18" s="86" t="str">
        <v>U5</v>
      </c>
      <c r="AL18" s="156" t="str">
        <f t="shared" si="2"/>
        <v>CNHFUT3MU5ConvAdj_Quote</v>
      </c>
      <c r="AM18" s="155" t="e">
        <f>_xll.qlFuturesConvAdjustmentQuote(AL18,IborIndex,AK18,F18,Volatility,MeanReversion,Permanent,AND(ISERROR(Z18),ISERROR(FuturesHWConvAdj!Q17:Q18)),ObjectOverwrite)</f>
        <v>#NUM!</v>
      </c>
      <c r="AN18" s="26" t="str">
        <f ca="1">_xll.ohRangeRetrieveError(AM18)</f>
        <v>qlFuturesConvAdjustmentQuote - ObjectHandler error: attempt to retrieve object with unknown ID 'CnhHibor2M'</v>
      </c>
      <c r="AO18" s="20"/>
    </row>
    <row r="19" spans="1:41" x14ac:dyDescent="0.2">
      <c r="A19" s="89"/>
      <c r="B19" s="88">
        <v>14</v>
      </c>
      <c r="C19" s="87" t="b">
        <v>1</v>
      </c>
      <c r="D19" s="86" t="str">
        <v>Z5</v>
      </c>
      <c r="E19" s="85" t="str">
        <f t="shared" si="0"/>
        <v>CNHFUT3MZ5_Quote</v>
      </c>
      <c r="F19" s="84" t="str">
        <f>_xll.qlSimpleQuote(E19,,PriceTickValue,Permanent,Trigger,ObjectOverwrite)</f>
        <v>CNHFUT3MZ5_Quote#0000</v>
      </c>
      <c r="G19" s="49" t="str">
        <f>_xll.ohRangeRetrieveError(F19)</f>
        <v/>
      </c>
      <c r="H19" s="83"/>
      <c r="J19" s="229"/>
      <c r="K19" s="235">
        <v>14</v>
      </c>
      <c r="L19" s="234" t="b">
        <v>1</v>
      </c>
      <c r="M19" s="163" t="str">
        <v>Z5</v>
      </c>
      <c r="N19" s="233">
        <v>42354</v>
      </c>
      <c r="O19" s="163" t="str">
        <v>FESZ5</v>
      </c>
      <c r="P19" s="232" t="s">
        <v>263</v>
      </c>
      <c r="Q19" s="163" t="s">
        <v>263</v>
      </c>
      <c r="R19" s="163" t="s">
        <v>263</v>
      </c>
      <c r="S19" s="163" t="s">
        <v>263</v>
      </c>
      <c r="T19" s="163" t="s">
        <v>263</v>
      </c>
      <c r="U19" s="167" t="e">
        <f>_xll.qlMidSafe($Q19,$R19)</f>
        <v>#NUM!</v>
      </c>
      <c r="V19" s="165"/>
      <c r="W19" s="231">
        <v>99.317499999999995</v>
      </c>
      <c r="X19" s="165"/>
      <c r="Y19" s="230" t="e">
        <v>#NUM!</v>
      </c>
      <c r="Z19" s="167" t="e">
        <f>_xll.qlSimpleQuoteSetValue(F19,Y19,Trigger)</f>
        <v>#NUM!</v>
      </c>
      <c r="AA19" s="20"/>
      <c r="AB19" s="13"/>
      <c r="AC19" s="13"/>
      <c r="AD19" s="13"/>
      <c r="AE19" s="13"/>
      <c r="AF19" s="199" t="e">
        <f t="shared" si="1"/>
        <v>#VALUE!</v>
      </c>
      <c r="AH19" s="89"/>
      <c r="AI19" s="88">
        <v>14</v>
      </c>
      <c r="AJ19" s="86" t="b">
        <v>1</v>
      </c>
      <c r="AK19" s="86" t="str">
        <v>Z5</v>
      </c>
      <c r="AL19" s="156" t="str">
        <f t="shared" si="2"/>
        <v>CNHFUT3MZ5ConvAdj_Quote</v>
      </c>
      <c r="AM19" s="155" t="e">
        <f>_xll.qlFuturesConvAdjustmentQuote(AL19,IborIndex,AK19,F19,Volatility,MeanReversion,Permanent,AND(ISERROR(Z19),ISERROR(FuturesHWConvAdj!Q18:Q19)),ObjectOverwrite)</f>
        <v>#NUM!</v>
      </c>
      <c r="AN19" s="26" t="str">
        <f ca="1">_xll.ohRangeRetrieveError(AM19)</f>
        <v>qlFuturesConvAdjustmentQuote - ObjectHandler error: attempt to retrieve object with unknown ID 'CnhHibor2M'</v>
      </c>
      <c r="AO19" s="20"/>
    </row>
    <row r="20" spans="1:41" x14ac:dyDescent="0.2">
      <c r="A20" s="89"/>
      <c r="B20" s="88">
        <v>15</v>
      </c>
      <c r="C20" s="87" t="b">
        <v>1</v>
      </c>
      <c r="D20" s="86" t="str">
        <v>H6</v>
      </c>
      <c r="E20" s="85" t="str">
        <f t="shared" si="0"/>
        <v>CNHFUT3MH6_Quote</v>
      </c>
      <c r="F20" s="84" t="str">
        <f>_xll.qlSimpleQuote(E20,,PriceTickValue,Permanent,Trigger,ObjectOverwrite)</f>
        <v>CNHFUT3MH6_Quote#0000</v>
      </c>
      <c r="G20" s="49" t="str">
        <f>_xll.ohRangeRetrieveError(F20)</f>
        <v/>
      </c>
      <c r="H20" s="83"/>
      <c r="J20" s="229"/>
      <c r="K20" s="235">
        <v>15</v>
      </c>
      <c r="L20" s="234" t="b">
        <v>1</v>
      </c>
      <c r="M20" s="163" t="str">
        <v>H6</v>
      </c>
      <c r="N20" s="233">
        <v>42445</v>
      </c>
      <c r="O20" s="163" t="str">
        <v>FESH6</v>
      </c>
      <c r="P20" s="232" t="s">
        <v>263</v>
      </c>
      <c r="Q20" s="163" t="s">
        <v>263</v>
      </c>
      <c r="R20" s="163" t="s">
        <v>263</v>
      </c>
      <c r="S20" s="163" t="s">
        <v>263</v>
      </c>
      <c r="T20" s="163" t="s">
        <v>263</v>
      </c>
      <c r="U20" s="167" t="e">
        <f>_xll.qlMidSafe($Q20,$R20)</f>
        <v>#NUM!</v>
      </c>
      <c r="V20" s="165"/>
      <c r="W20" s="231">
        <v>99.082499999999996</v>
      </c>
      <c r="X20" s="165"/>
      <c r="Y20" s="230" t="e">
        <v>#NUM!</v>
      </c>
      <c r="Z20" s="167" t="e">
        <f>_xll.qlSimpleQuoteSetValue(F20,Y20,Trigger)</f>
        <v>#NUM!</v>
      </c>
      <c r="AA20" s="20"/>
      <c r="AB20" s="13"/>
      <c r="AC20" s="13"/>
      <c r="AD20" s="13"/>
      <c r="AE20" s="13"/>
      <c r="AF20" s="199" t="e">
        <f t="shared" si="1"/>
        <v>#VALUE!</v>
      </c>
      <c r="AH20" s="89"/>
      <c r="AI20" s="88">
        <v>15</v>
      </c>
      <c r="AJ20" s="86" t="b">
        <v>1</v>
      </c>
      <c r="AK20" s="86" t="str">
        <v>H6</v>
      </c>
      <c r="AL20" s="156" t="str">
        <f t="shared" si="2"/>
        <v>CNHFUT3MH6ConvAdj_Quote</v>
      </c>
      <c r="AM20" s="155" t="e">
        <f>_xll.qlFuturesConvAdjustmentQuote(AL20,IborIndex,AK20,F20,Volatility,MeanReversion,Permanent,AND(ISERROR(Z20),ISERROR(FuturesHWConvAdj!Q19:Q20)),ObjectOverwrite)</f>
        <v>#NUM!</v>
      </c>
      <c r="AN20" s="26" t="str">
        <f ca="1">_xll.ohRangeRetrieveError(AM20)</f>
        <v>qlFuturesConvAdjustmentQuote - ObjectHandler error: attempt to retrieve object with unknown ID 'CnhHibor2M'</v>
      </c>
      <c r="AO20" s="20"/>
    </row>
    <row r="21" spans="1:41" x14ac:dyDescent="0.2">
      <c r="A21" s="89"/>
      <c r="B21" s="88">
        <v>16</v>
      </c>
      <c r="C21" s="87" t="b">
        <v>1</v>
      </c>
      <c r="D21" s="86" t="str">
        <v>M6</v>
      </c>
      <c r="E21" s="85" t="str">
        <f t="shared" si="0"/>
        <v>CNHFUT3MM6_Quote</v>
      </c>
      <c r="F21" s="84" t="str">
        <f>_xll.qlSimpleQuote(E21,,PriceTickValue,Permanent,Trigger,ObjectOverwrite)</f>
        <v>CNHFUT3MM6_Quote#0000</v>
      </c>
      <c r="G21" s="49" t="str">
        <f>_xll.ohRangeRetrieveError(F21)</f>
        <v/>
      </c>
      <c r="H21" s="83"/>
      <c r="J21" s="229"/>
      <c r="K21" s="235">
        <v>16</v>
      </c>
      <c r="L21" s="234" t="b">
        <v>1</v>
      </c>
      <c r="M21" s="163" t="str">
        <v>M6</v>
      </c>
      <c r="N21" s="233">
        <v>42536</v>
      </c>
      <c r="O21" s="163" t="str">
        <v>FESM6</v>
      </c>
      <c r="P21" s="232" t="s">
        <v>263</v>
      </c>
      <c r="Q21" s="163" t="s">
        <v>263</v>
      </c>
      <c r="R21" s="163" t="s">
        <v>263</v>
      </c>
      <c r="S21" s="163" t="s">
        <v>263</v>
      </c>
      <c r="T21" s="163" t="s">
        <v>263</v>
      </c>
      <c r="U21" s="167" t="e">
        <f>_xll.qlMidSafe($Q21,$R21)</f>
        <v>#NUM!</v>
      </c>
      <c r="V21" s="165"/>
      <c r="W21" s="231">
        <v>98.832499999999996</v>
      </c>
      <c r="X21" s="165"/>
      <c r="Y21" s="230" t="e">
        <v>#NUM!</v>
      </c>
      <c r="Z21" s="167" t="e">
        <f>_xll.qlSimpleQuoteSetValue(F21,Y21,Trigger)</f>
        <v>#NUM!</v>
      </c>
      <c r="AA21" s="20"/>
      <c r="AB21" s="13"/>
      <c r="AC21" s="13"/>
      <c r="AD21" s="13"/>
      <c r="AE21" s="13"/>
      <c r="AF21" s="199" t="e">
        <f t="shared" si="1"/>
        <v>#VALUE!</v>
      </c>
      <c r="AH21" s="89"/>
      <c r="AI21" s="88">
        <v>16</v>
      </c>
      <c r="AJ21" s="86" t="b">
        <v>1</v>
      </c>
      <c r="AK21" s="86" t="str">
        <v>M6</v>
      </c>
      <c r="AL21" s="156" t="str">
        <f t="shared" si="2"/>
        <v>CNHFUT3MM6ConvAdj_Quote</v>
      </c>
      <c r="AM21" s="155" t="e">
        <f>_xll.qlFuturesConvAdjustmentQuote(AL21,IborIndex,AK21,F21,Volatility,MeanReversion,Permanent,AND(ISERROR(Z21),ISERROR(FuturesHWConvAdj!Q20:Q21)),ObjectOverwrite)</f>
        <v>#NUM!</v>
      </c>
      <c r="AN21" s="26" t="str">
        <f ca="1">_xll.ohRangeRetrieveError(AM21)</f>
        <v>qlFuturesConvAdjustmentQuote - ObjectHandler error: attempt to retrieve object with unknown ID 'CnhHibor2M'</v>
      </c>
      <c r="AO21" s="20"/>
    </row>
    <row r="22" spans="1:41" x14ac:dyDescent="0.2">
      <c r="A22" s="89"/>
      <c r="B22" s="88">
        <v>17</v>
      </c>
      <c r="C22" s="87" t="b">
        <v>1</v>
      </c>
      <c r="D22" s="86" t="str">
        <v>U6</v>
      </c>
      <c r="E22" s="85" t="str">
        <f t="shared" si="0"/>
        <v>CNHFUT3MU6_Quote</v>
      </c>
      <c r="F22" s="84" t="str">
        <f>_xll.qlSimpleQuote(E22,,PriceTickValue,Permanent,Trigger,ObjectOverwrite)</f>
        <v>CNHFUT3MU6_Quote#0000</v>
      </c>
      <c r="G22" s="49" t="str">
        <f>_xll.ohRangeRetrieveError(F22)</f>
        <v/>
      </c>
      <c r="H22" s="83"/>
      <c r="J22" s="229"/>
      <c r="K22" s="235">
        <v>17</v>
      </c>
      <c r="L22" s="234" t="b">
        <v>1</v>
      </c>
      <c r="M22" s="163" t="str">
        <v>U6</v>
      </c>
      <c r="N22" s="233">
        <v>42634</v>
      </c>
      <c r="O22" s="163" t="str">
        <v>FESU6</v>
      </c>
      <c r="P22" s="232" t="s">
        <v>263</v>
      </c>
      <c r="Q22" s="163" t="s">
        <v>263</v>
      </c>
      <c r="R22" s="163" t="s">
        <v>263</v>
      </c>
      <c r="S22" s="163" t="s">
        <v>263</v>
      </c>
      <c r="T22" s="163" t="s">
        <v>263</v>
      </c>
      <c r="U22" s="167" t="e">
        <f>_xll.qlMidSafe($Q22,$R22)</f>
        <v>#NUM!</v>
      </c>
      <c r="V22" s="165"/>
      <c r="W22" s="231">
        <v>98.557500000000005</v>
      </c>
      <c r="X22" s="165"/>
      <c r="Y22" s="230" t="e">
        <v>#NUM!</v>
      </c>
      <c r="Z22" s="167" t="e">
        <f>_xll.qlSimpleQuoteSetValue(F22,Y22,Trigger)</f>
        <v>#NUM!</v>
      </c>
      <c r="AA22" s="20"/>
      <c r="AB22" s="13"/>
      <c r="AC22" s="13"/>
      <c r="AD22" s="13"/>
      <c r="AE22" s="13"/>
      <c r="AF22" s="199" t="e">
        <f t="shared" si="1"/>
        <v>#VALUE!</v>
      </c>
      <c r="AH22" s="89"/>
      <c r="AI22" s="88">
        <v>17</v>
      </c>
      <c r="AJ22" s="86" t="b">
        <v>1</v>
      </c>
      <c r="AK22" s="86" t="str">
        <v>U6</v>
      </c>
      <c r="AL22" s="156" t="str">
        <f t="shared" si="2"/>
        <v>CNHFUT3MU6ConvAdj_Quote</v>
      </c>
      <c r="AM22" s="155" t="e">
        <f>_xll.qlFuturesConvAdjustmentQuote(AL22,IborIndex,AK22,F22,Volatility,MeanReversion,Permanent,AND(ISERROR(Z22),ISERROR(FuturesHWConvAdj!Q21:Q22)),ObjectOverwrite)</f>
        <v>#NUM!</v>
      </c>
      <c r="AN22" s="26" t="str">
        <f ca="1">_xll.ohRangeRetrieveError(AM22)</f>
        <v>qlFuturesConvAdjustmentQuote - ObjectHandler error: attempt to retrieve object with unknown ID 'CnhHibor2M'</v>
      </c>
      <c r="AO22" s="20"/>
    </row>
    <row r="23" spans="1:41" x14ac:dyDescent="0.2">
      <c r="A23" s="89"/>
      <c r="B23" s="88">
        <v>18</v>
      </c>
      <c r="C23" s="87" t="b">
        <v>1</v>
      </c>
      <c r="D23" s="86" t="str">
        <v>Z6</v>
      </c>
      <c r="E23" s="85" t="str">
        <f t="shared" si="0"/>
        <v>CNHFUT3MZ6_Quote</v>
      </c>
      <c r="F23" s="84" t="str">
        <f>_xll.qlSimpleQuote(E23,,PriceTickValue,Permanent,Trigger,ObjectOverwrite)</f>
        <v>CNHFUT3MZ6_Quote#0000</v>
      </c>
      <c r="G23" s="49" t="str">
        <f>_xll.ohRangeRetrieveError(F23)</f>
        <v/>
      </c>
      <c r="H23" s="83"/>
      <c r="J23" s="229"/>
      <c r="K23" s="235">
        <v>18</v>
      </c>
      <c r="L23" s="234" t="b">
        <v>1</v>
      </c>
      <c r="M23" s="163" t="str">
        <v>Z6</v>
      </c>
      <c r="N23" s="233">
        <v>42725</v>
      </c>
      <c r="O23" s="163" t="str">
        <v>FESZ6</v>
      </c>
      <c r="P23" s="232" t="s">
        <v>263</v>
      </c>
      <c r="Q23" s="163" t="s">
        <v>263</v>
      </c>
      <c r="R23" s="163" t="s">
        <v>263</v>
      </c>
      <c r="S23" s="163" t="s">
        <v>263</v>
      </c>
      <c r="T23" s="163" t="s">
        <v>263</v>
      </c>
      <c r="U23" s="167" t="e">
        <f>_xll.qlMidSafe($Q23,$R23)</f>
        <v>#NUM!</v>
      </c>
      <c r="V23" s="165"/>
      <c r="W23" s="231">
        <v>98.267499999999998</v>
      </c>
      <c r="X23" s="165"/>
      <c r="Y23" s="230" t="e">
        <v>#NUM!</v>
      </c>
      <c r="Z23" s="167" t="e">
        <f>_xll.qlSimpleQuoteSetValue(F23,Y23,Trigger)</f>
        <v>#NUM!</v>
      </c>
      <c r="AA23" s="20"/>
      <c r="AB23" s="13"/>
      <c r="AC23" s="13"/>
      <c r="AD23" s="13"/>
      <c r="AE23" s="13"/>
      <c r="AF23" s="199" t="e">
        <f t="shared" si="1"/>
        <v>#VALUE!</v>
      </c>
      <c r="AH23" s="89"/>
      <c r="AI23" s="88">
        <v>18</v>
      </c>
      <c r="AJ23" s="86" t="b">
        <v>1</v>
      </c>
      <c r="AK23" s="86" t="str">
        <v>Z6</v>
      </c>
      <c r="AL23" s="156" t="str">
        <f t="shared" si="2"/>
        <v>CNHFUT3MZ6ConvAdj_Quote</v>
      </c>
      <c r="AM23" s="155" t="e">
        <f>_xll.qlFuturesConvAdjustmentQuote(AL23,IborIndex,AK23,F23,Volatility,MeanReversion,Permanent,AND(ISERROR(Z23),ISERROR(FuturesHWConvAdj!Q22:Q23)),ObjectOverwrite)</f>
        <v>#NUM!</v>
      </c>
      <c r="AN23" s="26" t="str">
        <f ca="1">_xll.ohRangeRetrieveError(AM23)</f>
        <v>qlFuturesConvAdjustmentQuote - ObjectHandler error: attempt to retrieve object with unknown ID 'CnhHibor2M'</v>
      </c>
      <c r="AO23" s="20"/>
    </row>
    <row r="24" spans="1:41" x14ac:dyDescent="0.2">
      <c r="A24" s="89"/>
      <c r="B24" s="88">
        <v>19</v>
      </c>
      <c r="C24" s="87" t="b">
        <v>1</v>
      </c>
      <c r="D24" s="86" t="str">
        <v>H7</v>
      </c>
      <c r="E24" s="85" t="str">
        <f t="shared" si="0"/>
        <v>CNHFUT3MH7_Quote</v>
      </c>
      <c r="F24" s="84" t="str">
        <f>_xll.qlSimpleQuote(E24,,PriceTickValue,Permanent,Trigger,ObjectOverwrite)</f>
        <v>CNHFUT3MH7_Quote#0000</v>
      </c>
      <c r="G24" s="49" t="str">
        <f>_xll.ohRangeRetrieveError(F24)</f>
        <v/>
      </c>
      <c r="H24" s="83"/>
      <c r="J24" s="229"/>
      <c r="K24" s="235">
        <v>19</v>
      </c>
      <c r="L24" s="234" t="b">
        <v>1</v>
      </c>
      <c r="M24" s="163" t="str">
        <v>H7</v>
      </c>
      <c r="N24" s="233">
        <v>42809</v>
      </c>
      <c r="O24" s="163" t="str">
        <v>FESH7</v>
      </c>
      <c r="P24" s="232" t="s">
        <v>263</v>
      </c>
      <c r="Q24" s="163" t="s">
        <v>263</v>
      </c>
      <c r="R24" s="163" t="s">
        <v>263</v>
      </c>
      <c r="S24" s="163" t="s">
        <v>263</v>
      </c>
      <c r="T24" s="163" t="s">
        <v>263</v>
      </c>
      <c r="U24" s="167" t="e">
        <f>_xll.qlMidSafe($Q24,$R24)</f>
        <v>#NUM!</v>
      </c>
      <c r="V24" s="165"/>
      <c r="W24" s="231">
        <v>97.997500000000002</v>
      </c>
      <c r="X24" s="165"/>
      <c r="Y24" s="230" t="e">
        <v>#NUM!</v>
      </c>
      <c r="Z24" s="167" t="e">
        <f>_xll.qlSimpleQuoteSetValue(F24,Y24,Trigger)</f>
        <v>#NUM!</v>
      </c>
      <c r="AA24" s="20"/>
      <c r="AB24" s="13"/>
      <c r="AC24" s="13"/>
      <c r="AD24" s="13"/>
      <c r="AE24" s="13"/>
      <c r="AF24" s="199" t="e">
        <f t="shared" si="1"/>
        <v>#VALUE!</v>
      </c>
      <c r="AH24" s="89"/>
      <c r="AI24" s="88">
        <v>19</v>
      </c>
      <c r="AJ24" s="86" t="b">
        <v>1</v>
      </c>
      <c r="AK24" s="86" t="str">
        <v>H7</v>
      </c>
      <c r="AL24" s="156" t="str">
        <f t="shared" si="2"/>
        <v>CNHFUT3MH7ConvAdj_Quote</v>
      </c>
      <c r="AM24" s="155" t="e">
        <f>_xll.qlFuturesConvAdjustmentQuote(AL24,IborIndex,AK24,F24,Volatility,MeanReversion,Permanent,AND(ISERROR(Z24),ISERROR(FuturesHWConvAdj!Q23:Q24)),ObjectOverwrite)</f>
        <v>#NUM!</v>
      </c>
      <c r="AN24" s="26" t="str">
        <f ca="1">_xll.ohRangeRetrieveError(AM24)</f>
        <v>qlFuturesConvAdjustmentQuote - ObjectHandler error: attempt to retrieve object with unknown ID 'CnhHibor2M'</v>
      </c>
      <c r="AO24" s="20"/>
    </row>
    <row r="25" spans="1:41" x14ac:dyDescent="0.2">
      <c r="A25" s="89"/>
      <c r="B25" s="88">
        <v>20</v>
      </c>
      <c r="C25" s="87" t="b">
        <v>1</v>
      </c>
      <c r="D25" s="86" t="str">
        <v>M7</v>
      </c>
      <c r="E25" s="85" t="str">
        <f t="shared" si="0"/>
        <v>CNHFUT3MM7_Quote</v>
      </c>
      <c r="F25" s="84" t="str">
        <f>_xll.qlSimpleQuote(E25,,PriceTickValue,Permanent,Trigger,ObjectOverwrite)</f>
        <v>CNHFUT3MM7_Quote#0000</v>
      </c>
      <c r="G25" s="49" t="str">
        <f>_xll.ohRangeRetrieveError(F25)</f>
        <v/>
      </c>
      <c r="H25" s="83"/>
      <c r="J25" s="229"/>
      <c r="K25" s="235">
        <v>20</v>
      </c>
      <c r="L25" s="234" t="b">
        <v>1</v>
      </c>
      <c r="M25" s="163" t="str">
        <v>M7</v>
      </c>
      <c r="N25" s="233">
        <v>42907</v>
      </c>
      <c r="O25" s="163" t="str">
        <v>FESM7</v>
      </c>
      <c r="P25" s="232" t="s">
        <v>263</v>
      </c>
      <c r="Q25" s="163" t="s">
        <v>263</v>
      </c>
      <c r="R25" s="163" t="s">
        <v>263</v>
      </c>
      <c r="S25" s="163" t="s">
        <v>263</v>
      </c>
      <c r="T25" s="163" t="s">
        <v>263</v>
      </c>
      <c r="U25" s="167" t="e">
        <f>_xll.qlMidSafe($Q25,$R25)</f>
        <v>#NUM!</v>
      </c>
      <c r="V25" s="165"/>
      <c r="W25" s="231">
        <v>97.762500000000003</v>
      </c>
      <c r="X25" s="165"/>
      <c r="Y25" s="230" t="e">
        <v>#NUM!</v>
      </c>
      <c r="Z25" s="167" t="e">
        <f>_xll.qlSimpleQuoteSetValue(F25,Y25,Trigger)</f>
        <v>#NUM!</v>
      </c>
      <c r="AA25" s="20"/>
      <c r="AB25" s="13"/>
      <c r="AC25" s="13"/>
      <c r="AD25" s="13"/>
      <c r="AE25" s="13"/>
      <c r="AF25" s="199" t="e">
        <f t="shared" si="1"/>
        <v>#VALUE!</v>
      </c>
      <c r="AH25" s="89"/>
      <c r="AI25" s="88">
        <v>20</v>
      </c>
      <c r="AJ25" s="86" t="b">
        <v>1</v>
      </c>
      <c r="AK25" s="86" t="str">
        <v>M7</v>
      </c>
      <c r="AL25" s="156" t="str">
        <f t="shared" si="2"/>
        <v>CNHFUT3MM7ConvAdj_Quote</v>
      </c>
      <c r="AM25" s="155" t="e">
        <f>_xll.qlFuturesConvAdjustmentQuote(AL25,IborIndex,AK25,F25,Volatility,MeanReversion,Permanent,AND(ISERROR(Z25),ISERROR(FuturesHWConvAdj!Q24:Q25)),ObjectOverwrite)</f>
        <v>#NUM!</v>
      </c>
      <c r="AN25" s="26" t="str">
        <f ca="1">_xll.ohRangeRetrieveError(AM25)</f>
        <v>qlFuturesConvAdjustmentQuote - ObjectHandler error: attempt to retrieve object with unknown ID 'CnhHibor2M'</v>
      </c>
      <c r="AO25" s="20"/>
    </row>
    <row r="26" spans="1:41" x14ac:dyDescent="0.2">
      <c r="A26" s="89"/>
      <c r="B26" s="88">
        <v>21</v>
      </c>
      <c r="C26" s="87" t="b">
        <v>1</v>
      </c>
      <c r="D26" s="86" t="str">
        <v>U7</v>
      </c>
      <c r="E26" s="85" t="str">
        <f t="shared" si="0"/>
        <v>CNHFUT3MU7_Quote</v>
      </c>
      <c r="F26" s="84" t="str">
        <f>_xll.qlSimpleQuote(E26,,PriceTickValue,Permanent,Trigger,ObjectOverwrite)</f>
        <v>CNHFUT3MU7_Quote#0000</v>
      </c>
      <c r="G26" s="49" t="str">
        <f>_xll.ohRangeRetrieveError(F26)</f>
        <v/>
      </c>
      <c r="H26" s="83"/>
      <c r="J26" s="229"/>
      <c r="K26" s="235">
        <v>21</v>
      </c>
      <c r="L26" s="234" t="b">
        <v>1</v>
      </c>
      <c r="M26" s="163" t="str">
        <v>U7</v>
      </c>
      <c r="N26" s="233">
        <v>42998</v>
      </c>
      <c r="O26" s="163" t="str">
        <v>FESU7</v>
      </c>
      <c r="P26" s="232" t="s">
        <v>263</v>
      </c>
      <c r="Q26" s="163" t="s">
        <v>263</v>
      </c>
      <c r="R26" s="163" t="s">
        <v>263</v>
      </c>
      <c r="S26" s="163" t="s">
        <v>263</v>
      </c>
      <c r="T26" s="163" t="s">
        <v>263</v>
      </c>
      <c r="U26" s="167" t="e">
        <f>_xll.qlMidSafe($Q26,$R26)</f>
        <v>#NUM!</v>
      </c>
      <c r="V26" s="165"/>
      <c r="W26" s="231">
        <v>97.53</v>
      </c>
      <c r="X26" s="165"/>
      <c r="Y26" s="230" t="e">
        <v>#NUM!</v>
      </c>
      <c r="Z26" s="167" t="e">
        <f>_xll.qlSimpleQuoteSetValue(F26,Y26,Trigger)</f>
        <v>#NUM!</v>
      </c>
      <c r="AA26" s="20"/>
      <c r="AB26" s="13"/>
      <c r="AC26" s="13"/>
      <c r="AD26" s="13"/>
      <c r="AE26" s="13"/>
      <c r="AF26" s="199" t="e">
        <f t="shared" si="1"/>
        <v>#VALUE!</v>
      </c>
      <c r="AH26" s="89"/>
      <c r="AI26" s="88">
        <v>21</v>
      </c>
      <c r="AJ26" s="86" t="b">
        <v>1</v>
      </c>
      <c r="AK26" s="86" t="str">
        <v>U7</v>
      </c>
      <c r="AL26" s="156" t="str">
        <f t="shared" si="2"/>
        <v>CNHFUT3MU7ConvAdj_Quote</v>
      </c>
      <c r="AM26" s="155" t="e">
        <f>_xll.qlFuturesConvAdjustmentQuote(AL26,IborIndex,AK26,F26,Volatility,MeanReversion,Permanent,AND(ISERROR(Z26),ISERROR(FuturesHWConvAdj!Q25:Q26)),ObjectOverwrite)</f>
        <v>#NUM!</v>
      </c>
      <c r="AN26" s="26" t="str">
        <f ca="1">_xll.ohRangeRetrieveError(AM26)</f>
        <v>qlFuturesConvAdjustmentQuote - ObjectHandler error: attempt to retrieve object with unknown ID 'CnhHibor2M'</v>
      </c>
      <c r="AO26" s="20"/>
    </row>
    <row r="27" spans="1:41" x14ac:dyDescent="0.2">
      <c r="A27" s="89"/>
      <c r="B27" s="88">
        <v>22</v>
      </c>
      <c r="C27" s="87" t="b">
        <v>1</v>
      </c>
      <c r="D27" s="86" t="str">
        <v>Z7</v>
      </c>
      <c r="E27" s="85" t="str">
        <f t="shared" si="0"/>
        <v>CNHFUT3MZ7_Quote</v>
      </c>
      <c r="F27" s="84" t="str">
        <f>_xll.qlSimpleQuote(E27,,PriceTickValue,Permanent,Trigger,ObjectOverwrite)</f>
        <v>CNHFUT3MZ7_Quote#0000</v>
      </c>
      <c r="G27" s="49" t="str">
        <f>_xll.ohRangeRetrieveError(F27)</f>
        <v/>
      </c>
      <c r="H27" s="83"/>
      <c r="J27" s="229"/>
      <c r="K27" s="235">
        <v>22</v>
      </c>
      <c r="L27" s="234" t="b">
        <v>1</v>
      </c>
      <c r="M27" s="163" t="str">
        <v>Z7</v>
      </c>
      <c r="N27" s="233">
        <v>43089</v>
      </c>
      <c r="O27" s="163" t="str">
        <v>FESZ7</v>
      </c>
      <c r="P27" s="232" t="s">
        <v>263</v>
      </c>
      <c r="Q27" s="163" t="s">
        <v>263</v>
      </c>
      <c r="R27" s="163" t="s">
        <v>263</v>
      </c>
      <c r="S27" s="163" t="s">
        <v>263</v>
      </c>
      <c r="T27" s="163" t="s">
        <v>263</v>
      </c>
      <c r="U27" s="167" t="e">
        <f>_xll.qlMidSafe($Q27,$R27)</f>
        <v>#NUM!</v>
      </c>
      <c r="V27" s="165"/>
      <c r="W27" s="231">
        <v>97.332499999999996</v>
      </c>
      <c r="X27" s="165"/>
      <c r="Y27" s="230" t="e">
        <v>#NUM!</v>
      </c>
      <c r="Z27" s="167" t="e">
        <f>_xll.qlSimpleQuoteSetValue(F27,Y27,Trigger)</f>
        <v>#NUM!</v>
      </c>
      <c r="AA27" s="20"/>
      <c r="AB27" s="13"/>
      <c r="AC27" s="13"/>
      <c r="AD27" s="13"/>
      <c r="AE27" s="13"/>
      <c r="AF27" s="199" t="e">
        <f t="shared" si="1"/>
        <v>#VALUE!</v>
      </c>
      <c r="AH27" s="89"/>
      <c r="AI27" s="88">
        <v>22</v>
      </c>
      <c r="AJ27" s="86" t="b">
        <v>1</v>
      </c>
      <c r="AK27" s="86" t="str">
        <v>Z7</v>
      </c>
      <c r="AL27" s="156" t="str">
        <f t="shared" si="2"/>
        <v>CNHFUT3MZ7ConvAdj_Quote</v>
      </c>
      <c r="AM27" s="155" t="e">
        <f>_xll.qlFuturesConvAdjustmentQuote(AL27,IborIndex,AK27,F27,Volatility,MeanReversion,Permanent,AND(ISERROR(Z27),ISERROR(FuturesHWConvAdj!Q26:Q27)),ObjectOverwrite)</f>
        <v>#NUM!</v>
      </c>
      <c r="AN27" s="26" t="str">
        <f ca="1">_xll.ohRangeRetrieveError(AM27)</f>
        <v>qlFuturesConvAdjustmentQuote - ObjectHandler error: attempt to retrieve object with unknown ID 'CnhHibor2M'</v>
      </c>
      <c r="AO27" s="20"/>
    </row>
    <row r="28" spans="1:41" x14ac:dyDescent="0.2">
      <c r="A28" s="89"/>
      <c r="B28" s="88">
        <v>23</v>
      </c>
      <c r="C28" s="87" t="b">
        <v>1</v>
      </c>
      <c r="D28" s="86" t="str">
        <v>H8</v>
      </c>
      <c r="E28" s="85" t="str">
        <f t="shared" si="0"/>
        <v>CNHFUT3MH8_Quote</v>
      </c>
      <c r="F28" s="84" t="str">
        <f>_xll.qlSimpleQuote(E28,,PriceTickValue,Permanent,Trigger,ObjectOverwrite)</f>
        <v>CNHFUT3MH8_Quote#0000</v>
      </c>
      <c r="G28" s="49" t="str">
        <f>_xll.ohRangeRetrieveError(F28)</f>
        <v/>
      </c>
      <c r="H28" s="83"/>
      <c r="J28" s="229"/>
      <c r="K28" s="235">
        <v>23</v>
      </c>
      <c r="L28" s="234" t="b">
        <v>1</v>
      </c>
      <c r="M28" s="163" t="str">
        <v>H8</v>
      </c>
      <c r="N28" s="233">
        <v>43180</v>
      </c>
      <c r="O28" s="163" t="str">
        <v>FESH8</v>
      </c>
      <c r="P28" s="232" t="s">
        <v>263</v>
      </c>
      <c r="Q28" s="163" t="s">
        <v>263</v>
      </c>
      <c r="R28" s="163" t="s">
        <v>263</v>
      </c>
      <c r="S28" s="163" t="s">
        <v>263</v>
      </c>
      <c r="T28" s="163" t="s">
        <v>263</v>
      </c>
      <c r="U28" s="167" t="e">
        <f>_xll.qlMidSafe($Q28,$R28)</f>
        <v>#NUM!</v>
      </c>
      <c r="V28" s="165"/>
      <c r="W28" s="231">
        <v>97.142499999999998</v>
      </c>
      <c r="X28" s="165"/>
      <c r="Y28" s="230" t="e">
        <v>#NUM!</v>
      </c>
      <c r="Z28" s="167" t="e">
        <f>_xll.qlSimpleQuoteSetValue(F28,Y28,Trigger)</f>
        <v>#NUM!</v>
      </c>
      <c r="AA28" s="20"/>
      <c r="AB28" s="13"/>
      <c r="AC28" s="13"/>
      <c r="AD28" s="13"/>
      <c r="AE28" s="13"/>
      <c r="AF28" s="199" t="e">
        <f t="shared" si="1"/>
        <v>#VALUE!</v>
      </c>
      <c r="AH28" s="89"/>
      <c r="AI28" s="88">
        <v>23</v>
      </c>
      <c r="AJ28" s="86" t="b">
        <v>1</v>
      </c>
      <c r="AK28" s="86" t="str">
        <v>H8</v>
      </c>
      <c r="AL28" s="156" t="str">
        <f t="shared" si="2"/>
        <v>CNHFUT3MH8ConvAdj_Quote</v>
      </c>
      <c r="AM28" s="155" t="e">
        <f>_xll.qlFuturesConvAdjustmentQuote(AL28,IborIndex,AK28,F28,Volatility,MeanReversion,Permanent,AND(ISERROR(Z28),ISERROR(FuturesHWConvAdj!Q27:Q28)),ObjectOverwrite)</f>
        <v>#NUM!</v>
      </c>
      <c r="AN28" s="26" t="str">
        <f ca="1">_xll.ohRangeRetrieveError(AM28)</f>
        <v>qlFuturesConvAdjustmentQuote - ObjectHandler error: attempt to retrieve object with unknown ID 'CnhHibor2M'</v>
      </c>
      <c r="AO28" s="20"/>
    </row>
    <row r="29" spans="1:41" x14ac:dyDescent="0.2">
      <c r="A29" s="89"/>
      <c r="B29" s="88">
        <v>24</v>
      </c>
      <c r="C29" s="87" t="b">
        <v>1</v>
      </c>
      <c r="D29" s="86" t="str">
        <v>M8</v>
      </c>
      <c r="E29" s="85" t="str">
        <f t="shared" si="0"/>
        <v>CNHFUT3MM8_Quote</v>
      </c>
      <c r="F29" s="84" t="str">
        <f>_xll.qlSimpleQuote(E29,,PriceTickValue,Permanent,Trigger,ObjectOverwrite)</f>
        <v>CNHFUT3MM8_Quote#0000</v>
      </c>
      <c r="G29" s="49" t="str">
        <f>_xll.ohRangeRetrieveError(F29)</f>
        <v/>
      </c>
      <c r="H29" s="83"/>
      <c r="J29" s="229"/>
      <c r="K29" s="235">
        <v>24</v>
      </c>
      <c r="L29" s="234" t="b">
        <v>1</v>
      </c>
      <c r="M29" s="163" t="str">
        <v>M8</v>
      </c>
      <c r="N29" s="233">
        <v>43271</v>
      </c>
      <c r="O29" s="163" t="str">
        <v>FESM8</v>
      </c>
      <c r="P29" s="232" t="s">
        <v>263</v>
      </c>
      <c r="Q29" s="163" t="s">
        <v>263</v>
      </c>
      <c r="R29" s="163" t="s">
        <v>263</v>
      </c>
      <c r="S29" s="163" t="s">
        <v>263</v>
      </c>
      <c r="T29" s="163" t="s">
        <v>263</v>
      </c>
      <c r="U29" s="167" t="e">
        <f>_xll.qlMidSafe($Q29,$R29)</f>
        <v>#NUM!</v>
      </c>
      <c r="V29" s="165"/>
      <c r="W29" s="231">
        <v>96.982500000000002</v>
      </c>
      <c r="X29" s="165"/>
      <c r="Y29" s="230" t="e">
        <v>#NUM!</v>
      </c>
      <c r="Z29" s="167" t="e">
        <f>_xll.qlSimpleQuoteSetValue(F29,Y29,Trigger)</f>
        <v>#NUM!</v>
      </c>
      <c r="AA29" s="20"/>
      <c r="AB29" s="13"/>
      <c r="AC29" s="13"/>
      <c r="AD29" s="13"/>
      <c r="AE29" s="13"/>
      <c r="AF29" s="199" t="e">
        <f t="shared" si="1"/>
        <v>#VALUE!</v>
      </c>
      <c r="AH29" s="89"/>
      <c r="AI29" s="88">
        <v>24</v>
      </c>
      <c r="AJ29" s="86" t="b">
        <v>1</v>
      </c>
      <c r="AK29" s="86" t="str">
        <v>M8</v>
      </c>
      <c r="AL29" s="156" t="str">
        <f t="shared" si="2"/>
        <v>CNHFUT3MM8ConvAdj_Quote</v>
      </c>
      <c r="AM29" s="155" t="e">
        <f>_xll.qlFuturesConvAdjustmentQuote(AL29,IborIndex,AK29,F29,Volatility,MeanReversion,Permanent,AND(ISERROR(Z29),ISERROR(FuturesHWConvAdj!Q28:Q29)),ObjectOverwrite)</f>
        <v>#NUM!</v>
      </c>
      <c r="AN29" s="26" t="str">
        <f ca="1">_xll.ohRangeRetrieveError(AM29)</f>
        <v>qlFuturesConvAdjustmentQuote - ObjectHandler error: attempt to retrieve object with unknown ID 'CnhHibor2M'</v>
      </c>
      <c r="AO29" s="20"/>
    </row>
    <row r="30" spans="1:41" x14ac:dyDescent="0.2">
      <c r="A30" s="89"/>
      <c r="B30" s="88">
        <v>25</v>
      </c>
      <c r="C30" s="87" t="b">
        <v>1</v>
      </c>
      <c r="D30" s="86" t="str">
        <v>U8</v>
      </c>
      <c r="E30" s="85" t="str">
        <f t="shared" si="0"/>
        <v>CNHFUT3MU8_Quote</v>
      </c>
      <c r="F30" s="84" t="str">
        <f>_xll.qlSimpleQuote(E30,,PriceTickValue,Permanent,Trigger,ObjectOverwrite)</f>
        <v>CNHFUT3MU8_Quote#0000</v>
      </c>
      <c r="G30" s="49" t="str">
        <f>_xll.ohRangeRetrieveError(F30)</f>
        <v/>
      </c>
      <c r="H30" s="83"/>
      <c r="J30" s="229"/>
      <c r="K30" s="235">
        <v>25</v>
      </c>
      <c r="L30" s="234" t="b">
        <v>1</v>
      </c>
      <c r="M30" s="163" t="str">
        <v>U8</v>
      </c>
      <c r="N30" s="233">
        <v>43362</v>
      </c>
      <c r="O30" s="163" t="str">
        <v>FESU8</v>
      </c>
      <c r="P30" s="232" t="s">
        <v>263</v>
      </c>
      <c r="Q30" s="163" t="s">
        <v>263</v>
      </c>
      <c r="R30" s="163" t="s">
        <v>263</v>
      </c>
      <c r="S30" s="163" t="s">
        <v>263</v>
      </c>
      <c r="T30" s="163" t="s">
        <v>263</v>
      </c>
      <c r="U30" s="167" t="e">
        <f>_xll.qlMidSafe($Q30,$R30)</f>
        <v>#NUM!</v>
      </c>
      <c r="V30" s="165"/>
      <c r="W30" s="231">
        <v>96.827500000000001</v>
      </c>
      <c r="X30" s="165"/>
      <c r="Y30" s="230" t="e">
        <v>#NUM!</v>
      </c>
      <c r="Z30" s="167" t="e">
        <f>_xll.qlSimpleQuoteSetValue(F30,Y30,Trigger)</f>
        <v>#NUM!</v>
      </c>
      <c r="AA30" s="20"/>
      <c r="AB30" s="13"/>
      <c r="AC30" s="13"/>
      <c r="AD30" s="13"/>
      <c r="AE30" s="13"/>
      <c r="AF30" s="199" t="e">
        <f t="shared" si="1"/>
        <v>#VALUE!</v>
      </c>
      <c r="AH30" s="89"/>
      <c r="AI30" s="88">
        <v>25</v>
      </c>
      <c r="AJ30" s="86" t="b">
        <v>1</v>
      </c>
      <c r="AK30" s="86" t="str">
        <v>U8</v>
      </c>
      <c r="AL30" s="156" t="str">
        <f t="shared" si="2"/>
        <v>CNHFUT3MU8ConvAdj_Quote</v>
      </c>
      <c r="AM30" s="155" t="e">
        <f>_xll.qlFuturesConvAdjustmentQuote(AL30,IborIndex,AK30,F30,Volatility,MeanReversion,Permanent,AND(ISERROR(Z30),ISERROR(FuturesHWConvAdj!Q29:Q30)),ObjectOverwrite)</f>
        <v>#NUM!</v>
      </c>
      <c r="AN30" s="26" t="str">
        <f ca="1">_xll.ohRangeRetrieveError(AM30)</f>
        <v>qlFuturesConvAdjustmentQuote - ObjectHandler error: attempt to retrieve object with unknown ID 'CnhHibor2M'</v>
      </c>
      <c r="AO30" s="20"/>
    </row>
    <row r="31" spans="1:41" x14ac:dyDescent="0.2">
      <c r="A31" s="89"/>
      <c r="B31" s="88">
        <v>26</v>
      </c>
      <c r="C31" s="87" t="b">
        <v>1</v>
      </c>
      <c r="D31" s="86" t="str">
        <v>Z8</v>
      </c>
      <c r="E31" s="85" t="str">
        <f t="shared" si="0"/>
        <v>CNHFUT3MZ8_Quote</v>
      </c>
      <c r="F31" s="84" t="str">
        <f>_xll.qlSimpleQuote(E31,,PriceTickValue,Permanent,Trigger,ObjectOverwrite)</f>
        <v>CNHFUT3MZ8_Quote#0000</v>
      </c>
      <c r="G31" s="49" t="str">
        <f>_xll.ohRangeRetrieveError(F31)</f>
        <v/>
      </c>
      <c r="H31" s="83"/>
      <c r="J31" s="229"/>
      <c r="K31" s="235">
        <v>26</v>
      </c>
      <c r="L31" s="234" t="b">
        <v>1</v>
      </c>
      <c r="M31" s="163" t="str">
        <v>Z8</v>
      </c>
      <c r="N31" s="233">
        <v>43453</v>
      </c>
      <c r="O31" s="163" t="str">
        <v>FESZ8</v>
      </c>
      <c r="P31" s="232" t="s">
        <v>263</v>
      </c>
      <c r="Q31" s="163" t="s">
        <v>263</v>
      </c>
      <c r="R31" s="163" t="s">
        <v>263</v>
      </c>
      <c r="S31" s="163" t="s">
        <v>263</v>
      </c>
      <c r="T31" s="163" t="s">
        <v>263</v>
      </c>
      <c r="U31" s="167" t="e">
        <f>_xll.qlMidSafe($Q31,$R31)</f>
        <v>#NUM!</v>
      </c>
      <c r="V31" s="165"/>
      <c r="W31" s="231">
        <v>96.692499999999995</v>
      </c>
      <c r="X31" s="165"/>
      <c r="Y31" s="230" t="e">
        <v>#NUM!</v>
      </c>
      <c r="Z31" s="167" t="e">
        <f>_xll.qlSimpleQuoteSetValue(F31,Y31,Trigger)</f>
        <v>#NUM!</v>
      </c>
      <c r="AA31" s="20"/>
      <c r="AB31" s="13"/>
      <c r="AC31" s="13"/>
      <c r="AD31" s="13"/>
      <c r="AE31" s="13"/>
      <c r="AF31" s="199" t="e">
        <f t="shared" si="1"/>
        <v>#VALUE!</v>
      </c>
      <c r="AH31" s="89"/>
      <c r="AI31" s="88">
        <v>26</v>
      </c>
      <c r="AJ31" s="86" t="b">
        <v>1</v>
      </c>
      <c r="AK31" s="86" t="str">
        <v>Z8</v>
      </c>
      <c r="AL31" s="156" t="str">
        <f t="shared" si="2"/>
        <v>CNHFUT3MZ8ConvAdj_Quote</v>
      </c>
      <c r="AM31" s="155" t="e">
        <f>_xll.qlFuturesConvAdjustmentQuote(AL31,IborIndex,AK31,F31,Volatility,MeanReversion,Permanent,AND(ISERROR(Z31),ISERROR(FuturesHWConvAdj!Q30:Q31)),ObjectOverwrite)</f>
        <v>#NUM!</v>
      </c>
      <c r="AN31" s="26" t="str">
        <f ca="1">_xll.ohRangeRetrieveError(AM31)</f>
        <v>qlFuturesConvAdjustmentQuote - ObjectHandler error: attempt to retrieve object with unknown ID 'CnhHibor2M'</v>
      </c>
      <c r="AO31" s="20"/>
    </row>
    <row r="32" spans="1:41" x14ac:dyDescent="0.2">
      <c r="A32" s="89"/>
      <c r="B32" s="88">
        <v>27</v>
      </c>
      <c r="C32" s="87" t="b">
        <v>1</v>
      </c>
      <c r="D32" s="86" t="str">
        <v>H9</v>
      </c>
      <c r="E32" s="85" t="str">
        <f t="shared" si="0"/>
        <v>CNHFUT3MH9_Quote</v>
      </c>
      <c r="F32" s="84" t="str">
        <f>_xll.qlSimpleQuote(E32,,PriceTickValue,Permanent,Trigger,ObjectOverwrite)</f>
        <v>CNHFUT3MH9_Quote#0000</v>
      </c>
      <c r="G32" s="49" t="str">
        <f>_xll.ohRangeRetrieveError(F32)</f>
        <v/>
      </c>
      <c r="H32" s="83"/>
      <c r="J32" s="229"/>
      <c r="K32" s="235">
        <v>27</v>
      </c>
      <c r="L32" s="234" t="b">
        <v>1</v>
      </c>
      <c r="M32" s="163" t="str">
        <v>H9</v>
      </c>
      <c r="N32" s="233">
        <v>43544</v>
      </c>
      <c r="O32" s="163" t="str">
        <v>FESH9</v>
      </c>
      <c r="P32" s="232" t="s">
        <v>263</v>
      </c>
      <c r="Q32" s="163" t="s">
        <v>263</v>
      </c>
      <c r="R32" s="163" t="s">
        <v>263</v>
      </c>
      <c r="S32" s="163" t="s">
        <v>263</v>
      </c>
      <c r="T32" s="163" t="s">
        <v>263</v>
      </c>
      <c r="U32" s="167" t="e">
        <f>_xll.qlMidSafe($Q32,$R32)</f>
        <v>#NUM!</v>
      </c>
      <c r="V32" s="165"/>
      <c r="W32" s="231">
        <v>96.5625</v>
      </c>
      <c r="X32" s="165"/>
      <c r="Y32" s="230" t="e">
        <v>#NUM!</v>
      </c>
      <c r="Z32" s="167" t="e">
        <f>_xll.qlSimpleQuoteSetValue(F32,Y32,Trigger)</f>
        <v>#NUM!</v>
      </c>
      <c r="AA32" s="20"/>
      <c r="AB32" s="13"/>
      <c r="AC32" s="13"/>
      <c r="AD32" s="13"/>
      <c r="AE32" s="13"/>
      <c r="AF32" s="199" t="e">
        <f t="shared" si="1"/>
        <v>#VALUE!</v>
      </c>
      <c r="AH32" s="89"/>
      <c r="AI32" s="88">
        <v>27</v>
      </c>
      <c r="AJ32" s="86" t="b">
        <v>1</v>
      </c>
      <c r="AK32" s="86" t="str">
        <v>H9</v>
      </c>
      <c r="AL32" s="156" t="str">
        <f t="shared" si="2"/>
        <v>CNHFUT3MH9ConvAdj_Quote</v>
      </c>
      <c r="AM32" s="155" t="e">
        <f>_xll.qlFuturesConvAdjustmentQuote(AL32,IborIndex,AK32,F32,Volatility,MeanReversion,Permanent,AND(ISERROR(Z32),ISERROR(FuturesHWConvAdj!Q31:Q32)),ObjectOverwrite)</f>
        <v>#NUM!</v>
      </c>
      <c r="AN32" s="26" t="str">
        <f ca="1">_xll.ohRangeRetrieveError(AM32)</f>
        <v>qlFuturesConvAdjustmentQuote - ObjectHandler error: attempt to retrieve object with unknown ID 'CnhHibor2M'</v>
      </c>
      <c r="AO32" s="20"/>
    </row>
    <row r="33" spans="1:41" x14ac:dyDescent="0.2">
      <c r="A33" s="89"/>
      <c r="B33" s="88">
        <v>28</v>
      </c>
      <c r="C33" s="87" t="b">
        <v>1</v>
      </c>
      <c r="D33" s="86" t="str">
        <v>M9</v>
      </c>
      <c r="E33" s="85" t="str">
        <f t="shared" si="0"/>
        <v>CNHFUT3MM9_Quote</v>
      </c>
      <c r="F33" s="84" t="str">
        <f>_xll.qlSimpleQuote(E33,,PriceTickValue,Permanent,Trigger,ObjectOverwrite)</f>
        <v>CNHFUT3MM9_Quote#0000</v>
      </c>
      <c r="G33" s="49" t="str">
        <f>_xll.ohRangeRetrieveError(F33)</f>
        <v/>
      </c>
      <c r="H33" s="83"/>
      <c r="J33" s="229"/>
      <c r="K33" s="235">
        <v>28</v>
      </c>
      <c r="L33" s="234" t="b">
        <v>1</v>
      </c>
      <c r="M33" s="163" t="str">
        <v>M9</v>
      </c>
      <c r="N33" s="233">
        <v>43635</v>
      </c>
      <c r="O33" s="163" t="str">
        <v>FESM9</v>
      </c>
      <c r="P33" s="232" t="s">
        <v>263</v>
      </c>
      <c r="Q33" s="163" t="s">
        <v>263</v>
      </c>
      <c r="R33" s="163" t="s">
        <v>263</v>
      </c>
      <c r="S33" s="163" t="s">
        <v>263</v>
      </c>
      <c r="T33" s="163" t="s">
        <v>263</v>
      </c>
      <c r="U33" s="167" t="e">
        <f>_xll.qlMidSafe($Q33,$R33)</f>
        <v>#NUM!</v>
      </c>
      <c r="V33" s="165"/>
      <c r="W33" s="231">
        <v>96.447499999999991</v>
      </c>
      <c r="X33" s="165"/>
      <c r="Y33" s="230" t="e">
        <v>#NUM!</v>
      </c>
      <c r="Z33" s="167" t="e">
        <f>_xll.qlSimpleQuoteSetValue(F33,Y33,Trigger)</f>
        <v>#NUM!</v>
      </c>
      <c r="AA33" s="20"/>
      <c r="AB33" s="13"/>
      <c r="AC33" s="13"/>
      <c r="AD33" s="13"/>
      <c r="AE33" s="13"/>
      <c r="AF33" s="199" t="e">
        <f t="shared" si="1"/>
        <v>#VALUE!</v>
      </c>
      <c r="AH33" s="89"/>
      <c r="AI33" s="88">
        <v>28</v>
      </c>
      <c r="AJ33" s="86" t="b">
        <v>1</v>
      </c>
      <c r="AK33" s="86" t="str">
        <v>M9</v>
      </c>
      <c r="AL33" s="156" t="str">
        <f t="shared" si="2"/>
        <v>CNHFUT3MM9ConvAdj_Quote</v>
      </c>
      <c r="AM33" s="155" t="e">
        <f>_xll.qlFuturesConvAdjustmentQuote(AL33,IborIndex,AK33,F33,Volatility,MeanReversion,Permanent,AND(ISERROR(Z33),ISERROR(FuturesHWConvAdj!Q32:Q33)),ObjectOverwrite)</f>
        <v>#NUM!</v>
      </c>
      <c r="AN33" s="26" t="str">
        <f ca="1">_xll.ohRangeRetrieveError(AM33)</f>
        <v>qlFuturesConvAdjustmentQuote - ObjectHandler error: attempt to retrieve object with unknown ID 'CnhHibor2M'</v>
      </c>
      <c r="AO33" s="20"/>
    </row>
    <row r="34" spans="1:41" x14ac:dyDescent="0.2">
      <c r="A34" s="89"/>
      <c r="B34" s="88">
        <v>29</v>
      </c>
      <c r="C34" s="87" t="b">
        <v>1</v>
      </c>
      <c r="D34" s="86" t="str">
        <v>U9</v>
      </c>
      <c r="E34" s="85" t="str">
        <f t="shared" si="0"/>
        <v>CNHFUT3MU9_Quote</v>
      </c>
      <c r="F34" s="84" t="str">
        <f>_xll.qlSimpleQuote(E34,,PriceTickValue,Permanent,Trigger,ObjectOverwrite)</f>
        <v>CNHFUT3MU9_Quote#0000</v>
      </c>
      <c r="G34" s="49" t="str">
        <f>_xll.ohRangeRetrieveError(F34)</f>
        <v/>
      </c>
      <c r="H34" s="83"/>
      <c r="J34" s="229"/>
      <c r="K34" s="235">
        <v>29</v>
      </c>
      <c r="L34" s="234" t="b">
        <v>1</v>
      </c>
      <c r="M34" s="163" t="str">
        <v>U9</v>
      </c>
      <c r="N34" s="233">
        <v>43726</v>
      </c>
      <c r="O34" s="163" t="str">
        <v>FESU9</v>
      </c>
      <c r="P34" s="232" t="s">
        <v>263</v>
      </c>
      <c r="Q34" s="163" t="s">
        <v>263</v>
      </c>
      <c r="R34" s="163" t="s">
        <v>263</v>
      </c>
      <c r="S34" s="163" t="s">
        <v>263</v>
      </c>
      <c r="T34" s="163" t="s">
        <v>263</v>
      </c>
      <c r="U34" s="167" t="e">
        <f>_xll.qlMidSafe($Q34,$R34)</f>
        <v>#NUM!</v>
      </c>
      <c r="V34" s="165"/>
      <c r="W34" s="231">
        <v>96.342500000000001</v>
      </c>
      <c r="X34" s="165"/>
      <c r="Y34" s="230" t="e">
        <v>#NUM!</v>
      </c>
      <c r="Z34" s="167" t="e">
        <f>_xll.qlSimpleQuoteSetValue(F34,Y34,Trigger)</f>
        <v>#NUM!</v>
      </c>
      <c r="AA34" s="20"/>
      <c r="AB34" s="13"/>
      <c r="AC34" s="13"/>
      <c r="AD34" s="13"/>
      <c r="AE34" s="13"/>
      <c r="AF34" s="199" t="e">
        <f t="shared" si="1"/>
        <v>#VALUE!</v>
      </c>
      <c r="AH34" s="89"/>
      <c r="AI34" s="88">
        <v>29</v>
      </c>
      <c r="AJ34" s="86" t="b">
        <v>1</v>
      </c>
      <c r="AK34" s="86" t="str">
        <v>U9</v>
      </c>
      <c r="AL34" s="156" t="str">
        <f t="shared" si="2"/>
        <v>CNHFUT3MU9ConvAdj_Quote</v>
      </c>
      <c r="AM34" s="155" t="e">
        <f>_xll.qlFuturesConvAdjustmentQuote(AL34,IborIndex,AK34,F34,Volatility,MeanReversion,Permanent,AND(ISERROR(Z34),ISERROR(FuturesHWConvAdj!Q33:Q34)),ObjectOverwrite)</f>
        <v>#NUM!</v>
      </c>
      <c r="AN34" s="26" t="str">
        <f ca="1">_xll.ohRangeRetrieveError(AM34)</f>
        <v>qlFuturesConvAdjustmentQuote - ObjectHandler error: attempt to retrieve object with unknown ID 'CnhHibor2M'</v>
      </c>
      <c r="AO34" s="20"/>
    </row>
    <row r="35" spans="1:41" x14ac:dyDescent="0.2">
      <c r="A35" s="89"/>
      <c r="B35" s="88">
        <v>30</v>
      </c>
      <c r="C35" s="87" t="b">
        <v>1</v>
      </c>
      <c r="D35" s="86" t="str">
        <v>Z9</v>
      </c>
      <c r="E35" s="85" t="str">
        <f t="shared" si="0"/>
        <v>CNHFUT3MZ9_Quote</v>
      </c>
      <c r="F35" s="84" t="str">
        <f>_xll.qlSimpleQuote(E35,,PriceTickValue,Permanent,Trigger,ObjectOverwrite)</f>
        <v>CNHFUT3MZ9_Quote#0000</v>
      </c>
      <c r="G35" s="49" t="str">
        <f>_xll.ohRangeRetrieveError(F35)</f>
        <v/>
      </c>
      <c r="H35" s="83"/>
      <c r="J35" s="229"/>
      <c r="K35" s="235">
        <v>30</v>
      </c>
      <c r="L35" s="234" t="b">
        <v>1</v>
      </c>
      <c r="M35" s="163" t="str">
        <v>Z9</v>
      </c>
      <c r="N35" s="233">
        <v>43817</v>
      </c>
      <c r="O35" s="163" t="str">
        <v>FESZ9</v>
      </c>
      <c r="P35" s="232" t="s">
        <v>263</v>
      </c>
      <c r="Q35" s="163" t="s">
        <v>263</v>
      </c>
      <c r="R35" s="163" t="s">
        <v>263</v>
      </c>
      <c r="S35" s="163" t="s">
        <v>263</v>
      </c>
      <c r="T35" s="163" t="s">
        <v>263</v>
      </c>
      <c r="U35" s="167" t="e">
        <f>_xll.qlMidSafe($Q35,$R35)</f>
        <v>#NUM!</v>
      </c>
      <c r="V35" s="165"/>
      <c r="W35" s="231">
        <v>96.245000000000005</v>
      </c>
      <c r="X35" s="165"/>
      <c r="Y35" s="230" t="e">
        <v>#NUM!</v>
      </c>
      <c r="Z35" s="167" t="e">
        <f>_xll.qlSimpleQuoteSetValue(F35,Y35,Trigger)</f>
        <v>#NUM!</v>
      </c>
      <c r="AA35" s="20"/>
      <c r="AB35" s="13"/>
      <c r="AC35" s="13"/>
      <c r="AD35" s="13"/>
      <c r="AE35" s="13"/>
      <c r="AF35" s="199" t="e">
        <f t="shared" si="1"/>
        <v>#VALUE!</v>
      </c>
      <c r="AH35" s="89"/>
      <c r="AI35" s="88">
        <v>30</v>
      </c>
      <c r="AJ35" s="86" t="b">
        <v>1</v>
      </c>
      <c r="AK35" s="86" t="str">
        <v>Z9</v>
      </c>
      <c r="AL35" s="156" t="str">
        <f t="shared" si="2"/>
        <v>CNHFUT3MZ9ConvAdj_Quote</v>
      </c>
      <c r="AM35" s="155" t="e">
        <f>_xll.qlFuturesConvAdjustmentQuote(AL35,IborIndex,AK35,F35,Volatility,MeanReversion,Permanent,AND(ISERROR(Z35),ISERROR(FuturesHWConvAdj!Q34:Q35)),ObjectOverwrite)</f>
        <v>#NUM!</v>
      </c>
      <c r="AN35" s="26" t="str">
        <f ca="1">_xll.ohRangeRetrieveError(AM35)</f>
        <v>qlFuturesConvAdjustmentQuote - ObjectHandler error: attempt to retrieve object with unknown ID 'CnhHibor2M'</v>
      </c>
      <c r="AO35" s="20"/>
    </row>
    <row r="36" spans="1:41" x14ac:dyDescent="0.2">
      <c r="A36" s="89"/>
      <c r="B36" s="88">
        <v>31</v>
      </c>
      <c r="C36" s="87" t="b">
        <v>1</v>
      </c>
      <c r="D36" s="86" t="str">
        <v>H0</v>
      </c>
      <c r="E36" s="85" t="str">
        <f t="shared" si="0"/>
        <v>CNHFUT3MH0_Quote</v>
      </c>
      <c r="F36" s="84" t="str">
        <f>_xll.qlSimpleQuote(E36,,PriceTickValue,Permanent,Trigger,ObjectOverwrite)</f>
        <v>CNHFUT3MH0_Quote#0000</v>
      </c>
      <c r="G36" s="49" t="str">
        <f>_xll.ohRangeRetrieveError(F36)</f>
        <v/>
      </c>
      <c r="H36" s="83"/>
      <c r="J36" s="229"/>
      <c r="K36" s="235">
        <v>31</v>
      </c>
      <c r="L36" s="234" t="b">
        <v>1</v>
      </c>
      <c r="M36" s="163" t="str">
        <v>H0</v>
      </c>
      <c r="N36" s="233">
        <v>43908</v>
      </c>
      <c r="O36" s="163" t="str">
        <v>FESH0</v>
      </c>
      <c r="P36" s="232" t="s">
        <v>263</v>
      </c>
      <c r="Q36" s="163" t="s">
        <v>263</v>
      </c>
      <c r="R36" s="163" t="s">
        <v>263</v>
      </c>
      <c r="S36" s="163" t="s">
        <v>263</v>
      </c>
      <c r="T36" s="163" t="s">
        <v>263</v>
      </c>
      <c r="U36" s="167" t="e">
        <f>_xll.qlMidSafe($Q36,$R36)</f>
        <v>#NUM!</v>
      </c>
      <c r="V36" s="165"/>
      <c r="W36" s="231">
        <v>96.155000000000001</v>
      </c>
      <c r="X36" s="165"/>
      <c r="Y36" s="230" t="e">
        <v>#NUM!</v>
      </c>
      <c r="Z36" s="167" t="e">
        <f>_xll.qlSimpleQuoteSetValue(F36,Y36,Trigger)</f>
        <v>#NUM!</v>
      </c>
      <c r="AA36" s="20"/>
      <c r="AB36" s="13"/>
      <c r="AC36" s="13"/>
      <c r="AD36" s="13"/>
      <c r="AE36" s="13"/>
      <c r="AF36" s="199" t="e">
        <f t="shared" si="1"/>
        <v>#VALUE!</v>
      </c>
      <c r="AH36" s="89"/>
      <c r="AI36" s="88">
        <v>31</v>
      </c>
      <c r="AJ36" s="86" t="b">
        <v>1</v>
      </c>
      <c r="AK36" s="86" t="str">
        <v>H0</v>
      </c>
      <c r="AL36" s="156" t="str">
        <f t="shared" si="2"/>
        <v>CNHFUT3MH0ConvAdj_Quote</v>
      </c>
      <c r="AM36" s="155" t="e">
        <f>_xll.qlFuturesConvAdjustmentQuote(AL36,IborIndex,AK36,F36,Volatility,MeanReversion,Permanent,AND(ISERROR(Z36),ISERROR(FuturesHWConvAdj!Q35:Q36)),ObjectOverwrite)</f>
        <v>#NUM!</v>
      </c>
      <c r="AN36" s="26" t="str">
        <f ca="1">_xll.ohRangeRetrieveError(AM36)</f>
        <v>qlFuturesConvAdjustmentQuote - ObjectHandler error: attempt to retrieve object with unknown ID 'CnhHibor2M'</v>
      </c>
      <c r="AO36" s="20"/>
    </row>
    <row r="37" spans="1:41" x14ac:dyDescent="0.2">
      <c r="A37" s="89"/>
      <c r="B37" s="88">
        <v>32</v>
      </c>
      <c r="C37" s="87" t="b">
        <v>1</v>
      </c>
      <c r="D37" s="86" t="str">
        <v>M0</v>
      </c>
      <c r="E37" s="85" t="str">
        <f t="shared" si="0"/>
        <v>CNHFUT3MM0_Quote</v>
      </c>
      <c r="F37" s="84" t="str">
        <f>_xll.qlSimpleQuote(E37,,PriceTickValue,Permanent,Trigger,ObjectOverwrite)</f>
        <v>CNHFUT3MM0_Quote#0000</v>
      </c>
      <c r="G37" s="49" t="str">
        <f>_xll.ohRangeRetrieveError(F37)</f>
        <v/>
      </c>
      <c r="H37" s="83"/>
      <c r="J37" s="229"/>
      <c r="K37" s="235">
        <v>32</v>
      </c>
      <c r="L37" s="234" t="b">
        <v>1</v>
      </c>
      <c r="M37" s="163" t="str">
        <v>M0</v>
      </c>
      <c r="N37" s="233">
        <v>43999</v>
      </c>
      <c r="O37" s="163" t="str">
        <v>FESM0</v>
      </c>
      <c r="P37" s="232" t="s">
        <v>263</v>
      </c>
      <c r="Q37" s="163" t="s">
        <v>263</v>
      </c>
      <c r="R37" s="163" t="s">
        <v>263</v>
      </c>
      <c r="S37" s="163" t="s">
        <v>263</v>
      </c>
      <c r="T37" s="163" t="s">
        <v>263</v>
      </c>
      <c r="U37" s="167" t="e">
        <f>_xll.qlMidSafe($Q37,$R37)</f>
        <v>#NUM!</v>
      </c>
      <c r="V37" s="165"/>
      <c r="W37" s="231">
        <v>96.074999999999989</v>
      </c>
      <c r="X37" s="165"/>
      <c r="Y37" s="230" t="e">
        <v>#NUM!</v>
      </c>
      <c r="Z37" s="167" t="e">
        <f>_xll.qlSimpleQuoteSetValue(F37,Y37,Trigger)</f>
        <v>#NUM!</v>
      </c>
      <c r="AA37" s="20"/>
      <c r="AB37" s="13"/>
      <c r="AC37" s="13"/>
      <c r="AD37" s="13"/>
      <c r="AE37" s="13"/>
      <c r="AF37" s="199" t="e">
        <f t="shared" si="1"/>
        <v>#VALUE!</v>
      </c>
      <c r="AH37" s="89"/>
      <c r="AI37" s="88">
        <v>32</v>
      </c>
      <c r="AJ37" s="86" t="b">
        <v>1</v>
      </c>
      <c r="AK37" s="86" t="str">
        <v>M0</v>
      </c>
      <c r="AL37" s="156" t="str">
        <f t="shared" si="2"/>
        <v>CNHFUT3MM0ConvAdj_Quote</v>
      </c>
      <c r="AM37" s="155" t="e">
        <f>_xll.qlFuturesConvAdjustmentQuote(AL37,IborIndex,AK37,F37,Volatility,MeanReversion,Permanent,AND(ISERROR(Z37),ISERROR(FuturesHWConvAdj!Q36:Q37)),ObjectOverwrite)</f>
        <v>#NUM!</v>
      </c>
      <c r="AN37" s="26" t="str">
        <f ca="1">_xll.ohRangeRetrieveError(AM37)</f>
        <v>qlFuturesConvAdjustmentQuote - ObjectHandler error: attempt to retrieve object with unknown ID 'CnhHibor2M'</v>
      </c>
      <c r="AO37" s="20"/>
    </row>
    <row r="38" spans="1:41" x14ac:dyDescent="0.2">
      <c r="A38" s="89"/>
      <c r="B38" s="88">
        <v>33</v>
      </c>
      <c r="C38" s="87" t="b">
        <v>1</v>
      </c>
      <c r="D38" s="86" t="str">
        <v>U0</v>
      </c>
      <c r="E38" s="85" t="str">
        <f t="shared" ref="E38:E47" si="3">Currency&amp;$D$4&amp;$E$4&amp;$D38&amp;QuoteSuffix</f>
        <v>CNHFUT3MU0_Quote</v>
      </c>
      <c r="F38" s="84" t="str">
        <f>_xll.qlSimpleQuote(E38,,PriceTickValue,Permanent,Trigger,ObjectOverwrite)</f>
        <v>CNHFUT3MU0_Quote#0000</v>
      </c>
      <c r="G38" s="49" t="str">
        <f>_xll.ohRangeRetrieveError(F38)</f>
        <v/>
      </c>
      <c r="H38" s="83"/>
      <c r="J38" s="229"/>
      <c r="K38" s="235">
        <v>33</v>
      </c>
      <c r="L38" s="234" t="b">
        <v>1</v>
      </c>
      <c r="M38" s="163" t="str">
        <v>U0</v>
      </c>
      <c r="N38" s="233">
        <v>44090</v>
      </c>
      <c r="O38" s="163" t="str">
        <v>FESU0</v>
      </c>
      <c r="P38" s="232" t="s">
        <v>263</v>
      </c>
      <c r="Q38" s="163" t="s">
        <v>263</v>
      </c>
      <c r="R38" s="163" t="s">
        <v>263</v>
      </c>
      <c r="S38" s="163" t="s">
        <v>263</v>
      </c>
      <c r="T38" s="163" t="s">
        <v>263</v>
      </c>
      <c r="U38" s="167" t="e">
        <f>_xll.qlMidSafe($Q38,$R38)</f>
        <v>#NUM!</v>
      </c>
      <c r="V38" s="165"/>
      <c r="W38" s="231">
        <v>96.002499999999998</v>
      </c>
      <c r="X38" s="165"/>
      <c r="Y38" s="230" t="e">
        <v>#NUM!</v>
      </c>
      <c r="Z38" s="167" t="e">
        <f>_xll.qlSimpleQuoteSetValue(F38,Y38,Trigger)</f>
        <v>#NUM!</v>
      </c>
      <c r="AA38" s="20"/>
      <c r="AB38" s="13"/>
      <c r="AC38" s="13"/>
      <c r="AD38" s="13"/>
      <c r="AE38" s="13"/>
      <c r="AF38" s="199" t="e">
        <f t="shared" si="1"/>
        <v>#VALUE!</v>
      </c>
      <c r="AH38" s="89"/>
      <c r="AI38" s="88">
        <v>33</v>
      </c>
      <c r="AJ38" s="86" t="b">
        <v>1</v>
      </c>
      <c r="AK38" s="86" t="str">
        <v>U0</v>
      </c>
      <c r="AL38" s="156" t="str">
        <f t="shared" si="2"/>
        <v>CNHFUT3MU0ConvAdj_Quote</v>
      </c>
      <c r="AM38" s="155" t="e">
        <f>_xll.qlFuturesConvAdjustmentQuote(AL38,IborIndex,AK38,F38,Volatility,MeanReversion,Permanent,AND(ISERROR(Z38),ISERROR(FuturesHWConvAdj!Q37:Q38)),ObjectOverwrite)</f>
        <v>#NUM!</v>
      </c>
      <c r="AN38" s="26" t="str">
        <f ca="1">_xll.ohRangeRetrieveError(AM38)</f>
        <v>qlFuturesConvAdjustmentQuote - ObjectHandler error: attempt to retrieve object with unknown ID 'CnhHibor2M'</v>
      </c>
      <c r="AO38" s="20"/>
    </row>
    <row r="39" spans="1:41" x14ac:dyDescent="0.2">
      <c r="A39" s="89"/>
      <c r="B39" s="88">
        <v>34</v>
      </c>
      <c r="C39" s="87" t="b">
        <v>1</v>
      </c>
      <c r="D39" s="86" t="str">
        <v>Z0</v>
      </c>
      <c r="E39" s="85" t="str">
        <f t="shared" si="3"/>
        <v>CNHFUT3MZ0_Quote</v>
      </c>
      <c r="F39" s="84" t="str">
        <f>_xll.qlSimpleQuote(E39,,PriceTickValue,Permanent,Trigger,ObjectOverwrite)</f>
        <v>CNHFUT3MZ0_Quote#0000</v>
      </c>
      <c r="G39" s="49" t="str">
        <f>_xll.ohRangeRetrieveError(F39)</f>
        <v/>
      </c>
      <c r="H39" s="83"/>
      <c r="J39" s="229"/>
      <c r="K39" s="235">
        <v>34</v>
      </c>
      <c r="L39" s="234" t="b">
        <v>1</v>
      </c>
      <c r="M39" s="163" t="str">
        <v>Z0</v>
      </c>
      <c r="N39" s="233">
        <v>44181</v>
      </c>
      <c r="O39" s="163" t="str">
        <v>FESZ0</v>
      </c>
      <c r="P39" s="232" t="s">
        <v>263</v>
      </c>
      <c r="Q39" s="163" t="s">
        <v>263</v>
      </c>
      <c r="R39" s="163" t="s">
        <v>263</v>
      </c>
      <c r="S39" s="163" t="s">
        <v>263</v>
      </c>
      <c r="T39" s="163" t="s">
        <v>263</v>
      </c>
      <c r="U39" s="167" t="e">
        <f>_xll.qlMidSafe($Q39,$R39)</f>
        <v>#NUM!</v>
      </c>
      <c r="V39" s="165"/>
      <c r="W39" s="231">
        <v>95.9375</v>
      </c>
      <c r="X39" s="165"/>
      <c r="Y39" s="230" t="e">
        <v>#NUM!</v>
      </c>
      <c r="Z39" s="167" t="e">
        <f>_xll.qlSimpleQuoteSetValue(F39,Y39,Trigger)</f>
        <v>#NUM!</v>
      </c>
      <c r="AA39" s="20"/>
      <c r="AB39" s="13"/>
      <c r="AC39" s="13"/>
      <c r="AD39" s="13"/>
      <c r="AE39" s="13"/>
      <c r="AF39" s="199" t="e">
        <f t="shared" si="1"/>
        <v>#VALUE!</v>
      </c>
      <c r="AH39" s="89"/>
      <c r="AI39" s="88">
        <v>34</v>
      </c>
      <c r="AJ39" s="86" t="b">
        <v>1</v>
      </c>
      <c r="AK39" s="86" t="str">
        <v>Z0</v>
      </c>
      <c r="AL39" s="156" t="str">
        <f t="shared" si="2"/>
        <v>CNHFUT3MZ0ConvAdj_Quote</v>
      </c>
      <c r="AM39" s="155" t="e">
        <f>_xll.qlFuturesConvAdjustmentQuote(AL39,IborIndex,AK39,F39,Volatility,MeanReversion,Permanent,AND(ISERROR(Z39),ISERROR(FuturesHWConvAdj!Q38:Q39)),ObjectOverwrite)</f>
        <v>#NUM!</v>
      </c>
      <c r="AN39" s="26" t="str">
        <f ca="1">_xll.ohRangeRetrieveError(AM39)</f>
        <v>qlFuturesConvAdjustmentQuote - ObjectHandler error: attempt to retrieve object with unknown ID 'CnhHibor2M'</v>
      </c>
      <c r="AO39" s="20"/>
    </row>
    <row r="40" spans="1:41" x14ac:dyDescent="0.2">
      <c r="A40" s="89"/>
      <c r="B40" s="88">
        <v>35</v>
      </c>
      <c r="C40" s="87" t="b">
        <v>1</v>
      </c>
      <c r="D40" s="86" t="str">
        <v>H1</v>
      </c>
      <c r="E40" s="85" t="str">
        <f t="shared" si="3"/>
        <v>CNHFUT3MH1_Quote</v>
      </c>
      <c r="F40" s="84" t="str">
        <f>_xll.qlSimpleQuote(E40,,PriceTickValue,Permanent,Trigger,ObjectOverwrite)</f>
        <v>CNHFUT3MH1_Quote#0000</v>
      </c>
      <c r="G40" s="49" t="str">
        <f>_xll.ohRangeRetrieveError(F40)</f>
        <v/>
      </c>
      <c r="H40" s="83"/>
      <c r="J40" s="229"/>
      <c r="K40" s="235">
        <v>35</v>
      </c>
      <c r="L40" s="234" t="b">
        <v>1</v>
      </c>
      <c r="M40" s="163" t="str">
        <v>H1</v>
      </c>
      <c r="N40" s="233">
        <v>44272</v>
      </c>
      <c r="O40" s="163" t="str">
        <v>FESH1</v>
      </c>
      <c r="P40" s="232" t="s">
        <v>263</v>
      </c>
      <c r="Q40" s="163" t="s">
        <v>263</v>
      </c>
      <c r="R40" s="163" t="s">
        <v>263</v>
      </c>
      <c r="S40" s="163" t="s">
        <v>263</v>
      </c>
      <c r="T40" s="163" t="s">
        <v>263</v>
      </c>
      <c r="U40" s="167" t="e">
        <f>_xll.qlMidSafe($Q40,$R40)</f>
        <v>#NUM!</v>
      </c>
      <c r="V40" s="165"/>
      <c r="W40" s="231">
        <v>95.87</v>
      </c>
      <c r="X40" s="165"/>
      <c r="Y40" s="230" t="e">
        <v>#NUM!</v>
      </c>
      <c r="Z40" s="167" t="e">
        <f>_xll.qlSimpleQuoteSetValue(F40,Y40,Trigger)</f>
        <v>#NUM!</v>
      </c>
      <c r="AA40" s="20"/>
      <c r="AB40" s="13"/>
      <c r="AC40" s="13"/>
      <c r="AD40" s="13"/>
      <c r="AE40" s="13"/>
      <c r="AF40" s="199" t="e">
        <f t="shared" si="1"/>
        <v>#VALUE!</v>
      </c>
      <c r="AH40" s="89"/>
      <c r="AI40" s="88">
        <v>35</v>
      </c>
      <c r="AJ40" s="86" t="b">
        <v>1</v>
      </c>
      <c r="AK40" s="86" t="str">
        <v>H1</v>
      </c>
      <c r="AL40" s="156" t="str">
        <f t="shared" si="2"/>
        <v>CNHFUT3MH1ConvAdj_Quote</v>
      </c>
      <c r="AM40" s="155" t="e">
        <f>_xll.qlFuturesConvAdjustmentQuote(AL40,IborIndex,AK40,F40,Volatility,MeanReversion,Permanent,AND(ISERROR(Z40),ISERROR(FuturesHWConvAdj!Q39:Q40)),ObjectOverwrite)</f>
        <v>#NUM!</v>
      </c>
      <c r="AN40" s="26" t="str">
        <f ca="1">_xll.ohRangeRetrieveError(AM40)</f>
        <v>qlFuturesConvAdjustmentQuote - ObjectHandler error: attempt to retrieve object with unknown ID 'CnhHibor2M'</v>
      </c>
      <c r="AO40" s="20"/>
    </row>
    <row r="41" spans="1:41" x14ac:dyDescent="0.2">
      <c r="A41" s="89"/>
      <c r="B41" s="88">
        <v>36</v>
      </c>
      <c r="C41" s="87" t="b">
        <v>1</v>
      </c>
      <c r="D41" s="86" t="str">
        <v>M1</v>
      </c>
      <c r="E41" s="85" t="str">
        <f t="shared" si="3"/>
        <v>CNHFUT3MM1_Quote</v>
      </c>
      <c r="F41" s="84" t="str">
        <f>_xll.qlSimpleQuote(E41,,PriceTickValue,Permanent,Trigger,ObjectOverwrite)</f>
        <v>CNHFUT3MM1_Quote#0000</v>
      </c>
      <c r="G41" s="49" t="str">
        <f>_xll.ohRangeRetrieveError(F41)</f>
        <v/>
      </c>
      <c r="H41" s="83"/>
      <c r="J41" s="229"/>
      <c r="K41" s="235">
        <v>36</v>
      </c>
      <c r="L41" s="234" t="b">
        <v>1</v>
      </c>
      <c r="M41" s="163" t="str">
        <v>M1</v>
      </c>
      <c r="N41" s="233">
        <v>44363</v>
      </c>
      <c r="O41" s="163" t="str">
        <v>FESM1</v>
      </c>
      <c r="P41" s="232" t="s">
        <v>263</v>
      </c>
      <c r="Q41" s="163" t="s">
        <v>263</v>
      </c>
      <c r="R41" s="163" t="s">
        <v>263</v>
      </c>
      <c r="S41" s="163" t="s">
        <v>263</v>
      </c>
      <c r="T41" s="163" t="s">
        <v>263</v>
      </c>
      <c r="U41" s="167" t="e">
        <f>_xll.qlMidSafe($Q41,$R41)</f>
        <v>#NUM!</v>
      </c>
      <c r="V41" s="165"/>
      <c r="W41" s="231">
        <v>95.83</v>
      </c>
      <c r="X41" s="165"/>
      <c r="Y41" s="230" t="e">
        <v>#NUM!</v>
      </c>
      <c r="Z41" s="167" t="e">
        <f>_xll.qlSimpleQuoteSetValue(F41,Y41,Trigger)</f>
        <v>#NUM!</v>
      </c>
      <c r="AA41" s="20"/>
      <c r="AB41" s="13"/>
      <c r="AC41" s="13"/>
      <c r="AD41" s="13"/>
      <c r="AE41" s="13"/>
      <c r="AF41" s="199" t="e">
        <f t="shared" si="1"/>
        <v>#VALUE!</v>
      </c>
      <c r="AH41" s="89"/>
      <c r="AI41" s="88">
        <v>36</v>
      </c>
      <c r="AJ41" s="86" t="b">
        <v>1</v>
      </c>
      <c r="AK41" s="86" t="str">
        <v>M1</v>
      </c>
      <c r="AL41" s="156" t="str">
        <f t="shared" si="2"/>
        <v>CNHFUT3MM1ConvAdj_Quote</v>
      </c>
      <c r="AM41" s="155" t="e">
        <f>_xll.qlFuturesConvAdjustmentQuote(AL41,IborIndex,AK41,F41,Volatility,MeanReversion,Permanent,AND(ISERROR(Z41),ISERROR(FuturesHWConvAdj!Q40:Q41)),ObjectOverwrite)</f>
        <v>#NUM!</v>
      </c>
      <c r="AN41" s="26" t="str">
        <f ca="1">_xll.ohRangeRetrieveError(AM41)</f>
        <v>qlFuturesConvAdjustmentQuote - ObjectHandler error: attempt to retrieve object with unknown ID 'CnhHibor2M'</v>
      </c>
      <c r="AO41" s="20"/>
    </row>
    <row r="42" spans="1:41" x14ac:dyDescent="0.2">
      <c r="A42" s="89"/>
      <c r="B42" s="88">
        <v>37</v>
      </c>
      <c r="C42" s="87" t="b">
        <v>1</v>
      </c>
      <c r="D42" s="86" t="str">
        <v>U1</v>
      </c>
      <c r="E42" s="85" t="str">
        <f t="shared" si="3"/>
        <v>CNHFUT3MU1_Quote</v>
      </c>
      <c r="F42" s="84" t="str">
        <f>_xll.qlSimpleQuote(E42,,PriceTickValue,Permanent,Trigger,ObjectOverwrite)</f>
        <v>CNHFUT3MU1_Quote#0000</v>
      </c>
      <c r="G42" s="49" t="str">
        <f>_xll.ohRangeRetrieveError(F42)</f>
        <v/>
      </c>
      <c r="H42" s="83"/>
      <c r="J42" s="229"/>
      <c r="K42" s="235">
        <v>37</v>
      </c>
      <c r="L42" s="234" t="b">
        <v>1</v>
      </c>
      <c r="M42" s="163" t="str">
        <v>U1</v>
      </c>
      <c r="N42" s="233">
        <v>44454</v>
      </c>
      <c r="O42" s="163" t="str">
        <v>FESU1</v>
      </c>
      <c r="P42" s="232" t="s">
        <v>263</v>
      </c>
      <c r="Q42" s="163" t="s">
        <v>263</v>
      </c>
      <c r="R42" s="163" t="s">
        <v>263</v>
      </c>
      <c r="S42" s="163" t="s">
        <v>263</v>
      </c>
      <c r="T42" s="163" t="s">
        <v>263</v>
      </c>
      <c r="U42" s="167" t="e">
        <f>_xll.qlMidSafe($Q42,$R42)</f>
        <v>#NUM!</v>
      </c>
      <c r="V42" s="165"/>
      <c r="W42" s="231">
        <v>95.787499999999994</v>
      </c>
      <c r="X42" s="165"/>
      <c r="Y42" s="230" t="e">
        <v>#NUM!</v>
      </c>
      <c r="Z42" s="167" t="e">
        <f>_xll.qlSimpleQuoteSetValue(F42,Y42,Trigger)</f>
        <v>#NUM!</v>
      </c>
      <c r="AA42" s="20"/>
      <c r="AB42" s="13"/>
      <c r="AC42" s="13"/>
      <c r="AD42" s="13"/>
      <c r="AE42" s="13"/>
      <c r="AF42" s="199" t="e">
        <f t="shared" si="1"/>
        <v>#VALUE!</v>
      </c>
      <c r="AH42" s="89"/>
      <c r="AI42" s="88">
        <v>37</v>
      </c>
      <c r="AJ42" s="86" t="b">
        <v>1</v>
      </c>
      <c r="AK42" s="86" t="str">
        <v>U1</v>
      </c>
      <c r="AL42" s="156" t="str">
        <f t="shared" si="2"/>
        <v>CNHFUT3MU1ConvAdj_Quote</v>
      </c>
      <c r="AM42" s="155" t="e">
        <f>_xll.qlFuturesConvAdjustmentQuote(AL42,IborIndex,AK42,F42,Volatility,MeanReversion,Permanent,AND(ISERROR(Z42),ISERROR(FuturesHWConvAdj!Q41:Q42)),ObjectOverwrite)</f>
        <v>#NUM!</v>
      </c>
      <c r="AN42" s="26" t="str">
        <f ca="1">_xll.ohRangeRetrieveError(AM42)</f>
        <v>qlFuturesConvAdjustmentQuote - ObjectHandler error: attempt to retrieve object with unknown ID 'CnhHibor2M'</v>
      </c>
      <c r="AO42" s="20"/>
    </row>
    <row r="43" spans="1:41" x14ac:dyDescent="0.2">
      <c r="A43" s="89"/>
      <c r="B43" s="88">
        <v>38</v>
      </c>
      <c r="C43" s="87" t="b">
        <v>1</v>
      </c>
      <c r="D43" s="86" t="str">
        <v>Z1</v>
      </c>
      <c r="E43" s="85" t="str">
        <f t="shared" si="3"/>
        <v>CNHFUT3MZ1_Quote</v>
      </c>
      <c r="F43" s="84" t="str">
        <f>_xll.qlSimpleQuote(E43,,PriceTickValue,Permanent,Trigger,ObjectOverwrite)</f>
        <v>CNHFUT3MZ1_Quote#0000</v>
      </c>
      <c r="G43" s="49" t="str">
        <f>_xll.ohRangeRetrieveError(F43)</f>
        <v/>
      </c>
      <c r="H43" s="83"/>
      <c r="J43" s="229"/>
      <c r="K43" s="235">
        <v>38</v>
      </c>
      <c r="L43" s="234" t="b">
        <v>1</v>
      </c>
      <c r="M43" s="163" t="str">
        <v>Z1</v>
      </c>
      <c r="N43" s="233">
        <v>44545</v>
      </c>
      <c r="O43" s="163" t="str">
        <v>FESZ1</v>
      </c>
      <c r="P43" s="232" t="s">
        <v>263</v>
      </c>
      <c r="Q43" s="163" t="s">
        <v>263</v>
      </c>
      <c r="R43" s="163" t="s">
        <v>263</v>
      </c>
      <c r="S43" s="163" t="s">
        <v>263</v>
      </c>
      <c r="T43" s="163" t="s">
        <v>263</v>
      </c>
      <c r="U43" s="167" t="e">
        <f>_xll.qlMidSafe($Q43,$R43)</f>
        <v>#NUM!</v>
      </c>
      <c r="V43" s="165"/>
      <c r="W43" s="231">
        <v>95.742500000000007</v>
      </c>
      <c r="X43" s="165"/>
      <c r="Y43" s="230" t="e">
        <v>#NUM!</v>
      </c>
      <c r="Z43" s="167" t="e">
        <f>_xll.qlSimpleQuoteSetValue(F43,Y43,Trigger)</f>
        <v>#NUM!</v>
      </c>
      <c r="AA43" s="20"/>
      <c r="AB43" s="13"/>
      <c r="AC43" s="13"/>
      <c r="AD43" s="13"/>
      <c r="AE43" s="13"/>
      <c r="AF43" s="199" t="e">
        <f t="shared" si="1"/>
        <v>#VALUE!</v>
      </c>
      <c r="AH43" s="89"/>
      <c r="AI43" s="88">
        <v>38</v>
      </c>
      <c r="AJ43" s="86" t="b">
        <v>1</v>
      </c>
      <c r="AK43" s="86" t="str">
        <v>Z1</v>
      </c>
      <c r="AL43" s="156" t="str">
        <f t="shared" si="2"/>
        <v>CNHFUT3MZ1ConvAdj_Quote</v>
      </c>
      <c r="AM43" s="155" t="e">
        <f>_xll.qlFuturesConvAdjustmentQuote(AL43,IborIndex,AK43,F43,Volatility,MeanReversion,Permanent,AND(ISERROR(Z43),ISERROR(FuturesHWConvAdj!Q42:Q43)),ObjectOverwrite)</f>
        <v>#NUM!</v>
      </c>
      <c r="AN43" s="26" t="str">
        <f ca="1">_xll.ohRangeRetrieveError(AM43)</f>
        <v>qlFuturesConvAdjustmentQuote - ObjectHandler error: attempt to retrieve object with unknown ID 'CnhHibor2M'</v>
      </c>
      <c r="AO43" s="20"/>
    </row>
    <row r="44" spans="1:41" x14ac:dyDescent="0.2">
      <c r="A44" s="89"/>
      <c r="B44" s="88">
        <v>39</v>
      </c>
      <c r="C44" s="87" t="b">
        <v>1</v>
      </c>
      <c r="D44" s="86" t="str">
        <v>H2</v>
      </c>
      <c r="E44" s="85" t="str">
        <f t="shared" si="3"/>
        <v>CNHFUT3MH2_Quote</v>
      </c>
      <c r="F44" s="84" t="str">
        <f>_xll.qlSimpleQuote(E44,,PriceTickValue,Permanent,Trigger,ObjectOverwrite)</f>
        <v>CNHFUT3MH2_Quote#0000</v>
      </c>
      <c r="G44" s="49" t="str">
        <f>_xll.ohRangeRetrieveError(F44)</f>
        <v/>
      </c>
      <c r="H44" s="83"/>
      <c r="J44" s="229"/>
      <c r="K44" s="235">
        <v>39</v>
      </c>
      <c r="L44" s="234" t="b">
        <v>1</v>
      </c>
      <c r="M44" s="163" t="str">
        <v>H2</v>
      </c>
      <c r="N44" s="233">
        <v>44636</v>
      </c>
      <c r="O44" s="163" t="str">
        <v>FESH2</v>
      </c>
      <c r="P44" s="232" t="s">
        <v>263</v>
      </c>
      <c r="Q44" s="163" t="s">
        <v>263</v>
      </c>
      <c r="R44" s="163" t="s">
        <v>263</v>
      </c>
      <c r="S44" s="163" t="s">
        <v>263</v>
      </c>
      <c r="T44" s="163" t="s">
        <v>263</v>
      </c>
      <c r="U44" s="167" t="e">
        <f>_xll.qlMidSafe($Q44,$R44)</f>
        <v>#NUM!</v>
      </c>
      <c r="V44" s="165"/>
      <c r="W44" s="231">
        <v>95.702500000000001</v>
      </c>
      <c r="X44" s="165"/>
      <c r="Y44" s="230" t="e">
        <v>#NUM!</v>
      </c>
      <c r="Z44" s="167" t="e">
        <f>_xll.qlSimpleQuoteSetValue(F44,Y44,Trigger)</f>
        <v>#NUM!</v>
      </c>
      <c r="AA44" s="20"/>
      <c r="AB44" s="13"/>
      <c r="AC44" s="13"/>
      <c r="AD44" s="13"/>
      <c r="AE44" s="13"/>
      <c r="AF44" s="199" t="e">
        <f t="shared" si="1"/>
        <v>#VALUE!</v>
      </c>
      <c r="AH44" s="89"/>
      <c r="AI44" s="88">
        <v>39</v>
      </c>
      <c r="AJ44" s="86" t="b">
        <v>1</v>
      </c>
      <c r="AK44" s="86" t="str">
        <v>H2</v>
      </c>
      <c r="AL44" s="156" t="str">
        <f t="shared" si="2"/>
        <v>CNHFUT3MH2ConvAdj_Quote</v>
      </c>
      <c r="AM44" s="155" t="e">
        <f>_xll.qlFuturesConvAdjustmentQuote(AL44,IborIndex,AK44,F44,Volatility,MeanReversion,Permanent,AND(ISERROR(Z44),ISERROR(FuturesHWConvAdj!Q43:Q44)),ObjectOverwrite)</f>
        <v>#NUM!</v>
      </c>
      <c r="AN44" s="26" t="str">
        <f ca="1">_xll.ohRangeRetrieveError(AM44)</f>
        <v>qlFuturesConvAdjustmentQuote - ObjectHandler error: attempt to retrieve object with unknown ID 'CnhHibor2M'</v>
      </c>
      <c r="AO44" s="20"/>
    </row>
    <row r="45" spans="1:41" x14ac:dyDescent="0.2">
      <c r="A45" s="89"/>
      <c r="B45" s="88">
        <v>40</v>
      </c>
      <c r="C45" s="87" t="b">
        <v>1</v>
      </c>
      <c r="D45" s="86" t="str">
        <v>M2</v>
      </c>
      <c r="E45" s="85" t="str">
        <f t="shared" si="3"/>
        <v>CNHFUT3MM2_Quote</v>
      </c>
      <c r="F45" s="84" t="str">
        <f>_xll.qlSimpleQuote(E45,,PriceTickValue,Permanent,Trigger,ObjectOverwrite)</f>
        <v>CNHFUT3MM2_Quote#0000</v>
      </c>
      <c r="G45" s="49" t="str">
        <f>_xll.ohRangeRetrieveError(F45)</f>
        <v/>
      </c>
      <c r="H45" s="83"/>
      <c r="J45" s="229"/>
      <c r="K45" s="235">
        <v>40</v>
      </c>
      <c r="L45" s="234" t="b">
        <v>1</v>
      </c>
      <c r="M45" s="163" t="str">
        <v>M2</v>
      </c>
      <c r="N45" s="233">
        <v>44727</v>
      </c>
      <c r="O45" s="163" t="str">
        <v>FESM2</v>
      </c>
      <c r="P45" s="232" t="s">
        <v>263</v>
      </c>
      <c r="Q45" s="163" t="s">
        <v>263</v>
      </c>
      <c r="R45" s="163" t="s">
        <v>263</v>
      </c>
      <c r="S45" s="163" t="s">
        <v>263</v>
      </c>
      <c r="T45" s="163" t="s">
        <v>263</v>
      </c>
      <c r="U45" s="167" t="e">
        <f>_xll.qlMidSafe($Q45,$R45)</f>
        <v>#NUM!</v>
      </c>
      <c r="V45" s="165"/>
      <c r="W45" s="231">
        <v>95.677500000000009</v>
      </c>
      <c r="X45" s="165"/>
      <c r="Y45" s="230" t="e">
        <v>#NUM!</v>
      </c>
      <c r="Z45" s="167" t="e">
        <f>_xll.qlSimpleQuoteSetValue(F45,Y45,Trigger)</f>
        <v>#NUM!</v>
      </c>
      <c r="AA45" s="20"/>
      <c r="AB45" s="13"/>
      <c r="AC45" s="13"/>
      <c r="AD45" s="13"/>
      <c r="AE45" s="13"/>
      <c r="AF45" s="199" t="e">
        <f t="shared" si="1"/>
        <v>#VALUE!</v>
      </c>
      <c r="AH45" s="89"/>
      <c r="AI45" s="88">
        <v>40</v>
      </c>
      <c r="AJ45" s="86" t="b">
        <v>1</v>
      </c>
      <c r="AK45" s="86" t="str">
        <v>M2</v>
      </c>
      <c r="AL45" s="156" t="str">
        <f t="shared" si="2"/>
        <v>CNHFUT3MM2ConvAdj_Quote</v>
      </c>
      <c r="AM45" s="155" t="e">
        <f>_xll.qlFuturesConvAdjustmentQuote(AL45,IborIndex,AK45,F45,Volatility,MeanReversion,Permanent,AND(ISERROR(Z45),ISERROR(FuturesHWConvAdj!Q44:Q45)),ObjectOverwrite)</f>
        <v>#NUM!</v>
      </c>
      <c r="AN45" s="26" t="str">
        <f ca="1">_xll.ohRangeRetrieveError(AM45)</f>
        <v>qlFuturesConvAdjustmentQuote - ObjectHandler error: attempt to retrieve object with unknown ID 'CnhHibor2M'</v>
      </c>
      <c r="AO45" s="20"/>
    </row>
    <row r="46" spans="1:41" x14ac:dyDescent="0.2">
      <c r="A46" s="89"/>
      <c r="B46" s="88">
        <v>41</v>
      </c>
      <c r="C46" s="87" t="b">
        <v>1</v>
      </c>
      <c r="D46" s="86" t="str">
        <v>U2</v>
      </c>
      <c r="E46" s="85" t="str">
        <f t="shared" si="3"/>
        <v>CNHFUT3MU2_Quote</v>
      </c>
      <c r="F46" s="84" t="str">
        <f>_xll.qlSimpleQuote(E46,,PriceTickValue,Permanent,Trigger,ObjectOverwrite)</f>
        <v>CNHFUT3MU2_Quote#0000</v>
      </c>
      <c r="G46" s="49" t="str">
        <f>_xll.ohRangeRetrieveError(F46)</f>
        <v/>
      </c>
      <c r="H46" s="83"/>
      <c r="J46" s="229"/>
      <c r="K46" s="235">
        <v>41</v>
      </c>
      <c r="L46" s="234" t="b">
        <v>1</v>
      </c>
      <c r="M46" s="163" t="str">
        <v>U2</v>
      </c>
      <c r="N46" s="233">
        <v>44825</v>
      </c>
      <c r="O46" s="163" t="str">
        <v>FESU2</v>
      </c>
      <c r="P46" s="232" t="s">
        <v>263</v>
      </c>
      <c r="Q46" s="163" t="s">
        <v>263</v>
      </c>
      <c r="R46" s="163" t="s">
        <v>263</v>
      </c>
      <c r="S46" s="163" t="s">
        <v>263</v>
      </c>
      <c r="T46" s="163" t="s">
        <v>263</v>
      </c>
      <c r="U46" s="167" t="e">
        <f>_xll.qlMidSafe($Q46,$R46)</f>
        <v>#NUM!</v>
      </c>
      <c r="V46" s="165"/>
      <c r="W46" s="231">
        <v>95.647500000000008</v>
      </c>
      <c r="X46" s="165"/>
      <c r="Y46" s="230" t="e">
        <v>#NUM!</v>
      </c>
      <c r="Z46" s="167" t="e">
        <f>_xll.qlSimpleQuoteSetValue(F46,Y46,Trigger)</f>
        <v>#NUM!</v>
      </c>
      <c r="AA46" s="20"/>
      <c r="AB46" s="13"/>
      <c r="AC46" s="13"/>
      <c r="AD46" s="13"/>
      <c r="AE46" s="13"/>
      <c r="AF46" s="199" t="e">
        <f t="shared" si="1"/>
        <v>#VALUE!</v>
      </c>
      <c r="AH46" s="89"/>
      <c r="AI46" s="88">
        <v>41</v>
      </c>
      <c r="AJ46" s="86" t="b">
        <v>1</v>
      </c>
      <c r="AK46" s="86" t="str">
        <v>U2</v>
      </c>
      <c r="AL46" s="156" t="str">
        <f t="shared" si="2"/>
        <v>CNHFUT3MU2ConvAdj_Quote</v>
      </c>
      <c r="AM46" s="155" t="e">
        <f>_xll.qlFuturesConvAdjustmentQuote(AL46,IborIndex,AK46,F46,Volatility,MeanReversion,Permanent,AND(ISERROR(Z46),ISERROR(FuturesHWConvAdj!Q45:Q46)),ObjectOverwrite)</f>
        <v>#NUM!</v>
      </c>
      <c r="AN46" s="26" t="str">
        <f ca="1">_xll.ohRangeRetrieveError(AM46)</f>
        <v>qlFuturesConvAdjustmentQuote - ObjectHandler error: attempt to retrieve object with unknown ID 'CnhHibor2M'</v>
      </c>
      <c r="AO46" s="20"/>
    </row>
    <row r="47" spans="1:41" x14ac:dyDescent="0.2">
      <c r="A47" s="89"/>
      <c r="B47" s="88">
        <v>42</v>
      </c>
      <c r="C47" s="87" t="b">
        <v>1</v>
      </c>
      <c r="D47" s="86" t="str">
        <v>Z2</v>
      </c>
      <c r="E47" s="85" t="str">
        <f t="shared" si="3"/>
        <v>CNHFUT3MZ2_Quote</v>
      </c>
      <c r="F47" s="84" t="str">
        <f>_xll.qlSimpleQuote(E47,,PriceTickValue,Permanent,Trigger,ObjectOverwrite)</f>
        <v>CNHFUT3MZ2_Quote#0000</v>
      </c>
      <c r="G47" s="49" t="str">
        <f>_xll.ohRangeRetrieveError(F47)</f>
        <v/>
      </c>
      <c r="H47" s="83"/>
      <c r="J47" s="229"/>
      <c r="K47" s="228">
        <v>42</v>
      </c>
      <c r="L47" s="227" t="b">
        <v>1</v>
      </c>
      <c r="M47" s="176" t="str">
        <v>Z2</v>
      </c>
      <c r="N47" s="226">
        <v>44916</v>
      </c>
      <c r="O47" s="176" t="str">
        <v>FESZ2</v>
      </c>
      <c r="P47" s="225" t="s">
        <v>263</v>
      </c>
      <c r="Q47" s="176" t="s">
        <v>263</v>
      </c>
      <c r="R47" s="176" t="s">
        <v>263</v>
      </c>
      <c r="S47" s="176" t="s">
        <v>263</v>
      </c>
      <c r="T47" s="176" t="s">
        <v>263</v>
      </c>
      <c r="U47" s="178" t="e">
        <f>_xll.qlMidSafe($Q47,$R47)</f>
        <v>#NUM!</v>
      </c>
      <c r="V47" s="165"/>
      <c r="W47" s="224">
        <v>95.622500000000002</v>
      </c>
      <c r="X47" s="165"/>
      <c r="Y47" s="223" t="e">
        <v>#NUM!</v>
      </c>
      <c r="Z47" s="178" t="e">
        <f>_xll.qlSimpleQuoteSetValue(F47,Y47,Trigger)</f>
        <v>#NUM!</v>
      </c>
      <c r="AA47" s="20"/>
      <c r="AB47" s="13"/>
      <c r="AC47" s="13"/>
      <c r="AD47" s="13"/>
      <c r="AE47" s="13"/>
      <c r="AF47" s="199" t="e">
        <f t="shared" si="1"/>
        <v>#VALUE!</v>
      </c>
      <c r="AH47" s="89"/>
      <c r="AI47" s="88">
        <v>42</v>
      </c>
      <c r="AJ47" s="86" t="b">
        <v>1</v>
      </c>
      <c r="AK47" s="86" t="str">
        <v>Z2</v>
      </c>
      <c r="AL47" s="156" t="str">
        <f t="shared" si="2"/>
        <v>CNHFUT3MZ2ConvAdj_Quote</v>
      </c>
      <c r="AM47" s="155" t="e">
        <f>_xll.qlFuturesConvAdjustmentQuote(AL47,IborIndex,AK47,F47,Volatility,MeanReversion,Permanent,AND(ISERROR(Z47),ISERROR(FuturesHWConvAdj!Q46:Q47)),ObjectOverwrite)</f>
        <v>#NUM!</v>
      </c>
      <c r="AN47" s="26" t="str">
        <f ca="1">_xll.ohRangeRetrieveError(AM47)</f>
        <v>qlFuturesConvAdjustmentQuote - ObjectHandler error: attempt to retrieve object with unknown ID 'CnhHibor2M'</v>
      </c>
      <c r="AO47" s="20"/>
    </row>
    <row r="48" spans="1:41" ht="12" thickBot="1" x14ac:dyDescent="0.25">
      <c r="A48" s="82"/>
      <c r="B48" s="81"/>
      <c r="C48" s="81"/>
      <c r="D48" s="81"/>
      <c r="E48" s="81"/>
      <c r="F48" s="81"/>
      <c r="G48" s="81"/>
      <c r="H48" s="80"/>
      <c r="J48" s="222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7"/>
      <c r="AB48" s="13"/>
      <c r="AC48" s="13"/>
      <c r="AD48" s="13"/>
      <c r="AE48" s="13"/>
      <c r="AF48" s="13"/>
      <c r="AH48" s="82"/>
      <c r="AI48" s="81"/>
      <c r="AJ48" s="81"/>
      <c r="AK48" s="81"/>
      <c r="AL48" s="81"/>
      <c r="AM48" s="81"/>
      <c r="AN48" s="81"/>
      <c r="AO48" s="17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47" customWidth="1"/>
    <col min="2" max="2" width="25.5703125" style="47" bestFit="1" customWidth="1"/>
    <col min="3" max="3" width="27.7109375" style="47" bestFit="1" customWidth="1"/>
    <col min="4" max="4" width="23.28515625" style="47" customWidth="1"/>
    <col min="5" max="7" width="2.7109375" style="47" customWidth="1"/>
    <col min="8" max="8" width="14.140625" style="47" bestFit="1" customWidth="1"/>
    <col min="9" max="9" width="9.140625" style="47"/>
    <col min="10" max="10" width="2.7109375" style="47" customWidth="1"/>
    <col min="11" max="11" width="11.7109375" style="47" bestFit="1" customWidth="1"/>
    <col min="12" max="12" width="9.140625" style="47"/>
    <col min="13" max="13" width="2.7109375" style="47" customWidth="1"/>
    <col min="14" max="14" width="9.140625" style="47"/>
    <col min="15" max="15" width="2.7109375" style="47" customWidth="1"/>
    <col min="16" max="17" width="9.140625" style="47"/>
    <col min="18" max="19" width="2.7109375" style="47" customWidth="1"/>
    <col min="20" max="16384" width="9.140625" style="47"/>
  </cols>
  <sheetData>
    <row r="1" spans="1:22" x14ac:dyDescent="0.2">
      <c r="G1" s="198" t="s">
        <v>237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5"/>
      <c r="S1" s="13"/>
      <c r="T1" s="13"/>
      <c r="U1" s="13"/>
      <c r="V1" s="13"/>
    </row>
    <row r="2" spans="1:22" x14ac:dyDescent="0.2">
      <c r="G2" s="197"/>
      <c r="H2" s="86" t="s">
        <v>174</v>
      </c>
      <c r="I2" s="79"/>
      <c r="J2" s="79"/>
      <c r="K2" s="79"/>
      <c r="L2" s="79"/>
      <c r="M2" s="79"/>
      <c r="N2" s="79"/>
      <c r="O2" s="79"/>
      <c r="P2" s="79"/>
      <c r="Q2" s="79"/>
      <c r="R2" s="20"/>
      <c r="S2" s="13"/>
      <c r="T2" s="13"/>
      <c r="U2" s="13"/>
      <c r="V2" s="13"/>
    </row>
    <row r="3" spans="1:22" x14ac:dyDescent="0.2">
      <c r="A3" s="57" t="s">
        <v>115</v>
      </c>
      <c r="B3" s="56"/>
      <c r="C3" s="56"/>
      <c r="D3" s="56"/>
      <c r="E3" s="55"/>
      <c r="G3" s="197"/>
      <c r="H3" s="79"/>
      <c r="I3" s="79"/>
      <c r="J3" s="79"/>
      <c r="K3" s="79"/>
      <c r="L3" s="79"/>
      <c r="M3" s="79"/>
      <c r="N3" s="79"/>
      <c r="O3" s="79"/>
      <c r="P3" s="79"/>
      <c r="Q3" s="194">
        <f>_xll.ohTrigger(Q5:Q9)</f>
        <v>2</v>
      </c>
      <c r="R3" s="20"/>
      <c r="S3" s="13"/>
      <c r="T3" s="13"/>
      <c r="U3" s="13" t="s">
        <v>57</v>
      </c>
      <c r="V3" s="13"/>
    </row>
    <row r="4" spans="1:22" ht="13.5" thickBot="1" x14ac:dyDescent="0.25">
      <c r="A4" s="106"/>
      <c r="B4" s="16" t="str">
        <f>Currency&amp;"_010_"&amp;"FuturesHWConvAdj.xml"</f>
        <v>CNH_010_FuturesHWConvAdj.xml</v>
      </c>
      <c r="C4" s="7" t="str">
        <f>IF(Serialize,_xll.ohObjectSave(C5:C6,SerializationPath&amp;B4,FileOverwrite,Serialize),"---")</f>
        <v>---</v>
      </c>
      <c r="D4" s="49" t="str">
        <f>_xll.ohRangeRetrieveError(C4)</f>
        <v/>
      </c>
      <c r="E4" s="104"/>
      <c r="G4" s="197"/>
      <c r="H4" s="243" t="str">
        <f>_xll.RData(H5,I4,"RTFEED:IDN",ReutersRtMode,,I5)</f>
        <v>Updated at 12:37:12</v>
      </c>
      <c r="I4" s="270" t="s">
        <v>161</v>
      </c>
      <c r="J4" s="261"/>
      <c r="K4" s="449" t="s">
        <v>214</v>
      </c>
      <c r="L4" s="450"/>
      <c r="M4" s="261"/>
      <c r="N4" s="192" t="s">
        <v>191</v>
      </c>
      <c r="O4" s="259"/>
      <c r="P4" s="376" t="s">
        <v>189</v>
      </c>
      <c r="Q4" s="193" t="s">
        <v>188</v>
      </c>
      <c r="R4" s="20"/>
      <c r="S4" s="13"/>
      <c r="T4" s="13"/>
      <c r="U4" s="13"/>
      <c r="V4" s="13"/>
    </row>
    <row r="5" spans="1:22" x14ac:dyDescent="0.2">
      <c r="A5" s="106"/>
      <c r="B5" s="105" t="str">
        <f>Currency&amp;"HW_Volatility"&amp;QuoteSuffix</f>
        <v>CNHHW_Volatility_Quote</v>
      </c>
      <c r="C5" s="105" t="str">
        <f>_xll.qlSimpleQuote(B5,,,Permanent,Trigger,ObjectOverwrite)</f>
        <v>CNHHW_Volatility_Quote#0000</v>
      </c>
      <c r="D5" s="49" t="str">
        <f>_xll.ohRangeRetrieveError(C5)</f>
        <v/>
      </c>
      <c r="E5" s="104"/>
      <c r="G5" s="197"/>
      <c r="H5" s="269" t="str">
        <f>VLOOKUP(Currency,$T$5:$V$9,2)&amp;U3&amp;VLOOKUP(Currency,$T$5:$V$9,3)&amp;"ATM="&amp;VLOOKUP(Contributor,ContributorTable,2,FALSE)</f>
        <v>CH4Y6LATM=ICAP</v>
      </c>
      <c r="I5" s="268" t="s">
        <v>263</v>
      </c>
      <c r="J5" s="261"/>
      <c r="K5" s="267" t="s">
        <v>213</v>
      </c>
      <c r="L5" s="265" t="e">
        <f>I5/100*IF(ISNUMBER(Swap3M4Y),Swap3M4Y/100,Swap6M4Y/100)*0</f>
        <v>#VALUE!</v>
      </c>
      <c r="M5" s="261"/>
      <c r="N5" s="266">
        <v>0</v>
      </c>
      <c r="O5" s="259"/>
      <c r="P5" s="377" t="e">
        <f t="array" ref="P5:P6">QuoteLive</f>
        <v>#VALUE!</v>
      </c>
      <c r="Q5" s="265" t="e">
        <f>_xll.qlSimpleQuoteSetValue(C5,P5,Trigger)</f>
        <v>#NUM!</v>
      </c>
      <c r="R5" s="20"/>
      <c r="S5" s="13"/>
      <c r="T5" s="40" t="s">
        <v>71</v>
      </c>
      <c r="U5" s="152" t="s">
        <v>212</v>
      </c>
      <c r="V5" s="264" t="s">
        <v>66</v>
      </c>
    </row>
    <row r="6" spans="1:22" x14ac:dyDescent="0.2">
      <c r="A6" s="106"/>
      <c r="B6" s="105" t="str">
        <f>Currency&amp;"HW_MeanReversion"&amp;QuoteSuffix</f>
        <v>CNHHW_MeanReversion_Quote</v>
      </c>
      <c r="C6" s="105" t="str">
        <f>_xll.qlSimpleQuote(B6,,,Permanent,Trigger,ObjectOverwrite)</f>
        <v>CNHHW_MeanReversion_Quote#0000</v>
      </c>
      <c r="D6" s="49" t="str">
        <f>_xll.ohRangeRetrieveError(C6)</f>
        <v/>
      </c>
      <c r="E6" s="104"/>
      <c r="G6" s="197"/>
      <c r="H6" s="258"/>
      <c r="I6" s="263"/>
      <c r="J6" s="261"/>
      <c r="K6" s="262" t="s">
        <v>211</v>
      </c>
      <c r="L6" s="257">
        <v>0.03</v>
      </c>
      <c r="M6" s="261"/>
      <c r="N6" s="260">
        <v>0.03</v>
      </c>
      <c r="O6" s="259"/>
      <c r="P6" s="378">
        <v>0.03</v>
      </c>
      <c r="Q6" s="257">
        <f>_xll.qlSimpleQuoteSetValue(C6,P6,Trigger)</f>
        <v>0</v>
      </c>
      <c r="R6" s="20"/>
      <c r="S6" s="13"/>
      <c r="T6" s="37" t="s">
        <v>70</v>
      </c>
      <c r="U6" s="256" t="s">
        <v>210</v>
      </c>
      <c r="V6" s="255" t="s">
        <v>66</v>
      </c>
    </row>
    <row r="7" spans="1:22" ht="12" thickBot="1" x14ac:dyDescent="0.25">
      <c r="A7" s="103"/>
      <c r="B7" s="102"/>
      <c r="C7" s="102"/>
      <c r="D7" s="102"/>
      <c r="E7" s="101"/>
      <c r="G7" s="19"/>
      <c r="H7" s="18"/>
      <c r="I7" s="18"/>
      <c r="J7" s="18"/>
      <c r="K7" s="18"/>
      <c r="L7" s="18"/>
      <c r="M7" s="18"/>
      <c r="N7" s="18"/>
      <c r="O7" s="18"/>
      <c r="P7" s="18"/>
      <c r="Q7" s="18"/>
      <c r="R7" s="17"/>
      <c r="S7" s="13"/>
      <c r="T7" s="37" t="s">
        <v>68</v>
      </c>
      <c r="U7" s="256" t="s">
        <v>209</v>
      </c>
      <c r="V7" s="255" t="s">
        <v>65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37" t="s">
        <v>67</v>
      </c>
      <c r="U8" s="256" t="s">
        <v>208</v>
      </c>
      <c r="V8" s="255" t="s">
        <v>66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34" t="s">
        <v>64</v>
      </c>
      <c r="U9" s="254" t="s">
        <v>207</v>
      </c>
      <c r="V9" s="253" t="s">
        <v>65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5" sqref="O5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2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21" t="s">
        <v>256</v>
      </c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5"/>
    </row>
    <row r="2" spans="1:26" ht="12" thickBot="1" x14ac:dyDescent="0.25">
      <c r="J2" s="197"/>
      <c r="K2" s="79"/>
      <c r="L2" s="79"/>
      <c r="M2" s="79"/>
      <c r="N2" s="79"/>
      <c r="O2" s="86" t="s">
        <v>172</v>
      </c>
      <c r="P2" s="79"/>
      <c r="Q2" s="79"/>
      <c r="R2" s="79"/>
      <c r="S2" s="79"/>
      <c r="T2" s="79"/>
      <c r="U2" s="165"/>
      <c r="V2" s="165"/>
      <c r="W2" s="165"/>
      <c r="X2" s="165"/>
      <c r="Y2" s="165"/>
      <c r="Z2" s="20"/>
    </row>
    <row r="3" spans="1:26" x14ac:dyDescent="0.2">
      <c r="A3" s="132" t="s">
        <v>146</v>
      </c>
      <c r="B3" s="118"/>
      <c r="C3" s="118"/>
      <c r="D3" s="118"/>
      <c r="E3" s="152"/>
      <c r="F3" s="399"/>
      <c r="G3" s="152"/>
      <c r="H3" s="115"/>
      <c r="J3" s="64"/>
      <c r="K3" s="165"/>
      <c r="L3" s="79"/>
      <c r="M3" s="79"/>
      <c r="N3" s="79"/>
      <c r="O3" s="79"/>
      <c r="P3" s="79"/>
      <c r="Q3" s="79"/>
      <c r="R3" s="79"/>
      <c r="S3" s="79"/>
      <c r="T3" s="79"/>
      <c r="U3" s="165"/>
      <c r="V3" s="165"/>
      <c r="W3" s="165"/>
      <c r="X3" s="79"/>
      <c r="Y3" s="194">
        <f>_xll.ohTrigger(Y5:Y24)</f>
        <v>2</v>
      </c>
      <c r="Z3" s="133"/>
    </row>
    <row r="4" spans="1:26" ht="22.5" x14ac:dyDescent="0.2">
      <c r="A4" s="64"/>
      <c r="B4" s="43"/>
      <c r="C4" s="43"/>
      <c r="D4" s="114"/>
      <c r="E4" s="390" t="str">
        <f>Currency&amp;"_010_"&amp;"OIS.xml"</f>
        <v>CNH_010_OIS.xml</v>
      </c>
      <c r="F4" s="391" t="str">
        <f>IF(Serialize,_xll.ohObjectSave(_xll.ohPack(F5:F95),SerializationPath&amp;E4,FileOverwrite,Serialize),"---")</f>
        <v>---</v>
      </c>
      <c r="G4" s="392" t="str">
        <f>_xll.ohRangeRetrieveError(F4)</f>
        <v/>
      </c>
      <c r="H4" s="20"/>
      <c r="J4" s="64"/>
      <c r="K4" s="274"/>
      <c r="L4" s="77"/>
      <c r="M4" s="77"/>
      <c r="N4" s="77"/>
      <c r="O4" s="251" t="str">
        <f>_xll.RData(O5:O58,P4:S4,"RTFEED:IDN",ReutersRtMode,,P5)</f>
        <v>Updated at 12:37:12</v>
      </c>
      <c r="P4" s="248" t="s">
        <v>161</v>
      </c>
      <c r="Q4" s="248" t="s">
        <v>160</v>
      </c>
      <c r="R4" s="248" t="s">
        <v>178</v>
      </c>
      <c r="S4" s="248" t="s">
        <v>196</v>
      </c>
      <c r="T4" s="250" t="s">
        <v>216</v>
      </c>
      <c r="U4" s="165"/>
      <c r="V4" s="192" t="s">
        <v>191</v>
      </c>
      <c r="W4" s="165"/>
      <c r="X4" s="372" t="s">
        <v>189</v>
      </c>
      <c r="Y4" s="44" t="s">
        <v>188</v>
      </c>
      <c r="Z4" s="133"/>
    </row>
    <row r="5" spans="1:26" x14ac:dyDescent="0.2">
      <c r="A5" s="64"/>
      <c r="B5" s="109"/>
      <c r="C5" s="109" t="s">
        <v>116</v>
      </c>
      <c r="D5" s="393" t="s">
        <v>22</v>
      </c>
      <c r="E5" s="143" t="str">
        <f t="shared" ref="E5:E36" si="0">Currency&amp;$B5&amp;$C5&amp;$D5&amp;QuoteSuffix</f>
        <v>CNHOISSW_Quote</v>
      </c>
      <c r="F5" s="143" t="str">
        <f>_xll.qlSimpleQuote(Currency&amp;$B5&amp;$C5&amp;$D5&amp;QuoteSuffix,,RateTickValue,Permanent,Trigger,ObjectOverwrite)</f>
        <v>CNHOISSW_Quote#0000</v>
      </c>
      <c r="G5" s="21" t="str">
        <f>_xll.ohRangeRetrieveError(F5)</f>
        <v/>
      </c>
      <c r="H5" s="20"/>
      <c r="J5" s="64"/>
      <c r="K5" s="186" t="s">
        <v>22</v>
      </c>
      <c r="L5" s="215"/>
      <c r="M5" s="215" t="s">
        <v>116</v>
      </c>
      <c r="N5" s="213" t="str">
        <f t="shared" ref="N5:N36" si="1">Currency&amp;$K5&amp;$L5&amp;$M5</f>
        <v>CNHSWOIS</v>
      </c>
      <c r="O5" s="213" t="str">
        <f t="array" ref="O5:O58">Instruments&amp;"="&amp;VLOOKUP(Contributor,ContributorTable,2,FALSE)</f>
        <v>CNHSWOIS=TTKL</v>
      </c>
      <c r="P5" s="182" t="s">
        <v>263</v>
      </c>
      <c r="Q5" s="182" t="s">
        <v>263</v>
      </c>
      <c r="R5" s="182" t="s">
        <v>263</v>
      </c>
      <c r="S5" s="182" t="s">
        <v>263</v>
      </c>
      <c r="T5" s="184" t="e">
        <f>_xll.qlMidEquivalent($P5,$Q5,$R5,$S5)</f>
        <v>#NUM!</v>
      </c>
      <c r="U5" s="165"/>
      <c r="V5" s="183">
        <v>0.09</v>
      </c>
      <c r="W5" s="165"/>
      <c r="X5" s="237" t="e">
        <f t="array" ref="X5:X58">QuoteLive</f>
        <v>#NUM!</v>
      </c>
      <c r="Y5" s="181" t="e">
        <f>_xll.qlSimpleQuoteSetValue(F5,X5/100,Trigger)</f>
        <v>#NUM!</v>
      </c>
      <c r="Z5" s="133"/>
    </row>
    <row r="6" spans="1:26" x14ac:dyDescent="0.2">
      <c r="A6" s="64"/>
      <c r="B6" s="109"/>
      <c r="C6" s="109" t="s">
        <v>116</v>
      </c>
      <c r="D6" s="393" t="s">
        <v>21</v>
      </c>
      <c r="E6" s="143" t="str">
        <f t="shared" si="0"/>
        <v>CNHOIS2W_Quote</v>
      </c>
      <c r="F6" s="143" t="str">
        <f>_xll.qlSimpleQuote(Currency&amp;$B6&amp;$C6&amp;$D6&amp;QuoteSuffix,,RateTickValue,Permanent,Trigger,ObjectOverwrite)</f>
        <v>CNHOIS2W_Quote#0000</v>
      </c>
      <c r="G6" s="21" t="str">
        <f>_xll.ohRangeRetrieveError(F6)</f>
        <v/>
      </c>
      <c r="H6" s="20"/>
      <c r="J6" s="64"/>
      <c r="K6" s="169" t="s">
        <v>21</v>
      </c>
      <c r="L6" s="210"/>
      <c r="M6" s="210" t="s">
        <v>116</v>
      </c>
      <c r="N6" s="208" t="str">
        <f t="shared" si="1"/>
        <v>CNH2WOIS</v>
      </c>
      <c r="O6" s="208" t="str">
        <v>CNH2WOIS=TTKL</v>
      </c>
      <c r="P6" s="163" t="s">
        <v>263</v>
      </c>
      <c r="Q6" s="163" t="s">
        <v>263</v>
      </c>
      <c r="R6" s="163" t="s">
        <v>263</v>
      </c>
      <c r="S6" s="163" t="s">
        <v>263</v>
      </c>
      <c r="T6" s="167" t="e">
        <f>_xll.qlMidEquivalent($P6,$Q6,$R6,$S6)</f>
        <v>#NUM!</v>
      </c>
      <c r="U6" s="165"/>
      <c r="V6" s="166">
        <v>9.1999999999999998E-2</v>
      </c>
      <c r="W6" s="165"/>
      <c r="X6" s="230" t="e">
        <v>#NUM!</v>
      </c>
      <c r="Y6" s="162" t="e">
        <f>_xll.qlSimpleQuoteSetValue(F6,X6/100,Trigger)</f>
        <v>#NUM!</v>
      </c>
      <c r="Z6" s="133"/>
    </row>
    <row r="7" spans="1:26" x14ac:dyDescent="0.2">
      <c r="A7" s="64"/>
      <c r="B7" s="109"/>
      <c r="C7" s="109" t="s">
        <v>116</v>
      </c>
      <c r="D7" s="393" t="s">
        <v>20</v>
      </c>
      <c r="E7" s="143" t="str">
        <f t="shared" si="0"/>
        <v>CNHOIS3W_Quote</v>
      </c>
      <c r="F7" s="143" t="str">
        <f>_xll.qlSimpleQuote(Currency&amp;$B7&amp;$C7&amp;$D7&amp;QuoteSuffix,,RateTickValue,Permanent,Trigger,ObjectOverwrite)</f>
        <v>CNHOIS3W_Quote#0000</v>
      </c>
      <c r="G7" s="21" t="str">
        <f>_xll.ohRangeRetrieveError(F7)</f>
        <v/>
      </c>
      <c r="H7" s="20"/>
      <c r="J7" s="64"/>
      <c r="K7" s="169" t="s">
        <v>20</v>
      </c>
      <c r="L7" s="210"/>
      <c r="M7" s="210" t="s">
        <v>116</v>
      </c>
      <c r="N7" s="208" t="str">
        <f t="shared" si="1"/>
        <v>CNH3WOIS</v>
      </c>
      <c r="O7" s="208" t="str">
        <v>CNH3WOIS=TTKL</v>
      </c>
      <c r="P7" s="163" t="s">
        <v>263</v>
      </c>
      <c r="Q7" s="163" t="s">
        <v>263</v>
      </c>
      <c r="R7" s="163" t="s">
        <v>263</v>
      </c>
      <c r="S7" s="163" t="s">
        <v>263</v>
      </c>
      <c r="T7" s="167" t="e">
        <f>_xll.qlMidEquivalent($P7,$Q7,$R7,$S7)</f>
        <v>#NUM!</v>
      </c>
      <c r="U7" s="165"/>
      <c r="V7" s="166">
        <v>9.2999999999999999E-2</v>
      </c>
      <c r="W7" s="165"/>
      <c r="X7" s="230" t="e">
        <v>#NUM!</v>
      </c>
      <c r="Y7" s="162" t="e">
        <f>_xll.qlSimpleQuoteSetValue(F7,X7/100,Trigger)</f>
        <v>#NUM!</v>
      </c>
      <c r="Z7" s="133"/>
    </row>
    <row r="8" spans="1:26" x14ac:dyDescent="0.2">
      <c r="A8" s="64"/>
      <c r="B8" s="109"/>
      <c r="C8" s="109" t="s">
        <v>116</v>
      </c>
      <c r="D8" s="393" t="s">
        <v>19</v>
      </c>
      <c r="E8" s="143" t="str">
        <f t="shared" si="0"/>
        <v>CNHOIS1M_Quote</v>
      </c>
      <c r="F8" s="143" t="str">
        <f>_xll.qlSimpleQuote(Currency&amp;$B8&amp;$C8&amp;$D8&amp;QuoteSuffix,,RateTickValue,Permanent,Trigger,ObjectOverwrite)</f>
        <v>CNHOIS1M_Quote#0000</v>
      </c>
      <c r="G8" s="21" t="str">
        <f>_xll.ohRangeRetrieveError(F8)</f>
        <v/>
      </c>
      <c r="H8" s="20"/>
      <c r="J8" s="64"/>
      <c r="K8" s="169" t="s">
        <v>19</v>
      </c>
      <c r="L8" s="210"/>
      <c r="M8" s="210" t="s">
        <v>116</v>
      </c>
      <c r="N8" s="208" t="str">
        <f t="shared" si="1"/>
        <v>CNH1MOIS</v>
      </c>
      <c r="O8" s="208" t="str">
        <v>CNH1MOIS=TTKL</v>
      </c>
      <c r="P8" s="163" t="s">
        <v>263</v>
      </c>
      <c r="Q8" s="163" t="s">
        <v>263</v>
      </c>
      <c r="R8" s="163" t="s">
        <v>263</v>
      </c>
      <c r="S8" s="163" t="s">
        <v>263</v>
      </c>
      <c r="T8" s="167" t="e">
        <f>_xll.qlMidEquivalent($P8,$Q8,$R8,$S8)</f>
        <v>#NUM!</v>
      </c>
      <c r="U8" s="165"/>
      <c r="V8" s="166">
        <v>9.4E-2</v>
      </c>
      <c r="W8" s="165"/>
      <c r="X8" s="230" t="e">
        <v>#NUM!</v>
      </c>
      <c r="Y8" s="162" t="e">
        <f>_xll.qlSimpleQuoteSetValue(F8,X8/100,Trigger)</f>
        <v>#NUM!</v>
      </c>
      <c r="Z8" s="133"/>
    </row>
    <row r="9" spans="1:26" x14ac:dyDescent="0.2">
      <c r="A9" s="64"/>
      <c r="B9" s="109"/>
      <c r="C9" s="109" t="s">
        <v>116</v>
      </c>
      <c r="D9" s="393" t="s">
        <v>18</v>
      </c>
      <c r="E9" s="143" t="str">
        <f t="shared" si="0"/>
        <v>CNHOIS2M_Quote</v>
      </c>
      <c r="F9" s="143" t="str">
        <f>_xll.qlSimpleQuote(Currency&amp;$B9&amp;$C9&amp;$D9&amp;QuoteSuffix,,RateTickValue,Permanent,Trigger,ObjectOverwrite)</f>
        <v>CNHOIS2M_Quote#0000</v>
      </c>
      <c r="G9" s="21" t="str">
        <f>_xll.ohRangeRetrieveError(F9)</f>
        <v/>
      </c>
      <c r="H9" s="20"/>
      <c r="J9" s="64"/>
      <c r="K9" s="169" t="s">
        <v>18</v>
      </c>
      <c r="L9" s="210"/>
      <c r="M9" s="210" t="s">
        <v>116</v>
      </c>
      <c r="N9" s="208" t="str">
        <f t="shared" si="1"/>
        <v>CNH2MOIS</v>
      </c>
      <c r="O9" s="208" t="str">
        <v>CNH2MOIS=TTKL</v>
      </c>
      <c r="P9" s="163" t="s">
        <v>263</v>
      </c>
      <c r="Q9" s="163" t="s">
        <v>263</v>
      </c>
      <c r="R9" s="163" t="s">
        <v>263</v>
      </c>
      <c r="S9" s="163" t="s">
        <v>263</v>
      </c>
      <c r="T9" s="167" t="e">
        <f>_xll.qlMidEquivalent($P9,$Q9,$R9,$S9)</f>
        <v>#NUM!</v>
      </c>
      <c r="U9" s="165"/>
      <c r="V9" s="166">
        <v>9.5000000000000001E-2</v>
      </c>
      <c r="W9" s="165"/>
      <c r="X9" s="230" t="e">
        <v>#NUM!</v>
      </c>
      <c r="Y9" s="162" t="e">
        <f>_xll.qlSimpleQuoteSetValue(F9,X9/100,Trigger)</f>
        <v>#NUM!</v>
      </c>
      <c r="Z9" s="133"/>
    </row>
    <row r="10" spans="1:26" x14ac:dyDescent="0.2">
      <c r="A10" s="64"/>
      <c r="B10" s="109"/>
      <c r="C10" s="109" t="s">
        <v>116</v>
      </c>
      <c r="D10" s="393" t="s">
        <v>17</v>
      </c>
      <c r="E10" s="143" t="str">
        <f t="shared" si="0"/>
        <v>CNHOIS3M_Quote</v>
      </c>
      <c r="F10" s="143" t="str">
        <f>_xll.qlSimpleQuote(Currency&amp;$B10&amp;$C10&amp;$D10&amp;QuoteSuffix,,RateTickValue,Permanent,Trigger,ObjectOverwrite)</f>
        <v>CNHOIS3M_Quote#0000</v>
      </c>
      <c r="G10" s="21" t="str">
        <f>_xll.ohRangeRetrieveError(F10)</f>
        <v/>
      </c>
      <c r="H10" s="20"/>
      <c r="J10" s="64"/>
      <c r="K10" s="169" t="s">
        <v>17</v>
      </c>
      <c r="L10" s="210"/>
      <c r="M10" s="210" t="s">
        <v>116</v>
      </c>
      <c r="N10" s="208" t="str">
        <f t="shared" si="1"/>
        <v>CNH3MOIS</v>
      </c>
      <c r="O10" s="208" t="str">
        <v>CNH3MOIS=TTKL</v>
      </c>
      <c r="P10" s="163" t="s">
        <v>263</v>
      </c>
      <c r="Q10" s="163" t="s">
        <v>263</v>
      </c>
      <c r="R10" s="163" t="s">
        <v>263</v>
      </c>
      <c r="S10" s="163" t="s">
        <v>263</v>
      </c>
      <c r="T10" s="167" t="e">
        <f>_xll.qlMidEquivalent($P10,$Q10,$R10,$S10)</f>
        <v>#NUM!</v>
      </c>
      <c r="U10" s="165"/>
      <c r="V10" s="166">
        <v>9.7000000000000003E-2</v>
      </c>
      <c r="W10" s="165"/>
      <c r="X10" s="230" t="e">
        <v>#NUM!</v>
      </c>
      <c r="Y10" s="162" t="e">
        <f>_xll.qlSimpleQuoteSetValue(F10,X10/100,Trigger)</f>
        <v>#NUM!</v>
      </c>
      <c r="Z10" s="133"/>
    </row>
    <row r="11" spans="1:26" x14ac:dyDescent="0.2">
      <c r="A11" s="64"/>
      <c r="B11" s="109"/>
      <c r="C11" s="109" t="s">
        <v>116</v>
      </c>
      <c r="D11" s="393" t="s">
        <v>16</v>
      </c>
      <c r="E11" s="143" t="str">
        <f t="shared" si="0"/>
        <v>CNHOIS4M_Quote</v>
      </c>
      <c r="F11" s="143" t="str">
        <f>_xll.qlSimpleQuote(Currency&amp;$B11&amp;$C11&amp;$D11&amp;QuoteSuffix,,RateTickValue,Permanent,Trigger,ObjectOverwrite)</f>
        <v>CNHOIS4M_Quote#0000</v>
      </c>
      <c r="G11" s="21" t="str">
        <f>_xll.ohRangeRetrieveError(F11)</f>
        <v/>
      </c>
      <c r="H11" s="20"/>
      <c r="J11" s="64"/>
      <c r="K11" s="169" t="s">
        <v>16</v>
      </c>
      <c r="L11" s="210"/>
      <c r="M11" s="210" t="s">
        <v>116</v>
      </c>
      <c r="N11" s="208" t="str">
        <f t="shared" si="1"/>
        <v>CNH4MOIS</v>
      </c>
      <c r="O11" s="208" t="str">
        <v>CNH4MOIS=TTKL</v>
      </c>
      <c r="P11" s="163" t="s">
        <v>263</v>
      </c>
      <c r="Q11" s="163" t="s">
        <v>263</v>
      </c>
      <c r="R11" s="163" t="s">
        <v>263</v>
      </c>
      <c r="S11" s="163" t="s">
        <v>263</v>
      </c>
      <c r="T11" s="167" t="e">
        <f>_xll.qlMidEquivalent($P11,$Q11,$R11,$S11)</f>
        <v>#NUM!</v>
      </c>
      <c r="U11" s="165"/>
      <c r="V11" s="166">
        <v>9.8000000000000004E-2</v>
      </c>
      <c r="W11" s="165"/>
      <c r="X11" s="230" t="e">
        <v>#NUM!</v>
      </c>
      <c r="Y11" s="162" t="e">
        <f>_xll.qlSimpleQuoteSetValue(F11,X11/100,Trigger)</f>
        <v>#NUM!</v>
      </c>
      <c r="Z11" s="133"/>
    </row>
    <row r="12" spans="1:26" x14ac:dyDescent="0.2">
      <c r="A12" s="64"/>
      <c r="B12" s="109"/>
      <c r="C12" s="109" t="s">
        <v>116</v>
      </c>
      <c r="D12" s="393" t="s">
        <v>15</v>
      </c>
      <c r="E12" s="143" t="str">
        <f t="shared" si="0"/>
        <v>CNHOIS5M_Quote</v>
      </c>
      <c r="F12" s="143" t="str">
        <f>_xll.qlSimpleQuote(Currency&amp;$B12&amp;$C12&amp;$D12&amp;QuoteSuffix,,RateTickValue,Permanent,Trigger,ObjectOverwrite)</f>
        <v>CNHOIS5M_Quote#0000</v>
      </c>
      <c r="G12" s="21" t="str">
        <f>_xll.ohRangeRetrieveError(F12)</f>
        <v/>
      </c>
      <c r="H12" s="20"/>
      <c r="J12" s="64"/>
      <c r="K12" s="169" t="s">
        <v>15</v>
      </c>
      <c r="L12" s="210"/>
      <c r="M12" s="210" t="s">
        <v>116</v>
      </c>
      <c r="N12" s="208" t="str">
        <f t="shared" si="1"/>
        <v>CNH5MOIS</v>
      </c>
      <c r="O12" s="208" t="str">
        <v>CNH5MOIS=TTKL</v>
      </c>
      <c r="P12" s="163" t="s">
        <v>263</v>
      </c>
      <c r="Q12" s="163" t="s">
        <v>263</v>
      </c>
      <c r="R12" s="163" t="s">
        <v>263</v>
      </c>
      <c r="S12" s="163" t="s">
        <v>263</v>
      </c>
      <c r="T12" s="167" t="e">
        <f>_xll.qlMidEquivalent($P12,$Q12,$R12,$S12)</f>
        <v>#NUM!</v>
      </c>
      <c r="U12" s="165"/>
      <c r="V12" s="166">
        <v>0.1</v>
      </c>
      <c r="W12" s="165"/>
      <c r="X12" s="230" t="e">
        <v>#NUM!</v>
      </c>
      <c r="Y12" s="162" t="e">
        <f>_xll.qlSimpleQuoteSetValue(F12,X12/100,Trigger)</f>
        <v>#NUM!</v>
      </c>
      <c r="Z12" s="133"/>
    </row>
    <row r="13" spans="1:26" x14ac:dyDescent="0.2">
      <c r="A13" s="64"/>
      <c r="B13" s="109"/>
      <c r="C13" s="109" t="s">
        <v>116</v>
      </c>
      <c r="D13" s="393" t="s">
        <v>14</v>
      </c>
      <c r="E13" s="143" t="str">
        <f t="shared" si="0"/>
        <v>CNHOIS6M_Quote</v>
      </c>
      <c r="F13" s="143" t="str">
        <f>_xll.qlSimpleQuote(Currency&amp;$B13&amp;$C13&amp;$D13&amp;QuoteSuffix,,RateTickValue,Permanent,Trigger,ObjectOverwrite)</f>
        <v>CNHOIS6M_Quote#0000</v>
      </c>
      <c r="G13" s="21" t="str">
        <f>_xll.ohRangeRetrieveError(F13)</f>
        <v/>
      </c>
      <c r="H13" s="20"/>
      <c r="J13" s="64"/>
      <c r="K13" s="169" t="s">
        <v>14</v>
      </c>
      <c r="L13" s="210"/>
      <c r="M13" s="210" t="s">
        <v>116</v>
      </c>
      <c r="N13" s="208" t="str">
        <f t="shared" si="1"/>
        <v>CNH6MOIS</v>
      </c>
      <c r="O13" s="208" t="str">
        <v>CNH6MOIS=TTKL</v>
      </c>
      <c r="P13" s="163" t="s">
        <v>263</v>
      </c>
      <c r="Q13" s="163" t="s">
        <v>263</v>
      </c>
      <c r="R13" s="163" t="s">
        <v>263</v>
      </c>
      <c r="S13" s="163" t="s">
        <v>263</v>
      </c>
      <c r="T13" s="167" t="e">
        <f>_xll.qlMidEquivalent($P13,$Q13,$R13,$S13)</f>
        <v>#NUM!</v>
      </c>
      <c r="U13" s="165"/>
      <c r="V13" s="166">
        <v>0.10200000000000001</v>
      </c>
      <c r="W13" s="165"/>
      <c r="X13" s="230" t="e">
        <v>#NUM!</v>
      </c>
      <c r="Y13" s="162" t="e">
        <f>_xll.qlSimpleQuoteSetValue(F13,X13/100,Trigger)</f>
        <v>#NUM!</v>
      </c>
      <c r="Z13" s="133"/>
    </row>
    <row r="14" spans="1:26" x14ac:dyDescent="0.2">
      <c r="A14" s="64"/>
      <c r="B14" s="109"/>
      <c r="C14" s="109" t="s">
        <v>116</v>
      </c>
      <c r="D14" s="393" t="s">
        <v>13</v>
      </c>
      <c r="E14" s="143" t="str">
        <f t="shared" si="0"/>
        <v>CNHOIS7M_Quote</v>
      </c>
      <c r="F14" s="143" t="str">
        <f>_xll.qlSimpleQuote(Currency&amp;$B14&amp;$C14&amp;$D14&amp;QuoteSuffix,,RateTickValue,Permanent,Trigger,ObjectOverwrite)</f>
        <v>CNHOIS7M_Quote#0000</v>
      </c>
      <c r="G14" s="21" t="str">
        <f>_xll.ohRangeRetrieveError(F14)</f>
        <v/>
      </c>
      <c r="H14" s="20"/>
      <c r="J14" s="64"/>
      <c r="K14" s="169" t="s">
        <v>13</v>
      </c>
      <c r="L14" s="210"/>
      <c r="M14" s="210" t="s">
        <v>116</v>
      </c>
      <c r="N14" s="208" t="str">
        <f t="shared" si="1"/>
        <v>CNH7MOIS</v>
      </c>
      <c r="O14" s="208" t="str">
        <v>CNH7MOIS=TTKL</v>
      </c>
      <c r="P14" s="163" t="s">
        <v>263</v>
      </c>
      <c r="Q14" s="163" t="s">
        <v>263</v>
      </c>
      <c r="R14" s="163" t="s">
        <v>263</v>
      </c>
      <c r="S14" s="163" t="s">
        <v>263</v>
      </c>
      <c r="T14" s="167" t="e">
        <f>_xll.qlMidEquivalent($P14,$Q14,$R14,$S14)</f>
        <v>#NUM!</v>
      </c>
      <c r="U14" s="165"/>
      <c r="V14" s="166">
        <v>0.105</v>
      </c>
      <c r="W14" s="165"/>
      <c r="X14" s="230" t="e">
        <v>#NUM!</v>
      </c>
      <c r="Y14" s="162" t="e">
        <f>_xll.qlSimpleQuoteSetValue(F14,X14/100,Trigger)</f>
        <v>#NUM!</v>
      </c>
      <c r="Z14" s="133"/>
    </row>
    <row r="15" spans="1:26" x14ac:dyDescent="0.2">
      <c r="A15" s="64"/>
      <c r="B15" s="109"/>
      <c r="C15" s="109" t="s">
        <v>116</v>
      </c>
      <c r="D15" s="393" t="s">
        <v>12</v>
      </c>
      <c r="E15" s="143" t="str">
        <f t="shared" si="0"/>
        <v>CNHOIS8M_Quote</v>
      </c>
      <c r="F15" s="143" t="str">
        <f>_xll.qlSimpleQuote(Currency&amp;$B15&amp;$C15&amp;$D15&amp;QuoteSuffix,,RateTickValue,Permanent,Trigger,ObjectOverwrite)</f>
        <v>CNHOIS8M_Quote#0000</v>
      </c>
      <c r="G15" s="21" t="str">
        <f>_xll.ohRangeRetrieveError(F15)</f>
        <v/>
      </c>
      <c r="H15" s="20"/>
      <c r="J15" s="64"/>
      <c r="K15" s="169" t="s">
        <v>12</v>
      </c>
      <c r="L15" s="210"/>
      <c r="M15" s="210" t="s">
        <v>116</v>
      </c>
      <c r="N15" s="208" t="str">
        <f t="shared" si="1"/>
        <v>CNH8MOIS</v>
      </c>
      <c r="O15" s="208" t="str">
        <v>CNH8MOIS=TTKL</v>
      </c>
      <c r="P15" s="163" t="s">
        <v>263</v>
      </c>
      <c r="Q15" s="163" t="s">
        <v>263</v>
      </c>
      <c r="R15" s="163" t="s">
        <v>263</v>
      </c>
      <c r="S15" s="163" t="s">
        <v>263</v>
      </c>
      <c r="T15" s="167" t="e">
        <f>_xll.qlMidEquivalent($P15,$Q15,$R15,$S15)</f>
        <v>#NUM!</v>
      </c>
      <c r="U15" s="165"/>
      <c r="V15" s="166">
        <v>0.108</v>
      </c>
      <c r="W15" s="165"/>
      <c r="X15" s="230" t="e">
        <v>#NUM!</v>
      </c>
      <c r="Y15" s="162" t="e">
        <f>_xll.qlSimpleQuoteSetValue(F15,X15/100,Trigger)</f>
        <v>#NUM!</v>
      </c>
      <c r="Z15" s="133"/>
    </row>
    <row r="16" spans="1:26" x14ac:dyDescent="0.2">
      <c r="A16" s="64"/>
      <c r="B16" s="109"/>
      <c r="C16" s="109" t="s">
        <v>116</v>
      </c>
      <c r="D16" s="393" t="s">
        <v>11</v>
      </c>
      <c r="E16" s="143" t="str">
        <f t="shared" si="0"/>
        <v>CNHOIS9M_Quote</v>
      </c>
      <c r="F16" s="143" t="str">
        <f>_xll.qlSimpleQuote(Currency&amp;$B16&amp;$C16&amp;$D16&amp;QuoteSuffix,,RateTickValue,Permanent,Trigger,ObjectOverwrite)</f>
        <v>CNHOIS9M_Quote#0000</v>
      </c>
      <c r="G16" s="21" t="str">
        <f>_xll.ohRangeRetrieveError(F16)</f>
        <v/>
      </c>
      <c r="H16" s="20"/>
      <c r="J16" s="64"/>
      <c r="K16" s="169" t="s">
        <v>11</v>
      </c>
      <c r="L16" s="210"/>
      <c r="M16" s="210" t="s">
        <v>116</v>
      </c>
      <c r="N16" s="208" t="str">
        <f t="shared" si="1"/>
        <v>CNH9MOIS</v>
      </c>
      <c r="O16" s="208" t="str">
        <v>CNH9MOIS=TTKL</v>
      </c>
      <c r="P16" s="163" t="s">
        <v>263</v>
      </c>
      <c r="Q16" s="163" t="s">
        <v>263</v>
      </c>
      <c r="R16" s="163" t="s">
        <v>263</v>
      </c>
      <c r="S16" s="163" t="s">
        <v>263</v>
      </c>
      <c r="T16" s="167" t="e">
        <f>_xll.qlMidEquivalent($P16,$Q16,$R16,$S16)</f>
        <v>#NUM!</v>
      </c>
      <c r="U16" s="165"/>
      <c r="V16" s="166">
        <v>0.112</v>
      </c>
      <c r="W16" s="165"/>
      <c r="X16" s="230" t="e">
        <v>#NUM!</v>
      </c>
      <c r="Y16" s="162" t="e">
        <f>_xll.qlSimpleQuoteSetValue(F16,X16/100,Trigger)</f>
        <v>#NUM!</v>
      </c>
      <c r="Z16" s="133"/>
    </row>
    <row r="17" spans="1:26" x14ac:dyDescent="0.2">
      <c r="A17" s="64"/>
      <c r="B17" s="109"/>
      <c r="C17" s="109" t="s">
        <v>116</v>
      </c>
      <c r="D17" s="393" t="s">
        <v>10</v>
      </c>
      <c r="E17" s="143" t="str">
        <f t="shared" si="0"/>
        <v>CNHOIS10M_Quote</v>
      </c>
      <c r="F17" s="143" t="str">
        <f>_xll.qlSimpleQuote(Currency&amp;$B17&amp;$C17&amp;$D17&amp;QuoteSuffix,,RateTickValue,Permanent,Trigger,ObjectOverwrite)</f>
        <v>CNHOIS10M_Quote#0000</v>
      </c>
      <c r="G17" s="21" t="str">
        <f>_xll.ohRangeRetrieveError(F17)</f>
        <v/>
      </c>
      <c r="H17" s="20"/>
      <c r="J17" s="64"/>
      <c r="K17" s="169" t="s">
        <v>10</v>
      </c>
      <c r="L17" s="210"/>
      <c r="M17" s="210" t="s">
        <v>116</v>
      </c>
      <c r="N17" s="208" t="str">
        <f t="shared" si="1"/>
        <v>CNH10MOIS</v>
      </c>
      <c r="O17" s="208" t="str">
        <v>CNH10MOIS=TTKL</v>
      </c>
      <c r="P17" s="163" t="s">
        <v>263</v>
      </c>
      <c r="Q17" s="163" t="s">
        <v>263</v>
      </c>
      <c r="R17" s="163" t="s">
        <v>263</v>
      </c>
      <c r="S17" s="163" t="s">
        <v>263</v>
      </c>
      <c r="T17" s="167" t="e">
        <f>_xll.qlMidEquivalent($P17,$Q17,$R17,$S17)</f>
        <v>#NUM!</v>
      </c>
      <c r="U17" s="165"/>
      <c r="V17" s="166">
        <v>0.11699999999999999</v>
      </c>
      <c r="W17" s="165"/>
      <c r="X17" s="230" t="e">
        <v>#NUM!</v>
      </c>
      <c r="Y17" s="162" t="e">
        <f>_xll.qlSimpleQuoteSetValue(F17,X17/100,Trigger)</f>
        <v>#NUM!</v>
      </c>
      <c r="Z17" s="133"/>
    </row>
    <row r="18" spans="1:26" x14ac:dyDescent="0.2">
      <c r="A18" s="64"/>
      <c r="B18" s="109"/>
      <c r="C18" s="109" t="s">
        <v>116</v>
      </c>
      <c r="D18" s="393" t="s">
        <v>9</v>
      </c>
      <c r="E18" s="143" t="str">
        <f t="shared" si="0"/>
        <v>CNHOIS11M_Quote</v>
      </c>
      <c r="F18" s="143" t="str">
        <f>_xll.qlSimpleQuote(Currency&amp;$B18&amp;$C18&amp;$D18&amp;QuoteSuffix,,RateTickValue,Permanent,Trigger,ObjectOverwrite)</f>
        <v>CNHOIS11M_Quote#0000</v>
      </c>
      <c r="G18" s="21" t="str">
        <f>_xll.ohRangeRetrieveError(F18)</f>
        <v/>
      </c>
      <c r="H18" s="20"/>
      <c r="J18" s="64"/>
      <c r="K18" s="169" t="s">
        <v>9</v>
      </c>
      <c r="L18" s="210"/>
      <c r="M18" s="210" t="s">
        <v>116</v>
      </c>
      <c r="N18" s="208" t="str">
        <f t="shared" si="1"/>
        <v>CNH11MOIS</v>
      </c>
      <c r="O18" s="208" t="str">
        <v>CNH11MOIS=TTKL</v>
      </c>
      <c r="P18" s="163" t="s">
        <v>263</v>
      </c>
      <c r="Q18" s="163" t="s">
        <v>263</v>
      </c>
      <c r="R18" s="163" t="s">
        <v>263</v>
      </c>
      <c r="S18" s="163" t="s">
        <v>263</v>
      </c>
      <c r="T18" s="167" t="e">
        <f>_xll.qlMidEquivalent($P18,$Q18,$R18,$S18)</f>
        <v>#NUM!</v>
      </c>
      <c r="U18" s="165"/>
      <c r="V18" s="166">
        <v>0.124</v>
      </c>
      <c r="W18" s="165"/>
      <c r="X18" s="230" t="e">
        <v>#NUM!</v>
      </c>
      <c r="Y18" s="162" t="e">
        <f>_xll.qlSimpleQuoteSetValue(F18,X18/100,Trigger)</f>
        <v>#NUM!</v>
      </c>
      <c r="Z18" s="133"/>
    </row>
    <row r="19" spans="1:26" x14ac:dyDescent="0.2">
      <c r="A19" s="64"/>
      <c r="B19" s="109"/>
      <c r="C19" s="109" t="s">
        <v>116</v>
      </c>
      <c r="D19" s="393" t="s">
        <v>8</v>
      </c>
      <c r="E19" s="143" t="str">
        <f t="shared" si="0"/>
        <v>CNHOIS1Y_Quote</v>
      </c>
      <c r="F19" s="143" t="str">
        <f>_xll.qlSimpleQuote(Currency&amp;$B19&amp;$C19&amp;$D19&amp;QuoteSuffix,,RateTickValue,Permanent,Trigger,ObjectOverwrite)</f>
        <v>CNHOIS1Y_Quote#0000</v>
      </c>
      <c r="G19" s="21" t="str">
        <f>_xll.ohRangeRetrieveError(F19)</f>
        <v/>
      </c>
      <c r="H19" s="20"/>
      <c r="J19" s="64"/>
      <c r="K19" s="169" t="s">
        <v>8</v>
      </c>
      <c r="L19" s="210"/>
      <c r="M19" s="210" t="s">
        <v>116</v>
      </c>
      <c r="N19" s="208" t="str">
        <f t="shared" si="1"/>
        <v>CNH1YOIS</v>
      </c>
      <c r="O19" s="208" t="str">
        <v>CNH1YOIS=TTKL</v>
      </c>
      <c r="P19" s="163" t="s">
        <v>263</v>
      </c>
      <c r="Q19" s="163" t="s">
        <v>263</v>
      </c>
      <c r="R19" s="163" t="s">
        <v>263</v>
      </c>
      <c r="S19" s="163" t="s">
        <v>263</v>
      </c>
      <c r="T19" s="167" t="e">
        <f>_xll.qlMidEquivalent($P19,$Q19,$R19,$S19)</f>
        <v>#NUM!</v>
      </c>
      <c r="U19" s="165"/>
      <c r="V19" s="166">
        <v>0.13200000000000001</v>
      </c>
      <c r="W19" s="165"/>
      <c r="X19" s="230" t="e">
        <v>#NUM!</v>
      </c>
      <c r="Y19" s="162" t="e">
        <f>_xll.qlSimpleQuoteSetValue(F19,X19/100,Trigger)</f>
        <v>#NUM!</v>
      </c>
      <c r="Z19" s="133"/>
    </row>
    <row r="20" spans="1:26" x14ac:dyDescent="0.2">
      <c r="A20" s="64"/>
      <c r="B20" s="109"/>
      <c r="C20" s="109" t="s">
        <v>116</v>
      </c>
      <c r="D20" s="393" t="s">
        <v>134</v>
      </c>
      <c r="E20" s="143" t="str">
        <f t="shared" si="0"/>
        <v>CNHOIS13M_Quote</v>
      </c>
      <c r="F20" s="143" t="str">
        <f>_xll.qlSimpleQuote(Currency&amp;$B20&amp;$C20&amp;$D20&amp;QuoteSuffix,,RateTickValue,Permanent,Trigger,ObjectOverwrite)</f>
        <v>CNHOIS13M_Quote#0000</v>
      </c>
      <c r="G20" s="21" t="str">
        <f>_xll.ohRangeRetrieveError(F20)</f>
        <v/>
      </c>
      <c r="H20" s="20"/>
      <c r="J20" s="64"/>
      <c r="K20" s="169" t="s">
        <v>134</v>
      </c>
      <c r="L20" s="210"/>
      <c r="M20" s="210" t="s">
        <v>116</v>
      </c>
      <c r="N20" s="208" t="str">
        <f t="shared" si="1"/>
        <v>CNH13MOIS</v>
      </c>
      <c r="O20" s="208" t="str">
        <v>CNH13MOIS=TTKL</v>
      </c>
      <c r="P20" s="163" t="s">
        <v>263</v>
      </c>
      <c r="Q20" s="163" t="s">
        <v>263</v>
      </c>
      <c r="R20" s="163" t="s">
        <v>263</v>
      </c>
      <c r="S20" s="163" t="s">
        <v>263</v>
      </c>
      <c r="T20" s="167" t="e">
        <f>_xll.qlMidEquivalent($P20,$Q20,$R20,$S20)</f>
        <v>#NUM!</v>
      </c>
      <c r="U20" s="165"/>
      <c r="V20" s="166">
        <v>0.14300000000000002</v>
      </c>
      <c r="W20" s="165"/>
      <c r="X20" s="230" t="e">
        <v>#NUM!</v>
      </c>
      <c r="Y20" s="162" t="e">
        <f>_xll.qlSimpleQuoteSetValue(F20,X20/100,Trigger)</f>
        <v>#NUM!</v>
      </c>
      <c r="Z20" s="133"/>
    </row>
    <row r="21" spans="1:26" x14ac:dyDescent="0.2">
      <c r="A21" s="64"/>
      <c r="B21" s="109"/>
      <c r="C21" s="109" t="s">
        <v>116</v>
      </c>
      <c r="D21" s="393" t="s">
        <v>133</v>
      </c>
      <c r="E21" s="143" t="str">
        <f t="shared" si="0"/>
        <v>CNHOIS14M_Quote</v>
      </c>
      <c r="F21" s="143" t="str">
        <f>_xll.qlSimpleQuote(Currency&amp;$B21&amp;$C21&amp;$D21&amp;QuoteSuffix,,RateTickValue,Permanent,Trigger,ObjectOverwrite)</f>
        <v>CNHOIS14M_Quote#0000</v>
      </c>
      <c r="G21" s="21" t="str">
        <f>_xll.ohRangeRetrieveError(F21)</f>
        <v/>
      </c>
      <c r="H21" s="20"/>
      <c r="J21" s="64"/>
      <c r="K21" s="169" t="s">
        <v>133</v>
      </c>
      <c r="L21" s="210"/>
      <c r="M21" s="210" t="s">
        <v>116</v>
      </c>
      <c r="N21" s="208" t="str">
        <f t="shared" si="1"/>
        <v>CNH14MOIS</v>
      </c>
      <c r="O21" s="208" t="str">
        <v>CNH14MOIS=TTKL</v>
      </c>
      <c r="P21" s="163" t="s">
        <v>263</v>
      </c>
      <c r="Q21" s="163" t="s">
        <v>263</v>
      </c>
      <c r="R21" s="163" t="s">
        <v>263</v>
      </c>
      <c r="S21" s="163" t="s">
        <v>263</v>
      </c>
      <c r="T21" s="167" t="e">
        <f>_xll.qlMidEquivalent($P21,$Q21,$R21,$S21)</f>
        <v>#NUM!</v>
      </c>
      <c r="U21" s="165"/>
      <c r="V21" s="166">
        <v>0.156</v>
      </c>
      <c r="W21" s="165"/>
      <c r="X21" s="230" t="e">
        <v>#NUM!</v>
      </c>
      <c r="Y21" s="162" t="e">
        <f>_xll.qlSimpleQuoteSetValue(F21,X21/100,Trigger)</f>
        <v>#NUM!</v>
      </c>
      <c r="Z21" s="133"/>
    </row>
    <row r="22" spans="1:26" x14ac:dyDescent="0.2">
      <c r="A22" s="64"/>
      <c r="B22" s="109"/>
      <c r="C22" s="109" t="s">
        <v>116</v>
      </c>
      <c r="D22" s="393" t="s">
        <v>74</v>
      </c>
      <c r="E22" s="143" t="str">
        <f t="shared" si="0"/>
        <v>CNHOIS15M_Quote</v>
      </c>
      <c r="F22" s="143" t="str">
        <f>_xll.qlSimpleQuote(Currency&amp;$B22&amp;$C22&amp;$D22&amp;QuoteSuffix,,RateTickValue,Permanent,Trigger,ObjectOverwrite)</f>
        <v>CNHOIS15M_Quote#0000</v>
      </c>
      <c r="G22" s="21" t="str">
        <f>_xll.ohRangeRetrieveError(F22)</f>
        <v/>
      </c>
      <c r="H22" s="20"/>
      <c r="J22" s="64"/>
      <c r="K22" s="169" t="s">
        <v>74</v>
      </c>
      <c r="L22" s="210"/>
      <c r="M22" s="210" t="s">
        <v>116</v>
      </c>
      <c r="N22" s="208" t="str">
        <f t="shared" si="1"/>
        <v>CNH15MOIS</v>
      </c>
      <c r="O22" s="208" t="str">
        <v>CNH15MOIS=TTKL</v>
      </c>
      <c r="P22" s="163" t="s">
        <v>263</v>
      </c>
      <c r="Q22" s="163" t="s">
        <v>263</v>
      </c>
      <c r="R22" s="163" t="s">
        <v>263</v>
      </c>
      <c r="S22" s="163" t="s">
        <v>263</v>
      </c>
      <c r="T22" s="167" t="e">
        <f>_xll.qlMidEquivalent($P22,$Q22,$R22,$S22)</f>
        <v>#NUM!</v>
      </c>
      <c r="U22" s="165"/>
      <c r="V22" s="166">
        <v>0.16999999999999998</v>
      </c>
      <c r="W22" s="165"/>
      <c r="X22" s="230" t="e">
        <v>#NUM!</v>
      </c>
      <c r="Y22" s="162" t="e">
        <f>_xll.qlSimpleQuoteSetValue(F22,X22/100,Trigger)</f>
        <v>#NUM!</v>
      </c>
      <c r="Z22" s="133"/>
    </row>
    <row r="23" spans="1:26" x14ac:dyDescent="0.2">
      <c r="A23" s="64"/>
      <c r="B23" s="109"/>
      <c r="C23" s="109" t="s">
        <v>116</v>
      </c>
      <c r="D23" s="393" t="s">
        <v>132</v>
      </c>
      <c r="E23" s="143" t="str">
        <f t="shared" si="0"/>
        <v>CNHOIS16M_Quote</v>
      </c>
      <c r="F23" s="143" t="str">
        <f>_xll.qlSimpleQuote(Currency&amp;$B23&amp;$C23&amp;$D23&amp;QuoteSuffix,,RateTickValue,Permanent,Trigger,ObjectOverwrite)</f>
        <v>CNHOIS16M_Quote#0000</v>
      </c>
      <c r="G23" s="21" t="str">
        <f>_xll.ohRangeRetrieveError(F23)</f>
        <v/>
      </c>
      <c r="H23" s="20"/>
      <c r="J23" s="64"/>
      <c r="K23" s="169" t="s">
        <v>132</v>
      </c>
      <c r="L23" s="210"/>
      <c r="M23" s="210" t="s">
        <v>116</v>
      </c>
      <c r="N23" s="208" t="str">
        <f t="shared" si="1"/>
        <v>CNH16MOIS</v>
      </c>
      <c r="O23" s="208" t="str">
        <v>CNH16MOIS=TTKL</v>
      </c>
      <c r="P23" s="163" t="s">
        <v>263</v>
      </c>
      <c r="Q23" s="163" t="s">
        <v>263</v>
      </c>
      <c r="R23" s="163" t="s">
        <v>263</v>
      </c>
      <c r="S23" s="163" t="s">
        <v>263</v>
      </c>
      <c r="T23" s="167" t="e">
        <f>_xll.qlMidEquivalent($P23,$Q23,$R23,$S23)</f>
        <v>#NUM!</v>
      </c>
      <c r="U23" s="165"/>
      <c r="V23" s="166">
        <v>0.187</v>
      </c>
      <c r="W23" s="165"/>
      <c r="X23" s="230" t="e">
        <v>#NUM!</v>
      </c>
      <c r="Y23" s="162" t="e">
        <f>_xll.qlSimpleQuoteSetValue(F23,X23/100,Trigger)</f>
        <v>#NUM!</v>
      </c>
      <c r="Z23" s="133"/>
    </row>
    <row r="24" spans="1:26" x14ac:dyDescent="0.2">
      <c r="A24" s="64"/>
      <c r="B24" s="109"/>
      <c r="C24" s="109" t="s">
        <v>116</v>
      </c>
      <c r="D24" s="393" t="s">
        <v>131</v>
      </c>
      <c r="E24" s="143" t="str">
        <f t="shared" si="0"/>
        <v>CNHOIS17M_Quote</v>
      </c>
      <c r="F24" s="143" t="str">
        <f>_xll.qlSimpleQuote(Currency&amp;$B24&amp;$C24&amp;$D24&amp;QuoteSuffix,,RateTickValue,Permanent,Trigger,ObjectOverwrite)</f>
        <v>CNHOIS17M_Quote#0000</v>
      </c>
      <c r="G24" s="21" t="str">
        <f>_xll.ohRangeRetrieveError(F24)</f>
        <v/>
      </c>
      <c r="H24" s="20"/>
      <c r="J24" s="64"/>
      <c r="K24" s="169" t="s">
        <v>131</v>
      </c>
      <c r="L24" s="210"/>
      <c r="M24" s="210" t="s">
        <v>116</v>
      </c>
      <c r="N24" s="208" t="str">
        <f t="shared" si="1"/>
        <v>CNH17MOIS</v>
      </c>
      <c r="O24" s="208" t="str">
        <v>CNH17MOIS=TTKL</v>
      </c>
      <c r="P24" s="163" t="s">
        <v>263</v>
      </c>
      <c r="Q24" s="163" t="s">
        <v>263</v>
      </c>
      <c r="R24" s="163" t="s">
        <v>263</v>
      </c>
      <c r="S24" s="163" t="s">
        <v>263</v>
      </c>
      <c r="T24" s="167" t="e">
        <f>_xll.qlMidEquivalent($P24,$Q24,$R24,$S24)</f>
        <v>#NUM!</v>
      </c>
      <c r="U24" s="165"/>
      <c r="V24" s="166">
        <v>0.20500000000000002</v>
      </c>
      <c r="W24" s="165"/>
      <c r="X24" s="230" t="e">
        <v>#NUM!</v>
      </c>
      <c r="Y24" s="162" t="e">
        <f>_xll.qlSimpleQuoteSetValue(F24,X24/100,Trigger)</f>
        <v>#NUM!</v>
      </c>
      <c r="Z24" s="133"/>
    </row>
    <row r="25" spans="1:26" x14ac:dyDescent="0.2">
      <c r="A25" s="64"/>
      <c r="B25" s="109"/>
      <c r="C25" s="109" t="s">
        <v>116</v>
      </c>
      <c r="D25" s="393" t="s">
        <v>73</v>
      </c>
      <c r="E25" s="143" t="str">
        <f t="shared" si="0"/>
        <v>CNHOIS18M_Quote</v>
      </c>
      <c r="F25" s="143" t="str">
        <f>_xll.qlSimpleQuote(Currency&amp;$B25&amp;$C25&amp;$D25&amp;QuoteSuffix,,RateTickValue,Permanent,Trigger,ObjectOverwrite)</f>
        <v>CNHOIS18M_Quote#0000</v>
      </c>
      <c r="G25" s="21" t="str">
        <f>_xll.ohRangeRetrieveError(F25)</f>
        <v/>
      </c>
      <c r="H25" s="20"/>
      <c r="J25" s="64"/>
      <c r="K25" s="169" t="s">
        <v>73</v>
      </c>
      <c r="L25" s="210"/>
      <c r="M25" s="210" t="s">
        <v>116</v>
      </c>
      <c r="N25" s="208" t="str">
        <f t="shared" si="1"/>
        <v>CNH18MOIS</v>
      </c>
      <c r="O25" s="208" t="str">
        <v>CNH18MOIS=TTKL</v>
      </c>
      <c r="P25" s="163" t="s">
        <v>263</v>
      </c>
      <c r="Q25" s="163" t="s">
        <v>263</v>
      </c>
      <c r="R25" s="163" t="s">
        <v>263</v>
      </c>
      <c r="S25" s="163" t="s">
        <v>263</v>
      </c>
      <c r="T25" s="167" t="e">
        <f>_xll.qlMidEquivalent($P25,$Q25,$R25,$S25)</f>
        <v>#NUM!</v>
      </c>
      <c r="U25" s="165"/>
      <c r="V25" s="166">
        <v>0.22499999999999998</v>
      </c>
      <c r="W25" s="165"/>
      <c r="X25" s="230" t="e">
        <v>#NUM!</v>
      </c>
      <c r="Y25" s="162" t="e">
        <f>_xll.qlSimpleQuoteSetValue(F25,X25/100,Trigger)</f>
        <v>#NUM!</v>
      </c>
      <c r="Z25" s="133"/>
    </row>
    <row r="26" spans="1:26" x14ac:dyDescent="0.2">
      <c r="A26" s="64"/>
      <c r="B26" s="109"/>
      <c r="C26" s="109" t="s">
        <v>116</v>
      </c>
      <c r="D26" s="393" t="s">
        <v>130</v>
      </c>
      <c r="E26" s="143" t="str">
        <f t="shared" si="0"/>
        <v>CNHOIS19M_Quote</v>
      </c>
      <c r="F26" s="143" t="str">
        <f>_xll.qlSimpleQuote(Currency&amp;$B26&amp;$C26&amp;$D26&amp;QuoteSuffix,,RateTickValue,Permanent,Trigger,ObjectOverwrite)</f>
        <v>CNHOIS19M_Quote#0000</v>
      </c>
      <c r="G26" s="21" t="str">
        <f>_xll.ohRangeRetrieveError(F26)</f>
        <v/>
      </c>
      <c r="H26" s="20"/>
      <c r="J26" s="64"/>
      <c r="K26" s="169" t="s">
        <v>130</v>
      </c>
      <c r="L26" s="210"/>
      <c r="M26" s="210" t="s">
        <v>116</v>
      </c>
      <c r="N26" s="208" t="str">
        <f t="shared" si="1"/>
        <v>CNH19MOIS</v>
      </c>
      <c r="O26" s="208" t="str">
        <v>CNH19MOIS=TTKL</v>
      </c>
      <c r="P26" s="163" t="s">
        <v>263</v>
      </c>
      <c r="Q26" s="163" t="s">
        <v>263</v>
      </c>
      <c r="R26" s="163" t="s">
        <v>263</v>
      </c>
      <c r="S26" s="163" t="s">
        <v>263</v>
      </c>
      <c r="T26" s="167" t="e">
        <f>_xll.qlMidEquivalent($P26,$Q26,$R26,$S26)</f>
        <v>#NUM!</v>
      </c>
      <c r="U26" s="165"/>
      <c r="V26" s="166">
        <v>0.248</v>
      </c>
      <c r="W26" s="165"/>
      <c r="X26" s="230" t="e">
        <v>#NUM!</v>
      </c>
      <c r="Y26" s="162" t="e">
        <f>_xll.qlSimpleQuoteSetValue(F26,X26/100,Trigger)</f>
        <v>#NUM!</v>
      </c>
      <c r="Z26" s="133"/>
    </row>
    <row r="27" spans="1:26" x14ac:dyDescent="0.2">
      <c r="A27" s="64"/>
      <c r="B27" s="109"/>
      <c r="C27" s="109" t="s">
        <v>116</v>
      </c>
      <c r="D27" s="393" t="s">
        <v>129</v>
      </c>
      <c r="E27" s="143" t="str">
        <f t="shared" si="0"/>
        <v>CNHOIS20M_Quote</v>
      </c>
      <c r="F27" s="143" t="str">
        <f>_xll.qlSimpleQuote(Currency&amp;$B27&amp;$C27&amp;$D27&amp;QuoteSuffix,,RateTickValue,Permanent,Trigger,ObjectOverwrite)</f>
        <v>CNHOIS20M_Quote#0000</v>
      </c>
      <c r="G27" s="21" t="str">
        <f>_xll.ohRangeRetrieveError(F27)</f>
        <v/>
      </c>
      <c r="H27" s="20"/>
      <c r="J27" s="64"/>
      <c r="K27" s="169" t="s">
        <v>129</v>
      </c>
      <c r="L27" s="210"/>
      <c r="M27" s="210" t="s">
        <v>116</v>
      </c>
      <c r="N27" s="208" t="str">
        <f t="shared" si="1"/>
        <v>CNH20MOIS</v>
      </c>
      <c r="O27" s="208" t="str">
        <v>CNH20MOIS=TTKL</v>
      </c>
      <c r="P27" s="163" t="s">
        <v>263</v>
      </c>
      <c r="Q27" s="163" t="s">
        <v>263</v>
      </c>
      <c r="R27" s="163" t="s">
        <v>263</v>
      </c>
      <c r="S27" s="163" t="s">
        <v>263</v>
      </c>
      <c r="T27" s="167" t="e">
        <f>_xll.qlMidEquivalent($P27,$Q27,$R27,$S27)</f>
        <v>#NUM!</v>
      </c>
      <c r="U27" s="165"/>
      <c r="V27" s="166">
        <v>0.27</v>
      </c>
      <c r="W27" s="165"/>
      <c r="X27" s="230" t="e">
        <v>#NUM!</v>
      </c>
      <c r="Y27" s="162" t="e">
        <f>_xll.qlSimpleQuoteSetValue(F27,X27/100,Trigger)</f>
        <v>#NUM!</v>
      </c>
      <c r="Z27" s="133"/>
    </row>
    <row r="28" spans="1:26" x14ac:dyDescent="0.2">
      <c r="A28" s="64"/>
      <c r="B28" s="109"/>
      <c r="C28" s="109" t="s">
        <v>116</v>
      </c>
      <c r="D28" s="393" t="s">
        <v>72</v>
      </c>
      <c r="E28" s="143" t="str">
        <f t="shared" si="0"/>
        <v>CNHOIS21M_Quote</v>
      </c>
      <c r="F28" s="143" t="str">
        <f>_xll.qlSimpleQuote(Currency&amp;$B28&amp;$C28&amp;$D28&amp;QuoteSuffix,,RateTickValue,Permanent,Trigger,ObjectOverwrite)</f>
        <v>CNHOIS21M_Quote#0000</v>
      </c>
      <c r="G28" s="21" t="str">
        <f>_xll.ohRangeRetrieveError(F28)</f>
        <v/>
      </c>
      <c r="H28" s="20"/>
      <c r="J28" s="64"/>
      <c r="K28" s="169" t="s">
        <v>72</v>
      </c>
      <c r="L28" s="210"/>
      <c r="M28" s="210" t="s">
        <v>116</v>
      </c>
      <c r="N28" s="208" t="str">
        <f t="shared" si="1"/>
        <v>CNH21MOIS</v>
      </c>
      <c r="O28" s="208" t="str">
        <v>CNH21MOIS=TTKL</v>
      </c>
      <c r="P28" s="163" t="s">
        <v>263</v>
      </c>
      <c r="Q28" s="163" t="s">
        <v>263</v>
      </c>
      <c r="R28" s="163" t="s">
        <v>263</v>
      </c>
      <c r="S28" s="163" t="s">
        <v>263</v>
      </c>
      <c r="T28" s="167" t="e">
        <f>_xll.qlMidEquivalent($P28,$Q28,$R28,$S28)</f>
        <v>#NUM!</v>
      </c>
      <c r="U28" s="165"/>
      <c r="V28" s="166">
        <v>0.29400000000000004</v>
      </c>
      <c r="W28" s="165"/>
      <c r="X28" s="230" t="e">
        <v>#NUM!</v>
      </c>
      <c r="Y28" s="162" t="e">
        <f>_xll.qlSimpleQuoteSetValue(F28,X28/100,Trigger)</f>
        <v>#NUM!</v>
      </c>
      <c r="Z28" s="133"/>
    </row>
    <row r="29" spans="1:26" x14ac:dyDescent="0.2">
      <c r="A29" s="64"/>
      <c r="B29" s="109"/>
      <c r="C29" s="109" t="s">
        <v>116</v>
      </c>
      <c r="D29" s="393" t="s">
        <v>128</v>
      </c>
      <c r="E29" s="143" t="str">
        <f t="shared" si="0"/>
        <v>CNHOIS22M_Quote</v>
      </c>
      <c r="F29" s="143" t="str">
        <f>_xll.qlSimpleQuote(Currency&amp;$B29&amp;$C29&amp;$D29&amp;QuoteSuffix,,RateTickValue,Permanent,Trigger,ObjectOverwrite)</f>
        <v>CNHOIS22M_Quote#0000</v>
      </c>
      <c r="G29" s="21" t="str">
        <f>_xll.ohRangeRetrieveError(F29)</f>
        <v/>
      </c>
      <c r="H29" s="20"/>
      <c r="J29" s="64"/>
      <c r="K29" s="169" t="s">
        <v>128</v>
      </c>
      <c r="L29" s="210"/>
      <c r="M29" s="210" t="s">
        <v>116</v>
      </c>
      <c r="N29" s="208" t="str">
        <f t="shared" si="1"/>
        <v>CNH22MOIS</v>
      </c>
      <c r="O29" s="208" t="str">
        <v>CNH22MOIS=TTKL</v>
      </c>
      <c r="P29" s="163" t="s">
        <v>263</v>
      </c>
      <c r="Q29" s="163" t="s">
        <v>263</v>
      </c>
      <c r="R29" s="163" t="s">
        <v>263</v>
      </c>
      <c r="S29" s="163" t="s">
        <v>263</v>
      </c>
      <c r="T29" s="167" t="e">
        <f>_xll.qlMidEquivalent($P29,$Q29,$R29,$S29)</f>
        <v>#NUM!</v>
      </c>
      <c r="U29" s="165"/>
      <c r="V29" s="166">
        <v>0.32200000000000001</v>
      </c>
      <c r="W29" s="165"/>
      <c r="X29" s="230" t="e">
        <v>#NUM!</v>
      </c>
      <c r="Y29" s="162" t="e">
        <f>_xll.qlSimpleQuoteSetValue(F29,X29/100,Trigger)</f>
        <v>#NUM!</v>
      </c>
      <c r="Z29" s="133"/>
    </row>
    <row r="30" spans="1:26" x14ac:dyDescent="0.2">
      <c r="A30" s="64"/>
      <c r="B30" s="109"/>
      <c r="C30" s="109" t="s">
        <v>116</v>
      </c>
      <c r="D30" s="393" t="s">
        <v>127</v>
      </c>
      <c r="E30" s="143" t="str">
        <f t="shared" si="0"/>
        <v>CNHOIS23M_Quote</v>
      </c>
      <c r="F30" s="143" t="str">
        <f>_xll.qlSimpleQuote(Currency&amp;$B30&amp;$C30&amp;$D30&amp;QuoteSuffix,,RateTickValue,Permanent,Trigger,ObjectOverwrite)</f>
        <v>CNHOIS23M_Quote#0000</v>
      </c>
      <c r="G30" s="21" t="str">
        <f>_xll.ohRangeRetrieveError(F30)</f>
        <v/>
      </c>
      <c r="H30" s="20"/>
      <c r="J30" s="64"/>
      <c r="K30" s="169" t="s">
        <v>127</v>
      </c>
      <c r="L30" s="210"/>
      <c r="M30" s="210" t="s">
        <v>116</v>
      </c>
      <c r="N30" s="208" t="str">
        <f t="shared" si="1"/>
        <v>CNH23MOIS</v>
      </c>
      <c r="O30" s="208" t="str">
        <v>CNH23MOIS=TTKL</v>
      </c>
      <c r="P30" s="163" t="s">
        <v>263</v>
      </c>
      <c r="Q30" s="163" t="s">
        <v>263</v>
      </c>
      <c r="R30" s="163" t="s">
        <v>263</v>
      </c>
      <c r="S30" s="163" t="s">
        <v>263</v>
      </c>
      <c r="T30" s="167" t="e">
        <f>_xll.qlMidEquivalent($P30,$Q30,$R30,$S30)</f>
        <v>#NUM!</v>
      </c>
      <c r="U30" s="165"/>
      <c r="V30" s="166">
        <v>0.34699999999999998</v>
      </c>
      <c r="W30" s="165"/>
      <c r="X30" s="230" t="e">
        <v>#NUM!</v>
      </c>
      <c r="Y30" s="162" t="e">
        <f>_xll.qlSimpleQuoteSetValue(F30,X30/100,Trigger)</f>
        <v>#NUM!</v>
      </c>
      <c r="Z30" s="133"/>
    </row>
    <row r="31" spans="1:26" x14ac:dyDescent="0.2">
      <c r="A31" s="64"/>
      <c r="B31" s="109"/>
      <c r="C31" s="109" t="s">
        <v>116</v>
      </c>
      <c r="D31" s="393" t="s">
        <v>59</v>
      </c>
      <c r="E31" s="143" t="str">
        <f t="shared" si="0"/>
        <v>CNHOIS2Y_Quote</v>
      </c>
      <c r="F31" s="143" t="str">
        <f>_xll.qlSimpleQuote(Currency&amp;$B31&amp;$C31&amp;$D31&amp;QuoteSuffix,,RateTickValue,Permanent,Trigger,ObjectOverwrite)</f>
        <v>CNHOIS2Y_Quote#0000</v>
      </c>
      <c r="G31" s="21" t="str">
        <f>_xll.ohRangeRetrieveError(F31)</f>
        <v/>
      </c>
      <c r="H31" s="20"/>
      <c r="J31" s="64"/>
      <c r="K31" s="169" t="s">
        <v>59</v>
      </c>
      <c r="L31" s="210"/>
      <c r="M31" s="210" t="s">
        <v>116</v>
      </c>
      <c r="N31" s="208" t="str">
        <f t="shared" si="1"/>
        <v>CNH2YOIS</v>
      </c>
      <c r="O31" s="208" t="str">
        <v>CNH2YOIS=TTKL</v>
      </c>
      <c r="P31" s="163" t="s">
        <v>263</v>
      </c>
      <c r="Q31" s="163" t="s">
        <v>263</v>
      </c>
      <c r="R31" s="163" t="s">
        <v>263</v>
      </c>
      <c r="S31" s="163" t="s">
        <v>263</v>
      </c>
      <c r="T31" s="167" t="e">
        <f>_xll.qlMidEquivalent($P31,$Q31,$R31,$S31)</f>
        <v>#NUM!</v>
      </c>
      <c r="U31" s="165"/>
      <c r="V31" s="166">
        <v>0.376</v>
      </c>
      <c r="W31" s="165"/>
      <c r="X31" s="230" t="e">
        <v>#NUM!</v>
      </c>
      <c r="Y31" s="162" t="e">
        <f>_xll.qlSimpleQuoteSetValue(F31,X31/100,Trigger)</f>
        <v>#NUM!</v>
      </c>
      <c r="Z31" s="133"/>
    </row>
    <row r="32" spans="1:26" x14ac:dyDescent="0.2">
      <c r="A32" s="64"/>
      <c r="B32" s="109"/>
      <c r="C32" s="109" t="s">
        <v>116</v>
      </c>
      <c r="D32" s="393" t="s">
        <v>126</v>
      </c>
      <c r="E32" s="143" t="str">
        <f t="shared" si="0"/>
        <v>CNHOIS27M_Quote</v>
      </c>
      <c r="F32" s="143" t="str">
        <f>_xll.qlSimpleQuote(Currency&amp;$B32&amp;$C32&amp;$D32&amp;QuoteSuffix,,RateTickValue,Permanent,Trigger,ObjectOverwrite)</f>
        <v>CNHOIS27M_Quote#0000</v>
      </c>
      <c r="G32" s="21" t="str">
        <f>_xll.ohRangeRetrieveError(F32)</f>
        <v/>
      </c>
      <c r="H32" s="20"/>
      <c r="J32" s="64"/>
      <c r="K32" s="169" t="s">
        <v>126</v>
      </c>
      <c r="L32" s="210"/>
      <c r="M32" s="210" t="s">
        <v>116</v>
      </c>
      <c r="N32" s="208" t="str">
        <f t="shared" si="1"/>
        <v>CNH27MOIS</v>
      </c>
      <c r="O32" s="208" t="str">
        <v>CNH27MOIS=TTKL</v>
      </c>
      <c r="P32" s="163" t="s">
        <v>263</v>
      </c>
      <c r="Q32" s="163" t="s">
        <v>263</v>
      </c>
      <c r="R32" s="163" t="s">
        <v>263</v>
      </c>
      <c r="S32" s="163" t="s">
        <v>263</v>
      </c>
      <c r="T32" s="167" t="e">
        <f>_xll.qlMidEquivalent($P32,$Q32,$R32,$S32)</f>
        <v>#NUM!</v>
      </c>
      <c r="U32" s="165"/>
      <c r="V32" s="166">
        <v>0.46899999999999997</v>
      </c>
      <c r="W32" s="165"/>
      <c r="X32" s="230" t="e">
        <v>#NUM!</v>
      </c>
      <c r="Y32" s="162" t="e">
        <f>_xll.qlSimpleQuoteSetValue(F32,X32/100,Trigger)</f>
        <v>#NUM!</v>
      </c>
      <c r="Z32" s="133"/>
    </row>
    <row r="33" spans="1:26" x14ac:dyDescent="0.2">
      <c r="A33" s="64"/>
      <c r="B33" s="109"/>
      <c r="C33" s="109" t="s">
        <v>116</v>
      </c>
      <c r="D33" s="393" t="s">
        <v>125</v>
      </c>
      <c r="E33" s="143" t="str">
        <f t="shared" si="0"/>
        <v>CNHOIS30M_Quote</v>
      </c>
      <c r="F33" s="143" t="str">
        <f>_xll.qlSimpleQuote(Currency&amp;$B33&amp;$C33&amp;$D33&amp;QuoteSuffix,,RateTickValue,Permanent,Trigger,ObjectOverwrite)</f>
        <v>CNHOIS30M_Quote#0000</v>
      </c>
      <c r="G33" s="21" t="str">
        <f>_xll.ohRangeRetrieveError(F33)</f>
        <v/>
      </c>
      <c r="H33" s="20"/>
      <c r="J33" s="64"/>
      <c r="K33" s="169" t="s">
        <v>125</v>
      </c>
      <c r="L33" s="210"/>
      <c r="M33" s="210" t="s">
        <v>116</v>
      </c>
      <c r="N33" s="208" t="str">
        <f t="shared" si="1"/>
        <v>CNH30MOIS</v>
      </c>
      <c r="O33" s="208" t="str">
        <v>CNH30MOIS=TTKL</v>
      </c>
      <c r="P33" s="163" t="s">
        <v>263</v>
      </c>
      <c r="Q33" s="163" t="s">
        <v>263</v>
      </c>
      <c r="R33" s="163" t="s">
        <v>263</v>
      </c>
      <c r="S33" s="163" t="s">
        <v>263</v>
      </c>
      <c r="T33" s="167" t="e">
        <f>_xll.qlMidEquivalent($P33,$Q33,$R33,$S33)</f>
        <v>#NUM!</v>
      </c>
      <c r="U33" s="165"/>
      <c r="V33" s="166">
        <v>0.56600000000000006</v>
      </c>
      <c r="W33" s="165"/>
      <c r="X33" s="230" t="e">
        <v>#NUM!</v>
      </c>
      <c r="Y33" s="162" t="e">
        <f>_xll.qlSimpleQuoteSetValue(F33,X33/100,Trigger)</f>
        <v>#NUM!</v>
      </c>
      <c r="Z33" s="133"/>
    </row>
    <row r="34" spans="1:26" x14ac:dyDescent="0.2">
      <c r="A34" s="64"/>
      <c r="B34" s="109"/>
      <c r="C34" s="109" t="s">
        <v>116</v>
      </c>
      <c r="D34" s="393" t="s">
        <v>124</v>
      </c>
      <c r="E34" s="143" t="str">
        <f t="shared" si="0"/>
        <v>CNHOIS33M_Quote</v>
      </c>
      <c r="F34" s="143" t="str">
        <f>_xll.qlSimpleQuote(Currency&amp;$B34&amp;$C34&amp;$D34&amp;QuoteSuffix,,RateTickValue,Permanent,Trigger,ObjectOverwrite)</f>
        <v>CNHOIS33M_Quote#0000</v>
      </c>
      <c r="G34" s="21" t="str">
        <f>_xll.ohRangeRetrieveError(F34)</f>
        <v/>
      </c>
      <c r="H34" s="20"/>
      <c r="J34" s="64"/>
      <c r="K34" s="169" t="s">
        <v>124</v>
      </c>
      <c r="L34" s="210"/>
      <c r="M34" s="210" t="s">
        <v>116</v>
      </c>
      <c r="N34" s="208" t="str">
        <f t="shared" si="1"/>
        <v>CNH33MOIS</v>
      </c>
      <c r="O34" s="208" t="str">
        <v>CNH33MOIS=TTKL</v>
      </c>
      <c r="P34" s="163" t="s">
        <v>263</v>
      </c>
      <c r="Q34" s="163" t="s">
        <v>263</v>
      </c>
      <c r="R34" s="163" t="s">
        <v>263</v>
      </c>
      <c r="S34" s="163" t="s">
        <v>263</v>
      </c>
      <c r="T34" s="167" t="e">
        <f>_xll.qlMidEquivalent($P34,$Q34,$R34,$S34)</f>
        <v>#NUM!</v>
      </c>
      <c r="U34" s="165"/>
      <c r="V34" s="166">
        <v>0.66599999999999993</v>
      </c>
      <c r="W34" s="165"/>
      <c r="X34" s="230" t="e">
        <v>#NUM!</v>
      </c>
      <c r="Y34" s="162" t="e">
        <f>_xll.qlSimpleQuoteSetValue(F34,X34/100,Trigger)</f>
        <v>#NUM!</v>
      </c>
      <c r="Z34" s="133"/>
    </row>
    <row r="35" spans="1:26" x14ac:dyDescent="0.2">
      <c r="A35" s="64"/>
      <c r="B35" s="109"/>
      <c r="C35" s="109" t="s">
        <v>116</v>
      </c>
      <c r="D35" s="393" t="s">
        <v>58</v>
      </c>
      <c r="E35" s="143" t="str">
        <f t="shared" si="0"/>
        <v>CNHOIS3Y_Quote</v>
      </c>
      <c r="F35" s="143" t="str">
        <f>_xll.qlSimpleQuote(Currency&amp;$B35&amp;$C35&amp;$D35&amp;QuoteSuffix,,RateTickValue,Permanent,Trigger,ObjectOverwrite)</f>
        <v>CNHOIS3Y_Quote#0000</v>
      </c>
      <c r="G35" s="21" t="str">
        <f>_xll.ohRangeRetrieveError(F35)</f>
        <v/>
      </c>
      <c r="H35" s="20"/>
      <c r="J35" s="64"/>
      <c r="K35" s="169" t="s">
        <v>58</v>
      </c>
      <c r="L35" s="210"/>
      <c r="M35" s="210" t="s">
        <v>116</v>
      </c>
      <c r="N35" s="208" t="str">
        <f t="shared" si="1"/>
        <v>CNH3YOIS</v>
      </c>
      <c r="O35" s="208" t="str">
        <v>CNH3YOIS=TTKL</v>
      </c>
      <c r="P35" s="163" t="s">
        <v>263</v>
      </c>
      <c r="Q35" s="163" t="s">
        <v>263</v>
      </c>
      <c r="R35" s="163" t="s">
        <v>263</v>
      </c>
      <c r="S35" s="163" t="s">
        <v>263</v>
      </c>
      <c r="T35" s="167" t="e">
        <f>_xll.qlMidEquivalent($P35,$Q35,$R35,$S35)</f>
        <v>#NUM!</v>
      </c>
      <c r="U35" s="165"/>
      <c r="V35" s="166">
        <v>0.77</v>
      </c>
      <c r="W35" s="165"/>
      <c r="X35" s="230" t="e">
        <v>#NUM!</v>
      </c>
      <c r="Y35" s="162" t="e">
        <f>_xll.qlSimpleQuoteSetValue(F35,X35/100,Trigger)</f>
        <v>#NUM!</v>
      </c>
      <c r="Z35" s="133"/>
    </row>
    <row r="36" spans="1:26" x14ac:dyDescent="0.2">
      <c r="A36" s="64"/>
      <c r="B36" s="109"/>
      <c r="C36" s="109" t="s">
        <v>116</v>
      </c>
      <c r="D36" s="393" t="s">
        <v>123</v>
      </c>
      <c r="E36" s="143" t="str">
        <f t="shared" si="0"/>
        <v>CNHOIS39M_Quote</v>
      </c>
      <c r="F36" s="143" t="str">
        <f>_xll.qlSimpleQuote(Currency&amp;$B36&amp;$C36&amp;$D36&amp;QuoteSuffix,,RateTickValue,Permanent,Trigger,ObjectOverwrite)</f>
        <v>CNHOIS39M_Quote#0000</v>
      </c>
      <c r="G36" s="21" t="str">
        <f>_xll.ohRangeRetrieveError(F36)</f>
        <v/>
      </c>
      <c r="H36" s="20"/>
      <c r="J36" s="64"/>
      <c r="K36" s="169" t="s">
        <v>123</v>
      </c>
      <c r="L36" s="210"/>
      <c r="M36" s="210" t="s">
        <v>116</v>
      </c>
      <c r="N36" s="208" t="str">
        <f t="shared" si="1"/>
        <v>CNH39MOIS</v>
      </c>
      <c r="O36" s="208" t="str">
        <v>CNH39MOIS=TTKL</v>
      </c>
      <c r="P36" s="163" t="s">
        <v>263</v>
      </c>
      <c r="Q36" s="163" t="s">
        <v>263</v>
      </c>
      <c r="R36" s="163" t="s">
        <v>263</v>
      </c>
      <c r="S36" s="163" t="s">
        <v>263</v>
      </c>
      <c r="T36" s="167" t="e">
        <f>_xll.qlMidEquivalent($P36,$Q36,$R36,$S36)</f>
        <v>#NUM!</v>
      </c>
      <c r="U36" s="165"/>
      <c r="V36" s="166">
        <v>0.875</v>
      </c>
      <c r="W36" s="165"/>
      <c r="X36" s="230" t="e">
        <v>#NUM!</v>
      </c>
      <c r="Y36" s="162" t="e">
        <f>_xll.qlSimpleQuoteSetValue(F36,X36/100,Trigger)</f>
        <v>#NUM!</v>
      </c>
      <c r="Z36" s="133"/>
    </row>
    <row r="37" spans="1:26" x14ac:dyDescent="0.2">
      <c r="A37" s="64"/>
      <c r="B37" s="109"/>
      <c r="C37" s="109" t="s">
        <v>116</v>
      </c>
      <c r="D37" s="393" t="s">
        <v>122</v>
      </c>
      <c r="E37" s="143" t="str">
        <f t="shared" ref="E37:E58" si="2">Currency&amp;$B37&amp;$C37&amp;$D37&amp;QuoteSuffix</f>
        <v>CNHOIS42M_Quote</v>
      </c>
      <c r="F37" s="143" t="str">
        <f>_xll.qlSimpleQuote(Currency&amp;$B37&amp;$C37&amp;$D37&amp;QuoteSuffix,,RateTickValue,Permanent,Trigger,ObjectOverwrite)</f>
        <v>CNHOIS42M_Quote#0000</v>
      </c>
      <c r="G37" s="21" t="str">
        <f>_xll.ohRangeRetrieveError(F37)</f>
        <v/>
      </c>
      <c r="H37" s="20"/>
      <c r="J37" s="64"/>
      <c r="K37" s="169" t="s">
        <v>122</v>
      </c>
      <c r="L37" s="210"/>
      <c r="M37" s="210" t="s">
        <v>116</v>
      </c>
      <c r="N37" s="208" t="str">
        <f t="shared" ref="N37:N58" si="3">Currency&amp;$K37&amp;$L37&amp;$M37</f>
        <v>CNH42MOIS</v>
      </c>
      <c r="O37" s="208" t="str">
        <v>CNH42MOIS=TTKL</v>
      </c>
      <c r="P37" s="163" t="s">
        <v>263</v>
      </c>
      <c r="Q37" s="163" t="s">
        <v>263</v>
      </c>
      <c r="R37" s="163" t="s">
        <v>263</v>
      </c>
      <c r="S37" s="163" t="s">
        <v>263</v>
      </c>
      <c r="T37" s="167" t="e">
        <f>_xll.qlMidEquivalent($P37,$Q37,$R37,$S37)</f>
        <v>#NUM!</v>
      </c>
      <c r="U37" s="165"/>
      <c r="V37" s="166">
        <v>0.97199999999999998</v>
      </c>
      <c r="W37" s="165"/>
      <c r="X37" s="230" t="e">
        <v>#NUM!</v>
      </c>
      <c r="Y37" s="162" t="e">
        <f>_xll.qlSimpleQuoteSetValue(F37,X37/100,Trigger)</f>
        <v>#NUM!</v>
      </c>
      <c r="Z37" s="133"/>
    </row>
    <row r="38" spans="1:26" x14ac:dyDescent="0.2">
      <c r="A38" s="64"/>
      <c r="B38" s="109"/>
      <c r="C38" s="109" t="s">
        <v>116</v>
      </c>
      <c r="D38" s="393" t="s">
        <v>121</v>
      </c>
      <c r="E38" s="143" t="str">
        <f t="shared" si="2"/>
        <v>CNHOIS45M_Quote</v>
      </c>
      <c r="F38" s="143" t="str">
        <f>_xll.qlSimpleQuote(Currency&amp;$B38&amp;$C38&amp;$D38&amp;QuoteSuffix,,RateTickValue,Permanent,Trigger,ObjectOverwrite)</f>
        <v>CNHOIS45M_Quote#0000</v>
      </c>
      <c r="G38" s="21" t="str">
        <f>_xll.ohRangeRetrieveError(F38)</f>
        <v/>
      </c>
      <c r="H38" s="20"/>
      <c r="J38" s="64"/>
      <c r="K38" s="169" t="s">
        <v>121</v>
      </c>
      <c r="L38" s="210"/>
      <c r="M38" s="210" t="s">
        <v>116</v>
      </c>
      <c r="N38" s="208" t="str">
        <f t="shared" si="3"/>
        <v>CNH45MOIS</v>
      </c>
      <c r="O38" s="208" t="str">
        <v>CNH45MOIS=TTKL</v>
      </c>
      <c r="P38" s="163" t="s">
        <v>263</v>
      </c>
      <c r="Q38" s="163" t="s">
        <v>263</v>
      </c>
      <c r="R38" s="163" t="s">
        <v>263</v>
      </c>
      <c r="S38" s="163" t="s">
        <v>263</v>
      </c>
      <c r="T38" s="167" t="e">
        <f>_xll.qlMidEquivalent($P38,$Q38,$R38,$S38)</f>
        <v>#NUM!</v>
      </c>
      <c r="U38" s="165"/>
      <c r="V38" s="166">
        <v>1.0680000000000001</v>
      </c>
      <c r="W38" s="165"/>
      <c r="X38" s="230" t="e">
        <v>#NUM!</v>
      </c>
      <c r="Y38" s="162" t="e">
        <f>_xll.qlSimpleQuoteSetValue(F38,X38/100,Trigger)</f>
        <v>#NUM!</v>
      </c>
      <c r="Z38" s="133"/>
    </row>
    <row r="39" spans="1:26" x14ac:dyDescent="0.2">
      <c r="A39" s="64"/>
      <c r="B39" s="109"/>
      <c r="C39" s="109" t="s">
        <v>116</v>
      </c>
      <c r="D39" s="393" t="s">
        <v>57</v>
      </c>
      <c r="E39" s="143" t="str">
        <f t="shared" si="2"/>
        <v>CNHOIS4Y_Quote</v>
      </c>
      <c r="F39" s="143" t="str">
        <f>_xll.qlSimpleQuote(Currency&amp;$B39&amp;$C39&amp;$D39&amp;QuoteSuffix,,RateTickValue,Permanent,Trigger,ObjectOverwrite)</f>
        <v>CNHOIS4Y_Quote#0000</v>
      </c>
      <c r="G39" s="21" t="str">
        <f>_xll.ohRangeRetrieveError(F39)</f>
        <v/>
      </c>
      <c r="H39" s="20"/>
      <c r="J39" s="64"/>
      <c r="K39" s="169" t="s">
        <v>57</v>
      </c>
      <c r="L39" s="210"/>
      <c r="M39" s="210" t="s">
        <v>116</v>
      </c>
      <c r="N39" s="208" t="str">
        <f t="shared" si="3"/>
        <v>CNH4YOIS</v>
      </c>
      <c r="O39" s="208" t="str">
        <v>CNH4YOIS=TTKL</v>
      </c>
      <c r="P39" s="163" t="s">
        <v>263</v>
      </c>
      <c r="Q39" s="163" t="s">
        <v>263</v>
      </c>
      <c r="R39" s="163" t="s">
        <v>263</v>
      </c>
      <c r="S39" s="163" t="s">
        <v>263</v>
      </c>
      <c r="T39" s="167" t="e">
        <f>_xll.qlMidEquivalent($P39,$Q39,$R39,$S39)</f>
        <v>#NUM!</v>
      </c>
      <c r="U39" s="165"/>
      <c r="V39" s="166">
        <v>1.1669999999999998</v>
      </c>
      <c r="W39" s="165"/>
      <c r="X39" s="230" t="e">
        <v>#NUM!</v>
      </c>
      <c r="Y39" s="162" t="e">
        <f>_xll.qlSimpleQuoteSetValue(F39,X39/100,Trigger)</f>
        <v>#NUM!</v>
      </c>
      <c r="Z39" s="133"/>
    </row>
    <row r="40" spans="1:26" x14ac:dyDescent="0.2">
      <c r="A40" s="64"/>
      <c r="B40" s="109"/>
      <c r="C40" s="109" t="s">
        <v>116</v>
      </c>
      <c r="D40" s="393" t="s">
        <v>120</v>
      </c>
      <c r="E40" s="143" t="str">
        <f t="shared" si="2"/>
        <v>CNHOIS51M_Quote</v>
      </c>
      <c r="F40" s="143" t="str">
        <f>_xll.qlSimpleQuote(Currency&amp;$B40&amp;$C40&amp;$D40&amp;QuoteSuffix,,RateTickValue,Permanent,Trigger,ObjectOverwrite)</f>
        <v>CNHOIS51M_Quote#0000</v>
      </c>
      <c r="G40" s="21" t="str">
        <f>_xll.ohRangeRetrieveError(F40)</f>
        <v/>
      </c>
      <c r="H40" s="20"/>
      <c r="J40" s="64"/>
      <c r="K40" s="169" t="s">
        <v>120</v>
      </c>
      <c r="L40" s="210"/>
      <c r="M40" s="210" t="s">
        <v>116</v>
      </c>
      <c r="N40" s="208" t="str">
        <f t="shared" si="3"/>
        <v>CNH51MOIS</v>
      </c>
      <c r="O40" s="208" t="str">
        <v>CNH51MOIS=TTKL</v>
      </c>
      <c r="P40" s="163" t="s">
        <v>263</v>
      </c>
      <c r="Q40" s="163" t="s">
        <v>263</v>
      </c>
      <c r="R40" s="163" t="s">
        <v>263</v>
      </c>
      <c r="S40" s="163" t="s">
        <v>263</v>
      </c>
      <c r="T40" s="167" t="e">
        <f>_xll.qlMidEquivalent($P40,$Q40,$R40,$S40)</f>
        <v>#NUM!</v>
      </c>
      <c r="U40" s="165"/>
      <c r="V40" s="166">
        <v>1.256</v>
      </c>
      <c r="W40" s="165"/>
      <c r="X40" s="230" t="e">
        <v>#NUM!</v>
      </c>
      <c r="Y40" s="162" t="e">
        <f>_xll.qlSimpleQuoteSetValue(F40,X40/100,Trigger)</f>
        <v>#NUM!</v>
      </c>
      <c r="Z40" s="133"/>
    </row>
    <row r="41" spans="1:26" x14ac:dyDescent="0.2">
      <c r="A41" s="64"/>
      <c r="B41" s="109"/>
      <c r="C41" s="109" t="s">
        <v>116</v>
      </c>
      <c r="D41" s="393" t="s">
        <v>119</v>
      </c>
      <c r="E41" s="143" t="str">
        <f t="shared" si="2"/>
        <v>CNHOIS54M_Quote</v>
      </c>
      <c r="F41" s="143" t="str">
        <f>_xll.qlSimpleQuote(Currency&amp;$B41&amp;$C41&amp;$D41&amp;QuoteSuffix,,RateTickValue,Permanent,Trigger,ObjectOverwrite)</f>
        <v>CNHOIS54M_Quote#0000</v>
      </c>
      <c r="G41" s="21" t="str">
        <f>_xll.ohRangeRetrieveError(F41)</f>
        <v/>
      </c>
      <c r="H41" s="20"/>
      <c r="J41" s="64"/>
      <c r="K41" s="169" t="s">
        <v>119</v>
      </c>
      <c r="L41" s="210"/>
      <c r="M41" s="210" t="s">
        <v>116</v>
      </c>
      <c r="N41" s="208" t="str">
        <f t="shared" si="3"/>
        <v>CNH54MOIS</v>
      </c>
      <c r="O41" s="208" t="str">
        <v>CNH54MOIS=TTKL</v>
      </c>
      <c r="P41" s="163" t="s">
        <v>263</v>
      </c>
      <c r="Q41" s="163" t="s">
        <v>263</v>
      </c>
      <c r="R41" s="163" t="s">
        <v>263</v>
      </c>
      <c r="S41" s="163" t="s">
        <v>263</v>
      </c>
      <c r="T41" s="167" t="e">
        <f>_xll.qlMidEquivalent($P41,$Q41,$R41,$S41)</f>
        <v>#NUM!</v>
      </c>
      <c r="U41" s="165"/>
      <c r="V41" s="166">
        <v>1.3450000000000002</v>
      </c>
      <c r="W41" s="165"/>
      <c r="X41" s="230" t="e">
        <v>#NUM!</v>
      </c>
      <c r="Y41" s="162" t="e">
        <f>_xll.qlSimpleQuoteSetValue(F41,X41/100,Trigger)</f>
        <v>#NUM!</v>
      </c>
      <c r="Z41" s="133"/>
    </row>
    <row r="42" spans="1:26" x14ac:dyDescent="0.2">
      <c r="A42" s="64"/>
      <c r="B42" s="109"/>
      <c r="C42" s="109" t="s">
        <v>116</v>
      </c>
      <c r="D42" s="393" t="s">
        <v>118</v>
      </c>
      <c r="E42" s="143" t="str">
        <f t="shared" si="2"/>
        <v>CNHOIS57M_Quote</v>
      </c>
      <c r="F42" s="143" t="str">
        <f>_xll.qlSimpleQuote(Currency&amp;$B42&amp;$C42&amp;$D42&amp;QuoteSuffix,,RateTickValue,Permanent,Trigger,ObjectOverwrite)</f>
        <v>CNHOIS57M_Quote#0000</v>
      </c>
      <c r="G42" s="21" t="str">
        <f>_xll.ohRangeRetrieveError(F42)</f>
        <v/>
      </c>
      <c r="H42" s="20"/>
      <c r="J42" s="64"/>
      <c r="K42" s="169" t="s">
        <v>118</v>
      </c>
      <c r="L42" s="210"/>
      <c r="M42" s="210" t="s">
        <v>116</v>
      </c>
      <c r="N42" s="208" t="str">
        <f t="shared" si="3"/>
        <v>CNH57MOIS</v>
      </c>
      <c r="O42" s="208" t="str">
        <v>CNH57MOIS=TTKL</v>
      </c>
      <c r="P42" s="163" t="s">
        <v>263</v>
      </c>
      <c r="Q42" s="163" t="s">
        <v>263</v>
      </c>
      <c r="R42" s="163" t="s">
        <v>263</v>
      </c>
      <c r="S42" s="163" t="s">
        <v>263</v>
      </c>
      <c r="T42" s="167" t="e">
        <f>_xll.qlMidEquivalent($P42,$Q42,$R42,$S42)</f>
        <v>#NUM!</v>
      </c>
      <c r="U42" s="165"/>
      <c r="V42" s="166">
        <v>1.4289999999999998</v>
      </c>
      <c r="W42" s="165"/>
      <c r="X42" s="230" t="e">
        <v>#NUM!</v>
      </c>
      <c r="Y42" s="162" t="e">
        <f>_xll.qlSimpleQuoteSetValue(F42,X42/100,Trigger)</f>
        <v>#NUM!</v>
      </c>
      <c r="Z42" s="133"/>
    </row>
    <row r="43" spans="1:26" x14ac:dyDescent="0.2">
      <c r="A43" s="64"/>
      <c r="B43" s="109"/>
      <c r="C43" s="109" t="s">
        <v>116</v>
      </c>
      <c r="D43" s="393" t="s">
        <v>56</v>
      </c>
      <c r="E43" s="143" t="str">
        <f t="shared" si="2"/>
        <v>CNHOIS5Y_Quote</v>
      </c>
      <c r="F43" s="143" t="str">
        <f>_xll.qlSimpleQuote(Currency&amp;$B43&amp;$C43&amp;$D43&amp;QuoteSuffix,,RateTickValue,Permanent,Trigger,ObjectOverwrite)</f>
        <v>CNHOIS5Y_Quote#0000</v>
      </c>
      <c r="G43" s="21" t="str">
        <f>_xll.ohRangeRetrieveError(F43)</f>
        <v/>
      </c>
      <c r="H43" s="20"/>
      <c r="J43" s="64"/>
      <c r="K43" s="169" t="s">
        <v>56</v>
      </c>
      <c r="L43" s="210"/>
      <c r="M43" s="210" t="s">
        <v>116</v>
      </c>
      <c r="N43" s="208" t="str">
        <f t="shared" si="3"/>
        <v>CNH5YOIS</v>
      </c>
      <c r="O43" s="208" t="str">
        <v>CNH5YOIS=TTKL</v>
      </c>
      <c r="P43" s="163" t="s">
        <v>263</v>
      </c>
      <c r="Q43" s="163" t="s">
        <v>263</v>
      </c>
      <c r="R43" s="163" t="s">
        <v>263</v>
      </c>
      <c r="S43" s="163" t="s">
        <v>263</v>
      </c>
      <c r="T43" s="167" t="e">
        <f>_xll.qlMidEquivalent($P43,$Q43,$R43,$S43)</f>
        <v>#NUM!</v>
      </c>
      <c r="U43" s="165"/>
      <c r="V43" s="166">
        <v>1.5089999999999999</v>
      </c>
      <c r="W43" s="165"/>
      <c r="X43" s="230" t="e">
        <v>#NUM!</v>
      </c>
      <c r="Y43" s="162" t="e">
        <f>_xll.qlSimpleQuoteSetValue(F43,X43/100,Trigger)</f>
        <v>#NUM!</v>
      </c>
      <c r="Z43" s="133"/>
    </row>
    <row r="44" spans="1:26" x14ac:dyDescent="0.2">
      <c r="A44" s="64"/>
      <c r="B44" s="109"/>
      <c r="C44" s="109" t="s">
        <v>116</v>
      </c>
      <c r="D44" s="393" t="s">
        <v>55</v>
      </c>
      <c r="E44" s="143" t="str">
        <f t="shared" si="2"/>
        <v>CNHOIS6Y_Quote</v>
      </c>
      <c r="F44" s="143" t="str">
        <f>_xll.qlSimpleQuote(Currency&amp;$B44&amp;$C44&amp;$D44&amp;QuoteSuffix,,RateTickValue,Permanent,Trigger,ObjectOverwrite)</f>
        <v>CNHOIS6Y_Quote#0000</v>
      </c>
      <c r="G44" s="21" t="str">
        <f>_xll.ohRangeRetrieveError(F44)</f>
        <v/>
      </c>
      <c r="H44" s="20"/>
      <c r="J44" s="64"/>
      <c r="K44" s="169" t="s">
        <v>55</v>
      </c>
      <c r="L44" s="210"/>
      <c r="M44" s="210" t="s">
        <v>116</v>
      </c>
      <c r="N44" s="208" t="str">
        <f t="shared" si="3"/>
        <v>CNH6YOIS</v>
      </c>
      <c r="O44" s="208" t="str">
        <v>CNH6YOIS=TTKL</v>
      </c>
      <c r="P44" s="163" t="s">
        <v>263</v>
      </c>
      <c r="Q44" s="163" t="s">
        <v>263</v>
      </c>
      <c r="R44" s="163" t="s">
        <v>263</v>
      </c>
      <c r="S44" s="163" t="s">
        <v>263</v>
      </c>
      <c r="T44" s="167" t="e">
        <f>_xll.qlMidEquivalent($P44,$Q44,$R44,$S44)</f>
        <v>#NUM!</v>
      </c>
      <c r="U44" s="165"/>
      <c r="V44" s="166">
        <v>1.7909999999999999</v>
      </c>
      <c r="W44" s="165"/>
      <c r="X44" s="230" t="e">
        <v>#NUM!</v>
      </c>
      <c r="Y44" s="162" t="e">
        <f>_xll.qlSimpleQuoteSetValue(F44,X44/100,Trigger)</f>
        <v>#NUM!</v>
      </c>
      <c r="Z44" s="133"/>
    </row>
    <row r="45" spans="1:26" x14ac:dyDescent="0.2">
      <c r="A45" s="64"/>
      <c r="B45" s="109"/>
      <c r="C45" s="109" t="s">
        <v>116</v>
      </c>
      <c r="D45" s="393" t="s">
        <v>54</v>
      </c>
      <c r="E45" s="143" t="str">
        <f t="shared" si="2"/>
        <v>CNHOIS7Y_Quote</v>
      </c>
      <c r="F45" s="143" t="str">
        <f>_xll.qlSimpleQuote(Currency&amp;$B45&amp;$C45&amp;$D45&amp;QuoteSuffix,,RateTickValue,Permanent,Trigger,ObjectOverwrite)</f>
        <v>CNHOIS7Y_Quote#0000</v>
      </c>
      <c r="G45" s="21" t="str">
        <f>_xll.ohRangeRetrieveError(F45)</f>
        <v/>
      </c>
      <c r="H45" s="20"/>
      <c r="J45" s="64"/>
      <c r="K45" s="169" t="s">
        <v>54</v>
      </c>
      <c r="L45" s="210"/>
      <c r="M45" s="210" t="s">
        <v>116</v>
      </c>
      <c r="N45" s="208" t="str">
        <f t="shared" si="3"/>
        <v>CNH7YOIS</v>
      </c>
      <c r="O45" s="208" t="str">
        <v>CNH7YOIS=TTKL</v>
      </c>
      <c r="P45" s="163" t="s">
        <v>263</v>
      </c>
      <c r="Q45" s="163" t="s">
        <v>263</v>
      </c>
      <c r="R45" s="163" t="s">
        <v>263</v>
      </c>
      <c r="S45" s="163" t="s">
        <v>263</v>
      </c>
      <c r="T45" s="167" t="e">
        <f>_xll.qlMidEquivalent($P45,$Q45,$R45,$S45)</f>
        <v>#NUM!</v>
      </c>
      <c r="U45" s="165"/>
      <c r="V45" s="166">
        <v>2.02</v>
      </c>
      <c r="W45" s="165"/>
      <c r="X45" s="230" t="e">
        <v>#NUM!</v>
      </c>
      <c r="Y45" s="162" t="e">
        <f>_xll.qlSimpleQuoteSetValue(F45,X45/100,Trigger)</f>
        <v>#NUM!</v>
      </c>
      <c r="Z45" s="133"/>
    </row>
    <row r="46" spans="1:26" x14ac:dyDescent="0.2">
      <c r="A46" s="64"/>
      <c r="B46" s="109"/>
      <c r="C46" s="109" t="s">
        <v>116</v>
      </c>
      <c r="D46" s="393" t="s">
        <v>53</v>
      </c>
      <c r="E46" s="143" t="str">
        <f t="shared" si="2"/>
        <v>CNHOIS8Y_Quote</v>
      </c>
      <c r="F46" s="143" t="str">
        <f>_xll.qlSimpleQuote(Currency&amp;$B46&amp;$C46&amp;$D46&amp;QuoteSuffix,,RateTickValue,Permanent,Trigger,ObjectOverwrite)</f>
        <v>CNHOIS8Y_Quote#0000</v>
      </c>
      <c r="G46" s="21" t="str">
        <f>_xll.ohRangeRetrieveError(F46)</f>
        <v/>
      </c>
      <c r="H46" s="20"/>
      <c r="J46" s="64"/>
      <c r="K46" s="169" t="s">
        <v>53</v>
      </c>
      <c r="L46" s="210"/>
      <c r="M46" s="210" t="s">
        <v>116</v>
      </c>
      <c r="N46" s="208" t="str">
        <f t="shared" si="3"/>
        <v>CNH8YOIS</v>
      </c>
      <c r="O46" s="208" t="str">
        <v>CNH8YOIS=TTKL</v>
      </c>
      <c r="P46" s="163" t="s">
        <v>263</v>
      </c>
      <c r="Q46" s="163" t="s">
        <v>263</v>
      </c>
      <c r="R46" s="163" t="s">
        <v>263</v>
      </c>
      <c r="S46" s="163" t="s">
        <v>263</v>
      </c>
      <c r="T46" s="167" t="e">
        <f>_xll.qlMidEquivalent($P46,$Q46,$R46,$S46)</f>
        <v>#NUM!</v>
      </c>
      <c r="U46" s="165"/>
      <c r="V46" s="166">
        <v>2.2039999999999997</v>
      </c>
      <c r="W46" s="165"/>
      <c r="X46" s="230" t="e">
        <v>#NUM!</v>
      </c>
      <c r="Y46" s="162" t="e">
        <f>_xll.qlSimpleQuoteSetValue(F46,X46/100,Trigger)</f>
        <v>#NUM!</v>
      </c>
      <c r="Z46" s="133"/>
    </row>
    <row r="47" spans="1:26" x14ac:dyDescent="0.2">
      <c r="A47" s="64"/>
      <c r="B47" s="109"/>
      <c r="C47" s="109" t="s">
        <v>116</v>
      </c>
      <c r="D47" s="393" t="s">
        <v>52</v>
      </c>
      <c r="E47" s="143" t="str">
        <f t="shared" si="2"/>
        <v>CNHOIS9Y_Quote</v>
      </c>
      <c r="F47" s="143" t="str">
        <f>_xll.qlSimpleQuote(Currency&amp;$B47&amp;$C47&amp;$D47&amp;QuoteSuffix,,RateTickValue,Permanent,Trigger,ObjectOverwrite)</f>
        <v>CNHOIS9Y_Quote#0000</v>
      </c>
      <c r="G47" s="21" t="str">
        <f>_xll.ohRangeRetrieveError(F47)</f>
        <v/>
      </c>
      <c r="H47" s="20"/>
      <c r="J47" s="64"/>
      <c r="K47" s="169" t="s">
        <v>52</v>
      </c>
      <c r="L47" s="210"/>
      <c r="M47" s="210" t="s">
        <v>116</v>
      </c>
      <c r="N47" s="208" t="str">
        <f t="shared" si="3"/>
        <v>CNH9YOIS</v>
      </c>
      <c r="O47" s="208" t="str">
        <v>CNH9YOIS=TTKL</v>
      </c>
      <c r="P47" s="163" t="s">
        <v>263</v>
      </c>
      <c r="Q47" s="163" t="s">
        <v>263</v>
      </c>
      <c r="R47" s="163" t="s">
        <v>263</v>
      </c>
      <c r="S47" s="163" t="s">
        <v>263</v>
      </c>
      <c r="T47" s="167" t="e">
        <f>_xll.qlMidEquivalent($P47,$Q47,$R47,$S47)</f>
        <v>#NUM!</v>
      </c>
      <c r="U47" s="165"/>
      <c r="V47" s="166">
        <v>2.3559999999999999</v>
      </c>
      <c r="W47" s="165"/>
      <c r="X47" s="230" t="e">
        <v>#NUM!</v>
      </c>
      <c r="Y47" s="162" t="e">
        <f>_xll.qlSimpleQuoteSetValue(F47,X47/100,Trigger)</f>
        <v>#NUM!</v>
      </c>
      <c r="Z47" s="133"/>
    </row>
    <row r="48" spans="1:26" x14ac:dyDescent="0.2">
      <c r="A48" s="64"/>
      <c r="B48" s="109"/>
      <c r="C48" s="109" t="s">
        <v>116</v>
      </c>
      <c r="D48" s="393" t="s">
        <v>51</v>
      </c>
      <c r="E48" s="143" t="str">
        <f t="shared" si="2"/>
        <v>CNHOIS10Y_Quote</v>
      </c>
      <c r="F48" s="143" t="str">
        <f>_xll.qlSimpleQuote(Currency&amp;$B48&amp;$C48&amp;$D48&amp;QuoteSuffix,,RateTickValue,Permanent,Trigger,ObjectOverwrite)</f>
        <v>CNHOIS10Y_Quote#0000</v>
      </c>
      <c r="G48" s="21" t="str">
        <f>_xll.ohRangeRetrieveError(F48)</f>
        <v/>
      </c>
      <c r="H48" s="20"/>
      <c r="J48" s="64"/>
      <c r="K48" s="169" t="s">
        <v>51</v>
      </c>
      <c r="L48" s="210"/>
      <c r="M48" s="210" t="s">
        <v>116</v>
      </c>
      <c r="N48" s="208" t="str">
        <f t="shared" si="3"/>
        <v>CNH10YOIS</v>
      </c>
      <c r="O48" s="208" t="str">
        <v>CNH10YOIS=TTKL</v>
      </c>
      <c r="P48" s="163" t="s">
        <v>263</v>
      </c>
      <c r="Q48" s="163" t="s">
        <v>263</v>
      </c>
      <c r="R48" s="163" t="s">
        <v>263</v>
      </c>
      <c r="S48" s="163" t="s">
        <v>263</v>
      </c>
      <c r="T48" s="167" t="e">
        <f>_xll.qlMidEquivalent($P48,$Q48,$R48,$S48)</f>
        <v>#NUM!</v>
      </c>
      <c r="U48" s="165"/>
      <c r="V48" s="166">
        <v>2.488</v>
      </c>
      <c r="W48" s="165"/>
      <c r="X48" s="230" t="e">
        <v>#NUM!</v>
      </c>
      <c r="Y48" s="162" t="e">
        <f>_xll.qlSimpleQuoteSetValue(F48,X48/100,Trigger)</f>
        <v>#NUM!</v>
      </c>
      <c r="Z48" s="133"/>
    </row>
    <row r="49" spans="1:26" x14ac:dyDescent="0.2">
      <c r="A49" s="64"/>
      <c r="B49" s="109"/>
      <c r="C49" s="109" t="s">
        <v>116</v>
      </c>
      <c r="D49" s="393" t="s">
        <v>49</v>
      </c>
      <c r="E49" s="143" t="str">
        <f t="shared" si="2"/>
        <v>CNHOIS12Y_Quote</v>
      </c>
      <c r="F49" s="143" t="str">
        <f>_xll.qlSimpleQuote(Currency&amp;$B49&amp;$C49&amp;$D49&amp;QuoteSuffix,,RateTickValue,Permanent,Trigger,ObjectOverwrite)</f>
        <v>CNHOIS12Y_Quote#0000</v>
      </c>
      <c r="G49" s="21" t="str">
        <f>_xll.ohRangeRetrieveError(F49)</f>
        <v/>
      </c>
      <c r="H49" s="20"/>
      <c r="J49" s="64"/>
      <c r="K49" s="169" t="s">
        <v>49</v>
      </c>
      <c r="L49" s="210"/>
      <c r="M49" s="210" t="s">
        <v>116</v>
      </c>
      <c r="N49" s="208" t="str">
        <f t="shared" si="3"/>
        <v>CNH12YOIS</v>
      </c>
      <c r="O49" s="208" t="str">
        <v>CNH12YOIS=TTKL</v>
      </c>
      <c r="P49" s="163" t="s">
        <v>263</v>
      </c>
      <c r="Q49" s="163" t="s">
        <v>263</v>
      </c>
      <c r="R49" s="163" t="s">
        <v>263</v>
      </c>
      <c r="S49" s="163" t="s">
        <v>263</v>
      </c>
      <c r="T49" s="167" t="e">
        <f>_xll.qlMidEquivalent($P49,$Q49,$R49,$S49)</f>
        <v>#NUM!</v>
      </c>
      <c r="U49" s="165"/>
      <c r="V49" s="166">
        <v>2.694</v>
      </c>
      <c r="W49" s="165"/>
      <c r="X49" s="230" t="e">
        <v>#NUM!</v>
      </c>
      <c r="Y49" s="162" t="e">
        <f>_xll.qlSimpleQuoteSetValue(F49,X49/100,Trigger)</f>
        <v>#NUM!</v>
      </c>
      <c r="Z49" s="133"/>
    </row>
    <row r="50" spans="1:26" x14ac:dyDescent="0.2">
      <c r="A50" s="64"/>
      <c r="B50" s="109"/>
      <c r="C50" s="109" t="s">
        <v>116</v>
      </c>
      <c r="D50" s="393" t="s">
        <v>46</v>
      </c>
      <c r="E50" s="143" t="str">
        <f t="shared" si="2"/>
        <v>CNHOIS15Y_Quote</v>
      </c>
      <c r="F50" s="143" t="str">
        <f>_xll.qlSimpleQuote(Currency&amp;$B50&amp;$C50&amp;$D50&amp;QuoteSuffix,,RateTickValue,Permanent,Trigger,ObjectOverwrite)</f>
        <v>CNHOIS15Y_Quote#0000</v>
      </c>
      <c r="G50" s="21" t="str">
        <f>_xll.ohRangeRetrieveError(F50)</f>
        <v/>
      </c>
      <c r="H50" s="20"/>
      <c r="J50" s="64"/>
      <c r="K50" s="169" t="s">
        <v>46</v>
      </c>
      <c r="L50" s="210"/>
      <c r="M50" s="210" t="s">
        <v>116</v>
      </c>
      <c r="N50" s="208" t="str">
        <f t="shared" si="3"/>
        <v>CNH15YOIS</v>
      </c>
      <c r="O50" s="208" t="str">
        <v>CNH15YOIS=TTKL</v>
      </c>
      <c r="P50" s="163" t="s">
        <v>263</v>
      </c>
      <c r="Q50" s="163" t="s">
        <v>263</v>
      </c>
      <c r="R50" s="163" t="s">
        <v>263</v>
      </c>
      <c r="S50" s="163" t="s">
        <v>263</v>
      </c>
      <c r="T50" s="167" t="e">
        <f>_xll.qlMidEquivalent($P50,$Q50,$R50,$S50)</f>
        <v>#NUM!</v>
      </c>
      <c r="U50" s="165"/>
      <c r="V50" s="166">
        <v>2.9059999999999997</v>
      </c>
      <c r="W50" s="165"/>
      <c r="X50" s="230" t="e">
        <v>#NUM!</v>
      </c>
      <c r="Y50" s="162" t="e">
        <f>_xll.qlSimpleQuoteSetValue(F50,X50/100,Trigger)</f>
        <v>#NUM!</v>
      </c>
      <c r="Z50" s="133"/>
    </row>
    <row r="51" spans="1:26" x14ac:dyDescent="0.2">
      <c r="A51" s="64"/>
      <c r="B51" s="109"/>
      <c r="C51" s="109" t="s">
        <v>116</v>
      </c>
      <c r="D51" s="393" t="s">
        <v>41</v>
      </c>
      <c r="E51" s="143" t="str">
        <f t="shared" si="2"/>
        <v>CNHOIS20Y_Quote</v>
      </c>
      <c r="F51" s="143" t="str">
        <f>_xll.qlSimpleQuote(Currency&amp;$B51&amp;$C51&amp;$D51&amp;QuoteSuffix,,RateTickValue,Permanent,Trigger,ObjectOverwrite)</f>
        <v>CNHOIS20Y_Quote#0000</v>
      </c>
      <c r="G51" s="21" t="str">
        <f>_xll.ohRangeRetrieveError(F51)</f>
        <v/>
      </c>
      <c r="H51" s="20"/>
      <c r="J51" s="64"/>
      <c r="K51" s="169" t="s">
        <v>41</v>
      </c>
      <c r="L51" s="210"/>
      <c r="M51" s="210" t="s">
        <v>116</v>
      </c>
      <c r="N51" s="208" t="str">
        <f t="shared" si="3"/>
        <v>CNH20YOIS</v>
      </c>
      <c r="O51" s="208" t="str">
        <v>CNH20YOIS=TTKL</v>
      </c>
      <c r="P51" s="163" t="s">
        <v>263</v>
      </c>
      <c r="Q51" s="163" t="s">
        <v>263</v>
      </c>
      <c r="R51" s="163" t="s">
        <v>263</v>
      </c>
      <c r="S51" s="163" t="s">
        <v>263</v>
      </c>
      <c r="T51" s="167" t="e">
        <f>_xll.qlMidEquivalent($P51,$Q51,$R51,$S51)</f>
        <v>#NUM!</v>
      </c>
      <c r="U51" s="165"/>
      <c r="V51" s="166">
        <v>3.09</v>
      </c>
      <c r="W51" s="165"/>
      <c r="X51" s="230" t="e">
        <v>#NUM!</v>
      </c>
      <c r="Y51" s="162" t="e">
        <f>_xll.qlSimpleQuoteSetValue(F51,X51/100,Trigger)</f>
        <v>#NUM!</v>
      </c>
      <c r="Z51" s="133"/>
    </row>
    <row r="52" spans="1:26" x14ac:dyDescent="0.2">
      <c r="A52" s="64"/>
      <c r="B52" s="109"/>
      <c r="C52" s="109" t="s">
        <v>116</v>
      </c>
      <c r="D52" s="393" t="s">
        <v>36</v>
      </c>
      <c r="E52" s="143" t="str">
        <f t="shared" si="2"/>
        <v>CNHOIS25Y_Quote</v>
      </c>
      <c r="F52" s="143" t="str">
        <f>_xll.qlSimpleQuote(Currency&amp;$B52&amp;$C52&amp;$D52&amp;QuoteSuffix,,RateTickValue,Permanent,Trigger,ObjectOverwrite)</f>
        <v>CNHOIS25Y_Quote#0000</v>
      </c>
      <c r="G52" s="21" t="str">
        <f>_xll.ohRangeRetrieveError(F52)</f>
        <v/>
      </c>
      <c r="H52" s="20"/>
      <c r="J52" s="64"/>
      <c r="K52" s="169" t="s">
        <v>36</v>
      </c>
      <c r="L52" s="210"/>
      <c r="M52" s="210" t="s">
        <v>116</v>
      </c>
      <c r="N52" s="208" t="str">
        <f t="shared" si="3"/>
        <v>CNH25YOIS</v>
      </c>
      <c r="O52" s="208" t="str">
        <v>CNH25YOIS=TTKL</v>
      </c>
      <c r="P52" s="163" t="s">
        <v>263</v>
      </c>
      <c r="Q52" s="163" t="s">
        <v>263</v>
      </c>
      <c r="R52" s="163" t="s">
        <v>263</v>
      </c>
      <c r="S52" s="163" t="s">
        <v>263</v>
      </c>
      <c r="T52" s="167" t="e">
        <f>_xll.qlMidEquivalent($P52,$Q52,$R52,$S52)</f>
        <v>#NUM!</v>
      </c>
      <c r="U52" s="165"/>
      <c r="V52" s="166">
        <v>3.173</v>
      </c>
      <c r="W52" s="165"/>
      <c r="X52" s="230" t="e">
        <v>#NUM!</v>
      </c>
      <c r="Y52" s="162" t="e">
        <f>_xll.qlSimpleQuoteSetValue(F52,X52/100,Trigger)</f>
        <v>#NUM!</v>
      </c>
      <c r="Z52" s="133"/>
    </row>
    <row r="53" spans="1:26" x14ac:dyDescent="0.2">
      <c r="A53" s="64"/>
      <c r="B53" s="109"/>
      <c r="C53" s="109" t="s">
        <v>116</v>
      </c>
      <c r="D53" s="393" t="s">
        <v>34</v>
      </c>
      <c r="E53" s="143" t="str">
        <f t="shared" si="2"/>
        <v>CNHOIS27Y_Quote</v>
      </c>
      <c r="F53" s="143" t="str">
        <f>_xll.qlSimpleQuote(Currency&amp;$B53&amp;$C53&amp;$D53&amp;QuoteSuffix,,RateTickValue,Permanent,Trigger,ObjectOverwrite)</f>
        <v>CNHOIS27Y_Quote#0000</v>
      </c>
      <c r="G53" s="21" t="str">
        <f>_xll.ohRangeRetrieveError(F53)</f>
        <v/>
      </c>
      <c r="H53" s="20"/>
      <c r="J53" s="64"/>
      <c r="K53" s="169" t="s">
        <v>34</v>
      </c>
      <c r="L53" s="210"/>
      <c r="M53" s="210" t="s">
        <v>116</v>
      </c>
      <c r="N53" s="208" t="str">
        <f t="shared" si="3"/>
        <v>CNH27YOIS</v>
      </c>
      <c r="O53" s="208" t="str">
        <v>CNH27YOIS=TTKL</v>
      </c>
      <c r="P53" s="163" t="s">
        <v>263</v>
      </c>
      <c r="Q53" s="163" t="s">
        <v>263</v>
      </c>
      <c r="R53" s="163" t="s">
        <v>263</v>
      </c>
      <c r="S53" s="163" t="s">
        <v>263</v>
      </c>
      <c r="T53" s="167" t="e">
        <f>_xll.qlMidEquivalent($P53,$Q53,$R53,$S53)</f>
        <v>#NUM!</v>
      </c>
      <c r="U53" s="165"/>
      <c r="V53" s="166" t="e">
        <v>#NUM!</v>
      </c>
      <c r="W53" s="165"/>
      <c r="X53" s="230" t="e">
        <v>#NUM!</v>
      </c>
      <c r="Y53" s="162" t="e">
        <f>_xll.qlSimpleQuoteSetValue(F53,X53/100,Trigger)</f>
        <v>#NUM!</v>
      </c>
      <c r="Z53" s="133"/>
    </row>
    <row r="54" spans="1:26" x14ac:dyDescent="0.2">
      <c r="A54" s="64"/>
      <c r="B54" s="109"/>
      <c r="C54" s="109" t="s">
        <v>116</v>
      </c>
      <c r="D54" s="393" t="s">
        <v>31</v>
      </c>
      <c r="E54" s="143" t="str">
        <f t="shared" si="2"/>
        <v>CNHOIS30Y_Quote</v>
      </c>
      <c r="F54" s="143" t="str">
        <f>_xll.qlSimpleQuote(Currency&amp;$B54&amp;$C54&amp;$D54&amp;QuoteSuffix,,RateTickValue,Permanent,Trigger,ObjectOverwrite)</f>
        <v>CNHOIS30Y_Quote#0000</v>
      </c>
      <c r="G54" s="21" t="str">
        <f>_xll.ohRangeRetrieveError(F54)</f>
        <v/>
      </c>
      <c r="H54" s="20"/>
      <c r="J54" s="64"/>
      <c r="K54" s="169" t="s">
        <v>31</v>
      </c>
      <c r="L54" s="210"/>
      <c r="M54" s="210" t="s">
        <v>116</v>
      </c>
      <c r="N54" s="208" t="str">
        <f t="shared" si="3"/>
        <v>CNH30YOIS</v>
      </c>
      <c r="O54" s="208" t="str">
        <v>CNH30YOIS=TTKL</v>
      </c>
      <c r="P54" s="163" t="s">
        <v>263</v>
      </c>
      <c r="Q54" s="163" t="s">
        <v>263</v>
      </c>
      <c r="R54" s="163" t="s">
        <v>263</v>
      </c>
      <c r="S54" s="163" t="s">
        <v>263</v>
      </c>
      <c r="T54" s="167" t="e">
        <f>_xll.qlMidEquivalent($P54,$Q54,$R54,$S54)</f>
        <v>#NUM!</v>
      </c>
      <c r="U54" s="165"/>
      <c r="V54" s="166">
        <v>3.2110000000000003</v>
      </c>
      <c r="W54" s="165"/>
      <c r="X54" s="230" t="e">
        <v>#NUM!</v>
      </c>
      <c r="Y54" s="162" t="e">
        <f>_xll.qlSimpleQuoteSetValue(F54,X54/100,Trigger)</f>
        <v>#NUM!</v>
      </c>
      <c r="Z54" s="133"/>
    </row>
    <row r="55" spans="1:26" x14ac:dyDescent="0.2">
      <c r="A55" s="64"/>
      <c r="B55" s="109"/>
      <c r="C55" s="109" t="s">
        <v>116</v>
      </c>
      <c r="D55" s="393" t="s">
        <v>30</v>
      </c>
      <c r="E55" s="143" t="str">
        <f t="shared" si="2"/>
        <v>CNHOIS35Y_Quote</v>
      </c>
      <c r="F55" s="143" t="str">
        <f>_xll.qlSimpleQuote(Currency&amp;$B55&amp;$C55&amp;$D55&amp;QuoteSuffix,,RateTickValue,Permanent,Trigger,ObjectOverwrite)</f>
        <v>CNHOIS35Y_Quote#0000</v>
      </c>
      <c r="G55" s="21" t="str">
        <f>_xll.ohRangeRetrieveError(F55)</f>
        <v/>
      </c>
      <c r="H55" s="20"/>
      <c r="J55" s="64"/>
      <c r="K55" s="169" t="s">
        <v>30</v>
      </c>
      <c r="L55" s="210"/>
      <c r="M55" s="210" t="s">
        <v>116</v>
      </c>
      <c r="N55" s="208" t="str">
        <f t="shared" si="3"/>
        <v>CNH35YOIS</v>
      </c>
      <c r="O55" s="208" t="str">
        <v>CNH35YOIS=TTKL</v>
      </c>
      <c r="P55" s="163" t="s">
        <v>263</v>
      </c>
      <c r="Q55" s="163" t="s">
        <v>263</v>
      </c>
      <c r="R55" s="163" t="s">
        <v>263</v>
      </c>
      <c r="S55" s="163" t="s">
        <v>263</v>
      </c>
      <c r="T55" s="167" t="e">
        <f>_xll.qlMidEquivalent($P55,$Q55,$R55,$S55)</f>
        <v>#NUM!</v>
      </c>
      <c r="U55" s="165"/>
      <c r="V55" s="166">
        <v>3.23</v>
      </c>
      <c r="W55" s="165"/>
      <c r="X55" s="230" t="e">
        <v>#NUM!</v>
      </c>
      <c r="Y55" s="162" t="e">
        <f>_xll.qlSimpleQuoteSetValue(F55,X55/100,Trigger)</f>
        <v>#NUM!</v>
      </c>
      <c r="Z55" s="133"/>
    </row>
    <row r="56" spans="1:26" x14ac:dyDescent="0.2">
      <c r="A56" s="64"/>
      <c r="B56" s="109"/>
      <c r="C56" s="109" t="s">
        <v>116</v>
      </c>
      <c r="D56" s="393" t="s">
        <v>29</v>
      </c>
      <c r="E56" s="143" t="str">
        <f t="shared" si="2"/>
        <v>CNHOIS40Y_Quote</v>
      </c>
      <c r="F56" s="143" t="str">
        <f>_xll.qlSimpleQuote(Currency&amp;$B56&amp;$C56&amp;$D56&amp;QuoteSuffix,,RateTickValue,Permanent,Trigger,ObjectOverwrite)</f>
        <v>CNHOIS40Y_Quote#0000</v>
      </c>
      <c r="G56" s="21" t="str">
        <f>_xll.ohRangeRetrieveError(F56)</f>
        <v/>
      </c>
      <c r="H56" s="20"/>
      <c r="J56" s="64"/>
      <c r="K56" s="169" t="s">
        <v>29</v>
      </c>
      <c r="L56" s="210"/>
      <c r="M56" s="210" t="s">
        <v>116</v>
      </c>
      <c r="N56" s="208" t="str">
        <f t="shared" si="3"/>
        <v>CNH40YOIS</v>
      </c>
      <c r="O56" s="208" t="str">
        <v>CNH40YOIS=TTKL</v>
      </c>
      <c r="P56" s="163" t="s">
        <v>263</v>
      </c>
      <c r="Q56" s="163" t="s">
        <v>263</v>
      </c>
      <c r="R56" s="163" t="s">
        <v>263</v>
      </c>
      <c r="S56" s="163" t="s">
        <v>263</v>
      </c>
      <c r="T56" s="167" t="e">
        <f>_xll.qlMidEquivalent($P56,$Q56,$R56,$S56)</f>
        <v>#NUM!</v>
      </c>
      <c r="U56" s="165"/>
      <c r="V56" s="166">
        <v>3.23</v>
      </c>
      <c r="W56" s="165"/>
      <c r="X56" s="230" t="e">
        <v>#NUM!</v>
      </c>
      <c r="Y56" s="162" t="e">
        <f>_xll.qlSimpleQuoteSetValue(F56,X56/100,Trigger)</f>
        <v>#NUM!</v>
      </c>
      <c r="Z56" s="133"/>
    </row>
    <row r="57" spans="1:26" x14ac:dyDescent="0.2">
      <c r="A57" s="64"/>
      <c r="B57" s="109"/>
      <c r="C57" s="109" t="s">
        <v>116</v>
      </c>
      <c r="D57" s="393" t="s">
        <v>28</v>
      </c>
      <c r="E57" s="143" t="str">
        <f t="shared" si="2"/>
        <v>CNHOIS45Y_Quote</v>
      </c>
      <c r="F57" s="143" t="str">
        <f>_xll.qlSimpleQuote(Currency&amp;$B57&amp;$C57&amp;$D57&amp;QuoteSuffix,,RateTickValue,Permanent,Trigger,ObjectOverwrite)</f>
        <v>CNHOIS45Y_Quote#0000</v>
      </c>
      <c r="G57" s="21" t="str">
        <f>_xll.ohRangeRetrieveError(F57)</f>
        <v/>
      </c>
      <c r="H57" s="20"/>
      <c r="J57" s="64"/>
      <c r="K57" s="169" t="s">
        <v>28</v>
      </c>
      <c r="L57" s="210"/>
      <c r="M57" s="210" t="s">
        <v>116</v>
      </c>
      <c r="N57" s="208" t="str">
        <f t="shared" si="3"/>
        <v>CNH45YOIS</v>
      </c>
      <c r="O57" s="208" t="str">
        <v>CNH45YOIS=TTKL</v>
      </c>
      <c r="P57" s="163" t="s">
        <v>263</v>
      </c>
      <c r="Q57" s="163" t="s">
        <v>263</v>
      </c>
      <c r="R57" s="163" t="s">
        <v>263</v>
      </c>
      <c r="S57" s="163" t="s">
        <v>263</v>
      </c>
      <c r="T57" s="167" t="e">
        <f>_xll.qlMidEquivalent($P57,$Q57,$R57,$S57)</f>
        <v>#NUM!</v>
      </c>
      <c r="U57" s="165"/>
      <c r="V57" s="166">
        <v>3.2210000000000001</v>
      </c>
      <c r="W57" s="165"/>
      <c r="X57" s="230" t="e">
        <v>#NUM!</v>
      </c>
      <c r="Y57" s="162" t="e">
        <f>_xll.qlSimpleQuoteSetValue(F57,X57/100,Trigger)</f>
        <v>#NUM!</v>
      </c>
      <c r="Z57" s="133"/>
    </row>
    <row r="58" spans="1:26" x14ac:dyDescent="0.2">
      <c r="A58" s="64"/>
      <c r="B58" s="109"/>
      <c r="C58" s="109" t="s">
        <v>116</v>
      </c>
      <c r="D58" s="393" t="s">
        <v>27</v>
      </c>
      <c r="E58" s="143" t="str">
        <f t="shared" si="2"/>
        <v>CNHOIS50Y_Quote</v>
      </c>
      <c r="F58" s="143" t="str">
        <f>_xll.qlSimpleQuote(Currency&amp;$B58&amp;$C58&amp;$D58&amp;QuoteSuffix,,RateTickValue,Permanent,Trigger,ObjectOverwrite)</f>
        <v>CNHOIS50Y_Quote#0000</v>
      </c>
      <c r="G58" s="21" t="str">
        <f>_xll.ohRangeRetrieveError(F58)</f>
        <v/>
      </c>
      <c r="H58" s="20"/>
      <c r="J58" s="64"/>
      <c r="K58" s="180" t="s">
        <v>27</v>
      </c>
      <c r="L58" s="205"/>
      <c r="M58" s="205" t="s">
        <v>116</v>
      </c>
      <c r="N58" s="203" t="str">
        <f t="shared" si="3"/>
        <v>CNH50YOIS</v>
      </c>
      <c r="O58" s="203" t="str">
        <v>CNH50YOIS=TTKL</v>
      </c>
      <c r="P58" s="176" t="s">
        <v>263</v>
      </c>
      <c r="Q58" s="176" t="s">
        <v>263</v>
      </c>
      <c r="R58" s="176" t="s">
        <v>263</v>
      </c>
      <c r="S58" s="176" t="s">
        <v>263</v>
      </c>
      <c r="T58" s="178" t="e">
        <f>_xll.qlMidEquivalent($P58,$Q58,$R58,$S58)</f>
        <v>#NUM!</v>
      </c>
      <c r="U58" s="165"/>
      <c r="V58" s="166">
        <v>3.2130000000000001</v>
      </c>
      <c r="W58" s="165"/>
      <c r="X58" s="223" t="e">
        <v>#NUM!</v>
      </c>
      <c r="Y58" s="175" t="e">
        <f>_xll.qlSimpleQuoteSetValue(F58,X58/100,Trigger)</f>
        <v>#NUM!</v>
      </c>
      <c r="Z58" s="133"/>
    </row>
    <row r="59" spans="1:26" ht="12" thickBot="1" x14ac:dyDescent="0.25">
      <c r="A59" s="64"/>
      <c r="B59" s="394"/>
      <c r="C59" s="394"/>
      <c r="D59" s="395"/>
      <c r="E59" s="396"/>
      <c r="F59" s="396"/>
      <c r="G59" s="397"/>
      <c r="H59" s="20"/>
      <c r="J59" s="119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3"/>
    </row>
    <row r="60" spans="1:26" x14ac:dyDescent="0.2">
      <c r="A60" s="64"/>
      <c r="B60" s="109" t="s">
        <v>117</v>
      </c>
      <c r="C60" s="109" t="s">
        <v>116</v>
      </c>
      <c r="D60" s="398" t="str">
        <f>_xll.qlECBNextCode(_xll.qlSettingsEvaluationDate(Trigger)-365)</f>
        <v>JUL13</v>
      </c>
      <c r="E60" s="143" t="str">
        <f t="shared" ref="E60:E95" si="4">Currency&amp;$B60&amp;$C60&amp;$D60&amp;QuoteSuffix</f>
        <v>CNHFEDOISJUL13_Quote</v>
      </c>
      <c r="F60" s="143" t="str">
        <f>_xll.qlSimpleQuote(Currency&amp;$B60&amp;$C60&amp;$D60&amp;QuoteSuffix,,RateTickValue,Permanent,Trigger,ObjectOverwrite)</f>
        <v>CNHFEDOISJUL13_Quote#0000</v>
      </c>
      <c r="G60" s="21" t="str">
        <f>_xll.ohRangeRetrieveError(F60)</f>
        <v/>
      </c>
      <c r="H60" s="20"/>
    </row>
    <row r="61" spans="1:26" x14ac:dyDescent="0.2">
      <c r="A61" s="64"/>
      <c r="B61" s="109" t="s">
        <v>117</v>
      </c>
      <c r="C61" s="109" t="s">
        <v>116</v>
      </c>
      <c r="D61" s="398" t="str">
        <f>_xll.qlECBNextCode(_xll.qlECBdate(D60))</f>
        <v>AUG13</v>
      </c>
      <c r="E61" s="143" t="str">
        <f t="shared" si="4"/>
        <v>CNHFEDOISAUG13_Quote</v>
      </c>
      <c r="F61" s="143" t="str">
        <f>_xll.qlSimpleQuote(Currency&amp;$B61&amp;$C61&amp;$D61&amp;QuoteSuffix,,RateTickValue,Permanent,Trigger,ObjectOverwrite)</f>
        <v>CNHFEDOISAUG13_Quote#0000</v>
      </c>
      <c r="G61" s="21" t="str">
        <f>_xll.ohRangeRetrieveError(F61)</f>
        <v/>
      </c>
      <c r="H61" s="20"/>
    </row>
    <row r="62" spans="1:26" x14ac:dyDescent="0.2">
      <c r="A62" s="64"/>
      <c r="B62" s="109" t="s">
        <v>117</v>
      </c>
      <c r="C62" s="109" t="s">
        <v>116</v>
      </c>
      <c r="D62" s="398" t="str">
        <f>_xll.qlECBNextCode(_xll.qlECBdate(D61))</f>
        <v>SEP13</v>
      </c>
      <c r="E62" s="143" t="str">
        <f t="shared" si="4"/>
        <v>CNHFEDOISSEP13_Quote</v>
      </c>
      <c r="F62" s="143" t="str">
        <f>_xll.qlSimpleQuote(Currency&amp;$B62&amp;$C62&amp;$D62&amp;QuoteSuffix,,RateTickValue,Permanent,Trigger,ObjectOverwrite)</f>
        <v>CNHFEDOISSEP13_Quote#0000</v>
      </c>
      <c r="G62" s="21" t="str">
        <f>_xll.ohRangeRetrieveError(F62)</f>
        <v/>
      </c>
      <c r="H62" s="20"/>
    </row>
    <row r="63" spans="1:26" x14ac:dyDescent="0.2">
      <c r="A63" s="64"/>
      <c r="B63" s="109" t="s">
        <v>117</v>
      </c>
      <c r="C63" s="109" t="s">
        <v>116</v>
      </c>
      <c r="D63" s="398" t="str">
        <f>_xll.qlECBNextCode(_xll.qlECBdate(D62))</f>
        <v>OCT13</v>
      </c>
      <c r="E63" s="143" t="str">
        <f t="shared" si="4"/>
        <v>CNHFEDOISOCT13_Quote</v>
      </c>
      <c r="F63" s="143" t="str">
        <f>_xll.qlSimpleQuote(Currency&amp;$B63&amp;$C63&amp;$D63&amp;QuoteSuffix,,RateTickValue,Permanent,Trigger,ObjectOverwrite)</f>
        <v>CNHFEDOISOCT13_Quote#0000</v>
      </c>
      <c r="G63" s="21" t="str">
        <f>_xll.ohRangeRetrieveError(F63)</f>
        <v/>
      </c>
      <c r="H63" s="20"/>
    </row>
    <row r="64" spans="1:26" x14ac:dyDescent="0.2">
      <c r="A64" s="64"/>
      <c r="B64" s="109" t="s">
        <v>117</v>
      </c>
      <c r="C64" s="109" t="s">
        <v>116</v>
      </c>
      <c r="D64" s="398" t="str">
        <f>_xll.qlECBNextCode(_xll.qlECBdate(D63))</f>
        <v>NOV13</v>
      </c>
      <c r="E64" s="143" t="str">
        <f t="shared" si="4"/>
        <v>CNHFEDOISNOV13_Quote</v>
      </c>
      <c r="F64" s="143" t="str">
        <f>_xll.qlSimpleQuote(Currency&amp;$B64&amp;$C64&amp;$D64&amp;QuoteSuffix,,RateTickValue,Permanent,Trigger,ObjectOverwrite)</f>
        <v>CNHFEDOISNOV13_Quote#0000</v>
      </c>
      <c r="G64" s="21" t="str">
        <f>_xll.ohRangeRetrieveError(F64)</f>
        <v/>
      </c>
      <c r="H64" s="20"/>
    </row>
    <row r="65" spans="1:8" x14ac:dyDescent="0.2">
      <c r="A65" s="64"/>
      <c r="B65" s="109" t="s">
        <v>117</v>
      </c>
      <c r="C65" s="109" t="s">
        <v>116</v>
      </c>
      <c r="D65" s="398" t="str">
        <f>_xll.qlECBNextCode(_xll.qlECBdate(D64))</f>
        <v>DEC13</v>
      </c>
      <c r="E65" s="143" t="str">
        <f t="shared" si="4"/>
        <v>CNHFEDOISDEC13_Quote</v>
      </c>
      <c r="F65" s="143" t="str">
        <f>_xll.qlSimpleQuote(Currency&amp;$B65&amp;$C65&amp;$D65&amp;QuoteSuffix,,RateTickValue,Permanent,Trigger,ObjectOverwrite)</f>
        <v>CNHFEDOISDEC13_Quote#0000</v>
      </c>
      <c r="G65" s="21" t="str">
        <f>_xll.ohRangeRetrieveError(F65)</f>
        <v/>
      </c>
      <c r="H65" s="20"/>
    </row>
    <row r="66" spans="1:8" x14ac:dyDescent="0.2">
      <c r="A66" s="64"/>
      <c r="B66" s="109" t="s">
        <v>117</v>
      </c>
      <c r="C66" s="109" t="s">
        <v>116</v>
      </c>
      <c r="D66" s="398" t="e">
        <f>_xll.qlECBNextCode(_xll.qlECBdate(D65))</f>
        <v>#NUM!</v>
      </c>
      <c r="E66" s="143" t="e">
        <f t="shared" si="4"/>
        <v>#NUM!</v>
      </c>
      <c r="F66" s="143" t="e">
        <f>_xll.qlSimpleQuote(Currency&amp;$B66&amp;$C66&amp;$D66&amp;QuoteSuffix,,RateTickValue,Permanent,Trigger,ObjectOverwrite)</f>
        <v>#VALUE!</v>
      </c>
      <c r="G66" s="21" t="str">
        <f ca="1">_xll.ohRangeRetrieveError(F66)</f>
        <v/>
      </c>
      <c r="H66" s="20"/>
    </row>
    <row r="67" spans="1:8" x14ac:dyDescent="0.2">
      <c r="A67" s="64"/>
      <c r="B67" s="109" t="s">
        <v>117</v>
      </c>
      <c r="C67" s="109" t="s">
        <v>116</v>
      </c>
      <c r="D67" s="398" t="e">
        <f>_xll.qlECBNextCode(_xll.qlECBdate(D66))</f>
        <v>#NUM!</v>
      </c>
      <c r="E67" s="143" t="e">
        <f t="shared" si="4"/>
        <v>#NUM!</v>
      </c>
      <c r="F67" s="143" t="e">
        <f>_xll.qlSimpleQuote(Currency&amp;$B67&amp;$C67&amp;$D67&amp;QuoteSuffix,,RateTickValue,Permanent,Trigger,ObjectOverwrite)</f>
        <v>#VALUE!</v>
      </c>
      <c r="G67" s="21" t="str">
        <f ca="1">_xll.ohRangeRetrieveError(F67)</f>
        <v/>
      </c>
      <c r="H67" s="20"/>
    </row>
    <row r="68" spans="1:8" x14ac:dyDescent="0.2">
      <c r="A68" s="64"/>
      <c r="B68" s="109" t="s">
        <v>117</v>
      </c>
      <c r="C68" s="109" t="s">
        <v>116</v>
      </c>
      <c r="D68" s="398" t="e">
        <f>_xll.qlECBNextCode(_xll.qlECBdate(D67))</f>
        <v>#NUM!</v>
      </c>
      <c r="E68" s="143" t="e">
        <f t="shared" si="4"/>
        <v>#NUM!</v>
      </c>
      <c r="F68" s="143" t="e">
        <f>_xll.qlSimpleQuote(Currency&amp;$B68&amp;$C68&amp;$D68&amp;QuoteSuffix,,RateTickValue,Permanent,Trigger,ObjectOverwrite)</f>
        <v>#VALUE!</v>
      </c>
      <c r="G68" s="21" t="str">
        <f ca="1">_xll.ohRangeRetrieveError(F68)</f>
        <v/>
      </c>
      <c r="H68" s="20"/>
    </row>
    <row r="69" spans="1:8" x14ac:dyDescent="0.2">
      <c r="A69" s="64"/>
      <c r="B69" s="109" t="s">
        <v>117</v>
      </c>
      <c r="C69" s="109" t="s">
        <v>116</v>
      </c>
      <c r="D69" s="398" t="e">
        <f>_xll.qlECBNextCode(_xll.qlECBdate(D68))</f>
        <v>#NUM!</v>
      </c>
      <c r="E69" s="143" t="e">
        <f t="shared" si="4"/>
        <v>#NUM!</v>
      </c>
      <c r="F69" s="143" t="e">
        <f>_xll.qlSimpleQuote(Currency&amp;$B69&amp;$C69&amp;$D69&amp;QuoteSuffix,,RateTickValue,Permanent,Trigger,ObjectOverwrite)</f>
        <v>#VALUE!</v>
      </c>
      <c r="G69" s="21" t="str">
        <f ca="1">_xll.ohRangeRetrieveError(F69)</f>
        <v/>
      </c>
      <c r="H69" s="20"/>
    </row>
    <row r="70" spans="1:8" x14ac:dyDescent="0.2">
      <c r="A70" s="64"/>
      <c r="B70" s="109" t="s">
        <v>117</v>
      </c>
      <c r="C70" s="109" t="s">
        <v>116</v>
      </c>
      <c r="D70" s="398" t="e">
        <f>_xll.qlECBNextCode(_xll.qlECBdate(D69))</f>
        <v>#NUM!</v>
      </c>
      <c r="E70" s="143" t="e">
        <f t="shared" si="4"/>
        <v>#NUM!</v>
      </c>
      <c r="F70" s="143" t="e">
        <f>_xll.qlSimpleQuote(Currency&amp;$B70&amp;$C70&amp;$D70&amp;QuoteSuffix,,RateTickValue,Permanent,Trigger,ObjectOverwrite)</f>
        <v>#VALUE!</v>
      </c>
      <c r="G70" s="21" t="str">
        <f ca="1">_xll.ohRangeRetrieveError(F70)</f>
        <v/>
      </c>
      <c r="H70" s="20"/>
    </row>
    <row r="71" spans="1:8" x14ac:dyDescent="0.2">
      <c r="A71" s="64"/>
      <c r="B71" s="109" t="s">
        <v>117</v>
      </c>
      <c r="C71" s="109" t="s">
        <v>116</v>
      </c>
      <c r="D71" s="398" t="e">
        <f>_xll.qlECBNextCode(_xll.qlECBdate(D70))</f>
        <v>#NUM!</v>
      </c>
      <c r="E71" s="143" t="e">
        <f t="shared" si="4"/>
        <v>#NUM!</v>
      </c>
      <c r="F71" s="143" t="e">
        <f>_xll.qlSimpleQuote(Currency&amp;$B71&amp;$C71&amp;$D71&amp;QuoteSuffix,,RateTickValue,Permanent,Trigger,ObjectOverwrite)</f>
        <v>#VALUE!</v>
      </c>
      <c r="G71" s="21" t="str">
        <f ca="1">_xll.ohRangeRetrieveError(F71)</f>
        <v/>
      </c>
      <c r="H71" s="20"/>
    </row>
    <row r="72" spans="1:8" x14ac:dyDescent="0.2">
      <c r="A72" s="64"/>
      <c r="B72" s="109" t="s">
        <v>117</v>
      </c>
      <c r="C72" s="109" t="s">
        <v>116</v>
      </c>
      <c r="D72" s="398" t="e">
        <f>_xll.qlECBNextCode(_xll.qlECBdate(D71))</f>
        <v>#NUM!</v>
      </c>
      <c r="E72" s="143" t="e">
        <f t="shared" si="4"/>
        <v>#NUM!</v>
      </c>
      <c r="F72" s="143" t="e">
        <f>_xll.qlSimpleQuote(Currency&amp;$B72&amp;$C72&amp;$D72&amp;QuoteSuffix,,RateTickValue,Permanent,Trigger,ObjectOverwrite)</f>
        <v>#VALUE!</v>
      </c>
      <c r="G72" s="21" t="str">
        <f ca="1">_xll.ohRangeRetrieveError(F72)</f>
        <v/>
      </c>
      <c r="H72" s="20"/>
    </row>
    <row r="73" spans="1:8" x14ac:dyDescent="0.2">
      <c r="A73" s="64"/>
      <c r="B73" s="109" t="s">
        <v>117</v>
      </c>
      <c r="C73" s="109" t="s">
        <v>116</v>
      </c>
      <c r="D73" s="398" t="e">
        <f>_xll.qlECBNextCode(_xll.qlECBdate(D72))</f>
        <v>#NUM!</v>
      </c>
      <c r="E73" s="143" t="e">
        <f t="shared" si="4"/>
        <v>#NUM!</v>
      </c>
      <c r="F73" s="143" t="e">
        <f>_xll.qlSimpleQuote(Currency&amp;$B73&amp;$C73&amp;$D73&amp;QuoteSuffix,,RateTickValue,Permanent,Trigger,ObjectOverwrite)</f>
        <v>#VALUE!</v>
      </c>
      <c r="G73" s="21" t="str">
        <f ca="1">_xll.ohRangeRetrieveError(F73)</f>
        <v/>
      </c>
      <c r="H73" s="20"/>
    </row>
    <row r="74" spans="1:8" x14ac:dyDescent="0.2">
      <c r="A74" s="64"/>
      <c r="B74" s="109" t="s">
        <v>117</v>
      </c>
      <c r="C74" s="109" t="s">
        <v>116</v>
      </c>
      <c r="D74" s="398" t="e">
        <f>_xll.qlECBNextCode(_xll.qlECBdate(D73))</f>
        <v>#NUM!</v>
      </c>
      <c r="E74" s="143" t="e">
        <f t="shared" si="4"/>
        <v>#NUM!</v>
      </c>
      <c r="F74" s="143" t="e">
        <f>_xll.qlSimpleQuote(Currency&amp;$B74&amp;$C74&amp;$D74&amp;QuoteSuffix,,RateTickValue,Permanent,Trigger,ObjectOverwrite)</f>
        <v>#VALUE!</v>
      </c>
      <c r="G74" s="21" t="str">
        <f ca="1">_xll.ohRangeRetrieveError(F74)</f>
        <v/>
      </c>
      <c r="H74" s="20"/>
    </row>
    <row r="75" spans="1:8" x14ac:dyDescent="0.2">
      <c r="A75" s="64"/>
      <c r="B75" s="109" t="s">
        <v>117</v>
      </c>
      <c r="C75" s="109" t="s">
        <v>116</v>
      </c>
      <c r="D75" s="398" t="e">
        <f>_xll.qlECBNextCode(_xll.qlECBdate(D74))</f>
        <v>#NUM!</v>
      </c>
      <c r="E75" s="143" t="e">
        <f t="shared" si="4"/>
        <v>#NUM!</v>
      </c>
      <c r="F75" s="143" t="e">
        <f>_xll.qlSimpleQuote(Currency&amp;$B75&amp;$C75&amp;$D75&amp;QuoteSuffix,,RateTickValue,Permanent,Trigger,ObjectOverwrite)</f>
        <v>#VALUE!</v>
      </c>
      <c r="G75" s="21" t="str">
        <f ca="1">_xll.ohRangeRetrieveError(F75)</f>
        <v/>
      </c>
      <c r="H75" s="20"/>
    </row>
    <row r="76" spans="1:8" x14ac:dyDescent="0.2">
      <c r="A76" s="64"/>
      <c r="B76" s="109" t="s">
        <v>117</v>
      </c>
      <c r="C76" s="109" t="s">
        <v>116</v>
      </c>
      <c r="D76" s="398" t="e">
        <f>_xll.qlECBNextCode(_xll.qlECBdate(D75))</f>
        <v>#NUM!</v>
      </c>
      <c r="E76" s="143" t="e">
        <f t="shared" si="4"/>
        <v>#NUM!</v>
      </c>
      <c r="F76" s="143" t="e">
        <f>_xll.qlSimpleQuote(Currency&amp;$B76&amp;$C76&amp;$D76&amp;QuoteSuffix,,RateTickValue,Permanent,Trigger,ObjectOverwrite)</f>
        <v>#VALUE!</v>
      </c>
      <c r="G76" s="21" t="str">
        <f ca="1">_xll.ohRangeRetrieveError(F76)</f>
        <v/>
      </c>
      <c r="H76" s="20"/>
    </row>
    <row r="77" spans="1:8" x14ac:dyDescent="0.2">
      <c r="A77" s="64"/>
      <c r="B77" s="109" t="s">
        <v>117</v>
      </c>
      <c r="C77" s="109" t="s">
        <v>116</v>
      </c>
      <c r="D77" s="398" t="e">
        <f>_xll.qlECBNextCode(_xll.qlECBdate(D76))</f>
        <v>#NUM!</v>
      </c>
      <c r="E77" s="143" t="e">
        <f t="shared" si="4"/>
        <v>#NUM!</v>
      </c>
      <c r="F77" s="143" t="e">
        <f>_xll.qlSimpleQuote(Currency&amp;$B77&amp;$C77&amp;$D77&amp;QuoteSuffix,,RateTickValue,Permanent,Trigger,ObjectOverwrite)</f>
        <v>#VALUE!</v>
      </c>
      <c r="G77" s="21" t="str">
        <f ca="1">_xll.ohRangeRetrieveError(F77)</f>
        <v/>
      </c>
      <c r="H77" s="20"/>
    </row>
    <row r="78" spans="1:8" x14ac:dyDescent="0.2">
      <c r="A78" s="64"/>
      <c r="B78" s="109" t="s">
        <v>117</v>
      </c>
      <c r="C78" s="109" t="s">
        <v>116</v>
      </c>
      <c r="D78" s="398" t="e">
        <f>_xll.qlECBNextCode(_xll.qlECBdate(D77))</f>
        <v>#NUM!</v>
      </c>
      <c r="E78" s="143" t="e">
        <f t="shared" si="4"/>
        <v>#NUM!</v>
      </c>
      <c r="F78" s="143" t="e">
        <f>_xll.qlSimpleQuote(Currency&amp;$B78&amp;$C78&amp;$D78&amp;QuoteSuffix,,RateTickValue,Permanent,Trigger,ObjectOverwrite)</f>
        <v>#VALUE!</v>
      </c>
      <c r="G78" s="21" t="str">
        <f ca="1">_xll.ohRangeRetrieveError(F78)</f>
        <v/>
      </c>
      <c r="H78" s="20"/>
    </row>
    <row r="79" spans="1:8" x14ac:dyDescent="0.2">
      <c r="A79" s="64"/>
      <c r="B79" s="109" t="s">
        <v>117</v>
      </c>
      <c r="C79" s="109" t="s">
        <v>116</v>
      </c>
      <c r="D79" s="398" t="e">
        <f>_xll.qlECBNextCode(_xll.qlECBdate(D78))</f>
        <v>#NUM!</v>
      </c>
      <c r="E79" s="143" t="e">
        <f t="shared" si="4"/>
        <v>#NUM!</v>
      </c>
      <c r="F79" s="143" t="e">
        <f>_xll.qlSimpleQuote(Currency&amp;$B79&amp;$C79&amp;$D79&amp;QuoteSuffix,,RateTickValue,Permanent,Trigger,ObjectOverwrite)</f>
        <v>#VALUE!</v>
      </c>
      <c r="G79" s="21" t="str">
        <f ca="1">_xll.ohRangeRetrieveError(F79)</f>
        <v/>
      </c>
      <c r="H79" s="20"/>
    </row>
    <row r="80" spans="1:8" x14ac:dyDescent="0.2">
      <c r="A80" s="64"/>
      <c r="B80" s="109" t="s">
        <v>117</v>
      </c>
      <c r="C80" s="109" t="s">
        <v>116</v>
      </c>
      <c r="D80" s="398" t="e">
        <f>_xll.qlECBNextCode(_xll.qlECBdate(D79))</f>
        <v>#NUM!</v>
      </c>
      <c r="E80" s="143" t="e">
        <f t="shared" si="4"/>
        <v>#NUM!</v>
      </c>
      <c r="F80" s="143" t="e">
        <f>_xll.qlSimpleQuote(Currency&amp;$B80&amp;$C80&amp;$D80&amp;QuoteSuffix,,RateTickValue,Permanent,Trigger,ObjectOverwrite)</f>
        <v>#VALUE!</v>
      </c>
      <c r="G80" s="21" t="str">
        <f ca="1">_xll.ohRangeRetrieveError(F80)</f>
        <v/>
      </c>
      <c r="H80" s="20"/>
    </row>
    <row r="81" spans="1:8" x14ac:dyDescent="0.2">
      <c r="A81" s="64"/>
      <c r="B81" s="109" t="s">
        <v>117</v>
      </c>
      <c r="C81" s="109" t="s">
        <v>116</v>
      </c>
      <c r="D81" s="398" t="e">
        <f>_xll.qlECBNextCode(_xll.qlECBdate(D80))</f>
        <v>#NUM!</v>
      </c>
      <c r="E81" s="143" t="e">
        <f t="shared" si="4"/>
        <v>#NUM!</v>
      </c>
      <c r="F81" s="143" t="e">
        <f>_xll.qlSimpleQuote(Currency&amp;$B81&amp;$C81&amp;$D81&amp;QuoteSuffix,,RateTickValue,Permanent,Trigger,ObjectOverwrite)</f>
        <v>#VALUE!</v>
      </c>
      <c r="G81" s="21" t="str">
        <f ca="1">_xll.ohRangeRetrieveError(F81)</f>
        <v/>
      </c>
      <c r="H81" s="20"/>
    </row>
    <row r="82" spans="1:8" x14ac:dyDescent="0.2">
      <c r="A82" s="64"/>
      <c r="B82" s="109" t="s">
        <v>117</v>
      </c>
      <c r="C82" s="109" t="s">
        <v>116</v>
      </c>
      <c r="D82" s="398" t="e">
        <f>_xll.qlECBNextCode(_xll.qlECBdate(D81))</f>
        <v>#NUM!</v>
      </c>
      <c r="E82" s="143" t="e">
        <f t="shared" si="4"/>
        <v>#NUM!</v>
      </c>
      <c r="F82" s="143" t="e">
        <f>_xll.qlSimpleQuote(Currency&amp;$B82&amp;$C82&amp;$D82&amp;QuoteSuffix,,RateTickValue,Permanent,Trigger,ObjectOverwrite)</f>
        <v>#VALUE!</v>
      </c>
      <c r="G82" s="21" t="str">
        <f ca="1">_xll.ohRangeRetrieveError(F82)</f>
        <v/>
      </c>
      <c r="H82" s="20"/>
    </row>
    <row r="83" spans="1:8" x14ac:dyDescent="0.2">
      <c r="A83" s="64"/>
      <c r="B83" s="109" t="s">
        <v>117</v>
      </c>
      <c r="C83" s="109" t="s">
        <v>116</v>
      </c>
      <c r="D83" s="398" t="e">
        <f>_xll.qlECBNextCode(_xll.qlECBdate(D82))</f>
        <v>#NUM!</v>
      </c>
      <c r="E83" s="143" t="e">
        <f t="shared" si="4"/>
        <v>#NUM!</v>
      </c>
      <c r="F83" s="143" t="e">
        <f>_xll.qlSimpleQuote(Currency&amp;$B83&amp;$C83&amp;$D83&amp;QuoteSuffix,,RateTickValue,Permanent,Trigger,ObjectOverwrite)</f>
        <v>#VALUE!</v>
      </c>
      <c r="G83" s="21" t="str">
        <f ca="1">_xll.ohRangeRetrieveError(F83)</f>
        <v/>
      </c>
      <c r="H83" s="20"/>
    </row>
    <row r="84" spans="1:8" x14ac:dyDescent="0.2">
      <c r="A84" s="64"/>
      <c r="B84" s="109" t="s">
        <v>117</v>
      </c>
      <c r="C84" s="109" t="s">
        <v>116</v>
      </c>
      <c r="D84" s="398" t="e">
        <f>_xll.qlECBNextCode(_xll.qlECBdate(D83))</f>
        <v>#NUM!</v>
      </c>
      <c r="E84" s="143" t="e">
        <f t="shared" si="4"/>
        <v>#NUM!</v>
      </c>
      <c r="F84" s="143" t="e">
        <f>_xll.qlSimpleQuote(Currency&amp;$B84&amp;$C84&amp;$D84&amp;QuoteSuffix,,RateTickValue,Permanent,Trigger,ObjectOverwrite)</f>
        <v>#VALUE!</v>
      </c>
      <c r="G84" s="21" t="str">
        <f ca="1">_xll.ohRangeRetrieveError(F84)</f>
        <v/>
      </c>
      <c r="H84" s="20"/>
    </row>
    <row r="85" spans="1:8" x14ac:dyDescent="0.2">
      <c r="A85" s="64"/>
      <c r="B85" s="109" t="s">
        <v>117</v>
      </c>
      <c r="C85" s="109" t="s">
        <v>116</v>
      </c>
      <c r="D85" s="398" t="e">
        <f>_xll.qlECBNextCode(_xll.qlECBdate(D84))</f>
        <v>#NUM!</v>
      </c>
      <c r="E85" s="143" t="e">
        <f t="shared" si="4"/>
        <v>#NUM!</v>
      </c>
      <c r="F85" s="143" t="e">
        <f>_xll.qlSimpleQuote(Currency&amp;$B85&amp;$C85&amp;$D85&amp;QuoteSuffix,,RateTickValue,Permanent,Trigger,ObjectOverwrite)</f>
        <v>#VALUE!</v>
      </c>
      <c r="G85" s="21" t="str">
        <f ca="1">_xll.ohRangeRetrieveError(F85)</f>
        <v/>
      </c>
      <c r="H85" s="20"/>
    </row>
    <row r="86" spans="1:8" x14ac:dyDescent="0.2">
      <c r="A86" s="64"/>
      <c r="B86" s="109" t="s">
        <v>117</v>
      </c>
      <c r="C86" s="109" t="s">
        <v>116</v>
      </c>
      <c r="D86" s="398" t="e">
        <f>_xll.qlECBNextCode(_xll.qlECBdate(D85))</f>
        <v>#NUM!</v>
      </c>
      <c r="E86" s="143" t="e">
        <f t="shared" si="4"/>
        <v>#NUM!</v>
      </c>
      <c r="F86" s="143" t="e">
        <f>_xll.qlSimpleQuote(Currency&amp;$B86&amp;$C86&amp;$D86&amp;QuoteSuffix,,RateTickValue,Permanent,Trigger,ObjectOverwrite)</f>
        <v>#VALUE!</v>
      </c>
      <c r="G86" s="21" t="str">
        <f ca="1">_xll.ohRangeRetrieveError(F86)</f>
        <v/>
      </c>
      <c r="H86" s="20"/>
    </row>
    <row r="87" spans="1:8" x14ac:dyDescent="0.2">
      <c r="A87" s="64"/>
      <c r="B87" s="109" t="s">
        <v>117</v>
      </c>
      <c r="C87" s="109" t="s">
        <v>116</v>
      </c>
      <c r="D87" s="398" t="e">
        <f>_xll.qlECBNextCode(_xll.qlECBdate(D86))</f>
        <v>#NUM!</v>
      </c>
      <c r="E87" s="143" t="e">
        <f t="shared" si="4"/>
        <v>#NUM!</v>
      </c>
      <c r="F87" s="143" t="e">
        <f>_xll.qlSimpleQuote(Currency&amp;$B87&amp;$C87&amp;$D87&amp;QuoteSuffix,,RateTickValue,Permanent,Trigger,ObjectOverwrite)</f>
        <v>#VALUE!</v>
      </c>
      <c r="G87" s="21" t="str">
        <f ca="1">_xll.ohRangeRetrieveError(F87)</f>
        <v/>
      </c>
      <c r="H87" s="20"/>
    </row>
    <row r="88" spans="1:8" x14ac:dyDescent="0.2">
      <c r="A88" s="64"/>
      <c r="B88" s="109" t="s">
        <v>117</v>
      </c>
      <c r="C88" s="109" t="s">
        <v>116</v>
      </c>
      <c r="D88" s="398" t="e">
        <f>_xll.qlECBNextCode(_xll.qlECBdate(D87))</f>
        <v>#NUM!</v>
      </c>
      <c r="E88" s="143" t="e">
        <f t="shared" si="4"/>
        <v>#NUM!</v>
      </c>
      <c r="F88" s="143" t="e">
        <f>_xll.qlSimpleQuote(Currency&amp;$B88&amp;$C88&amp;$D88&amp;QuoteSuffix,,RateTickValue,Permanent,Trigger,ObjectOverwrite)</f>
        <v>#VALUE!</v>
      </c>
      <c r="G88" s="21" t="str">
        <f ca="1">_xll.ohRangeRetrieveError(F88)</f>
        <v/>
      </c>
      <c r="H88" s="20"/>
    </row>
    <row r="89" spans="1:8" x14ac:dyDescent="0.2">
      <c r="A89" s="64"/>
      <c r="B89" s="109" t="s">
        <v>117</v>
      </c>
      <c r="C89" s="109" t="s">
        <v>116</v>
      </c>
      <c r="D89" s="398" t="e">
        <f>_xll.qlECBNextCode(_xll.qlECBdate(D88))</f>
        <v>#NUM!</v>
      </c>
      <c r="E89" s="143" t="e">
        <f t="shared" si="4"/>
        <v>#NUM!</v>
      </c>
      <c r="F89" s="143" t="e">
        <f>_xll.qlSimpleQuote(Currency&amp;$B89&amp;$C89&amp;$D89&amp;QuoteSuffix,,RateTickValue,Permanent,Trigger,ObjectOverwrite)</f>
        <v>#VALUE!</v>
      </c>
      <c r="G89" s="21" t="str">
        <f ca="1">_xll.ohRangeRetrieveError(F89)</f>
        <v/>
      </c>
      <c r="H89" s="20"/>
    </row>
    <row r="90" spans="1:8" x14ac:dyDescent="0.2">
      <c r="A90" s="64"/>
      <c r="B90" s="109" t="s">
        <v>117</v>
      </c>
      <c r="C90" s="109" t="s">
        <v>116</v>
      </c>
      <c r="D90" s="398" t="e">
        <f>_xll.qlECBNextCode(_xll.qlECBdate(D89))</f>
        <v>#NUM!</v>
      </c>
      <c r="E90" s="143" t="e">
        <f t="shared" si="4"/>
        <v>#NUM!</v>
      </c>
      <c r="F90" s="143" t="e">
        <f>_xll.qlSimpleQuote(Currency&amp;$B90&amp;$C90&amp;$D90&amp;QuoteSuffix,,RateTickValue,Permanent,Trigger,ObjectOverwrite)</f>
        <v>#VALUE!</v>
      </c>
      <c r="G90" s="21" t="str">
        <f ca="1">_xll.ohRangeRetrieveError(F90)</f>
        <v/>
      </c>
      <c r="H90" s="20"/>
    </row>
    <row r="91" spans="1:8" x14ac:dyDescent="0.2">
      <c r="A91" s="64"/>
      <c r="B91" s="109" t="s">
        <v>117</v>
      </c>
      <c r="C91" s="109" t="s">
        <v>116</v>
      </c>
      <c r="D91" s="398" t="e">
        <f>_xll.qlECBNextCode(_xll.qlECBdate(D90))</f>
        <v>#NUM!</v>
      </c>
      <c r="E91" s="143" t="e">
        <f t="shared" si="4"/>
        <v>#NUM!</v>
      </c>
      <c r="F91" s="143" t="e">
        <f>_xll.qlSimpleQuote(Currency&amp;$B91&amp;$C91&amp;$D91&amp;QuoteSuffix,,RateTickValue,Permanent,Trigger,ObjectOverwrite)</f>
        <v>#VALUE!</v>
      </c>
      <c r="G91" s="21" t="str">
        <f ca="1">_xll.ohRangeRetrieveError(F91)</f>
        <v/>
      </c>
      <c r="H91" s="20"/>
    </row>
    <row r="92" spans="1:8" x14ac:dyDescent="0.2">
      <c r="A92" s="64"/>
      <c r="B92" s="109" t="s">
        <v>117</v>
      </c>
      <c r="C92" s="109" t="s">
        <v>116</v>
      </c>
      <c r="D92" s="398" t="e">
        <f>_xll.qlECBNextCode(_xll.qlECBdate(D91))</f>
        <v>#NUM!</v>
      </c>
      <c r="E92" s="143" t="e">
        <f t="shared" si="4"/>
        <v>#NUM!</v>
      </c>
      <c r="F92" s="143" t="e">
        <f>_xll.qlSimpleQuote(Currency&amp;$B92&amp;$C92&amp;$D92&amp;QuoteSuffix,,RateTickValue,Permanent,Trigger,ObjectOverwrite)</f>
        <v>#VALUE!</v>
      </c>
      <c r="G92" s="21" t="str">
        <f ca="1">_xll.ohRangeRetrieveError(F92)</f>
        <v/>
      </c>
      <c r="H92" s="20"/>
    </row>
    <row r="93" spans="1:8" x14ac:dyDescent="0.2">
      <c r="A93" s="64"/>
      <c r="B93" s="109" t="s">
        <v>117</v>
      </c>
      <c r="C93" s="109" t="s">
        <v>116</v>
      </c>
      <c r="D93" s="398" t="e">
        <f>_xll.qlECBNextCode(_xll.qlECBdate(D92))</f>
        <v>#NUM!</v>
      </c>
      <c r="E93" s="143" t="e">
        <f t="shared" si="4"/>
        <v>#NUM!</v>
      </c>
      <c r="F93" s="143" t="e">
        <f>_xll.qlSimpleQuote(Currency&amp;$B93&amp;$C93&amp;$D93&amp;QuoteSuffix,,RateTickValue,Permanent,Trigger,ObjectOverwrite)</f>
        <v>#VALUE!</v>
      </c>
      <c r="G93" s="21" t="str">
        <f ca="1">_xll.ohRangeRetrieveError(F93)</f>
        <v/>
      </c>
      <c r="H93" s="20"/>
    </row>
    <row r="94" spans="1:8" x14ac:dyDescent="0.2">
      <c r="A94" s="64"/>
      <c r="B94" s="109" t="s">
        <v>117</v>
      </c>
      <c r="C94" s="109" t="s">
        <v>116</v>
      </c>
      <c r="D94" s="398" t="e">
        <f>_xll.qlECBNextCode(_xll.qlECBdate(D93))</f>
        <v>#NUM!</v>
      </c>
      <c r="E94" s="143" t="e">
        <f t="shared" si="4"/>
        <v>#NUM!</v>
      </c>
      <c r="F94" s="143" t="e">
        <f>_xll.qlSimpleQuote(Currency&amp;$B94&amp;$C94&amp;$D94&amp;QuoteSuffix,,RateTickValue,Permanent,Trigger,ObjectOverwrite)</f>
        <v>#VALUE!</v>
      </c>
      <c r="G94" s="21" t="str">
        <f ca="1">_xll.ohRangeRetrieveError(F94)</f>
        <v/>
      </c>
      <c r="H94" s="20"/>
    </row>
    <row r="95" spans="1:8" x14ac:dyDescent="0.2">
      <c r="A95" s="64"/>
      <c r="B95" s="109" t="s">
        <v>117</v>
      </c>
      <c r="C95" s="109" t="s">
        <v>116</v>
      </c>
      <c r="D95" s="398" t="e">
        <f>_xll.qlECBNextCode(_xll.qlECBdate(D94))</f>
        <v>#NUM!</v>
      </c>
      <c r="E95" s="143" t="e">
        <f t="shared" si="4"/>
        <v>#NUM!</v>
      </c>
      <c r="F95" s="143" t="e">
        <f>_xll.qlSimpleQuote(Currency&amp;$B95&amp;$C95&amp;$D95&amp;QuoteSuffix,,RateTickValue,Permanent,Trigger,ObjectOverwrite)</f>
        <v>#VALUE!</v>
      </c>
      <c r="G95" s="21" t="str">
        <f ca="1">_xll.ohRangeRetrieveError(F95)</f>
        <v/>
      </c>
      <c r="H95" s="20"/>
    </row>
    <row r="96" spans="1:8" ht="12" thickBot="1" x14ac:dyDescent="0.25">
      <c r="A96" s="19"/>
      <c r="B96" s="18"/>
      <c r="C96" s="18"/>
      <c r="D96" s="18"/>
      <c r="E96" s="18"/>
      <c r="F96" s="60"/>
      <c r="G96" s="60"/>
      <c r="H96" s="17"/>
    </row>
  </sheetData>
  <conditionalFormatting sqref="Y5:Y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5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5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21" t="s">
        <v>237</v>
      </c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5"/>
    </row>
    <row r="2" spans="1:28" ht="13.5" thickBot="1" x14ac:dyDescent="0.25">
      <c r="J2" s="197"/>
      <c r="K2" s="165"/>
      <c r="L2" s="165"/>
      <c r="M2" s="165"/>
      <c r="N2" s="165"/>
      <c r="O2" s="86" t="s">
        <v>174</v>
      </c>
      <c r="P2" s="165"/>
      <c r="Q2" s="165"/>
      <c r="R2" s="165"/>
      <c r="S2" s="165"/>
      <c r="T2" s="79"/>
      <c r="U2" s="165"/>
      <c r="V2" s="165"/>
      <c r="W2" s="165"/>
      <c r="X2" s="165"/>
      <c r="Y2" s="79"/>
      <c r="Z2" s="20"/>
    </row>
    <row r="3" spans="1:28" x14ac:dyDescent="0.2">
      <c r="A3" s="132" t="s">
        <v>146</v>
      </c>
      <c r="B3" s="118"/>
      <c r="C3" s="118"/>
      <c r="D3" s="118"/>
      <c r="E3" s="116"/>
      <c r="F3" s="117"/>
      <c r="G3" s="116"/>
      <c r="H3" s="115"/>
      <c r="J3" s="64"/>
      <c r="K3" s="165"/>
      <c r="L3" s="79"/>
      <c r="M3" s="79"/>
      <c r="N3" s="79"/>
      <c r="O3" s="79"/>
      <c r="P3" s="79"/>
      <c r="Q3" s="79"/>
      <c r="R3" s="79"/>
      <c r="S3" s="79"/>
      <c r="T3" s="79"/>
      <c r="U3" s="165"/>
      <c r="V3" s="165"/>
      <c r="W3" s="165"/>
      <c r="X3" s="79"/>
      <c r="Y3" s="194">
        <f>_xll.ohTrigger(Y5:Y15)</f>
        <v>2</v>
      </c>
      <c r="Z3" s="133"/>
    </row>
    <row r="4" spans="1:28" ht="22.5" x14ac:dyDescent="0.2">
      <c r="A4" s="64"/>
      <c r="B4" s="114"/>
      <c r="C4" s="113"/>
      <c r="D4" s="43"/>
      <c r="E4" s="42" t="str">
        <f>Currency&amp;"_010_Sw"&amp;"1M.xml"</f>
        <v>CNH_010_Sw1M.xml</v>
      </c>
      <c r="F4" s="41" t="str">
        <f>IF(Serialize,_xll.ohObjectSave(F5:F15,SerializationPath&amp;E4,FileOverwrite,Serialize),"---")</f>
        <v>---</v>
      </c>
      <c r="G4" s="26" t="str">
        <f>_xll.ohRangeRetrieveError(F4)</f>
        <v/>
      </c>
      <c r="H4" s="20"/>
      <c r="J4" s="64"/>
      <c r="K4" s="219"/>
      <c r="L4" s="113"/>
      <c r="M4" s="113"/>
      <c r="N4" s="113"/>
      <c r="O4" s="160" t="str">
        <f>_xll.RData(O5:O18,P4:S4,"RTFEED:IDN",ReutersRtMode,,P5)</f>
        <v>Updated at 12:37:12</v>
      </c>
      <c r="P4" s="218" t="s">
        <v>161</v>
      </c>
      <c r="Q4" s="218" t="s">
        <v>160</v>
      </c>
      <c r="R4" s="218" t="s">
        <v>178</v>
      </c>
      <c r="S4" s="218" t="s">
        <v>196</v>
      </c>
      <c r="T4" s="190" t="s">
        <v>195</v>
      </c>
      <c r="U4" s="165"/>
      <c r="V4" s="192" t="s">
        <v>191</v>
      </c>
      <c r="W4" s="165"/>
      <c r="X4" s="372" t="s">
        <v>189</v>
      </c>
      <c r="Y4" s="44" t="s">
        <v>188</v>
      </c>
      <c r="Z4" s="133"/>
      <c r="AB4" s="216" t="s">
        <v>194</v>
      </c>
    </row>
    <row r="5" spans="1:28" x14ac:dyDescent="0.2">
      <c r="A5" s="64"/>
      <c r="B5" s="112"/>
      <c r="C5" s="29">
        <v>2</v>
      </c>
      <c r="D5" s="28" t="s">
        <v>135</v>
      </c>
      <c r="E5" s="27" t="str">
        <f t="shared" ref="E5:E15" si="0">Currency&amp;$C5&amp;$D5&amp;$B5&amp;QuoteSuffix</f>
        <v>CNH2X1S_Quote</v>
      </c>
      <c r="F5" s="27" t="str">
        <f>_xll.qlSimpleQuote(Currency&amp;$C5&amp;$D5&amp;$B5&amp;QuoteSuffix,,RateTickValue,Permanent,Trigger,ObjectOverwrite)</f>
        <v>CNH2X1S_Quote#0000</v>
      </c>
      <c r="G5" s="15" t="str">
        <f>_xll.ohRangeRetrieveError(F5)</f>
        <v/>
      </c>
      <c r="H5" s="20"/>
      <c r="J5" s="64"/>
      <c r="K5" s="164"/>
      <c r="L5" s="210">
        <v>2</v>
      </c>
      <c r="M5" s="210" t="s">
        <v>135</v>
      </c>
      <c r="N5" s="168" t="str">
        <f t="shared" ref="N5:N18" si="1">Currency&amp;$L5&amp;$M5&amp;$K5</f>
        <v>CNH2X1S</v>
      </c>
      <c r="O5" s="168" t="str">
        <f t="array" ref="O5:O18">Instruments&amp;"="&amp;VLOOKUP(Contributor,ContributorTable,2,FALSE)</f>
        <v>CNH2X1S=ICAP</v>
      </c>
      <c r="P5" s="163" t="s">
        <v>263</v>
      </c>
      <c r="Q5" s="163" t="s">
        <v>263</v>
      </c>
      <c r="R5" s="163" t="s">
        <v>263</v>
      </c>
      <c r="S5" s="163" t="s">
        <v>263</v>
      </c>
      <c r="T5" s="167" t="e">
        <f>_xll.qlMidSafe($P5,$Q5)</f>
        <v>#NUM!</v>
      </c>
      <c r="U5" s="165"/>
      <c r="V5" s="166">
        <v>0.151</v>
      </c>
      <c r="W5" s="165"/>
      <c r="X5" s="230" t="e">
        <f t="array" ref="X5:X18">QuoteLive</f>
        <v>#NUM!</v>
      </c>
      <c r="Y5" s="162" t="e">
        <f>_xll.qlSimpleQuoteSetValue(F5,X5/100,Trigger)</f>
        <v>#NUM!</v>
      </c>
      <c r="Z5" s="133"/>
      <c r="AB5" s="199" t="e">
        <f t="shared" ref="AB5:AB15" si="2">(Q5-T5)/50</f>
        <v>#VALUE!</v>
      </c>
    </row>
    <row r="6" spans="1:28" x14ac:dyDescent="0.2">
      <c r="A6" s="64"/>
      <c r="B6" s="111"/>
      <c r="C6" s="110">
        <v>3</v>
      </c>
      <c r="D6" s="109" t="s">
        <v>135</v>
      </c>
      <c r="E6" s="27" t="str">
        <f t="shared" si="0"/>
        <v>CNH3X1S_Quote</v>
      </c>
      <c r="F6" s="27" t="str">
        <f>_xll.qlSimpleQuote(Currency&amp;$C6&amp;$D6&amp;$B6&amp;QuoteSuffix,,RateTickValue,Permanent,Trigger,ObjectOverwrite)</f>
        <v>CNH3X1S_Quote#0000</v>
      </c>
      <c r="G6" s="108" t="str">
        <f>_xll.ohRangeRetrieveError(F6)</f>
        <v/>
      </c>
      <c r="H6" s="20"/>
      <c r="J6" s="64"/>
      <c r="K6" s="164"/>
      <c r="L6" s="210">
        <v>3</v>
      </c>
      <c r="M6" s="210" t="s">
        <v>135</v>
      </c>
      <c r="N6" s="168" t="str">
        <f t="shared" si="1"/>
        <v>CNH3X1S</v>
      </c>
      <c r="O6" s="168" t="str">
        <v>CNH3X1S=ICAP</v>
      </c>
      <c r="P6" s="163" t="s">
        <v>263</v>
      </c>
      <c r="Q6" s="163" t="s">
        <v>263</v>
      </c>
      <c r="R6" s="163" t="s">
        <v>263</v>
      </c>
      <c r="S6" s="163" t="s">
        <v>263</v>
      </c>
      <c r="T6" s="167" t="e">
        <f>_xll.qlMidSafe($P6,$Q6)</f>
        <v>#NUM!</v>
      </c>
      <c r="U6" s="165"/>
      <c r="V6" s="166">
        <v>0.151</v>
      </c>
      <c r="W6" s="165"/>
      <c r="X6" s="230" t="e">
        <v>#NUM!</v>
      </c>
      <c r="Y6" s="162" t="e">
        <f>_xll.qlSimpleQuoteSetValue(F6,X6/100,Trigger)</f>
        <v>#NUM!</v>
      </c>
      <c r="Z6" s="133"/>
      <c r="AB6" s="199" t="e">
        <f t="shared" si="2"/>
        <v>#VALUE!</v>
      </c>
    </row>
    <row r="7" spans="1:28" x14ac:dyDescent="0.2">
      <c r="A7" s="64"/>
      <c r="B7" s="111"/>
      <c r="C7" s="110">
        <v>4</v>
      </c>
      <c r="D7" s="109" t="s">
        <v>135</v>
      </c>
      <c r="E7" s="27" t="str">
        <f t="shared" si="0"/>
        <v>CNH4X1S_Quote</v>
      </c>
      <c r="F7" s="27" t="str">
        <f>_xll.qlSimpleQuote(Currency&amp;$C7&amp;$D7&amp;$B7&amp;QuoteSuffix,,RateTickValue,Permanent,Trigger,ObjectOverwrite)</f>
        <v>CNH4X1S_Quote#0000</v>
      </c>
      <c r="G7" s="108" t="str">
        <f>_xll.ohRangeRetrieveError(F7)</f>
        <v/>
      </c>
      <c r="H7" s="20"/>
      <c r="J7" s="64"/>
      <c r="K7" s="164"/>
      <c r="L7" s="210">
        <v>4</v>
      </c>
      <c r="M7" s="210" t="s">
        <v>135</v>
      </c>
      <c r="N7" s="168" t="str">
        <f t="shared" si="1"/>
        <v>CNH4X1S</v>
      </c>
      <c r="O7" s="168" t="str">
        <v>CNH4X1S=ICAP</v>
      </c>
      <c r="P7" s="163" t="s">
        <v>263</v>
      </c>
      <c r="Q7" s="163" t="s">
        <v>263</v>
      </c>
      <c r="R7" s="163" t="s">
        <v>263</v>
      </c>
      <c r="S7" s="163" t="s">
        <v>263</v>
      </c>
      <c r="T7" s="167" t="e">
        <f>_xll.qlMidSafe($P7,$Q7)</f>
        <v>#NUM!</v>
      </c>
      <c r="U7" s="165"/>
      <c r="V7" s="166">
        <v>0.15</v>
      </c>
      <c r="W7" s="165"/>
      <c r="X7" s="230" t="e">
        <v>#NUM!</v>
      </c>
      <c r="Y7" s="162" t="e">
        <f>_xll.qlSimpleQuoteSetValue(F7,X7/100,Trigger)</f>
        <v>#NUM!</v>
      </c>
      <c r="Z7" s="133"/>
      <c r="AB7" s="199" t="e">
        <f t="shared" si="2"/>
        <v>#VALUE!</v>
      </c>
    </row>
    <row r="8" spans="1:28" x14ac:dyDescent="0.2">
      <c r="A8" s="64"/>
      <c r="B8" s="111"/>
      <c r="C8" s="110">
        <v>5</v>
      </c>
      <c r="D8" s="109" t="s">
        <v>135</v>
      </c>
      <c r="E8" s="27" t="str">
        <f t="shared" si="0"/>
        <v>CNH5X1S_Quote</v>
      </c>
      <c r="F8" s="27" t="str">
        <f>_xll.qlSimpleQuote(Currency&amp;$C8&amp;$D8&amp;$B8&amp;QuoteSuffix,,RateTickValue,Permanent,Trigger,ObjectOverwrite)</f>
        <v>CNH5X1S_Quote#0000</v>
      </c>
      <c r="G8" s="108" t="str">
        <f>_xll.ohRangeRetrieveError(F8)</f>
        <v/>
      </c>
      <c r="H8" s="20"/>
      <c r="J8" s="64"/>
      <c r="K8" s="164"/>
      <c r="L8" s="210">
        <v>5</v>
      </c>
      <c r="M8" s="210" t="s">
        <v>135</v>
      </c>
      <c r="N8" s="168" t="str">
        <f t="shared" si="1"/>
        <v>CNH5X1S</v>
      </c>
      <c r="O8" s="168" t="str">
        <v>CNH5X1S=ICAP</v>
      </c>
      <c r="P8" s="163" t="s">
        <v>263</v>
      </c>
      <c r="Q8" s="163" t="s">
        <v>263</v>
      </c>
      <c r="R8" s="163" t="s">
        <v>263</v>
      </c>
      <c r="S8" s="163" t="s">
        <v>263</v>
      </c>
      <c r="T8" s="167" t="e">
        <f>_xll.qlMidSafe($P8,$Q8)</f>
        <v>#NUM!</v>
      </c>
      <c r="U8" s="165"/>
      <c r="V8" s="166">
        <v>0.151</v>
      </c>
      <c r="W8" s="165"/>
      <c r="X8" s="230" t="e">
        <v>#NUM!</v>
      </c>
      <c r="Y8" s="162" t="e">
        <f>_xll.qlSimpleQuoteSetValue(F8,X8/100,Trigger)</f>
        <v>#NUM!</v>
      </c>
      <c r="Z8" s="133"/>
      <c r="AB8" s="199" t="e">
        <f t="shared" si="2"/>
        <v>#VALUE!</v>
      </c>
    </row>
    <row r="9" spans="1:28" x14ac:dyDescent="0.2">
      <c r="A9" s="64"/>
      <c r="B9" s="111"/>
      <c r="C9" s="110">
        <v>6</v>
      </c>
      <c r="D9" s="109" t="s">
        <v>135</v>
      </c>
      <c r="E9" s="27" t="str">
        <f t="shared" si="0"/>
        <v>CNH6X1S_Quote</v>
      </c>
      <c r="F9" s="27" t="str">
        <f>_xll.qlSimpleQuote(Currency&amp;$C9&amp;$D9&amp;$B9&amp;QuoteSuffix,,RateTickValue,Permanent,Trigger,ObjectOverwrite)</f>
        <v>CNH6X1S_Quote#0000</v>
      </c>
      <c r="G9" s="108" t="str">
        <f>_xll.ohRangeRetrieveError(F9)</f>
        <v/>
      </c>
      <c r="H9" s="20"/>
      <c r="J9" s="64"/>
      <c r="K9" s="164"/>
      <c r="L9" s="210">
        <v>6</v>
      </c>
      <c r="M9" s="210" t="s">
        <v>135</v>
      </c>
      <c r="N9" s="168" t="str">
        <f t="shared" si="1"/>
        <v>CNH6X1S</v>
      </c>
      <c r="O9" s="168" t="str">
        <v>CNH6X1S=ICAP</v>
      </c>
      <c r="P9" s="163" t="s">
        <v>263</v>
      </c>
      <c r="Q9" s="163" t="s">
        <v>263</v>
      </c>
      <c r="R9" s="163" t="s">
        <v>263</v>
      </c>
      <c r="S9" s="163" t="s">
        <v>263</v>
      </c>
      <c r="T9" s="167" t="e">
        <f>_xll.qlMidSafe($P9,$Q9)</f>
        <v>#NUM!</v>
      </c>
      <c r="U9" s="165"/>
      <c r="V9" s="166">
        <v>0.152</v>
      </c>
      <c r="W9" s="165"/>
      <c r="X9" s="230" t="e">
        <v>#NUM!</v>
      </c>
      <c r="Y9" s="162" t="e">
        <f>_xll.qlSimpleQuoteSetValue(F9,X9/100,Trigger)</f>
        <v>#NUM!</v>
      </c>
      <c r="Z9" s="133"/>
      <c r="AB9" s="199" t="e">
        <f t="shared" si="2"/>
        <v>#VALUE!</v>
      </c>
    </row>
    <row r="10" spans="1:28" x14ac:dyDescent="0.2">
      <c r="A10" s="64"/>
      <c r="B10" s="111"/>
      <c r="C10" s="110">
        <v>7</v>
      </c>
      <c r="D10" s="109" t="s">
        <v>135</v>
      </c>
      <c r="E10" s="27" t="str">
        <f t="shared" si="0"/>
        <v>CNH7X1S_Quote</v>
      </c>
      <c r="F10" s="27" t="str">
        <f>_xll.qlSimpleQuote(Currency&amp;$C10&amp;$D10&amp;$B10&amp;QuoteSuffix,,RateTickValue,Permanent,Trigger,ObjectOverwrite)</f>
        <v>CNH7X1S_Quote#0000</v>
      </c>
      <c r="G10" s="108" t="str">
        <f>_xll.ohRangeRetrieveError(F10)</f>
        <v/>
      </c>
      <c r="H10" s="20"/>
      <c r="J10" s="64"/>
      <c r="K10" s="164"/>
      <c r="L10" s="210">
        <v>7</v>
      </c>
      <c r="M10" s="210" t="s">
        <v>135</v>
      </c>
      <c r="N10" s="168" t="str">
        <f t="shared" si="1"/>
        <v>CNH7X1S</v>
      </c>
      <c r="O10" s="168" t="str">
        <v>CNH7X1S=ICAP</v>
      </c>
      <c r="P10" s="163" t="s">
        <v>263</v>
      </c>
      <c r="Q10" s="163" t="s">
        <v>263</v>
      </c>
      <c r="R10" s="163" t="s">
        <v>263</v>
      </c>
      <c r="S10" s="163" t="s">
        <v>263</v>
      </c>
      <c r="T10" s="167" t="e">
        <f>_xll.qlMidSafe($P10,$Q10)</f>
        <v>#NUM!</v>
      </c>
      <c r="U10" s="165"/>
      <c r="V10" s="166">
        <v>0.153</v>
      </c>
      <c r="W10" s="165"/>
      <c r="X10" s="230" t="e">
        <v>#NUM!</v>
      </c>
      <c r="Y10" s="162" t="e">
        <f>_xll.qlSimpleQuoteSetValue(F10,X10/100,Trigger)</f>
        <v>#NUM!</v>
      </c>
      <c r="Z10" s="133"/>
      <c r="AB10" s="199" t="e">
        <f t="shared" si="2"/>
        <v>#VALUE!</v>
      </c>
    </row>
    <row r="11" spans="1:28" x14ac:dyDescent="0.2">
      <c r="A11" s="64"/>
      <c r="B11" s="111"/>
      <c r="C11" s="110">
        <v>8</v>
      </c>
      <c r="D11" s="109" t="s">
        <v>135</v>
      </c>
      <c r="E11" s="27" t="str">
        <f t="shared" si="0"/>
        <v>CNH8X1S_Quote</v>
      </c>
      <c r="F11" s="27" t="str">
        <f>_xll.qlSimpleQuote(Currency&amp;$C11&amp;$D11&amp;$B11&amp;QuoteSuffix,,RateTickValue,Permanent,Trigger,ObjectOverwrite)</f>
        <v>CNH8X1S_Quote#0000</v>
      </c>
      <c r="G11" s="108" t="str">
        <f>_xll.ohRangeRetrieveError(F11)</f>
        <v/>
      </c>
      <c r="H11" s="20"/>
      <c r="J11" s="64"/>
      <c r="K11" s="164"/>
      <c r="L11" s="210">
        <v>8</v>
      </c>
      <c r="M11" s="210" t="s">
        <v>135</v>
      </c>
      <c r="N11" s="168" t="str">
        <f t="shared" si="1"/>
        <v>CNH8X1S</v>
      </c>
      <c r="O11" s="168" t="str">
        <v>CNH8X1S=ICAP</v>
      </c>
      <c r="P11" s="163" t="s">
        <v>263</v>
      </c>
      <c r="Q11" s="163" t="s">
        <v>263</v>
      </c>
      <c r="R11" s="163" t="s">
        <v>263</v>
      </c>
      <c r="S11" s="163" t="s">
        <v>263</v>
      </c>
      <c r="T11" s="167" t="e">
        <f>_xll.qlMidSafe($P11,$Q11)</f>
        <v>#NUM!</v>
      </c>
      <c r="U11" s="165"/>
      <c r="V11" s="166">
        <v>0.154</v>
      </c>
      <c r="W11" s="165"/>
      <c r="X11" s="230" t="e">
        <v>#NUM!</v>
      </c>
      <c r="Y11" s="162" t="e">
        <f>_xll.qlSimpleQuoteSetValue(F11,X11/100,Trigger)</f>
        <v>#NUM!</v>
      </c>
      <c r="Z11" s="133"/>
      <c r="AB11" s="199" t="e">
        <f t="shared" si="2"/>
        <v>#VALUE!</v>
      </c>
    </row>
    <row r="12" spans="1:28" x14ac:dyDescent="0.2">
      <c r="A12" s="64"/>
      <c r="B12" s="111"/>
      <c r="C12" s="110">
        <v>9</v>
      </c>
      <c r="D12" s="109" t="s">
        <v>135</v>
      </c>
      <c r="E12" s="27" t="str">
        <f t="shared" si="0"/>
        <v>CNH9X1S_Quote</v>
      </c>
      <c r="F12" s="27" t="str">
        <f>_xll.qlSimpleQuote(Currency&amp;$C12&amp;$D12&amp;$B12&amp;QuoteSuffix,,RateTickValue,Permanent,Trigger,ObjectOverwrite)</f>
        <v>CNH9X1S_Quote#0000</v>
      </c>
      <c r="G12" s="108" t="str">
        <f>_xll.ohRangeRetrieveError(F12)</f>
        <v/>
      </c>
      <c r="H12" s="20"/>
      <c r="J12" s="64"/>
      <c r="K12" s="164"/>
      <c r="L12" s="210">
        <v>9</v>
      </c>
      <c r="M12" s="210" t="s">
        <v>135</v>
      </c>
      <c r="N12" s="168" t="str">
        <f t="shared" si="1"/>
        <v>CNH9X1S</v>
      </c>
      <c r="O12" s="168" t="str">
        <v>CNH9X1S=ICAP</v>
      </c>
      <c r="P12" s="163" t="s">
        <v>263</v>
      </c>
      <c r="Q12" s="163" t="s">
        <v>263</v>
      </c>
      <c r="R12" s="163" t="s">
        <v>263</v>
      </c>
      <c r="S12" s="163" t="s">
        <v>263</v>
      </c>
      <c r="T12" s="167" t="e">
        <f>_xll.qlMidSafe($P12,$Q12)</f>
        <v>#NUM!</v>
      </c>
      <c r="U12" s="165"/>
      <c r="V12" s="166">
        <v>0.157</v>
      </c>
      <c r="W12" s="165"/>
      <c r="X12" s="230" t="e">
        <v>#NUM!</v>
      </c>
      <c r="Y12" s="162" t="e">
        <f>_xll.qlSimpleQuoteSetValue(F12,X12/100,Trigger)</f>
        <v>#NUM!</v>
      </c>
      <c r="Z12" s="133"/>
      <c r="AB12" s="199" t="e">
        <f t="shared" si="2"/>
        <v>#VALUE!</v>
      </c>
    </row>
    <row r="13" spans="1:28" x14ac:dyDescent="0.2">
      <c r="A13" s="64"/>
      <c r="B13" s="111"/>
      <c r="C13" s="110">
        <v>10</v>
      </c>
      <c r="D13" s="109" t="s">
        <v>135</v>
      </c>
      <c r="E13" s="27" t="str">
        <f t="shared" si="0"/>
        <v>CNH10X1S_Quote</v>
      </c>
      <c r="F13" s="27" t="str">
        <f>_xll.qlSimpleQuote(Currency&amp;$C13&amp;$D13&amp;$B13&amp;QuoteSuffix,,RateTickValue,Permanent,Trigger,ObjectOverwrite)</f>
        <v>CNH10X1S_Quote#0000</v>
      </c>
      <c r="G13" s="108" t="str">
        <f>_xll.ohRangeRetrieveError(F13)</f>
        <v/>
      </c>
      <c r="H13" s="20"/>
      <c r="J13" s="64"/>
      <c r="K13" s="164"/>
      <c r="L13" s="210">
        <v>10</v>
      </c>
      <c r="M13" s="210" t="s">
        <v>135</v>
      </c>
      <c r="N13" s="168" t="str">
        <f t="shared" si="1"/>
        <v>CNH10X1S</v>
      </c>
      <c r="O13" s="168" t="str">
        <v>CNH10X1S=ICAP</v>
      </c>
      <c r="P13" s="163" t="s">
        <v>263</v>
      </c>
      <c r="Q13" s="163" t="s">
        <v>263</v>
      </c>
      <c r="R13" s="163" t="s">
        <v>263</v>
      </c>
      <c r="S13" s="163" t="s">
        <v>263</v>
      </c>
      <c r="T13" s="167" t="e">
        <f>_xll.qlMidSafe($P13,$Q13)</f>
        <v>#NUM!</v>
      </c>
      <c r="U13" s="165"/>
      <c r="V13" s="166">
        <v>0.16200000000000001</v>
      </c>
      <c r="W13" s="165"/>
      <c r="X13" s="230" t="e">
        <v>#NUM!</v>
      </c>
      <c r="Y13" s="162" t="e">
        <f>_xll.qlSimpleQuoteSetValue(F13,X13/100,Trigger)</f>
        <v>#NUM!</v>
      </c>
      <c r="Z13" s="133"/>
      <c r="AB13" s="199" t="e">
        <f t="shared" si="2"/>
        <v>#VALUE!</v>
      </c>
    </row>
    <row r="14" spans="1:28" x14ac:dyDescent="0.2">
      <c r="A14" s="64"/>
      <c r="B14" s="111"/>
      <c r="C14" s="110">
        <v>11</v>
      </c>
      <c r="D14" s="109" t="s">
        <v>135</v>
      </c>
      <c r="E14" s="27" t="str">
        <f t="shared" si="0"/>
        <v>CNH11X1S_Quote</v>
      </c>
      <c r="F14" s="27" t="str">
        <f>_xll.qlSimpleQuote(Currency&amp;$C14&amp;$D14&amp;$B14&amp;QuoteSuffix,,RateTickValue,Permanent,Trigger,ObjectOverwrite)</f>
        <v>CNH11X1S_Quote#0000</v>
      </c>
      <c r="G14" s="108" t="str">
        <f>_xll.ohRangeRetrieveError(F14)</f>
        <v/>
      </c>
      <c r="H14" s="20"/>
      <c r="J14" s="64"/>
      <c r="K14" s="164"/>
      <c r="L14" s="210">
        <v>11</v>
      </c>
      <c r="M14" s="210" t="s">
        <v>135</v>
      </c>
      <c r="N14" s="168" t="str">
        <f t="shared" si="1"/>
        <v>CNH11X1S</v>
      </c>
      <c r="O14" s="168" t="str">
        <v>CNH11X1S=ICAP</v>
      </c>
      <c r="P14" s="163" t="s">
        <v>263</v>
      </c>
      <c r="Q14" s="163" t="s">
        <v>263</v>
      </c>
      <c r="R14" s="163" t="s">
        <v>263</v>
      </c>
      <c r="S14" s="163" t="s">
        <v>263</v>
      </c>
      <c r="T14" s="167" t="e">
        <f>_xll.qlMidSafe($P14,$Q14)</f>
        <v>#NUM!</v>
      </c>
      <c r="U14" s="165"/>
      <c r="V14" s="166">
        <v>0.16799999999999998</v>
      </c>
      <c r="W14" s="165"/>
      <c r="X14" s="230" t="e">
        <v>#NUM!</v>
      </c>
      <c r="Y14" s="162" t="e">
        <f>_xll.qlSimpleQuoteSetValue(F14,X14/100,Trigger)</f>
        <v>#NUM!</v>
      </c>
      <c r="Z14" s="133"/>
      <c r="AB14" s="199" t="e">
        <f t="shared" si="2"/>
        <v>#VALUE!</v>
      </c>
    </row>
    <row r="15" spans="1:28" x14ac:dyDescent="0.2">
      <c r="A15" s="64"/>
      <c r="B15" s="111"/>
      <c r="C15" s="110">
        <v>12</v>
      </c>
      <c r="D15" s="109" t="s">
        <v>135</v>
      </c>
      <c r="E15" s="27" t="str">
        <f t="shared" si="0"/>
        <v>CNH12X1S_Quote</v>
      </c>
      <c r="F15" s="27" t="str">
        <f>_xll.qlSimpleQuote(Currency&amp;$C15&amp;$D15&amp;$B15&amp;QuoteSuffix,,RateTickValue,Permanent,Trigger,ObjectOverwrite)</f>
        <v>CNH12X1S_Quote#0000</v>
      </c>
      <c r="G15" s="108" t="str">
        <f>_xll.ohRangeRetrieveError(F15)</f>
        <v/>
      </c>
      <c r="H15" s="20"/>
      <c r="J15" s="64"/>
      <c r="K15" s="164"/>
      <c r="L15" s="210">
        <v>12</v>
      </c>
      <c r="M15" s="210" t="s">
        <v>135</v>
      </c>
      <c r="N15" s="168" t="str">
        <f t="shared" si="1"/>
        <v>CNH12X1S</v>
      </c>
      <c r="O15" s="168" t="str">
        <v>CNH12X1S=ICAP</v>
      </c>
      <c r="P15" s="163" t="s">
        <v>263</v>
      </c>
      <c r="Q15" s="163" t="s">
        <v>263</v>
      </c>
      <c r="R15" s="163" t="s">
        <v>263</v>
      </c>
      <c r="S15" s="163" t="s">
        <v>263</v>
      </c>
      <c r="T15" s="167" t="e">
        <f>_xll.qlMidSafe($P15,$Q15)</f>
        <v>#NUM!</v>
      </c>
      <c r="U15" s="165"/>
      <c r="V15" s="166">
        <v>0.17699999999999999</v>
      </c>
      <c r="W15" s="165"/>
      <c r="X15" s="230" t="e">
        <v>#NUM!</v>
      </c>
      <c r="Y15" s="162" t="e">
        <f>_xll.qlSimpleQuoteSetValue(F15,X15/100,Trigger)</f>
        <v>#NUM!</v>
      </c>
      <c r="Z15" s="133"/>
      <c r="AB15" s="199" t="e">
        <f t="shared" si="2"/>
        <v>#VALUE!</v>
      </c>
    </row>
    <row r="16" spans="1:28" ht="13.5" thickBot="1" x14ac:dyDescent="0.25">
      <c r="A16" s="19"/>
      <c r="B16" s="18"/>
      <c r="C16" s="18"/>
      <c r="D16" s="18"/>
      <c r="E16" s="18"/>
      <c r="F16" s="60"/>
      <c r="G16" s="60"/>
      <c r="H16" s="17"/>
      <c r="J16" s="64"/>
      <c r="K16" s="164"/>
      <c r="L16" s="210">
        <v>15</v>
      </c>
      <c r="M16" s="210" t="s">
        <v>135</v>
      </c>
      <c r="N16" s="168" t="str">
        <f t="shared" si="1"/>
        <v>CNH15X1S</v>
      </c>
      <c r="O16" s="168" t="str">
        <v>CNH15X1S=ICAP</v>
      </c>
      <c r="P16" s="163" t="s">
        <v>263</v>
      </c>
      <c r="Q16" s="163" t="s">
        <v>263</v>
      </c>
      <c r="R16" s="163" t="s">
        <v>263</v>
      </c>
      <c r="S16" s="163" t="s">
        <v>263</v>
      </c>
      <c r="T16" s="167" t="e">
        <f>_xll.qlMidSafe($P16,$Q16)</f>
        <v>#NUM!</v>
      </c>
      <c r="U16" s="165"/>
      <c r="V16" s="166">
        <v>0.22</v>
      </c>
      <c r="W16" s="165"/>
      <c r="X16" s="230" t="e">
        <v>#NUM!</v>
      </c>
      <c r="Y16" s="162" t="e">
        <f>_xll.qlSimpleQuoteSetValue(F16,X16/100,Trigger)</f>
        <v>#NUM!</v>
      </c>
      <c r="Z16" s="133"/>
    </row>
    <row r="17" spans="10:26" x14ac:dyDescent="0.2">
      <c r="J17" s="64"/>
      <c r="K17" s="164"/>
      <c r="L17" s="210">
        <v>18</v>
      </c>
      <c r="M17" s="210" t="s">
        <v>135</v>
      </c>
      <c r="N17" s="168" t="str">
        <f t="shared" si="1"/>
        <v>CNH18X1S</v>
      </c>
      <c r="O17" s="168" t="str">
        <v>CNH18X1S=ICAP</v>
      </c>
      <c r="P17" s="163" t="s">
        <v>263</v>
      </c>
      <c r="Q17" s="163" t="s">
        <v>263</v>
      </c>
      <c r="R17" s="163" t="s">
        <v>263</v>
      </c>
      <c r="S17" s="163" t="s">
        <v>263</v>
      </c>
      <c r="T17" s="167" t="e">
        <f>_xll.qlMidSafe($P17,$Q17)</f>
        <v>#NUM!</v>
      </c>
      <c r="U17" s="165"/>
      <c r="V17" s="166">
        <v>0.27900000000000003</v>
      </c>
      <c r="W17" s="165"/>
      <c r="X17" s="230" t="e">
        <v>#NUM!</v>
      </c>
      <c r="Y17" s="162" t="e">
        <f>_xll.qlSimpleQuoteSetValue(F17,X17/100,Trigger)</f>
        <v>#NUM!</v>
      </c>
      <c r="Z17" s="133"/>
    </row>
    <row r="18" spans="10:26" x14ac:dyDescent="0.2">
      <c r="J18" s="64"/>
      <c r="K18" s="164"/>
      <c r="L18" s="210">
        <v>24</v>
      </c>
      <c r="M18" s="210" t="s">
        <v>135</v>
      </c>
      <c r="N18" s="168" t="str">
        <f t="shared" si="1"/>
        <v>CNH24X1S</v>
      </c>
      <c r="O18" s="168" t="str">
        <v>CNH24X1S=ICAP</v>
      </c>
      <c r="P18" s="163" t="s">
        <v>263</v>
      </c>
      <c r="Q18" s="163" t="s">
        <v>263</v>
      </c>
      <c r="R18" s="163" t="s">
        <v>263</v>
      </c>
      <c r="S18" s="163" t="s">
        <v>263</v>
      </c>
      <c r="T18" s="167" t="e">
        <f>_xll.qlMidSafe($P18,$Q18)</f>
        <v>#NUM!</v>
      </c>
      <c r="U18" s="165"/>
      <c r="V18" s="177">
        <v>0.439</v>
      </c>
      <c r="W18" s="165"/>
      <c r="X18" s="223" t="e">
        <v>#NUM!</v>
      </c>
      <c r="Y18" s="175" t="e">
        <f>_xll.qlSimpleQuoteSetValue(F18,X18/100,Trigger)</f>
        <v>#NUM!</v>
      </c>
      <c r="Z18" s="133"/>
    </row>
    <row r="19" spans="10:26" ht="13.5" thickBot="1" x14ac:dyDescent="0.25">
      <c r="J19" s="19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8"/>
      <c r="V19" s="161"/>
      <c r="W19" s="18"/>
      <c r="X19" s="161"/>
      <c r="Y19" s="161"/>
      <c r="Z19" s="200"/>
    </row>
  </sheetData>
  <conditionalFormatting sqref="Y5:Y1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abSelected="1"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5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5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373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21" t="s">
        <v>237</v>
      </c>
      <c r="O1" s="246"/>
      <c r="P1" s="246"/>
      <c r="Q1" s="246"/>
      <c r="R1" s="118"/>
      <c r="S1" s="118" t="s">
        <v>215</v>
      </c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5"/>
      <c r="AE1" s="13"/>
      <c r="AF1" s="13"/>
      <c r="AG1" s="13"/>
      <c r="AH1" s="13"/>
      <c r="AI1" s="13"/>
      <c r="AJ1" s="13"/>
    </row>
    <row r="2" spans="1:36" x14ac:dyDescent="0.2">
      <c r="N2" s="197"/>
      <c r="O2" s="165"/>
      <c r="P2" s="165"/>
      <c r="Q2" s="165"/>
      <c r="R2" s="165"/>
      <c r="S2" s="86" t="s">
        <v>174</v>
      </c>
      <c r="T2" s="165"/>
      <c r="U2" s="165"/>
      <c r="V2" s="165"/>
      <c r="W2" s="165"/>
      <c r="X2" s="79"/>
      <c r="Y2" s="165"/>
      <c r="Z2" s="165"/>
      <c r="AA2" s="165"/>
      <c r="AB2" s="165"/>
      <c r="AC2" s="79"/>
      <c r="AD2" s="20"/>
      <c r="AE2" s="13"/>
      <c r="AF2" s="13"/>
      <c r="AG2" s="13"/>
      <c r="AH2" s="13"/>
      <c r="AI2" s="13"/>
      <c r="AJ2" s="13"/>
    </row>
    <row r="3" spans="1:36" ht="13.5" thickBot="1" x14ac:dyDescent="0.25">
      <c r="N3" s="64"/>
      <c r="O3" s="165"/>
      <c r="P3" s="165"/>
      <c r="Q3" s="165"/>
      <c r="R3" s="79"/>
      <c r="S3" s="79"/>
      <c r="T3" s="79"/>
      <c r="U3" s="79"/>
      <c r="V3" s="79"/>
      <c r="W3" s="79"/>
      <c r="X3" s="79"/>
      <c r="Y3" s="165"/>
      <c r="Z3" s="165"/>
      <c r="AA3" s="165"/>
      <c r="AB3" s="79"/>
      <c r="AC3" s="194">
        <f>_xll.ohTrigger(AC5:AC42)</f>
        <v>2</v>
      </c>
      <c r="AD3" s="133"/>
      <c r="AE3" s="13"/>
      <c r="AF3" s="13"/>
      <c r="AG3" s="13"/>
      <c r="AH3" s="13"/>
      <c r="AI3" s="13"/>
      <c r="AJ3" s="13"/>
    </row>
    <row r="4" spans="1:36" ht="23.25" thickBot="1" x14ac:dyDescent="0.25">
      <c r="A4" s="132" t="s">
        <v>146</v>
      </c>
      <c r="B4" s="118"/>
      <c r="C4" s="118"/>
      <c r="D4" s="118"/>
      <c r="E4" s="116"/>
      <c r="F4" s="117"/>
      <c r="G4" s="116"/>
      <c r="H4" s="115"/>
      <c r="N4" s="64"/>
      <c r="O4" s="219"/>
      <c r="P4" s="113"/>
      <c r="Q4" s="113"/>
      <c r="R4" s="113"/>
      <c r="S4" s="160" t="str">
        <f>_xll.RData(S5:S42,T4:W4,"RTFEED:IDN",ReutersRtMode,,T5)</f>
        <v>Updated at 12:37:12</v>
      </c>
      <c r="T4" s="218" t="s">
        <v>161</v>
      </c>
      <c r="U4" s="218" t="s">
        <v>160</v>
      </c>
      <c r="V4" s="218" t="s">
        <v>178</v>
      </c>
      <c r="W4" s="218" t="s">
        <v>196</v>
      </c>
      <c r="X4" s="190" t="s">
        <v>195</v>
      </c>
      <c r="Y4" s="165"/>
      <c r="Z4" s="192" t="s">
        <v>191</v>
      </c>
      <c r="AA4" s="165"/>
      <c r="AB4" s="372" t="s">
        <v>189</v>
      </c>
      <c r="AC4" s="44" t="s">
        <v>188</v>
      </c>
      <c r="AD4" s="133"/>
      <c r="AE4" s="13"/>
      <c r="AF4" s="13"/>
      <c r="AG4" s="13"/>
      <c r="AH4" s="13"/>
      <c r="AI4" s="13"/>
      <c r="AJ4" s="216" t="s">
        <v>194</v>
      </c>
    </row>
    <row r="5" spans="1:36" x14ac:dyDescent="0.2">
      <c r="A5" s="64"/>
      <c r="B5" s="43" t="s">
        <v>75</v>
      </c>
      <c r="C5" s="43"/>
      <c r="D5" s="43"/>
      <c r="E5" s="42" t="str">
        <f>Currency&amp;"_010_Sw"&amp;$C$6&amp;$D$6&amp;".xml"</f>
        <v>CNH_010_SwAB3L.xml</v>
      </c>
      <c r="F5" s="41" t="str">
        <f>IF(Serialize,_xll.ohObjectSave(F6:F42,SerializationPath&amp;E5,FileOverwrite,Serialize),"---")</f>
        <v>---</v>
      </c>
      <c r="G5" s="26" t="str">
        <f>_xll.ohRangeRetrieveError(F5)</f>
        <v/>
      </c>
      <c r="H5" s="20"/>
      <c r="J5" s="123" t="s">
        <v>144</v>
      </c>
      <c r="K5" s="122" t="s">
        <v>143</v>
      </c>
      <c r="L5" s="121" t="s">
        <v>142</v>
      </c>
      <c r="N5" s="64"/>
      <c r="O5" s="169" t="s">
        <v>14</v>
      </c>
      <c r="P5" s="210" t="str">
        <f t="array" ref="P5:P42">VLOOKUP(Currency,Conventions,2)</f>
        <v>AB</v>
      </c>
      <c r="Q5" s="210" t="str">
        <f t="array" ref="Q5:Q42">VLOOKUP(Currency,Conventions,3)</f>
        <v>3L</v>
      </c>
      <c r="R5" s="208" t="str">
        <f t="shared" ref="R5:R42" si="0">Currency&amp;$P5&amp;$Q5&amp;$O5</f>
        <v>CNHAB3L6M</v>
      </c>
      <c r="S5" s="208" t="str">
        <f t="array" ref="S5:S42">Instruments&amp;"="&amp;VLOOKUP(Contributor,ContributorTable,2,FALSE)</f>
        <v>CNHAB3L6M=ICAP</v>
      </c>
      <c r="T5" s="163" t="s">
        <v>263</v>
      </c>
      <c r="U5" s="163" t="s">
        <v>263</v>
      </c>
      <c r="V5" s="163" t="s">
        <v>263</v>
      </c>
      <c r="W5" s="163" t="s">
        <v>263</v>
      </c>
      <c r="X5" s="167" t="e">
        <f>_xll.qlMidSafe($T5,$U5)</f>
        <v>#NUM!</v>
      </c>
      <c r="Y5" s="165"/>
      <c r="Z5" s="166" t="e">
        <v>#NUM!</v>
      </c>
      <c r="AA5" s="165"/>
      <c r="AB5" s="230" t="e">
        <f t="array" ref="AB5:AB42">QuoteLive</f>
        <v>#NUM!</v>
      </c>
      <c r="AC5" s="374" t="e">
        <f>_xll.qlSimpleQuoteSetValue(F5,AB5/100,Trigger)</f>
        <v>#NUM!</v>
      </c>
      <c r="AD5" s="133"/>
      <c r="AE5" s="13"/>
      <c r="AF5" s="271" t="s">
        <v>71</v>
      </c>
      <c r="AG5" s="39" t="s">
        <v>141</v>
      </c>
      <c r="AH5" s="38" t="s">
        <v>65</v>
      </c>
      <c r="AI5" s="13"/>
      <c r="AJ5" s="199" t="e">
        <f t="shared" ref="AJ5:AJ42" si="1">(U5-X5)/50</f>
        <v>#VALUE!</v>
      </c>
    </row>
    <row r="6" spans="1:36" x14ac:dyDescent="0.2">
      <c r="A6" s="64"/>
      <c r="B6" s="112" t="s">
        <v>8</v>
      </c>
      <c r="C6" s="29" t="str">
        <f t="array" ref="C6:C42">VLOOKUP(Currency,SwapMainSetConventions,2)</f>
        <v>AB</v>
      </c>
      <c r="D6" s="29" t="str">
        <f t="array" ref="D6:D42">VLOOKUP(Currency,SwapMainSetConventions,3)</f>
        <v>3L</v>
      </c>
      <c r="E6" s="27" t="str">
        <f t="shared" ref="E6:E42" si="2">Currency&amp;$C6&amp;$D6&amp;$B6&amp;QuoteSuffix</f>
        <v>CNHAB3L1Y_Quote</v>
      </c>
      <c r="F6" s="27" t="str">
        <f>_xll.qlSimpleQuote(Currency&amp;$C6&amp;$D6&amp;$B6&amp;QuoteSuffix,,RateTickValue,Permanent,Trigger,ObjectOverwrite)</f>
        <v>CNHAB3L1Y_Quote#0000</v>
      </c>
      <c r="G6" s="15" t="str">
        <f>_xll.ohRangeRetrieveError(F6)</f>
        <v/>
      </c>
      <c r="H6" s="20"/>
      <c r="J6" s="120" t="s">
        <v>71</v>
      </c>
      <c r="K6" s="36" t="s">
        <v>141</v>
      </c>
      <c r="L6" s="35" t="s">
        <v>65</v>
      </c>
      <c r="N6" s="64"/>
      <c r="O6" s="169" t="s">
        <v>8</v>
      </c>
      <c r="P6" s="210" t="str">
        <v>AB</v>
      </c>
      <c r="Q6" s="210" t="str">
        <v>3L</v>
      </c>
      <c r="R6" s="208" t="str">
        <f t="shared" si="0"/>
        <v>CNHAB3L1Y</v>
      </c>
      <c r="S6" s="208" t="str">
        <v>CNHAB3L1Y=ICAP</v>
      </c>
      <c r="T6" s="163" t="s">
        <v>263</v>
      </c>
      <c r="U6" s="163" t="s">
        <v>263</v>
      </c>
      <c r="V6" s="163" t="s">
        <v>263</v>
      </c>
      <c r="W6" s="163" t="s">
        <v>263</v>
      </c>
      <c r="X6" s="167" t="e">
        <f>_xll.qlMidSafe($T6,$U6)</f>
        <v>#NUM!</v>
      </c>
      <c r="Y6" s="165"/>
      <c r="Z6" s="166">
        <v>0.25900000000000001</v>
      </c>
      <c r="AA6" s="165"/>
      <c r="AB6" s="230" t="e">
        <v>#NUM!</v>
      </c>
      <c r="AC6" s="162" t="e">
        <f>_xll.qlSimpleQuoteSetValue(F6,AB6/100,Trigger)</f>
        <v>#NUM!</v>
      </c>
      <c r="AD6" s="133"/>
      <c r="AE6" s="13"/>
      <c r="AF6" s="120" t="s">
        <v>70</v>
      </c>
      <c r="AG6" s="36" t="s">
        <v>141</v>
      </c>
      <c r="AH6" s="35" t="s">
        <v>76</v>
      </c>
      <c r="AI6" s="13"/>
      <c r="AJ6" s="199" t="e">
        <f t="shared" si="1"/>
        <v>#VALUE!</v>
      </c>
    </row>
    <row r="7" spans="1:36" x14ac:dyDescent="0.2">
      <c r="A7" s="64"/>
      <c r="B7" s="111" t="s">
        <v>74</v>
      </c>
      <c r="C7" s="29" t="str">
        <v>AB</v>
      </c>
      <c r="D7" s="29" t="str">
        <v>3L</v>
      </c>
      <c r="E7" s="27" t="str">
        <f t="shared" si="2"/>
        <v>CNHAB3L15M_Quote</v>
      </c>
      <c r="F7" s="27" t="str">
        <f>_xll.qlSimpleQuote(Currency&amp;$C7&amp;$D7&amp;$B7&amp;QuoteSuffix,,RateTickValue,Permanent,Trigger,ObjectOverwrite)</f>
        <v>CNHAB3L15M_Quote#0000</v>
      </c>
      <c r="G7" s="108" t="str">
        <f>_xll.ohRangeRetrieveError(F7)</f>
        <v/>
      </c>
      <c r="H7" s="20"/>
      <c r="J7" s="120" t="s">
        <v>70</v>
      </c>
      <c r="K7" s="36" t="s">
        <v>141</v>
      </c>
      <c r="L7" s="35" t="s">
        <v>76</v>
      </c>
      <c r="N7" s="64"/>
      <c r="O7" s="169" t="s">
        <v>74</v>
      </c>
      <c r="P7" s="210" t="str">
        <v>AB</v>
      </c>
      <c r="Q7" s="210" t="str">
        <v>3L</v>
      </c>
      <c r="R7" s="208" t="str">
        <f t="shared" si="0"/>
        <v>CNHAB3L15M</v>
      </c>
      <c r="S7" s="208" t="str">
        <v>CNHAB3L15M=ICAP</v>
      </c>
      <c r="T7" s="163" t="s">
        <v>263</v>
      </c>
      <c r="U7" s="163" t="s">
        <v>263</v>
      </c>
      <c r="V7" s="163" t="s">
        <v>263</v>
      </c>
      <c r="W7" s="163" t="s">
        <v>263</v>
      </c>
      <c r="X7" s="167" t="e">
        <f>_xll.qlMidSafe($T7,$U7)</f>
        <v>#NUM!</v>
      </c>
      <c r="Y7" s="165"/>
      <c r="Z7" s="166" t="e">
        <v>#NUM!</v>
      </c>
      <c r="AA7" s="165"/>
      <c r="AB7" s="230" t="e">
        <v>#NUM!</v>
      </c>
      <c r="AC7" s="162" t="e">
        <f>_xll.qlSimpleQuoteSetValue(F7,AB7/100,Trigger)</f>
        <v>#NUM!</v>
      </c>
      <c r="AD7" s="133"/>
      <c r="AE7" s="13"/>
      <c r="AF7" s="120" t="s">
        <v>68</v>
      </c>
      <c r="AG7" s="36" t="s">
        <v>139</v>
      </c>
      <c r="AH7" s="35" t="s">
        <v>65</v>
      </c>
      <c r="AI7" s="13"/>
      <c r="AJ7" s="199" t="e">
        <f t="shared" si="1"/>
        <v>#VALUE!</v>
      </c>
    </row>
    <row r="8" spans="1:36" x14ac:dyDescent="0.2">
      <c r="A8" s="64"/>
      <c r="B8" s="111" t="s">
        <v>73</v>
      </c>
      <c r="C8" s="29" t="str">
        <v>AB</v>
      </c>
      <c r="D8" s="29" t="str">
        <v>3L</v>
      </c>
      <c r="E8" s="27" t="str">
        <f t="shared" si="2"/>
        <v>CNHAB3L18M_Quote</v>
      </c>
      <c r="F8" s="27" t="str">
        <f>_xll.qlSimpleQuote(Currency&amp;$C8&amp;$D8&amp;$B8&amp;QuoteSuffix,,RateTickValue,Permanent,Trigger,ObjectOverwrite)</f>
        <v>CNHAB3L18M_Quote#0000</v>
      </c>
      <c r="G8" s="108" t="str">
        <f>_xll.ohRangeRetrieveError(F8)</f>
        <v/>
      </c>
      <c r="H8" s="20"/>
      <c r="J8" s="120" t="s">
        <v>68</v>
      </c>
      <c r="K8" s="36" t="s">
        <v>139</v>
      </c>
      <c r="L8" s="35" t="s">
        <v>65</v>
      </c>
      <c r="N8" s="64"/>
      <c r="O8" s="169" t="s">
        <v>73</v>
      </c>
      <c r="P8" s="210" t="str">
        <v>AB</v>
      </c>
      <c r="Q8" s="210" t="str">
        <v>3L</v>
      </c>
      <c r="R8" s="208" t="str">
        <f t="shared" si="0"/>
        <v>CNHAB3L18M</v>
      </c>
      <c r="S8" s="208" t="str">
        <v>CNHAB3L18M=ICAP</v>
      </c>
      <c r="T8" s="163" t="s">
        <v>263</v>
      </c>
      <c r="U8" s="163" t="s">
        <v>263</v>
      </c>
      <c r="V8" s="163" t="s">
        <v>263</v>
      </c>
      <c r="W8" s="163" t="s">
        <v>263</v>
      </c>
      <c r="X8" s="167" t="e">
        <f>_xll.qlMidSafe($T8,$U8)</f>
        <v>#NUM!</v>
      </c>
      <c r="Y8" s="165"/>
      <c r="Z8" s="166" t="e">
        <v>#NUM!</v>
      </c>
      <c r="AA8" s="165"/>
      <c r="AB8" s="230" t="e">
        <v>#NUM!</v>
      </c>
      <c r="AC8" s="162" t="e">
        <f>_xll.qlSimpleQuoteSetValue(F8,AB8/100,Trigger)</f>
        <v>#NUM!</v>
      </c>
      <c r="AD8" s="133"/>
      <c r="AE8" s="13"/>
      <c r="AF8" s="120" t="s">
        <v>67</v>
      </c>
      <c r="AG8" s="36" t="s">
        <v>140</v>
      </c>
      <c r="AH8" s="35" t="s">
        <v>65</v>
      </c>
      <c r="AI8" s="13"/>
      <c r="AJ8" s="199" t="e">
        <f t="shared" si="1"/>
        <v>#VALUE!</v>
      </c>
    </row>
    <row r="9" spans="1:36" ht="13.5" thickBot="1" x14ac:dyDescent="0.25">
      <c r="A9" s="64"/>
      <c r="B9" s="111" t="s">
        <v>72</v>
      </c>
      <c r="C9" s="29" t="str">
        <v>AB</v>
      </c>
      <c r="D9" s="29" t="str">
        <v>3L</v>
      </c>
      <c r="E9" s="27" t="str">
        <f t="shared" si="2"/>
        <v>CNHAB3L21M_Quote</v>
      </c>
      <c r="F9" s="27" t="str">
        <f>_xll.qlSimpleQuote(Currency&amp;$C9&amp;$D9&amp;$B9&amp;QuoteSuffix,,RateTickValue,Permanent,Trigger,ObjectOverwrite)</f>
        <v>CNHAB3L21M_Quote#0000</v>
      </c>
      <c r="G9" s="108" t="str">
        <f>_xll.ohRangeRetrieveError(F9)</f>
        <v/>
      </c>
      <c r="H9" s="20"/>
      <c r="J9" s="120" t="s">
        <v>67</v>
      </c>
      <c r="K9" s="36" t="s">
        <v>140</v>
      </c>
      <c r="L9" s="35" t="s">
        <v>65</v>
      </c>
      <c r="N9" s="64"/>
      <c r="O9" s="169" t="s">
        <v>72</v>
      </c>
      <c r="P9" s="210" t="str">
        <v>AB</v>
      </c>
      <c r="Q9" s="210" t="str">
        <v>3L</v>
      </c>
      <c r="R9" s="208" t="str">
        <f t="shared" si="0"/>
        <v>CNHAB3L21M</v>
      </c>
      <c r="S9" s="208" t="str">
        <v>CNHAB3L21M=ICAP</v>
      </c>
      <c r="T9" s="163" t="s">
        <v>263</v>
      </c>
      <c r="U9" s="163" t="s">
        <v>263</v>
      </c>
      <c r="V9" s="163" t="s">
        <v>263</v>
      </c>
      <c r="W9" s="163" t="s">
        <v>263</v>
      </c>
      <c r="X9" s="167" t="e">
        <f>_xll.qlMidSafe($T9,$U9)</f>
        <v>#NUM!</v>
      </c>
      <c r="Y9" s="165"/>
      <c r="Z9" s="166" t="e">
        <v>#NUM!</v>
      </c>
      <c r="AA9" s="165"/>
      <c r="AB9" s="230" t="e">
        <v>#NUM!</v>
      </c>
      <c r="AC9" s="162" t="e">
        <f>_xll.qlSimpleQuoteSetValue(F9,AB9/100,Trigger)</f>
        <v>#NUM!</v>
      </c>
      <c r="AD9" s="133"/>
      <c r="AE9" s="13"/>
      <c r="AF9" s="119" t="s">
        <v>64</v>
      </c>
      <c r="AG9" s="33" t="s">
        <v>139</v>
      </c>
      <c r="AH9" s="32" t="s">
        <v>65</v>
      </c>
      <c r="AI9" s="13"/>
      <c r="AJ9" s="199" t="e">
        <f t="shared" si="1"/>
        <v>#VALUE!</v>
      </c>
    </row>
    <row r="10" spans="1:36" ht="13.5" thickBot="1" x14ac:dyDescent="0.25">
      <c r="A10" s="64"/>
      <c r="B10" s="111" t="s">
        <v>59</v>
      </c>
      <c r="C10" s="29" t="str">
        <v>AB</v>
      </c>
      <c r="D10" s="29" t="str">
        <v>3L</v>
      </c>
      <c r="E10" s="27" t="str">
        <f t="shared" si="2"/>
        <v>CNHAB3L2Y_Quote</v>
      </c>
      <c r="F10" s="27" t="str">
        <f>_xll.qlSimpleQuote(Currency&amp;$C10&amp;$D10&amp;$B10&amp;QuoteSuffix,,RateTickValue,Permanent,Trigger,ObjectOverwrite)</f>
        <v>CNHAB3L2Y_Quote#0000</v>
      </c>
      <c r="G10" s="108" t="str">
        <f>_xll.ohRangeRetrieveError(F10)</f>
        <v/>
      </c>
      <c r="H10" s="20"/>
      <c r="J10" s="119" t="s">
        <v>64</v>
      </c>
      <c r="K10" s="33" t="s">
        <v>139</v>
      </c>
      <c r="L10" s="32" t="s">
        <v>65</v>
      </c>
      <c r="N10" s="64"/>
      <c r="O10" s="169" t="s">
        <v>59</v>
      </c>
      <c r="P10" s="210" t="str">
        <v>AB</v>
      </c>
      <c r="Q10" s="210" t="str">
        <v>3L</v>
      </c>
      <c r="R10" s="208" t="str">
        <f t="shared" si="0"/>
        <v>CNHAB3L2Y</v>
      </c>
      <c r="S10" s="208" t="str">
        <v>CNHAB3L2Y=ICAP</v>
      </c>
      <c r="T10" s="163" t="s">
        <v>263</v>
      </c>
      <c r="U10" s="163" t="s">
        <v>263</v>
      </c>
      <c r="V10" s="163" t="s">
        <v>263</v>
      </c>
      <c r="W10" s="163" t="s">
        <v>263</v>
      </c>
      <c r="X10" s="167" t="e">
        <f>_xll.qlMidSafe($T10,$U10)</f>
        <v>#NUM!</v>
      </c>
      <c r="Y10" s="165"/>
      <c r="Z10" s="166">
        <v>0.52200000000000002</v>
      </c>
      <c r="AA10" s="165"/>
      <c r="AB10" s="230" t="e">
        <v>#NUM!</v>
      </c>
      <c r="AC10" s="162" t="e">
        <f>_xll.qlSimpleQuoteSetValue(F10,AB10/100,Trigger)</f>
        <v>#NUM!</v>
      </c>
      <c r="AD10" s="133"/>
      <c r="AE10" s="13"/>
      <c r="AF10" s="13"/>
      <c r="AG10" s="13"/>
      <c r="AH10" s="13"/>
      <c r="AI10" s="13"/>
      <c r="AJ10" s="199" t="e">
        <f t="shared" si="1"/>
        <v>#VALUE!</v>
      </c>
    </row>
    <row r="11" spans="1:36" x14ac:dyDescent="0.2">
      <c r="A11" s="64"/>
      <c r="B11" s="111" t="s">
        <v>58</v>
      </c>
      <c r="C11" s="29" t="str">
        <v>AB</v>
      </c>
      <c r="D11" s="29" t="str">
        <v>3L</v>
      </c>
      <c r="E11" s="27" t="str">
        <f t="shared" si="2"/>
        <v>CNHAB3L3Y_Quote</v>
      </c>
      <c r="F11" s="27" t="str">
        <f>_xll.qlSimpleQuote(Currency&amp;$C11&amp;$D11&amp;$B11&amp;QuoteSuffix,,RateTickValue,Permanent,Trigger,ObjectOverwrite)</f>
        <v>CNHAB3L3Y_Quote#0000</v>
      </c>
      <c r="G11" s="108" t="str">
        <f>_xll.ohRangeRetrieveError(F11)</f>
        <v/>
      </c>
      <c r="H11" s="20"/>
      <c r="N11" s="64"/>
      <c r="O11" s="169" t="s">
        <v>58</v>
      </c>
      <c r="P11" s="36" t="str">
        <v>AB</v>
      </c>
      <c r="Q11" s="36" t="str">
        <v>3L</v>
      </c>
      <c r="R11" s="208" t="str">
        <f t="shared" si="0"/>
        <v>CNHAB3L3Y</v>
      </c>
      <c r="S11" s="208" t="str">
        <v>CNHAB3L3Y=ICAP</v>
      </c>
      <c r="T11" s="163" t="s">
        <v>263</v>
      </c>
      <c r="U11" s="163" t="s">
        <v>263</v>
      </c>
      <c r="V11" s="163" t="s">
        <v>263</v>
      </c>
      <c r="W11" s="163" t="s">
        <v>263</v>
      </c>
      <c r="X11" s="167" t="e">
        <f>_xll.qlMidSafe($T11,$U11)</f>
        <v>#NUM!</v>
      </c>
      <c r="Y11" s="165"/>
      <c r="Z11" s="166">
        <v>0.93300000000000005</v>
      </c>
      <c r="AA11" s="165"/>
      <c r="AB11" s="230" t="e">
        <v>#NUM!</v>
      </c>
      <c r="AC11" s="162" t="e">
        <f>_xll.qlSimpleQuoteSetValue(F11,AB11/100,Trigger)</f>
        <v>#NUM!</v>
      </c>
      <c r="AD11" s="133"/>
      <c r="AE11" s="13"/>
      <c r="AF11" s="13"/>
      <c r="AG11" s="13"/>
      <c r="AH11" s="13"/>
      <c r="AI11" s="13"/>
      <c r="AJ11" s="199" t="e">
        <f t="shared" si="1"/>
        <v>#VALUE!</v>
      </c>
    </row>
    <row r="12" spans="1:36" x14ac:dyDescent="0.2">
      <c r="A12" s="64"/>
      <c r="B12" s="111" t="s">
        <v>57</v>
      </c>
      <c r="C12" s="29" t="str">
        <v>AB</v>
      </c>
      <c r="D12" s="29" t="str">
        <v>3L</v>
      </c>
      <c r="E12" s="27" t="str">
        <f t="shared" si="2"/>
        <v>CNHAB3L4Y_Quote</v>
      </c>
      <c r="F12" s="27" t="str">
        <f>_xll.qlSimpleQuote(Currency&amp;$C12&amp;$D12&amp;$B12&amp;QuoteSuffix,,RateTickValue,Permanent,Trigger,ObjectOverwrite)</f>
        <v>CNHAB3L4Y_Quote#0000</v>
      </c>
      <c r="G12" s="108" t="str">
        <f>_xll.ohRangeRetrieveError(F12)</f>
        <v/>
      </c>
      <c r="H12" s="20"/>
      <c r="N12" s="64"/>
      <c r="O12" s="169" t="s">
        <v>57</v>
      </c>
      <c r="P12" s="36" t="str">
        <v>AB</v>
      </c>
      <c r="Q12" s="36" t="str">
        <v>3L</v>
      </c>
      <c r="R12" s="208" t="str">
        <f t="shared" si="0"/>
        <v>CNHAB3L4Y</v>
      </c>
      <c r="S12" s="208" t="str">
        <v>CNHAB3L4Y=ICAP</v>
      </c>
      <c r="T12" s="163" t="s">
        <v>263</v>
      </c>
      <c r="U12" s="163" t="s">
        <v>263</v>
      </c>
      <c r="V12" s="163" t="s">
        <v>263</v>
      </c>
      <c r="W12" s="163" t="s">
        <v>263</v>
      </c>
      <c r="X12" s="167" t="e">
        <f>_xll.qlMidSafe($T12,$U12)</f>
        <v>#NUM!</v>
      </c>
      <c r="Y12" s="165"/>
      <c r="Z12" s="166">
        <v>1.3439999999999999</v>
      </c>
      <c r="AA12" s="165"/>
      <c r="AB12" s="230" t="e">
        <v>#NUM!</v>
      </c>
      <c r="AC12" s="162" t="e">
        <f>_xll.qlSimpleQuoteSetValue(F12,AB12/100,Trigger)</f>
        <v>#NUM!</v>
      </c>
      <c r="AD12" s="133"/>
      <c r="AE12" s="13"/>
      <c r="AF12" s="13"/>
      <c r="AG12" s="13"/>
      <c r="AH12" s="13"/>
      <c r="AI12" s="13"/>
      <c r="AJ12" s="199" t="e">
        <f t="shared" si="1"/>
        <v>#VALUE!</v>
      </c>
    </row>
    <row r="13" spans="1:36" x14ac:dyDescent="0.2">
      <c r="A13" s="64"/>
      <c r="B13" s="111" t="s">
        <v>56</v>
      </c>
      <c r="C13" s="29" t="str">
        <v>AB</v>
      </c>
      <c r="D13" s="29" t="str">
        <v>3L</v>
      </c>
      <c r="E13" s="27" t="str">
        <f t="shared" si="2"/>
        <v>CNHAB3L5Y_Quote</v>
      </c>
      <c r="F13" s="27" t="str">
        <f>_xll.qlSimpleQuote(Currency&amp;$C13&amp;$D13&amp;$B13&amp;QuoteSuffix,,RateTickValue,Permanent,Trigger,ObjectOverwrite)</f>
        <v>CNHAB3L5Y_Quote#0000</v>
      </c>
      <c r="G13" s="108" t="str">
        <f>_xll.ohRangeRetrieveError(F13)</f>
        <v/>
      </c>
      <c r="H13" s="20"/>
      <c r="N13" s="64"/>
      <c r="O13" s="169" t="s">
        <v>56</v>
      </c>
      <c r="P13" s="36" t="str">
        <v>AB</v>
      </c>
      <c r="Q13" s="36" t="str">
        <v>3L</v>
      </c>
      <c r="R13" s="208" t="str">
        <f t="shared" si="0"/>
        <v>CNHAB3L5Y</v>
      </c>
      <c r="S13" s="208" t="str">
        <v>CNHAB3L5Y=ICAP</v>
      </c>
      <c r="T13" s="163" t="s">
        <v>263</v>
      </c>
      <c r="U13" s="163" t="s">
        <v>263</v>
      </c>
      <c r="V13" s="163" t="s">
        <v>263</v>
      </c>
      <c r="W13" s="163" t="s">
        <v>263</v>
      </c>
      <c r="X13" s="167" t="e">
        <f>_xll.qlMidSafe($T13,$U13)</f>
        <v>#NUM!</v>
      </c>
      <c r="Y13" s="165"/>
      <c r="Z13" s="166">
        <v>1.6949999999999998</v>
      </c>
      <c r="AA13" s="165"/>
      <c r="AB13" s="230" t="e">
        <v>#NUM!</v>
      </c>
      <c r="AC13" s="162" t="e">
        <f>_xll.qlSimpleQuoteSetValue(F13,AB13/100,Trigger)</f>
        <v>#NUM!</v>
      </c>
      <c r="AD13" s="133"/>
      <c r="AE13" s="13"/>
      <c r="AF13" s="13"/>
      <c r="AG13" s="13"/>
      <c r="AH13" s="13"/>
      <c r="AI13" s="13"/>
      <c r="AJ13" s="199" t="e">
        <f t="shared" si="1"/>
        <v>#VALUE!</v>
      </c>
    </row>
    <row r="14" spans="1:36" x14ac:dyDescent="0.2">
      <c r="A14" s="64"/>
      <c r="B14" s="111" t="s">
        <v>55</v>
      </c>
      <c r="C14" s="29" t="str">
        <v>AB</v>
      </c>
      <c r="D14" s="29" t="str">
        <v>3L</v>
      </c>
      <c r="E14" s="27" t="str">
        <f t="shared" si="2"/>
        <v>CNHAB3L6Y_Quote</v>
      </c>
      <c r="F14" s="27" t="str">
        <f>_xll.qlSimpleQuote(Currency&amp;$C14&amp;$D14&amp;$B14&amp;QuoteSuffix,,RateTickValue,Permanent,Trigger,ObjectOverwrite)</f>
        <v>CNHAB3L6Y_Quote#0000</v>
      </c>
      <c r="G14" s="108" t="str">
        <f>_xll.ohRangeRetrieveError(F14)</f>
        <v/>
      </c>
      <c r="H14" s="20"/>
      <c r="N14" s="64"/>
      <c r="O14" s="169" t="s">
        <v>55</v>
      </c>
      <c r="P14" s="36" t="str">
        <v>AB</v>
      </c>
      <c r="Q14" s="36" t="str">
        <v>3L</v>
      </c>
      <c r="R14" s="208" t="str">
        <f t="shared" si="0"/>
        <v>CNHAB3L6Y</v>
      </c>
      <c r="S14" s="208" t="str">
        <v>CNHAB3L6Y=ICAP</v>
      </c>
      <c r="T14" s="163" t="s">
        <v>263</v>
      </c>
      <c r="U14" s="163" t="s">
        <v>263</v>
      </c>
      <c r="V14" s="163" t="s">
        <v>263</v>
      </c>
      <c r="W14" s="163" t="s">
        <v>263</v>
      </c>
      <c r="X14" s="167" t="e">
        <f>_xll.qlMidSafe($T14,$U14)</f>
        <v>#NUM!</v>
      </c>
      <c r="Y14" s="165"/>
      <c r="Z14" s="166">
        <v>1.984</v>
      </c>
      <c r="AA14" s="165"/>
      <c r="AB14" s="230" t="e">
        <v>#NUM!</v>
      </c>
      <c r="AC14" s="162" t="e">
        <f>_xll.qlSimpleQuoteSetValue(F14,AB14/100,Trigger)</f>
        <v>#NUM!</v>
      </c>
      <c r="AD14" s="133"/>
      <c r="AE14" s="13"/>
      <c r="AF14" s="13"/>
      <c r="AG14" s="13"/>
      <c r="AH14" s="13"/>
      <c r="AI14" s="13"/>
      <c r="AJ14" s="199" t="e">
        <f t="shared" si="1"/>
        <v>#VALUE!</v>
      </c>
    </row>
    <row r="15" spans="1:36" x14ac:dyDescent="0.2">
      <c r="A15" s="64"/>
      <c r="B15" s="111" t="s">
        <v>54</v>
      </c>
      <c r="C15" s="29" t="str">
        <v>AB</v>
      </c>
      <c r="D15" s="29" t="str">
        <v>3L</v>
      </c>
      <c r="E15" s="27" t="str">
        <f t="shared" si="2"/>
        <v>CNHAB3L7Y_Quote</v>
      </c>
      <c r="F15" s="27" t="str">
        <f>_xll.qlSimpleQuote(Currency&amp;$C15&amp;$D15&amp;$B15&amp;QuoteSuffix,,RateTickValue,Permanent,Trigger,ObjectOverwrite)</f>
        <v>CNHAB3L7Y_Quote#0000</v>
      </c>
      <c r="G15" s="108" t="str">
        <f>_xll.ohRangeRetrieveError(F15)</f>
        <v/>
      </c>
      <c r="H15" s="20"/>
      <c r="N15" s="64"/>
      <c r="O15" s="169" t="s">
        <v>54</v>
      </c>
      <c r="P15" s="36" t="str">
        <v>AB</v>
      </c>
      <c r="Q15" s="36" t="str">
        <v>3L</v>
      </c>
      <c r="R15" s="208" t="str">
        <f t="shared" si="0"/>
        <v>CNHAB3L7Y</v>
      </c>
      <c r="S15" s="208" t="str">
        <v>CNHAB3L7Y=ICAP</v>
      </c>
      <c r="T15" s="163" t="s">
        <v>263</v>
      </c>
      <c r="U15" s="163" t="s">
        <v>263</v>
      </c>
      <c r="V15" s="163" t="s">
        <v>263</v>
      </c>
      <c r="W15" s="163" t="s">
        <v>263</v>
      </c>
      <c r="X15" s="167" t="e">
        <f>_xll.qlMidSafe($T15,$U15)</f>
        <v>#NUM!</v>
      </c>
      <c r="Y15" s="165"/>
      <c r="Z15" s="166">
        <v>2.2190000000000003</v>
      </c>
      <c r="AA15" s="165"/>
      <c r="AB15" s="230" t="e">
        <v>#NUM!</v>
      </c>
      <c r="AC15" s="162" t="e">
        <f>_xll.qlSimpleQuoteSetValue(F15,AB15/100,Trigger)</f>
        <v>#NUM!</v>
      </c>
      <c r="AD15" s="133"/>
      <c r="AE15" s="13"/>
      <c r="AF15" s="13"/>
      <c r="AG15" s="13"/>
      <c r="AH15" s="13"/>
      <c r="AI15" s="13"/>
      <c r="AJ15" s="199" t="e">
        <f t="shared" si="1"/>
        <v>#VALUE!</v>
      </c>
    </row>
    <row r="16" spans="1:36" x14ac:dyDescent="0.2">
      <c r="A16" s="64"/>
      <c r="B16" s="111" t="s">
        <v>53</v>
      </c>
      <c r="C16" s="29" t="str">
        <v>AB</v>
      </c>
      <c r="D16" s="29" t="str">
        <v>3L</v>
      </c>
      <c r="E16" s="27" t="str">
        <f t="shared" si="2"/>
        <v>CNHAB3L8Y_Quote</v>
      </c>
      <c r="F16" s="27" t="str">
        <f>_xll.qlSimpleQuote(Currency&amp;$C16&amp;$D16&amp;$B16&amp;QuoteSuffix,,RateTickValue,Permanent,Trigger,ObjectOverwrite)</f>
        <v>CNHAB3L8Y_Quote#0000</v>
      </c>
      <c r="G16" s="108" t="str">
        <f>_xll.ohRangeRetrieveError(F16)</f>
        <v/>
      </c>
      <c r="H16" s="20"/>
      <c r="N16" s="64"/>
      <c r="O16" s="169" t="s">
        <v>53</v>
      </c>
      <c r="P16" s="36" t="str">
        <v>AB</v>
      </c>
      <c r="Q16" s="36" t="str">
        <v>3L</v>
      </c>
      <c r="R16" s="208" t="str">
        <f t="shared" si="0"/>
        <v>CNHAB3L8Y</v>
      </c>
      <c r="S16" s="208" t="str">
        <v>CNHAB3L8Y=ICAP</v>
      </c>
      <c r="T16" s="163" t="s">
        <v>263</v>
      </c>
      <c r="U16" s="163" t="s">
        <v>263</v>
      </c>
      <c r="V16" s="163" t="s">
        <v>263</v>
      </c>
      <c r="W16" s="163" t="s">
        <v>263</v>
      </c>
      <c r="X16" s="167" t="e">
        <f>_xll.qlMidSafe($T16,$U16)</f>
        <v>#NUM!</v>
      </c>
      <c r="Y16" s="165"/>
      <c r="Z16" s="166">
        <v>2.41</v>
      </c>
      <c r="AA16" s="165"/>
      <c r="AB16" s="230" t="e">
        <v>#NUM!</v>
      </c>
      <c r="AC16" s="162" t="e">
        <f>_xll.qlSimpleQuoteSetValue(F16,AB16/100,Trigger)</f>
        <v>#NUM!</v>
      </c>
      <c r="AD16" s="133"/>
      <c r="AE16" s="13"/>
      <c r="AF16" s="13"/>
      <c r="AG16" s="13"/>
      <c r="AH16" s="13"/>
      <c r="AI16" s="13"/>
      <c r="AJ16" s="199" t="e">
        <f t="shared" si="1"/>
        <v>#VALUE!</v>
      </c>
    </row>
    <row r="17" spans="1:36" x14ac:dyDescent="0.2">
      <c r="A17" s="64"/>
      <c r="B17" s="111" t="s">
        <v>52</v>
      </c>
      <c r="C17" s="29" t="str">
        <v>AB</v>
      </c>
      <c r="D17" s="29" t="str">
        <v>3L</v>
      </c>
      <c r="E17" s="27" t="str">
        <f t="shared" si="2"/>
        <v>CNHAB3L9Y_Quote</v>
      </c>
      <c r="F17" s="27" t="str">
        <f>_xll.qlSimpleQuote(Currency&amp;$C17&amp;$D17&amp;$B17&amp;QuoteSuffix,,RateTickValue,Permanent,Trigger,ObjectOverwrite)</f>
        <v>CNHAB3L9Y_Quote#0000</v>
      </c>
      <c r="G17" s="108" t="str">
        <f>_xll.ohRangeRetrieveError(F17)</f>
        <v/>
      </c>
      <c r="H17" s="20"/>
      <c r="N17" s="64"/>
      <c r="O17" s="169" t="s">
        <v>52</v>
      </c>
      <c r="P17" s="36" t="str">
        <v>AB</v>
      </c>
      <c r="Q17" s="36" t="str">
        <v>3L</v>
      </c>
      <c r="R17" s="208" t="str">
        <f t="shared" si="0"/>
        <v>CNHAB3L9Y</v>
      </c>
      <c r="S17" s="208" t="str">
        <v>CNHAB3L9Y=ICAP</v>
      </c>
      <c r="T17" s="163" t="s">
        <v>263</v>
      </c>
      <c r="U17" s="163" t="s">
        <v>263</v>
      </c>
      <c r="V17" s="163" t="s">
        <v>263</v>
      </c>
      <c r="W17" s="163" t="s">
        <v>263</v>
      </c>
      <c r="X17" s="167" t="e">
        <f>_xll.qlMidSafe($T17,$U17)</f>
        <v>#NUM!</v>
      </c>
      <c r="Y17" s="165"/>
      <c r="Z17" s="166">
        <v>2.5670000000000002</v>
      </c>
      <c r="AA17" s="165"/>
      <c r="AB17" s="230" t="e">
        <v>#NUM!</v>
      </c>
      <c r="AC17" s="162" t="e">
        <f>_xll.qlSimpleQuoteSetValue(F17,AB17/100,Trigger)</f>
        <v>#NUM!</v>
      </c>
      <c r="AD17" s="133"/>
      <c r="AE17" s="13"/>
      <c r="AF17" s="13"/>
      <c r="AG17" s="13"/>
      <c r="AH17" s="13"/>
      <c r="AI17" s="13"/>
      <c r="AJ17" s="199" t="e">
        <f t="shared" si="1"/>
        <v>#VALUE!</v>
      </c>
    </row>
    <row r="18" spans="1:36" x14ac:dyDescent="0.2">
      <c r="A18" s="64"/>
      <c r="B18" s="111" t="s">
        <v>51</v>
      </c>
      <c r="C18" s="29" t="str">
        <v>AB</v>
      </c>
      <c r="D18" s="29" t="str">
        <v>3L</v>
      </c>
      <c r="E18" s="27" t="str">
        <f t="shared" si="2"/>
        <v>CNHAB3L10Y_Quote</v>
      </c>
      <c r="F18" s="27" t="str">
        <f>_xll.qlSimpleQuote(Currency&amp;$C18&amp;$D18&amp;$B18&amp;QuoteSuffix,,RateTickValue,Permanent,Trigger,ObjectOverwrite)</f>
        <v>CNHAB3L10Y_Quote#0000</v>
      </c>
      <c r="G18" s="108" t="str">
        <f>_xll.ohRangeRetrieveError(F18)</f>
        <v/>
      </c>
      <c r="H18" s="20"/>
      <c r="N18" s="64"/>
      <c r="O18" s="169" t="s">
        <v>51</v>
      </c>
      <c r="P18" s="36" t="str">
        <v>AB</v>
      </c>
      <c r="Q18" s="36" t="str">
        <v>3L</v>
      </c>
      <c r="R18" s="208" t="str">
        <f t="shared" si="0"/>
        <v>CNHAB3L10Y</v>
      </c>
      <c r="S18" s="208" t="str">
        <v>CNHAB3L10Y=ICAP</v>
      </c>
      <c r="T18" s="163" t="s">
        <v>263</v>
      </c>
      <c r="U18" s="163" t="s">
        <v>263</v>
      </c>
      <c r="V18" s="163" t="s">
        <v>263</v>
      </c>
      <c r="W18" s="163" t="s">
        <v>263</v>
      </c>
      <c r="X18" s="167" t="e">
        <f>_xll.qlMidSafe($T18,$U18)</f>
        <v>#NUM!</v>
      </c>
      <c r="Y18" s="165"/>
      <c r="Z18" s="166">
        <v>2.6989999999999998</v>
      </c>
      <c r="AA18" s="165"/>
      <c r="AB18" s="230" t="e">
        <v>#NUM!</v>
      </c>
      <c r="AC18" s="162" t="e">
        <f>_xll.qlSimpleQuoteSetValue(F18,AB18/100,Trigger)</f>
        <v>#NUM!</v>
      </c>
      <c r="AD18" s="133"/>
      <c r="AE18" s="13"/>
      <c r="AF18" s="13"/>
      <c r="AG18" s="13"/>
      <c r="AH18" s="13"/>
      <c r="AI18" s="13"/>
      <c r="AJ18" s="199" t="e">
        <f t="shared" si="1"/>
        <v>#VALUE!</v>
      </c>
    </row>
    <row r="19" spans="1:36" x14ac:dyDescent="0.2">
      <c r="A19" s="64"/>
      <c r="B19" s="111" t="s">
        <v>50</v>
      </c>
      <c r="C19" s="29" t="str">
        <v>AB</v>
      </c>
      <c r="D19" s="29" t="str">
        <v>3L</v>
      </c>
      <c r="E19" s="27" t="str">
        <f t="shared" si="2"/>
        <v>CNHAB3L11Y_Quote</v>
      </c>
      <c r="F19" s="27" t="str">
        <f>_xll.qlSimpleQuote(Currency&amp;$C19&amp;$D19&amp;$B19&amp;QuoteSuffix,,RateTickValue,Permanent,Trigger,ObjectOverwrite)</f>
        <v>CNHAB3L11Y_Quote#0000</v>
      </c>
      <c r="G19" s="108" t="str">
        <f>_xll.ohRangeRetrieveError(F19)</f>
        <v/>
      </c>
      <c r="H19" s="20"/>
      <c r="N19" s="64"/>
      <c r="O19" s="169" t="s">
        <v>50</v>
      </c>
      <c r="P19" s="36" t="str">
        <v>AB</v>
      </c>
      <c r="Q19" s="36" t="str">
        <v>3L</v>
      </c>
      <c r="R19" s="208" t="str">
        <f t="shared" si="0"/>
        <v>CNHAB3L11Y</v>
      </c>
      <c r="S19" s="208" t="str">
        <v>CNHAB3L11Y=ICAP</v>
      </c>
      <c r="T19" s="163" t="s">
        <v>263</v>
      </c>
      <c r="U19" s="163" t="s">
        <v>263</v>
      </c>
      <c r="V19" s="163" t="s">
        <v>263</v>
      </c>
      <c r="W19" s="163" t="s">
        <v>263</v>
      </c>
      <c r="X19" s="167" t="e">
        <f>_xll.qlMidSafe($T19,$U19)</f>
        <v>#NUM!</v>
      </c>
      <c r="Y19" s="165"/>
      <c r="Z19" s="166" t="e">
        <v>#NUM!</v>
      </c>
      <c r="AA19" s="165"/>
      <c r="AB19" s="230" t="e">
        <v>#NUM!</v>
      </c>
      <c r="AC19" s="162" t="e">
        <f>_xll.qlSimpleQuoteSetValue(F19,AB19/100,Trigger)</f>
        <v>#NUM!</v>
      </c>
      <c r="AD19" s="133"/>
      <c r="AE19" s="13"/>
      <c r="AF19" s="13"/>
      <c r="AG19" s="13"/>
      <c r="AH19" s="13"/>
      <c r="AI19" s="13"/>
      <c r="AJ19" s="199" t="e">
        <f t="shared" si="1"/>
        <v>#VALUE!</v>
      </c>
    </row>
    <row r="20" spans="1:36" x14ac:dyDescent="0.2">
      <c r="A20" s="64"/>
      <c r="B20" s="111" t="s">
        <v>49</v>
      </c>
      <c r="C20" s="29" t="str">
        <v>AB</v>
      </c>
      <c r="D20" s="29" t="str">
        <v>3L</v>
      </c>
      <c r="E20" s="27" t="str">
        <f t="shared" si="2"/>
        <v>CNHAB3L12Y_Quote</v>
      </c>
      <c r="F20" s="27" t="str">
        <f>_xll.qlSimpleQuote(Currency&amp;$C20&amp;$D20&amp;$B20&amp;QuoteSuffix,,RateTickValue,Permanent,Trigger,ObjectOverwrite)</f>
        <v>CNHAB3L12Y_Quote#0000</v>
      </c>
      <c r="G20" s="108" t="str">
        <f>_xll.ohRangeRetrieveError(F20)</f>
        <v/>
      </c>
      <c r="H20" s="20"/>
      <c r="N20" s="64"/>
      <c r="O20" s="169" t="s">
        <v>49</v>
      </c>
      <c r="P20" s="36" t="str">
        <v>AB</v>
      </c>
      <c r="Q20" s="36" t="str">
        <v>3L</v>
      </c>
      <c r="R20" s="208" t="str">
        <f t="shared" si="0"/>
        <v>CNHAB3L12Y</v>
      </c>
      <c r="S20" s="208" t="str">
        <v>CNHAB3L12Y=ICAP</v>
      </c>
      <c r="T20" s="163" t="s">
        <v>263</v>
      </c>
      <c r="U20" s="163" t="s">
        <v>263</v>
      </c>
      <c r="V20" s="163" t="s">
        <v>263</v>
      </c>
      <c r="W20" s="163" t="s">
        <v>263</v>
      </c>
      <c r="X20" s="167" t="e">
        <f>_xll.qlMidSafe($T20,$U20)</f>
        <v>#NUM!</v>
      </c>
      <c r="Y20" s="165"/>
      <c r="Z20" s="166">
        <v>2.9089999999999998</v>
      </c>
      <c r="AA20" s="165"/>
      <c r="AB20" s="230" t="e">
        <v>#NUM!</v>
      </c>
      <c r="AC20" s="162" t="e">
        <f>_xll.qlSimpleQuoteSetValue(F20,AB20/100,Trigger)</f>
        <v>#NUM!</v>
      </c>
      <c r="AD20" s="133"/>
      <c r="AE20" s="13"/>
      <c r="AF20" s="13"/>
      <c r="AG20" s="13"/>
      <c r="AH20" s="13"/>
      <c r="AI20" s="13"/>
      <c r="AJ20" s="199" t="e">
        <f t="shared" si="1"/>
        <v>#VALUE!</v>
      </c>
    </row>
    <row r="21" spans="1:36" x14ac:dyDescent="0.2">
      <c r="A21" s="64"/>
      <c r="B21" s="111" t="s">
        <v>48</v>
      </c>
      <c r="C21" s="29" t="str">
        <v>AB</v>
      </c>
      <c r="D21" s="29" t="str">
        <v>3L</v>
      </c>
      <c r="E21" s="27" t="str">
        <f t="shared" si="2"/>
        <v>CNHAB3L13Y_Quote</v>
      </c>
      <c r="F21" s="27" t="str">
        <f>_xll.qlSimpleQuote(Currency&amp;$C21&amp;$D21&amp;$B21&amp;QuoteSuffix,,RateTickValue,Permanent,Trigger,ObjectOverwrite)</f>
        <v>CNHAB3L13Y_Quote#0000</v>
      </c>
      <c r="G21" s="108" t="str">
        <f>_xll.ohRangeRetrieveError(F21)</f>
        <v/>
      </c>
      <c r="H21" s="20"/>
      <c r="N21" s="64"/>
      <c r="O21" s="169" t="s">
        <v>48</v>
      </c>
      <c r="P21" s="36" t="str">
        <v>AB</v>
      </c>
      <c r="Q21" s="36" t="str">
        <v>3L</v>
      </c>
      <c r="R21" s="208" t="str">
        <f t="shared" si="0"/>
        <v>CNHAB3L13Y</v>
      </c>
      <c r="S21" s="208" t="str">
        <v>CNHAB3L13Y=ICAP</v>
      </c>
      <c r="T21" s="163" t="s">
        <v>263</v>
      </c>
      <c r="U21" s="163" t="s">
        <v>263</v>
      </c>
      <c r="V21" s="163" t="s">
        <v>263</v>
      </c>
      <c r="W21" s="163" t="s">
        <v>263</v>
      </c>
      <c r="X21" s="167" t="e">
        <f>_xll.qlMidSafe($T21,$U21)</f>
        <v>#NUM!</v>
      </c>
      <c r="Y21" s="165"/>
      <c r="Z21" s="166" t="e">
        <v>#NUM!</v>
      </c>
      <c r="AA21" s="165"/>
      <c r="AB21" s="230" t="e">
        <v>#NUM!</v>
      </c>
      <c r="AC21" s="162" t="e">
        <f>_xll.qlSimpleQuoteSetValue(F21,AB21/100,Trigger)</f>
        <v>#NUM!</v>
      </c>
      <c r="AD21" s="133"/>
      <c r="AE21" s="13"/>
      <c r="AF21" s="13"/>
      <c r="AG21" s="13"/>
      <c r="AH21" s="13"/>
      <c r="AI21" s="13"/>
      <c r="AJ21" s="199" t="e">
        <f t="shared" si="1"/>
        <v>#VALUE!</v>
      </c>
    </row>
    <row r="22" spans="1:36" x14ac:dyDescent="0.2">
      <c r="A22" s="64"/>
      <c r="B22" s="111" t="s">
        <v>47</v>
      </c>
      <c r="C22" s="29" t="str">
        <v>AB</v>
      </c>
      <c r="D22" s="29" t="str">
        <v>3L</v>
      </c>
      <c r="E22" s="27" t="str">
        <f t="shared" si="2"/>
        <v>CNHAB3L14Y_Quote</v>
      </c>
      <c r="F22" s="27" t="str">
        <f>_xll.qlSimpleQuote(Currency&amp;$C22&amp;$D22&amp;$B22&amp;QuoteSuffix,,RateTickValue,Permanent,Trigger,ObjectOverwrite)</f>
        <v>CNHAB3L14Y_Quote#0000</v>
      </c>
      <c r="G22" s="108" t="str">
        <f>_xll.ohRangeRetrieveError(F22)</f>
        <v/>
      </c>
      <c r="H22" s="20"/>
      <c r="N22" s="64"/>
      <c r="O22" s="169" t="s">
        <v>47</v>
      </c>
      <c r="P22" s="36" t="str">
        <v>AB</v>
      </c>
      <c r="Q22" s="36" t="str">
        <v>3L</v>
      </c>
      <c r="R22" s="208" t="str">
        <f t="shared" si="0"/>
        <v>CNHAB3L14Y</v>
      </c>
      <c r="S22" s="208" t="str">
        <v>CNHAB3L14Y=ICAP</v>
      </c>
      <c r="T22" s="163" t="s">
        <v>263</v>
      </c>
      <c r="U22" s="163" t="s">
        <v>263</v>
      </c>
      <c r="V22" s="163" t="s">
        <v>263</v>
      </c>
      <c r="W22" s="163" t="s">
        <v>263</v>
      </c>
      <c r="X22" s="167" t="e">
        <f>_xll.qlMidSafe($T22,$U22)</f>
        <v>#NUM!</v>
      </c>
      <c r="Y22" s="165"/>
      <c r="Z22" s="166" t="e">
        <v>#NUM!</v>
      </c>
      <c r="AA22" s="165"/>
      <c r="AB22" s="230" t="e">
        <v>#NUM!</v>
      </c>
      <c r="AC22" s="162" t="e">
        <f>_xll.qlSimpleQuoteSetValue(F22,AB22/100,Trigger)</f>
        <v>#NUM!</v>
      </c>
      <c r="AD22" s="133"/>
      <c r="AE22" s="13"/>
      <c r="AF22" s="13"/>
      <c r="AG22" s="13"/>
      <c r="AH22" s="13"/>
      <c r="AI22" s="13"/>
      <c r="AJ22" s="199" t="e">
        <f t="shared" si="1"/>
        <v>#VALUE!</v>
      </c>
    </row>
    <row r="23" spans="1:36" x14ac:dyDescent="0.2">
      <c r="A23" s="64"/>
      <c r="B23" s="111" t="s">
        <v>46</v>
      </c>
      <c r="C23" s="29" t="str">
        <v>AB</v>
      </c>
      <c r="D23" s="29" t="str">
        <v>3L</v>
      </c>
      <c r="E23" s="27" t="str">
        <f t="shared" si="2"/>
        <v>CNHAB3L15Y_Quote</v>
      </c>
      <c r="F23" s="27" t="str">
        <f>_xll.qlSimpleQuote(Currency&amp;$C23&amp;$D23&amp;$B23&amp;QuoteSuffix,,RateTickValue,Permanent,Trigger,ObjectOverwrite)</f>
        <v>CNHAB3L15Y_Quote#0000</v>
      </c>
      <c r="G23" s="108" t="str">
        <f>_xll.ohRangeRetrieveError(F23)</f>
        <v/>
      </c>
      <c r="H23" s="20"/>
      <c r="N23" s="64"/>
      <c r="O23" s="169" t="s">
        <v>46</v>
      </c>
      <c r="P23" s="36" t="str">
        <v>AB</v>
      </c>
      <c r="Q23" s="36" t="str">
        <v>3L</v>
      </c>
      <c r="R23" s="208" t="str">
        <f t="shared" si="0"/>
        <v>CNHAB3L15Y</v>
      </c>
      <c r="S23" s="208" t="str">
        <v>CNHAB3L15Y=ICAP</v>
      </c>
      <c r="T23" s="163" t="s">
        <v>263</v>
      </c>
      <c r="U23" s="163" t="s">
        <v>263</v>
      </c>
      <c r="V23" s="163" t="s">
        <v>263</v>
      </c>
      <c r="W23" s="163" t="s">
        <v>263</v>
      </c>
      <c r="X23" s="167" t="e">
        <f>_xll.qlMidSafe($T23,$U23)</f>
        <v>#NUM!</v>
      </c>
      <c r="Y23" s="165"/>
      <c r="Z23" s="166">
        <v>3.12</v>
      </c>
      <c r="AA23" s="165"/>
      <c r="AB23" s="230" t="e">
        <v>#NUM!</v>
      </c>
      <c r="AC23" s="162" t="e">
        <f>_xll.qlSimpleQuoteSetValue(F23,AB23/100,Trigger)</f>
        <v>#NUM!</v>
      </c>
      <c r="AD23" s="133"/>
      <c r="AE23" s="13"/>
      <c r="AF23" s="13"/>
      <c r="AG23" s="13"/>
      <c r="AH23" s="13"/>
      <c r="AI23" s="13"/>
      <c r="AJ23" s="199" t="e">
        <f t="shared" si="1"/>
        <v>#VALUE!</v>
      </c>
    </row>
    <row r="24" spans="1:36" x14ac:dyDescent="0.2">
      <c r="A24" s="64"/>
      <c r="B24" s="111" t="s">
        <v>45</v>
      </c>
      <c r="C24" s="29" t="str">
        <v>AB</v>
      </c>
      <c r="D24" s="29" t="str">
        <v>3L</v>
      </c>
      <c r="E24" s="27" t="str">
        <f t="shared" si="2"/>
        <v>CNHAB3L16Y_Quote</v>
      </c>
      <c r="F24" s="27" t="str">
        <f>_xll.qlSimpleQuote(Currency&amp;$C24&amp;$D24&amp;$B24&amp;QuoteSuffix,,RateTickValue,Permanent,Trigger,ObjectOverwrite)</f>
        <v>CNHAB3L16Y_Quote#0000</v>
      </c>
      <c r="G24" s="108" t="str">
        <f>_xll.ohRangeRetrieveError(F24)</f>
        <v/>
      </c>
      <c r="H24" s="20"/>
      <c r="N24" s="64"/>
      <c r="O24" s="169" t="s">
        <v>45</v>
      </c>
      <c r="P24" s="36" t="str">
        <v>AB</v>
      </c>
      <c r="Q24" s="36" t="str">
        <v>3L</v>
      </c>
      <c r="R24" s="208" t="str">
        <f t="shared" si="0"/>
        <v>CNHAB3L16Y</v>
      </c>
      <c r="S24" s="208" t="str">
        <v>CNHAB3L16Y=ICAP</v>
      </c>
      <c r="T24" s="163" t="s">
        <v>263</v>
      </c>
      <c r="U24" s="163" t="s">
        <v>263</v>
      </c>
      <c r="V24" s="163" t="s">
        <v>263</v>
      </c>
      <c r="W24" s="163" t="s">
        <v>263</v>
      </c>
      <c r="X24" s="167" t="e">
        <f>_xll.qlMidSafe($T24,$U24)</f>
        <v>#NUM!</v>
      </c>
      <c r="Y24" s="165"/>
      <c r="Z24" s="166" t="e">
        <v>#NUM!</v>
      </c>
      <c r="AA24" s="165"/>
      <c r="AB24" s="230" t="e">
        <v>#NUM!</v>
      </c>
      <c r="AC24" s="162" t="e">
        <f>_xll.qlSimpleQuoteSetValue(F24,AB24/100,Trigger)</f>
        <v>#NUM!</v>
      </c>
      <c r="AD24" s="133"/>
      <c r="AE24" s="13"/>
      <c r="AF24" s="13"/>
      <c r="AG24" s="13"/>
      <c r="AH24" s="13"/>
      <c r="AI24" s="13"/>
      <c r="AJ24" s="199" t="e">
        <f t="shared" si="1"/>
        <v>#VALUE!</v>
      </c>
    </row>
    <row r="25" spans="1:36" x14ac:dyDescent="0.2">
      <c r="A25" s="64"/>
      <c r="B25" s="111" t="s">
        <v>44</v>
      </c>
      <c r="C25" s="29" t="str">
        <v>AB</v>
      </c>
      <c r="D25" s="29" t="str">
        <v>3L</v>
      </c>
      <c r="E25" s="27" t="str">
        <f t="shared" si="2"/>
        <v>CNHAB3L17Y_Quote</v>
      </c>
      <c r="F25" s="27" t="str">
        <f>_xll.qlSimpleQuote(Currency&amp;$C25&amp;$D25&amp;$B25&amp;QuoteSuffix,,RateTickValue,Permanent,Trigger,ObjectOverwrite)</f>
        <v>CNHAB3L17Y_Quote#0000</v>
      </c>
      <c r="G25" s="108" t="str">
        <f>_xll.ohRangeRetrieveError(F25)</f>
        <v/>
      </c>
      <c r="H25" s="20"/>
      <c r="N25" s="64"/>
      <c r="O25" s="169" t="s">
        <v>44</v>
      </c>
      <c r="P25" s="36" t="str">
        <v>AB</v>
      </c>
      <c r="Q25" s="36" t="str">
        <v>3L</v>
      </c>
      <c r="R25" s="208" t="str">
        <f t="shared" si="0"/>
        <v>CNHAB3L17Y</v>
      </c>
      <c r="S25" s="208" t="str">
        <v>CNHAB3L17Y=ICAP</v>
      </c>
      <c r="T25" s="163" t="s">
        <v>263</v>
      </c>
      <c r="U25" s="163" t="s">
        <v>263</v>
      </c>
      <c r="V25" s="163" t="s">
        <v>263</v>
      </c>
      <c r="W25" s="163" t="s">
        <v>263</v>
      </c>
      <c r="X25" s="167" t="e">
        <f>_xll.qlMidSafe($T25,$U25)</f>
        <v>#NUM!</v>
      </c>
      <c r="Y25" s="165"/>
      <c r="Z25" s="166" t="e">
        <v>#NUM!</v>
      </c>
      <c r="AA25" s="165"/>
      <c r="AB25" s="230" t="e">
        <v>#NUM!</v>
      </c>
      <c r="AC25" s="162" t="e">
        <f>_xll.qlSimpleQuoteSetValue(F25,AB25/100,Trigger)</f>
        <v>#NUM!</v>
      </c>
      <c r="AD25" s="133"/>
      <c r="AE25" s="13"/>
      <c r="AF25" s="13"/>
      <c r="AG25" s="13"/>
      <c r="AH25" s="13"/>
      <c r="AI25" s="13"/>
      <c r="AJ25" s="199" t="e">
        <f t="shared" si="1"/>
        <v>#VALUE!</v>
      </c>
    </row>
    <row r="26" spans="1:36" x14ac:dyDescent="0.2">
      <c r="A26" s="64"/>
      <c r="B26" s="111" t="s">
        <v>43</v>
      </c>
      <c r="C26" s="29" t="str">
        <v>AB</v>
      </c>
      <c r="D26" s="29" t="str">
        <v>3L</v>
      </c>
      <c r="E26" s="27" t="str">
        <f t="shared" si="2"/>
        <v>CNHAB3L18Y_Quote</v>
      </c>
      <c r="F26" s="27" t="str">
        <f>_xll.qlSimpleQuote(Currency&amp;$C26&amp;$D26&amp;$B26&amp;QuoteSuffix,,RateTickValue,Permanent,Trigger,ObjectOverwrite)</f>
        <v>CNHAB3L18Y_Quote#0000</v>
      </c>
      <c r="G26" s="108" t="str">
        <f>_xll.ohRangeRetrieveError(F26)</f>
        <v/>
      </c>
      <c r="H26" s="20"/>
      <c r="N26" s="64"/>
      <c r="O26" s="169" t="s">
        <v>43</v>
      </c>
      <c r="P26" s="36" t="str">
        <v>AB</v>
      </c>
      <c r="Q26" s="36" t="str">
        <v>3L</v>
      </c>
      <c r="R26" s="208" t="str">
        <f t="shared" si="0"/>
        <v>CNHAB3L18Y</v>
      </c>
      <c r="S26" s="208" t="str">
        <v>CNHAB3L18Y=ICAP</v>
      </c>
      <c r="T26" s="163" t="s">
        <v>263</v>
      </c>
      <c r="U26" s="163" t="s">
        <v>263</v>
      </c>
      <c r="V26" s="163" t="s">
        <v>263</v>
      </c>
      <c r="W26" s="163" t="s">
        <v>263</v>
      </c>
      <c r="X26" s="167" t="e">
        <f>_xll.qlMidSafe($T26,$U26)</f>
        <v>#NUM!</v>
      </c>
      <c r="Y26" s="165"/>
      <c r="Z26" s="166" t="e">
        <v>#NUM!</v>
      </c>
      <c r="AA26" s="165"/>
      <c r="AB26" s="230" t="e">
        <v>#NUM!</v>
      </c>
      <c r="AC26" s="162" t="e">
        <f>_xll.qlSimpleQuoteSetValue(F26,AB26/100,Trigger)</f>
        <v>#NUM!</v>
      </c>
      <c r="AD26" s="133"/>
      <c r="AE26" s="13"/>
      <c r="AF26" s="13"/>
      <c r="AG26" s="13"/>
      <c r="AH26" s="13"/>
      <c r="AI26" s="13"/>
      <c r="AJ26" s="199" t="e">
        <f t="shared" si="1"/>
        <v>#VALUE!</v>
      </c>
    </row>
    <row r="27" spans="1:36" x14ac:dyDescent="0.2">
      <c r="A27" s="64"/>
      <c r="B27" s="111" t="s">
        <v>42</v>
      </c>
      <c r="C27" s="29" t="str">
        <v>AB</v>
      </c>
      <c r="D27" s="29" t="str">
        <v>3L</v>
      </c>
      <c r="E27" s="27" t="str">
        <f t="shared" si="2"/>
        <v>CNHAB3L19Y_Quote</v>
      </c>
      <c r="F27" s="27" t="str">
        <f>_xll.qlSimpleQuote(Currency&amp;$C27&amp;$D27&amp;$B27&amp;QuoteSuffix,,RateTickValue,Permanent,Trigger,ObjectOverwrite)</f>
        <v>CNHAB3L19Y_Quote#0000</v>
      </c>
      <c r="G27" s="108" t="str">
        <f>_xll.ohRangeRetrieveError(F27)</f>
        <v/>
      </c>
      <c r="H27" s="20"/>
      <c r="N27" s="64"/>
      <c r="O27" s="169" t="s">
        <v>42</v>
      </c>
      <c r="P27" s="36" t="str">
        <v>AB</v>
      </c>
      <c r="Q27" s="36" t="str">
        <v>3L</v>
      </c>
      <c r="R27" s="208" t="str">
        <f t="shared" si="0"/>
        <v>CNHAB3L19Y</v>
      </c>
      <c r="S27" s="208" t="str">
        <v>CNHAB3L19Y=ICAP</v>
      </c>
      <c r="T27" s="163" t="s">
        <v>263</v>
      </c>
      <c r="U27" s="163" t="s">
        <v>263</v>
      </c>
      <c r="V27" s="163" t="s">
        <v>263</v>
      </c>
      <c r="W27" s="163" t="s">
        <v>263</v>
      </c>
      <c r="X27" s="167" t="e">
        <f>_xll.qlMidSafe($T27,$U27)</f>
        <v>#NUM!</v>
      </c>
      <c r="Y27" s="165"/>
      <c r="Z27" s="166" t="e">
        <v>#NUM!</v>
      </c>
      <c r="AA27" s="165"/>
      <c r="AB27" s="230" t="e">
        <v>#NUM!</v>
      </c>
      <c r="AC27" s="162" t="e">
        <f>_xll.qlSimpleQuoteSetValue(F27,AB27/100,Trigger)</f>
        <v>#NUM!</v>
      </c>
      <c r="AD27" s="133"/>
      <c r="AE27" s="13"/>
      <c r="AF27" s="13"/>
      <c r="AG27" s="13"/>
      <c r="AH27" s="13"/>
      <c r="AI27" s="13"/>
      <c r="AJ27" s="199" t="e">
        <f t="shared" si="1"/>
        <v>#VALUE!</v>
      </c>
    </row>
    <row r="28" spans="1:36" x14ac:dyDescent="0.2">
      <c r="A28" s="64"/>
      <c r="B28" s="111" t="s">
        <v>41</v>
      </c>
      <c r="C28" s="29" t="str">
        <v>AB</v>
      </c>
      <c r="D28" s="29" t="str">
        <v>3L</v>
      </c>
      <c r="E28" s="27" t="str">
        <f t="shared" si="2"/>
        <v>CNHAB3L20Y_Quote</v>
      </c>
      <c r="F28" s="27" t="str">
        <f>_xll.qlSimpleQuote(Currency&amp;$C28&amp;$D28&amp;$B28&amp;QuoteSuffix,,RateTickValue,Permanent,Trigger,ObjectOverwrite)</f>
        <v>CNHAB3L20Y_Quote#0000</v>
      </c>
      <c r="G28" s="108" t="str">
        <f>_xll.ohRangeRetrieveError(F28)</f>
        <v/>
      </c>
      <c r="H28" s="20"/>
      <c r="N28" s="64"/>
      <c r="O28" s="169" t="s">
        <v>41</v>
      </c>
      <c r="P28" s="36" t="str">
        <v>AB</v>
      </c>
      <c r="Q28" s="36" t="str">
        <v>3L</v>
      </c>
      <c r="R28" s="208" t="str">
        <f t="shared" si="0"/>
        <v>CNHAB3L20Y</v>
      </c>
      <c r="S28" s="208" t="str">
        <v>CNHAB3L20Y=ICAP</v>
      </c>
      <c r="T28" s="163" t="s">
        <v>263</v>
      </c>
      <c r="U28" s="163" t="s">
        <v>263</v>
      </c>
      <c r="V28" s="163" t="s">
        <v>263</v>
      </c>
      <c r="W28" s="163" t="s">
        <v>263</v>
      </c>
      <c r="X28" s="167" t="e">
        <f>_xll.qlMidSafe($T28,$U28)</f>
        <v>#NUM!</v>
      </c>
      <c r="Y28" s="165"/>
      <c r="Z28" s="166">
        <v>3.3040000000000003</v>
      </c>
      <c r="AA28" s="165"/>
      <c r="AB28" s="230" t="e">
        <v>#NUM!</v>
      </c>
      <c r="AC28" s="162" t="e">
        <f>_xll.qlSimpleQuoteSetValue(F28,AB28/100,Trigger)</f>
        <v>#NUM!</v>
      </c>
      <c r="AD28" s="133"/>
      <c r="AE28" s="13"/>
      <c r="AF28" s="13"/>
      <c r="AG28" s="13"/>
      <c r="AH28" s="13"/>
      <c r="AI28" s="13"/>
      <c r="AJ28" s="199" t="e">
        <f t="shared" si="1"/>
        <v>#VALUE!</v>
      </c>
    </row>
    <row r="29" spans="1:36" x14ac:dyDescent="0.2">
      <c r="A29" s="64"/>
      <c r="B29" s="111" t="s">
        <v>40</v>
      </c>
      <c r="C29" s="29" t="str">
        <v>AB</v>
      </c>
      <c r="D29" s="29" t="str">
        <v>3L</v>
      </c>
      <c r="E29" s="27" t="str">
        <f t="shared" si="2"/>
        <v>CNHAB3L21Y_Quote</v>
      </c>
      <c r="F29" s="27" t="str">
        <f>_xll.qlSimpleQuote(Currency&amp;$C29&amp;$D29&amp;$B29&amp;QuoteSuffix,,RateTickValue,Permanent,Trigger,ObjectOverwrite)</f>
        <v>CNHAB3L21Y_Quote#0000</v>
      </c>
      <c r="G29" s="108" t="str">
        <f>_xll.ohRangeRetrieveError(F29)</f>
        <v/>
      </c>
      <c r="H29" s="20"/>
      <c r="N29" s="64"/>
      <c r="O29" s="169" t="s">
        <v>40</v>
      </c>
      <c r="P29" s="165" t="str">
        <v>AB</v>
      </c>
      <c r="Q29" s="165" t="str">
        <v>3L</v>
      </c>
      <c r="R29" s="208" t="str">
        <f t="shared" si="0"/>
        <v>CNHAB3L21Y</v>
      </c>
      <c r="S29" s="208" t="str">
        <v>CNHAB3L21Y=ICAP</v>
      </c>
      <c r="T29" s="163" t="s">
        <v>263</v>
      </c>
      <c r="U29" s="163" t="s">
        <v>263</v>
      </c>
      <c r="V29" s="163" t="s">
        <v>263</v>
      </c>
      <c r="W29" s="163" t="s">
        <v>263</v>
      </c>
      <c r="X29" s="167" t="e">
        <f>_xll.qlMidSafe($T29,$U29)</f>
        <v>#NUM!</v>
      </c>
      <c r="Y29" s="165"/>
      <c r="Z29" s="166" t="e">
        <v>#NUM!</v>
      </c>
      <c r="AA29" s="165"/>
      <c r="AB29" s="230" t="e">
        <v>#NUM!</v>
      </c>
      <c r="AC29" s="162" t="e">
        <f>_xll.qlSimpleQuoteSetValue(F29,AB29/100,Trigger)</f>
        <v>#NUM!</v>
      </c>
      <c r="AD29" s="133"/>
      <c r="AE29" s="13"/>
      <c r="AF29" s="13"/>
      <c r="AG29" s="13"/>
      <c r="AH29" s="13"/>
      <c r="AI29" s="13"/>
      <c r="AJ29" s="199" t="e">
        <f t="shared" si="1"/>
        <v>#VALUE!</v>
      </c>
    </row>
    <row r="30" spans="1:36" x14ac:dyDescent="0.2">
      <c r="A30" s="64"/>
      <c r="B30" s="111" t="s">
        <v>39</v>
      </c>
      <c r="C30" s="29" t="str">
        <v>AB</v>
      </c>
      <c r="D30" s="29" t="str">
        <v>3L</v>
      </c>
      <c r="E30" s="27" t="str">
        <f t="shared" si="2"/>
        <v>CNHAB3L22Y_Quote</v>
      </c>
      <c r="F30" s="27" t="str">
        <f>_xll.qlSimpleQuote(Currency&amp;$C30&amp;$D30&amp;$B30&amp;QuoteSuffix,,RateTickValue,Permanent,Trigger,ObjectOverwrite)</f>
        <v>CNHAB3L22Y_Quote#0000</v>
      </c>
      <c r="G30" s="108" t="str">
        <f>_xll.ohRangeRetrieveError(F30)</f>
        <v/>
      </c>
      <c r="H30" s="20"/>
      <c r="N30" s="64"/>
      <c r="O30" s="169" t="s">
        <v>39</v>
      </c>
      <c r="P30" s="36" t="str">
        <v>AB</v>
      </c>
      <c r="Q30" s="36" t="str">
        <v>3L</v>
      </c>
      <c r="R30" s="208" t="str">
        <f t="shared" si="0"/>
        <v>CNHAB3L22Y</v>
      </c>
      <c r="S30" s="208" t="str">
        <v>CNHAB3L22Y=ICAP</v>
      </c>
      <c r="T30" s="163" t="s">
        <v>263</v>
      </c>
      <c r="U30" s="163" t="s">
        <v>263</v>
      </c>
      <c r="V30" s="163" t="s">
        <v>263</v>
      </c>
      <c r="W30" s="163" t="s">
        <v>263</v>
      </c>
      <c r="X30" s="167" t="e">
        <f>_xll.qlMidSafe($T30,$U30)</f>
        <v>#NUM!</v>
      </c>
      <c r="Y30" s="165"/>
      <c r="Z30" s="166" t="e">
        <v>#NUM!</v>
      </c>
      <c r="AA30" s="165"/>
      <c r="AB30" s="230" t="e">
        <v>#NUM!</v>
      </c>
      <c r="AC30" s="162" t="e">
        <f>_xll.qlSimpleQuoteSetValue(F30,AB30/100,Trigger)</f>
        <v>#NUM!</v>
      </c>
      <c r="AD30" s="133"/>
      <c r="AE30" s="13"/>
      <c r="AF30" s="13"/>
      <c r="AG30" s="13"/>
      <c r="AH30" s="13"/>
      <c r="AI30" s="13"/>
      <c r="AJ30" s="199" t="e">
        <f t="shared" si="1"/>
        <v>#VALUE!</v>
      </c>
    </row>
    <row r="31" spans="1:36" x14ac:dyDescent="0.2">
      <c r="A31" s="64"/>
      <c r="B31" s="111" t="s">
        <v>38</v>
      </c>
      <c r="C31" s="29" t="str">
        <v>AB</v>
      </c>
      <c r="D31" s="29" t="str">
        <v>3L</v>
      </c>
      <c r="E31" s="27" t="str">
        <f t="shared" si="2"/>
        <v>CNHAB3L23Y_Quote</v>
      </c>
      <c r="F31" s="27" t="str">
        <f>_xll.qlSimpleQuote(Currency&amp;$C31&amp;$D31&amp;$B31&amp;QuoteSuffix,,RateTickValue,Permanent,Trigger,ObjectOverwrite)</f>
        <v>CNHAB3L23Y_Quote#0000</v>
      </c>
      <c r="G31" s="108" t="str">
        <f>_xll.ohRangeRetrieveError(F31)</f>
        <v/>
      </c>
      <c r="H31" s="20"/>
      <c r="N31" s="64"/>
      <c r="O31" s="169" t="s">
        <v>38</v>
      </c>
      <c r="P31" s="36" t="str">
        <v>AB</v>
      </c>
      <c r="Q31" s="36" t="str">
        <v>3L</v>
      </c>
      <c r="R31" s="208" t="str">
        <f t="shared" si="0"/>
        <v>CNHAB3L23Y</v>
      </c>
      <c r="S31" s="208" t="str">
        <v>CNHAB3L23Y=ICAP</v>
      </c>
      <c r="T31" s="163" t="s">
        <v>263</v>
      </c>
      <c r="U31" s="163" t="s">
        <v>263</v>
      </c>
      <c r="V31" s="163" t="s">
        <v>263</v>
      </c>
      <c r="W31" s="163" t="s">
        <v>263</v>
      </c>
      <c r="X31" s="167" t="e">
        <f>_xll.qlMidSafe($T31,$U31)</f>
        <v>#NUM!</v>
      </c>
      <c r="Y31" s="165"/>
      <c r="Z31" s="166" t="e">
        <v>#NUM!</v>
      </c>
      <c r="AA31" s="165"/>
      <c r="AB31" s="230" t="e">
        <v>#NUM!</v>
      </c>
      <c r="AC31" s="162" t="e">
        <f>_xll.qlSimpleQuoteSetValue(F31,AB31/100,Trigger)</f>
        <v>#NUM!</v>
      </c>
      <c r="AD31" s="133"/>
      <c r="AE31" s="13"/>
      <c r="AF31" s="13"/>
      <c r="AG31" s="13"/>
      <c r="AH31" s="13"/>
      <c r="AI31" s="13"/>
      <c r="AJ31" s="199" t="e">
        <f t="shared" si="1"/>
        <v>#VALUE!</v>
      </c>
    </row>
    <row r="32" spans="1:36" x14ac:dyDescent="0.2">
      <c r="A32" s="64"/>
      <c r="B32" s="111" t="s">
        <v>37</v>
      </c>
      <c r="C32" s="29" t="str">
        <v>AB</v>
      </c>
      <c r="D32" s="29" t="str">
        <v>3L</v>
      </c>
      <c r="E32" s="27" t="str">
        <f t="shared" si="2"/>
        <v>CNHAB3L24Y_Quote</v>
      </c>
      <c r="F32" s="27" t="str">
        <f>_xll.qlSimpleQuote(Currency&amp;$C32&amp;$D32&amp;$B32&amp;QuoteSuffix,,RateTickValue,Permanent,Trigger,ObjectOverwrite)</f>
        <v>CNHAB3L24Y_Quote#0000</v>
      </c>
      <c r="G32" s="108" t="str">
        <f>_xll.ohRangeRetrieveError(F32)</f>
        <v/>
      </c>
      <c r="H32" s="20"/>
      <c r="N32" s="64"/>
      <c r="O32" s="169" t="s">
        <v>37</v>
      </c>
      <c r="P32" s="36" t="str">
        <v>AB</v>
      </c>
      <c r="Q32" s="36" t="str">
        <v>3L</v>
      </c>
      <c r="R32" s="208" t="str">
        <f t="shared" si="0"/>
        <v>CNHAB3L24Y</v>
      </c>
      <c r="S32" s="208" t="str">
        <v>CNHAB3L24Y=ICAP</v>
      </c>
      <c r="T32" s="163" t="s">
        <v>263</v>
      </c>
      <c r="U32" s="163" t="s">
        <v>263</v>
      </c>
      <c r="V32" s="163" t="s">
        <v>263</v>
      </c>
      <c r="W32" s="163" t="s">
        <v>263</v>
      </c>
      <c r="X32" s="167" t="e">
        <f>_xll.qlMidSafe($T32,$U32)</f>
        <v>#NUM!</v>
      </c>
      <c r="Y32" s="165"/>
      <c r="Z32" s="166" t="e">
        <v>#NUM!</v>
      </c>
      <c r="AA32" s="165"/>
      <c r="AB32" s="230" t="e">
        <v>#NUM!</v>
      </c>
      <c r="AC32" s="162" t="e">
        <f>_xll.qlSimpleQuoteSetValue(F32,AB32/100,Trigger)</f>
        <v>#NUM!</v>
      </c>
      <c r="AD32" s="133"/>
      <c r="AE32" s="13"/>
      <c r="AF32" s="13"/>
      <c r="AG32" s="13"/>
      <c r="AH32" s="13"/>
      <c r="AI32" s="13"/>
      <c r="AJ32" s="199" t="e">
        <f t="shared" si="1"/>
        <v>#VALUE!</v>
      </c>
    </row>
    <row r="33" spans="1:36" x14ac:dyDescent="0.2">
      <c r="A33" s="64"/>
      <c r="B33" s="111" t="s">
        <v>36</v>
      </c>
      <c r="C33" s="29" t="str">
        <v>AB</v>
      </c>
      <c r="D33" s="29" t="str">
        <v>3L</v>
      </c>
      <c r="E33" s="27" t="str">
        <f t="shared" si="2"/>
        <v>CNHAB3L25Y_Quote</v>
      </c>
      <c r="F33" s="27" t="str">
        <f>_xll.qlSimpleQuote(Currency&amp;$C33&amp;$D33&amp;$B33&amp;QuoteSuffix,,RateTickValue,Permanent,Trigger,ObjectOverwrite)</f>
        <v>CNHAB3L25Y_Quote#0000</v>
      </c>
      <c r="G33" s="108" t="str">
        <f>_xll.ohRangeRetrieveError(F33)</f>
        <v/>
      </c>
      <c r="H33" s="20"/>
      <c r="N33" s="64"/>
      <c r="O33" s="169" t="s">
        <v>36</v>
      </c>
      <c r="P33" s="36" t="str">
        <v>AB</v>
      </c>
      <c r="Q33" s="36" t="str">
        <v>3L</v>
      </c>
      <c r="R33" s="208" t="str">
        <f t="shared" si="0"/>
        <v>CNHAB3L25Y</v>
      </c>
      <c r="S33" s="208" t="str">
        <v>CNHAB3L25Y=ICAP</v>
      </c>
      <c r="T33" s="163" t="s">
        <v>263</v>
      </c>
      <c r="U33" s="163" t="s">
        <v>263</v>
      </c>
      <c r="V33" s="163" t="s">
        <v>263</v>
      </c>
      <c r="W33" s="163" t="s">
        <v>263</v>
      </c>
      <c r="X33" s="167" t="e">
        <f>_xll.qlMidSafe($T33,$U33)</f>
        <v>#NUM!</v>
      </c>
      <c r="Y33" s="165"/>
      <c r="Z33" s="166">
        <v>3.3860000000000001</v>
      </c>
      <c r="AA33" s="165"/>
      <c r="AB33" s="230" t="e">
        <v>#NUM!</v>
      </c>
      <c r="AC33" s="162" t="e">
        <f>_xll.qlSimpleQuoteSetValue(F33,AB33/100,Trigger)</f>
        <v>#NUM!</v>
      </c>
      <c r="AD33" s="133"/>
      <c r="AE33" s="13"/>
      <c r="AF33" s="13"/>
      <c r="AG33" s="13"/>
      <c r="AH33" s="13"/>
      <c r="AI33" s="13"/>
      <c r="AJ33" s="199" t="e">
        <f t="shared" si="1"/>
        <v>#VALUE!</v>
      </c>
    </row>
    <row r="34" spans="1:36" x14ac:dyDescent="0.2">
      <c r="A34" s="64"/>
      <c r="B34" s="111" t="s">
        <v>35</v>
      </c>
      <c r="C34" s="29" t="str">
        <v>AB</v>
      </c>
      <c r="D34" s="29" t="str">
        <v>3L</v>
      </c>
      <c r="E34" s="27" t="str">
        <f t="shared" si="2"/>
        <v>CNHAB3L26Y_Quote</v>
      </c>
      <c r="F34" s="27" t="str">
        <f>_xll.qlSimpleQuote(Currency&amp;$C34&amp;$D34&amp;$B34&amp;QuoteSuffix,,RateTickValue,Permanent,Trigger,ObjectOverwrite)</f>
        <v>CNHAB3L26Y_Quote#0000</v>
      </c>
      <c r="G34" s="108" t="str">
        <f>_xll.ohRangeRetrieveError(F34)</f>
        <v/>
      </c>
      <c r="H34" s="20"/>
      <c r="N34" s="64"/>
      <c r="O34" s="169" t="s">
        <v>35</v>
      </c>
      <c r="P34" s="36" t="str">
        <v>AB</v>
      </c>
      <c r="Q34" s="36" t="str">
        <v>3L</v>
      </c>
      <c r="R34" s="208" t="str">
        <f t="shared" si="0"/>
        <v>CNHAB3L26Y</v>
      </c>
      <c r="S34" s="208" t="str">
        <v>CNHAB3L26Y=ICAP</v>
      </c>
      <c r="T34" s="163" t="s">
        <v>263</v>
      </c>
      <c r="U34" s="163" t="s">
        <v>263</v>
      </c>
      <c r="V34" s="163" t="s">
        <v>263</v>
      </c>
      <c r="W34" s="163" t="s">
        <v>263</v>
      </c>
      <c r="X34" s="167" t="e">
        <f>_xll.qlMidSafe($T34,$U34)</f>
        <v>#NUM!</v>
      </c>
      <c r="Y34" s="165"/>
      <c r="Z34" s="166" t="e">
        <v>#NUM!</v>
      </c>
      <c r="AA34" s="165"/>
      <c r="AB34" s="230" t="e">
        <v>#NUM!</v>
      </c>
      <c r="AC34" s="162" t="e">
        <f>_xll.qlSimpleQuoteSetValue(F34,AB34/100,Trigger)</f>
        <v>#NUM!</v>
      </c>
      <c r="AD34" s="133"/>
      <c r="AE34" s="13"/>
      <c r="AF34" s="13"/>
      <c r="AG34" s="13"/>
      <c r="AH34" s="13"/>
      <c r="AI34" s="13"/>
      <c r="AJ34" s="199" t="e">
        <f t="shared" si="1"/>
        <v>#VALUE!</v>
      </c>
    </row>
    <row r="35" spans="1:36" x14ac:dyDescent="0.2">
      <c r="A35" s="64"/>
      <c r="B35" s="111" t="s">
        <v>34</v>
      </c>
      <c r="C35" s="29" t="str">
        <v>AB</v>
      </c>
      <c r="D35" s="29" t="str">
        <v>3L</v>
      </c>
      <c r="E35" s="27" t="str">
        <f t="shared" si="2"/>
        <v>CNHAB3L27Y_Quote</v>
      </c>
      <c r="F35" s="27" t="str">
        <f>_xll.qlSimpleQuote(Currency&amp;$C35&amp;$D35&amp;$B35&amp;QuoteSuffix,,RateTickValue,Permanent,Trigger,ObjectOverwrite)</f>
        <v>CNHAB3L27Y_Quote#0000</v>
      </c>
      <c r="G35" s="108" t="str">
        <f>_xll.ohRangeRetrieveError(F35)</f>
        <v/>
      </c>
      <c r="H35" s="20"/>
      <c r="N35" s="64"/>
      <c r="O35" s="169" t="s">
        <v>34</v>
      </c>
      <c r="P35" s="36" t="str">
        <v>AB</v>
      </c>
      <c r="Q35" s="36" t="str">
        <v>3L</v>
      </c>
      <c r="R35" s="208" t="str">
        <f t="shared" si="0"/>
        <v>CNHAB3L27Y</v>
      </c>
      <c r="S35" s="208" t="str">
        <v>CNHAB3L27Y=ICAP</v>
      </c>
      <c r="T35" s="163" t="s">
        <v>263</v>
      </c>
      <c r="U35" s="163" t="s">
        <v>263</v>
      </c>
      <c r="V35" s="163" t="s">
        <v>263</v>
      </c>
      <c r="W35" s="163" t="s">
        <v>263</v>
      </c>
      <c r="X35" s="167" t="e">
        <f>_xll.qlMidSafe($T35,$U35)</f>
        <v>#NUM!</v>
      </c>
      <c r="Y35" s="165"/>
      <c r="Z35" s="166" t="e">
        <v>#NUM!</v>
      </c>
      <c r="AA35" s="165"/>
      <c r="AB35" s="230" t="e">
        <v>#NUM!</v>
      </c>
      <c r="AC35" s="162" t="e">
        <f>_xll.qlSimpleQuoteSetValue(F35,AB35/100,Trigger)</f>
        <v>#NUM!</v>
      </c>
      <c r="AD35" s="133"/>
      <c r="AE35" s="13"/>
      <c r="AF35" s="13"/>
      <c r="AG35" s="13"/>
      <c r="AH35" s="13"/>
      <c r="AI35" s="13"/>
      <c r="AJ35" s="199" t="e">
        <f t="shared" si="1"/>
        <v>#VALUE!</v>
      </c>
    </row>
    <row r="36" spans="1:36" x14ac:dyDescent="0.2">
      <c r="A36" s="64"/>
      <c r="B36" s="111" t="s">
        <v>33</v>
      </c>
      <c r="C36" s="29" t="str">
        <v>AB</v>
      </c>
      <c r="D36" s="29" t="str">
        <v>3L</v>
      </c>
      <c r="E36" s="27" t="str">
        <f t="shared" si="2"/>
        <v>CNHAB3L28Y_Quote</v>
      </c>
      <c r="F36" s="27" t="str">
        <f>_xll.qlSimpleQuote(Currency&amp;$C36&amp;$D36&amp;$B36&amp;QuoteSuffix,,RateTickValue,Permanent,Trigger,ObjectOverwrite)</f>
        <v>CNHAB3L28Y_Quote#0000</v>
      </c>
      <c r="G36" s="108" t="str">
        <f>_xll.ohRangeRetrieveError(F36)</f>
        <v/>
      </c>
      <c r="H36" s="20"/>
      <c r="N36" s="64"/>
      <c r="O36" s="169" t="s">
        <v>33</v>
      </c>
      <c r="P36" s="36" t="str">
        <v>AB</v>
      </c>
      <c r="Q36" s="36" t="str">
        <v>3L</v>
      </c>
      <c r="R36" s="208" t="str">
        <f t="shared" si="0"/>
        <v>CNHAB3L28Y</v>
      </c>
      <c r="S36" s="208" t="str">
        <v>CNHAB3L28Y=ICAP</v>
      </c>
      <c r="T36" s="163" t="s">
        <v>263</v>
      </c>
      <c r="U36" s="163" t="s">
        <v>263</v>
      </c>
      <c r="V36" s="163" t="s">
        <v>263</v>
      </c>
      <c r="W36" s="163" t="s">
        <v>263</v>
      </c>
      <c r="X36" s="167" t="e">
        <f>_xll.qlMidSafe($T36,$U36)</f>
        <v>#NUM!</v>
      </c>
      <c r="Y36" s="165"/>
      <c r="Z36" s="166" t="e">
        <v>#NUM!</v>
      </c>
      <c r="AA36" s="165"/>
      <c r="AB36" s="230" t="e">
        <v>#NUM!</v>
      </c>
      <c r="AC36" s="162" t="e">
        <f>_xll.qlSimpleQuoteSetValue(F36,AB36/100,Trigger)</f>
        <v>#NUM!</v>
      </c>
      <c r="AD36" s="133"/>
      <c r="AE36" s="13"/>
      <c r="AF36" s="13"/>
      <c r="AG36" s="13"/>
      <c r="AH36" s="13"/>
      <c r="AI36" s="13"/>
      <c r="AJ36" s="199" t="e">
        <f t="shared" si="1"/>
        <v>#VALUE!</v>
      </c>
    </row>
    <row r="37" spans="1:36" x14ac:dyDescent="0.2">
      <c r="A37" s="64"/>
      <c r="B37" s="111" t="s">
        <v>32</v>
      </c>
      <c r="C37" s="29" t="str">
        <v>AB</v>
      </c>
      <c r="D37" s="29" t="str">
        <v>3L</v>
      </c>
      <c r="E37" s="27" t="str">
        <f t="shared" si="2"/>
        <v>CNHAB3L29Y_Quote</v>
      </c>
      <c r="F37" s="27" t="str">
        <f>_xll.qlSimpleQuote(Currency&amp;$C37&amp;$D37&amp;$B37&amp;QuoteSuffix,,RateTickValue,Permanent,Trigger,ObjectOverwrite)</f>
        <v>CNHAB3L29Y_Quote#0000</v>
      </c>
      <c r="G37" s="108" t="str">
        <f>_xll.ohRangeRetrieveError(F37)</f>
        <v/>
      </c>
      <c r="H37" s="20"/>
      <c r="N37" s="64"/>
      <c r="O37" s="169" t="s">
        <v>32</v>
      </c>
      <c r="P37" s="36" t="str">
        <v>AB</v>
      </c>
      <c r="Q37" s="36" t="str">
        <v>3L</v>
      </c>
      <c r="R37" s="208" t="str">
        <f t="shared" si="0"/>
        <v>CNHAB3L29Y</v>
      </c>
      <c r="S37" s="208" t="str">
        <v>CNHAB3L29Y=ICAP</v>
      </c>
      <c r="T37" s="163" t="s">
        <v>263</v>
      </c>
      <c r="U37" s="163" t="s">
        <v>263</v>
      </c>
      <c r="V37" s="163" t="s">
        <v>263</v>
      </c>
      <c r="W37" s="163" t="s">
        <v>263</v>
      </c>
      <c r="X37" s="167" t="e">
        <f>_xll.qlMidSafe($T37,$U37)</f>
        <v>#NUM!</v>
      </c>
      <c r="Y37" s="165"/>
      <c r="Z37" s="166" t="e">
        <v>#NUM!</v>
      </c>
      <c r="AA37" s="165"/>
      <c r="AB37" s="230" t="e">
        <v>#NUM!</v>
      </c>
      <c r="AC37" s="162" t="e">
        <f>_xll.qlSimpleQuoteSetValue(F37,AB37/100,Trigger)</f>
        <v>#NUM!</v>
      </c>
      <c r="AD37" s="133"/>
      <c r="AE37" s="13"/>
      <c r="AF37" s="13"/>
      <c r="AG37" s="13"/>
      <c r="AH37" s="13"/>
      <c r="AI37" s="13"/>
      <c r="AJ37" s="199" t="e">
        <f t="shared" si="1"/>
        <v>#VALUE!</v>
      </c>
    </row>
    <row r="38" spans="1:36" x14ac:dyDescent="0.2">
      <c r="A38" s="64"/>
      <c r="B38" s="111" t="s">
        <v>31</v>
      </c>
      <c r="C38" s="29" t="str">
        <v>AB</v>
      </c>
      <c r="D38" s="29" t="str">
        <v>3L</v>
      </c>
      <c r="E38" s="27" t="str">
        <f t="shared" si="2"/>
        <v>CNHAB3L30Y_Quote</v>
      </c>
      <c r="F38" s="27" t="str">
        <f>_xll.qlSimpleQuote(Currency&amp;$C38&amp;$D38&amp;$B38&amp;QuoteSuffix,,RateTickValue,Permanent,Trigger,ObjectOverwrite)</f>
        <v>CNHAB3L30Y_Quote#0000</v>
      </c>
      <c r="G38" s="108" t="str">
        <f>_xll.ohRangeRetrieveError(F38)</f>
        <v/>
      </c>
      <c r="H38" s="20"/>
      <c r="N38" s="64"/>
      <c r="O38" s="169" t="s">
        <v>31</v>
      </c>
      <c r="P38" s="36" t="str">
        <v>AB</v>
      </c>
      <c r="Q38" s="36" t="str">
        <v>3L</v>
      </c>
      <c r="R38" s="208" t="str">
        <f t="shared" si="0"/>
        <v>CNHAB3L30Y</v>
      </c>
      <c r="S38" s="208" t="str">
        <v>CNHAB3L30Y=ICAP</v>
      </c>
      <c r="T38" s="163" t="s">
        <v>263</v>
      </c>
      <c r="U38" s="163" t="s">
        <v>263</v>
      </c>
      <c r="V38" s="163" t="s">
        <v>263</v>
      </c>
      <c r="W38" s="163" t="s">
        <v>263</v>
      </c>
      <c r="X38" s="167" t="e">
        <f>_xll.qlMidSafe($T38,$U38)</f>
        <v>#NUM!</v>
      </c>
      <c r="Y38" s="165"/>
      <c r="Z38" s="166">
        <v>3.423</v>
      </c>
      <c r="AA38" s="165"/>
      <c r="AB38" s="230" t="e">
        <v>#NUM!</v>
      </c>
      <c r="AC38" s="162" t="e">
        <f>_xll.qlSimpleQuoteSetValue(F38,AB38/100,Trigger)</f>
        <v>#NUM!</v>
      </c>
      <c r="AD38" s="133"/>
      <c r="AE38" s="13"/>
      <c r="AF38" s="13"/>
      <c r="AG38" s="13"/>
      <c r="AH38" s="13"/>
      <c r="AI38" s="13"/>
      <c r="AJ38" s="199" t="e">
        <f t="shared" si="1"/>
        <v>#VALUE!</v>
      </c>
    </row>
    <row r="39" spans="1:36" x14ac:dyDescent="0.2">
      <c r="A39" s="64"/>
      <c r="B39" s="111" t="s">
        <v>30</v>
      </c>
      <c r="C39" s="29" t="str">
        <v>AB</v>
      </c>
      <c r="D39" s="29" t="str">
        <v>3L</v>
      </c>
      <c r="E39" s="27" t="str">
        <f t="shared" si="2"/>
        <v>CNHAB3L35Y_Quote</v>
      </c>
      <c r="F39" s="27" t="str">
        <f>_xll.qlSimpleQuote(Currency&amp;$C39&amp;$D39&amp;$B39&amp;QuoteSuffix,,RateTickValue,Permanent,Trigger,ObjectOverwrite)</f>
        <v>CNHAB3L35Y_Quote#0000</v>
      </c>
      <c r="G39" s="108" t="str">
        <f>_xll.ohRangeRetrieveError(F39)</f>
        <v/>
      </c>
      <c r="H39" s="20"/>
      <c r="N39" s="64"/>
      <c r="O39" s="169" t="s">
        <v>30</v>
      </c>
      <c r="P39" s="36" t="str">
        <v>AB</v>
      </c>
      <c r="Q39" s="36" t="str">
        <v>3L</v>
      </c>
      <c r="R39" s="208" t="str">
        <f t="shared" si="0"/>
        <v>CNHAB3L35Y</v>
      </c>
      <c r="S39" s="208" t="str">
        <v>CNHAB3L35Y=ICAP</v>
      </c>
      <c r="T39" s="163" t="s">
        <v>263</v>
      </c>
      <c r="U39" s="163" t="s">
        <v>263</v>
      </c>
      <c r="V39" s="163" t="s">
        <v>263</v>
      </c>
      <c r="W39" s="163" t="s">
        <v>263</v>
      </c>
      <c r="X39" s="167" t="e">
        <f>_xll.qlMidSafe($T39,$U39)</f>
        <v>#NUM!</v>
      </c>
      <c r="Y39" s="165"/>
      <c r="Z39" s="166" t="e">
        <v>#NUM!</v>
      </c>
      <c r="AA39" s="165"/>
      <c r="AB39" s="230" t="e">
        <v>#NUM!</v>
      </c>
      <c r="AC39" s="162" t="e">
        <f>_xll.qlSimpleQuoteSetValue(F39,AB39/100,Trigger)</f>
        <v>#NUM!</v>
      </c>
      <c r="AD39" s="133"/>
      <c r="AE39" s="13"/>
      <c r="AF39" s="13"/>
      <c r="AG39" s="13"/>
      <c r="AH39" s="13"/>
      <c r="AI39" s="13"/>
      <c r="AJ39" s="199" t="e">
        <f t="shared" si="1"/>
        <v>#VALUE!</v>
      </c>
    </row>
    <row r="40" spans="1:36" x14ac:dyDescent="0.2">
      <c r="A40" s="64"/>
      <c r="B40" s="111" t="s">
        <v>29</v>
      </c>
      <c r="C40" s="29" t="str">
        <v>AB</v>
      </c>
      <c r="D40" s="29" t="str">
        <v>3L</v>
      </c>
      <c r="E40" s="27" t="str">
        <f t="shared" si="2"/>
        <v>CNHAB3L40Y_Quote</v>
      </c>
      <c r="F40" s="27" t="str">
        <f>_xll.qlSimpleQuote(Currency&amp;$C40&amp;$D40&amp;$B40&amp;QuoteSuffix,,RateTickValue,Permanent,Trigger,ObjectOverwrite)</f>
        <v>CNHAB3L40Y_Quote#0000</v>
      </c>
      <c r="G40" s="108" t="str">
        <f>_xll.ohRangeRetrieveError(F40)</f>
        <v/>
      </c>
      <c r="H40" s="20"/>
      <c r="N40" s="64"/>
      <c r="O40" s="169" t="s">
        <v>29</v>
      </c>
      <c r="P40" s="36" t="str">
        <v>AB</v>
      </c>
      <c r="Q40" s="36" t="str">
        <v>3L</v>
      </c>
      <c r="R40" s="208" t="str">
        <f t="shared" si="0"/>
        <v>CNHAB3L40Y</v>
      </c>
      <c r="S40" s="208" t="str">
        <v>CNHAB3L40Y=ICAP</v>
      </c>
      <c r="T40" s="163" t="s">
        <v>263</v>
      </c>
      <c r="U40" s="163" t="s">
        <v>263</v>
      </c>
      <c r="V40" s="163" t="s">
        <v>263</v>
      </c>
      <c r="W40" s="163" t="s">
        <v>263</v>
      </c>
      <c r="X40" s="167" t="e">
        <f>_xll.qlMidSafe($T40,$U40)</f>
        <v>#NUM!</v>
      </c>
      <c r="Y40" s="165"/>
      <c r="Z40" s="166">
        <v>3.4420000000000002</v>
      </c>
      <c r="AA40" s="165"/>
      <c r="AB40" s="230" t="e">
        <v>#NUM!</v>
      </c>
      <c r="AC40" s="162" t="e">
        <f>_xll.qlSimpleQuoteSetValue(F40,AB40/100,Trigger)</f>
        <v>#NUM!</v>
      </c>
      <c r="AD40" s="133"/>
      <c r="AE40" s="13"/>
      <c r="AF40" s="13"/>
      <c r="AG40" s="13"/>
      <c r="AH40" s="13"/>
      <c r="AI40" s="13"/>
      <c r="AJ40" s="199" t="e">
        <f t="shared" si="1"/>
        <v>#VALUE!</v>
      </c>
    </row>
    <row r="41" spans="1:36" x14ac:dyDescent="0.2">
      <c r="A41" s="64"/>
      <c r="B41" s="111" t="s">
        <v>27</v>
      </c>
      <c r="C41" s="29" t="str">
        <v>AB</v>
      </c>
      <c r="D41" s="29" t="str">
        <v>3L</v>
      </c>
      <c r="E41" s="27" t="str">
        <f t="shared" si="2"/>
        <v>CNHAB3L50Y_Quote</v>
      </c>
      <c r="F41" s="27" t="str">
        <f>_xll.qlSimpleQuote(Currency&amp;$C41&amp;$D41&amp;$B41&amp;QuoteSuffix,,RateTickValue,Permanent,Trigger,ObjectOverwrite)</f>
        <v>CNHAB3L50Y_Quote#0000</v>
      </c>
      <c r="G41" s="108" t="str">
        <f>_xll.ohRangeRetrieveError(F41)</f>
        <v/>
      </c>
      <c r="H41" s="20"/>
      <c r="N41" s="64"/>
      <c r="O41" s="169" t="s">
        <v>27</v>
      </c>
      <c r="P41" s="36" t="str">
        <v>AB</v>
      </c>
      <c r="Q41" s="36" t="str">
        <v>3L</v>
      </c>
      <c r="R41" s="208" t="str">
        <f t="shared" si="0"/>
        <v>CNHAB3L50Y</v>
      </c>
      <c r="S41" s="208" t="str">
        <v>CNHAB3L50Y=ICAP</v>
      </c>
      <c r="T41" s="163" t="s">
        <v>263</v>
      </c>
      <c r="U41" s="163" t="s">
        <v>263</v>
      </c>
      <c r="V41" s="163" t="s">
        <v>263</v>
      </c>
      <c r="W41" s="163" t="s">
        <v>263</v>
      </c>
      <c r="X41" s="167" t="e">
        <f>_xll.qlMidSafe($T41,$U41)</f>
        <v>#NUM!</v>
      </c>
      <c r="Y41" s="165"/>
      <c r="Z41" s="166">
        <v>3.423</v>
      </c>
      <c r="AA41" s="165"/>
      <c r="AB41" s="230" t="e">
        <v>#NUM!</v>
      </c>
      <c r="AC41" s="162" t="e">
        <f>_xll.qlSimpleQuoteSetValue(F41,AB41/100,Trigger)</f>
        <v>#NUM!</v>
      </c>
      <c r="AD41" s="133"/>
      <c r="AE41" s="13"/>
      <c r="AF41" s="13"/>
      <c r="AG41" s="13"/>
      <c r="AH41" s="13"/>
      <c r="AI41" s="13"/>
      <c r="AJ41" s="199" t="e">
        <f t="shared" si="1"/>
        <v>#VALUE!</v>
      </c>
    </row>
    <row r="42" spans="1:36" x14ac:dyDescent="0.2">
      <c r="A42" s="64"/>
      <c r="B42" s="111" t="s">
        <v>26</v>
      </c>
      <c r="C42" s="29" t="str">
        <v>AB</v>
      </c>
      <c r="D42" s="29" t="str">
        <v>3L</v>
      </c>
      <c r="E42" s="27" t="str">
        <f t="shared" si="2"/>
        <v>CNHAB3L60Y_Quote</v>
      </c>
      <c r="F42" s="27" t="str">
        <f>_xll.qlSimpleQuote(Currency&amp;$C42&amp;$D42&amp;$B42&amp;QuoteSuffix,,RateTickValue,Permanent,Trigger,ObjectOverwrite)</f>
        <v>CNHAB3L60Y_Quote#0000</v>
      </c>
      <c r="G42" s="108" t="str">
        <f>_xll.ohRangeRetrieveError(F42)</f>
        <v/>
      </c>
      <c r="H42" s="20"/>
      <c r="N42" s="64"/>
      <c r="O42" s="180" t="s">
        <v>26</v>
      </c>
      <c r="P42" s="171" t="str">
        <v>AB</v>
      </c>
      <c r="Q42" s="171" t="str">
        <v>3L</v>
      </c>
      <c r="R42" s="203" t="str">
        <f t="shared" si="0"/>
        <v>CNHAB3L60Y</v>
      </c>
      <c r="S42" s="203" t="str">
        <v>CNHAB3L60Y=ICAP</v>
      </c>
      <c r="T42" s="176" t="s">
        <v>263</v>
      </c>
      <c r="U42" s="176" t="s">
        <v>263</v>
      </c>
      <c r="V42" s="176" t="s">
        <v>263</v>
      </c>
      <c r="W42" s="176" t="s">
        <v>263</v>
      </c>
      <c r="X42" s="178" t="e">
        <f>_xll.qlMidSafe($T42,$U42)</f>
        <v>#NUM!</v>
      </c>
      <c r="Y42" s="165"/>
      <c r="Z42" s="177" t="e">
        <v>#NUM!</v>
      </c>
      <c r="AA42" s="165"/>
      <c r="AB42" s="223" t="e">
        <v>#NUM!</v>
      </c>
      <c r="AC42" s="175" t="e">
        <f>_xll.qlSimpleQuoteSetValue(F42,AB42/100,Trigger)</f>
        <v>#NUM!</v>
      </c>
      <c r="AD42" s="133"/>
      <c r="AE42" s="13"/>
      <c r="AF42" s="13"/>
      <c r="AG42" s="13"/>
      <c r="AH42" s="13"/>
      <c r="AI42" s="13"/>
      <c r="AJ42" s="199" t="e">
        <f t="shared" si="1"/>
        <v>#VALUE!</v>
      </c>
    </row>
    <row r="43" spans="1:36" ht="13.5" thickBot="1" x14ac:dyDescent="0.25">
      <c r="A43" s="19"/>
      <c r="B43" s="18"/>
      <c r="C43" s="18"/>
      <c r="D43" s="18"/>
      <c r="E43" s="18"/>
      <c r="F43" s="60"/>
      <c r="G43" s="60"/>
      <c r="H43" s="17"/>
      <c r="N43" s="126"/>
      <c r="O43" s="125"/>
      <c r="P43" s="125"/>
      <c r="Q43" s="125"/>
      <c r="R43" s="18"/>
      <c r="S43" s="18"/>
      <c r="T43" s="18"/>
      <c r="U43" s="18"/>
      <c r="V43" s="18"/>
      <c r="W43" s="18"/>
      <c r="X43" s="18"/>
      <c r="Y43" s="125"/>
      <c r="Z43" s="125"/>
      <c r="AA43" s="125"/>
      <c r="AB43" s="125"/>
      <c r="AC43" s="125"/>
      <c r="AD43" s="200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47" customWidth="1"/>
    <col min="2" max="2" width="6.5703125" style="13" bestFit="1" customWidth="1"/>
    <col min="3" max="3" width="3.140625" style="47" bestFit="1" customWidth="1"/>
    <col min="4" max="4" width="2.7109375" style="47" bestFit="1" customWidth="1"/>
    <col min="5" max="5" width="18" style="47" bestFit="1" customWidth="1"/>
    <col min="6" max="6" width="20.140625" style="124" bestFit="1" customWidth="1"/>
    <col min="7" max="7" width="38.28515625" style="47" customWidth="1"/>
    <col min="8" max="9" width="2.7109375" style="47" customWidth="1"/>
    <col min="10" max="10" width="8.5703125" style="47" bestFit="1" customWidth="1"/>
    <col min="11" max="11" width="3.28515625" style="47" bestFit="1" customWidth="1"/>
    <col min="12" max="12" width="9.5703125" style="47" bestFit="1" customWidth="1"/>
    <col min="13" max="14" width="2.7109375" style="47" customWidth="1"/>
    <col min="15" max="17" width="9.140625" style="47"/>
    <col min="18" max="18" width="10.85546875" style="47" bestFit="1" customWidth="1"/>
    <col min="19" max="19" width="15.140625" style="47" bestFit="1" customWidth="1"/>
    <col min="20" max="22" width="9.140625" style="47"/>
    <col min="23" max="23" width="10.140625" style="47" customWidth="1"/>
    <col min="24" max="24" width="9.140625" style="47"/>
    <col min="25" max="25" width="2.7109375" style="47" customWidth="1"/>
    <col min="26" max="26" width="9.140625" style="47"/>
    <col min="27" max="27" width="2.7109375" style="47" customWidth="1"/>
    <col min="28" max="29" width="9.140625" style="47"/>
    <col min="30" max="31" width="2.7109375" style="47" customWidth="1"/>
    <col min="32" max="16384" width="9.140625" style="47"/>
  </cols>
  <sheetData>
    <row r="1" spans="1:36" ht="12" thickBot="1" x14ac:dyDescent="0.25">
      <c r="N1" s="221" t="s">
        <v>237</v>
      </c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5"/>
      <c r="AE1" s="13"/>
      <c r="AF1" s="13"/>
      <c r="AG1" s="13"/>
      <c r="AH1" s="13"/>
      <c r="AI1" s="13"/>
      <c r="AJ1" s="13"/>
    </row>
    <row r="2" spans="1:36" x14ac:dyDescent="0.2">
      <c r="J2" s="123" t="s">
        <v>145</v>
      </c>
      <c r="K2" s="122" t="s">
        <v>143</v>
      </c>
      <c r="L2" s="121" t="s">
        <v>142</v>
      </c>
      <c r="N2" s="197"/>
      <c r="O2" s="79"/>
      <c r="P2" s="196"/>
      <c r="Q2" s="196"/>
      <c r="R2" s="196"/>
      <c r="S2" s="86" t="s">
        <v>174</v>
      </c>
      <c r="T2" s="165"/>
      <c r="U2" s="165"/>
      <c r="V2" s="165"/>
      <c r="W2" s="165"/>
      <c r="X2" s="79"/>
      <c r="Y2" s="165"/>
      <c r="Z2" s="165"/>
      <c r="AA2" s="165"/>
      <c r="AB2" s="165"/>
      <c r="AC2" s="79"/>
      <c r="AD2" s="20"/>
      <c r="AE2" s="13"/>
      <c r="AF2" s="13"/>
      <c r="AG2" s="13"/>
      <c r="AH2" s="13"/>
      <c r="AI2" s="13"/>
      <c r="AJ2" s="13"/>
    </row>
    <row r="3" spans="1:36" ht="12" thickBot="1" x14ac:dyDescent="0.25">
      <c r="J3" s="120" t="s">
        <v>71</v>
      </c>
      <c r="K3" s="129" t="s">
        <v>141</v>
      </c>
      <c r="L3" s="128" t="s">
        <v>66</v>
      </c>
      <c r="N3" s="64"/>
      <c r="O3" s="165"/>
      <c r="P3" s="79"/>
      <c r="Q3" s="79"/>
      <c r="R3" s="79"/>
      <c r="S3" s="79"/>
      <c r="T3" s="79"/>
      <c r="U3" s="79"/>
      <c r="V3" s="79"/>
      <c r="W3" s="79"/>
      <c r="X3" s="79"/>
      <c r="Y3" s="165"/>
      <c r="Z3" s="165"/>
      <c r="AA3" s="165"/>
      <c r="AB3" s="79"/>
      <c r="AC3" s="194">
        <f>_xll.ohTrigger(AC5:AC42)</f>
        <v>1</v>
      </c>
      <c r="AD3" s="133"/>
      <c r="AE3" s="13"/>
      <c r="AF3" s="13"/>
      <c r="AG3" s="13"/>
      <c r="AH3" s="13"/>
      <c r="AI3" s="13"/>
      <c r="AJ3" s="13"/>
    </row>
    <row r="4" spans="1:36" ht="12" thickBot="1" x14ac:dyDescent="0.25">
      <c r="A4" s="132" t="s">
        <v>146</v>
      </c>
      <c r="B4" s="118"/>
      <c r="C4" s="118"/>
      <c r="D4" s="118"/>
      <c r="E4" s="97"/>
      <c r="F4" s="131"/>
      <c r="G4" s="97"/>
      <c r="H4" s="115"/>
      <c r="J4" s="120" t="s">
        <v>70</v>
      </c>
      <c r="K4" s="36" t="s">
        <v>141</v>
      </c>
      <c r="L4" s="35" t="s">
        <v>69</v>
      </c>
      <c r="N4" s="64"/>
      <c r="O4" s="273"/>
      <c r="P4" s="113"/>
      <c r="Q4" s="113"/>
      <c r="R4" s="113"/>
      <c r="S4" s="160" t="str">
        <f>_xll.RData(S5:S42,T4:W4,"RTFEED:IDN",ReutersRtMode,,T5)</f>
        <v>Updated at 12:37:12</v>
      </c>
      <c r="T4" s="218" t="s">
        <v>161</v>
      </c>
      <c r="U4" s="218" t="s">
        <v>160</v>
      </c>
      <c r="V4" s="218" t="s">
        <v>178</v>
      </c>
      <c r="W4" s="218" t="s">
        <v>196</v>
      </c>
      <c r="X4" s="190" t="s">
        <v>195</v>
      </c>
      <c r="Y4" s="165"/>
      <c r="Z4" s="192" t="s">
        <v>191</v>
      </c>
      <c r="AA4" s="165"/>
      <c r="AB4" s="372" t="s">
        <v>189</v>
      </c>
      <c r="AC4" s="44" t="s">
        <v>188</v>
      </c>
      <c r="AD4" s="133"/>
      <c r="AE4" s="13"/>
      <c r="AF4" s="13"/>
      <c r="AG4" s="13"/>
      <c r="AH4" s="13"/>
      <c r="AI4" s="13"/>
      <c r="AJ4" s="216" t="s">
        <v>194</v>
      </c>
    </row>
    <row r="5" spans="1:36" x14ac:dyDescent="0.2">
      <c r="A5" s="64"/>
      <c r="B5" s="43" t="s">
        <v>75</v>
      </c>
      <c r="C5" s="43"/>
      <c r="D5" s="43"/>
      <c r="E5" s="42" t="str">
        <f>Currency&amp;"_010_Sw"&amp;$C$6&amp;$D$6&amp;".xml"</f>
        <v>CNH_010_SwAB6L.xml</v>
      </c>
      <c r="F5" s="41" t="str">
        <f>IF(Serialize,_xll.ohObjectSave(F6:F42,SerializationPath&amp;E5,FileOverwrite,Serialize),"---")</f>
        <v>---</v>
      </c>
      <c r="G5" s="26" t="str">
        <f>_xll.ohRangeRetrieveError(F5)</f>
        <v/>
      </c>
      <c r="H5" s="20"/>
      <c r="J5" s="120" t="s">
        <v>68</v>
      </c>
      <c r="K5" s="36" t="s">
        <v>140</v>
      </c>
      <c r="L5" s="35" t="s">
        <v>66</v>
      </c>
      <c r="N5" s="64"/>
      <c r="O5" s="169" t="s">
        <v>14</v>
      </c>
      <c r="P5" s="210" t="str">
        <f t="array" ref="P5:P42">VLOOKUP(Currency,Conventions,2)</f>
        <v>AB</v>
      </c>
      <c r="Q5" s="210" t="str">
        <f t="array" ref="Q5:Q42">VLOOKUP(Currency,Conventions,3)</f>
        <v>6L</v>
      </c>
      <c r="R5" s="168" t="str">
        <f t="shared" ref="R5:R42" si="0">Currency&amp;$P5&amp;$Q5&amp;$O5</f>
        <v>CNHAB6L6M</v>
      </c>
      <c r="S5" s="168" t="str">
        <f t="array" ref="S5:S42">Instruments&amp;"="&amp;VLOOKUP(Contributor,ContributorTable,2,FALSE)</f>
        <v>CNHAB6L6M=ICAP</v>
      </c>
      <c r="T5" s="163" t="s">
        <v>263</v>
      </c>
      <c r="U5" s="163" t="s">
        <v>263</v>
      </c>
      <c r="V5" s="163" t="s">
        <v>263</v>
      </c>
      <c r="W5" s="163" t="s">
        <v>263</v>
      </c>
      <c r="X5" s="167" t="e">
        <f>_xll.qlMidSafe($T5,$U5)</f>
        <v>#NUM!</v>
      </c>
      <c r="Y5" s="165"/>
      <c r="Z5" s="166">
        <v>0</v>
      </c>
      <c r="AA5" s="165"/>
      <c r="AB5" s="230" t="e">
        <f t="array" ref="AB5:AB42">QuoteLive</f>
        <v>#NUM!</v>
      </c>
      <c r="AC5" s="162" t="e">
        <f>_xll.qlSimpleQuoteSetValue(F5,AB5/100,Trigger)</f>
        <v>#NUM!</v>
      </c>
      <c r="AD5" s="133"/>
      <c r="AE5" s="13"/>
      <c r="AF5" s="271" t="s">
        <v>71</v>
      </c>
      <c r="AG5" s="39" t="s">
        <v>141</v>
      </c>
      <c r="AH5" s="38" t="s">
        <v>66</v>
      </c>
      <c r="AI5" s="13"/>
      <c r="AJ5" s="199" t="e">
        <f t="shared" ref="AJ5:AJ42" si="1">(U5-X5)/50</f>
        <v>#VALUE!</v>
      </c>
    </row>
    <row r="6" spans="1:36" x14ac:dyDescent="0.2">
      <c r="A6" s="64"/>
      <c r="B6" s="127" t="s">
        <v>8</v>
      </c>
      <c r="C6" s="29" t="str">
        <f t="array" ref="C6:C42">VLOOKUP(Currency,SwapSecondarySetConventions,2)</f>
        <v>AB</v>
      </c>
      <c r="D6" s="29" t="str">
        <f t="array" ref="D6:D42">VLOOKUP(Currency,SwapSecondarySetConventions,3)</f>
        <v>6L</v>
      </c>
      <c r="E6" s="27" t="str">
        <f t="shared" ref="E6:E42" si="2">Currency&amp;$C6&amp;$D6&amp;$B6&amp;QuoteSuffix</f>
        <v>CNHAB6L1Y_Quote</v>
      </c>
      <c r="F6" s="27" t="str">
        <f>_xll.qlSimpleQuote(Currency&amp;$C6&amp;$D6&amp;$B6&amp;QuoteSuffix,,RateTickValue,Permanent,Trigger,ObjectOverwrite)</f>
        <v>CNHAB6L1Y_Quote#0000</v>
      </c>
      <c r="G6" s="26" t="str">
        <f>_xll.ohRangeRetrieveError(F6)</f>
        <v/>
      </c>
      <c r="H6" s="20"/>
      <c r="J6" s="120" t="s">
        <v>67</v>
      </c>
      <c r="K6" s="129" t="s">
        <v>140</v>
      </c>
      <c r="L6" s="128" t="s">
        <v>66</v>
      </c>
      <c r="N6" s="64"/>
      <c r="O6" s="169" t="s">
        <v>8</v>
      </c>
      <c r="P6" s="210" t="str">
        <v>AB</v>
      </c>
      <c r="Q6" s="210" t="str">
        <v>6L</v>
      </c>
      <c r="R6" s="168" t="str">
        <f t="shared" si="0"/>
        <v>CNHAB6L1Y</v>
      </c>
      <c r="S6" s="168" t="str">
        <v>CNHAB6L1Y=ICAP</v>
      </c>
      <c r="T6" s="163" t="s">
        <v>263</v>
      </c>
      <c r="U6" s="163" t="s">
        <v>263</v>
      </c>
      <c r="V6" s="163" t="s">
        <v>263</v>
      </c>
      <c r="W6" s="163" t="s">
        <v>263</v>
      </c>
      <c r="X6" s="167" t="e">
        <f>_xll.qlMidSafe($T6,$U6)</f>
        <v>#NUM!</v>
      </c>
      <c r="Y6" s="165"/>
      <c r="Z6" s="166">
        <v>0</v>
      </c>
      <c r="AA6" s="165"/>
      <c r="AB6" s="230" t="e">
        <v>#NUM!</v>
      </c>
      <c r="AC6" s="162" t="e">
        <f>_xll.qlSimpleQuoteSetValue(F6,AB6/100,Trigger)</f>
        <v>#NUM!</v>
      </c>
      <c r="AD6" s="133"/>
      <c r="AE6" s="13"/>
      <c r="AF6" s="120" t="s">
        <v>70</v>
      </c>
      <c r="AG6" s="36" t="s">
        <v>141</v>
      </c>
      <c r="AH6" s="35" t="s">
        <v>69</v>
      </c>
      <c r="AI6" s="13"/>
      <c r="AJ6" s="199" t="e">
        <f t="shared" si="1"/>
        <v>#VALUE!</v>
      </c>
    </row>
    <row r="7" spans="1:36" ht="12" thickBot="1" x14ac:dyDescent="0.25">
      <c r="A7" s="64"/>
      <c r="B7" s="130" t="s">
        <v>74</v>
      </c>
      <c r="C7" s="29" t="str">
        <v>AB</v>
      </c>
      <c r="D7" s="29" t="str">
        <v>6L</v>
      </c>
      <c r="E7" s="27" t="str">
        <f t="shared" si="2"/>
        <v>CNHAB6L15M_Quote</v>
      </c>
      <c r="F7" s="27" t="str">
        <f>_xll.qlSimpleQuote(Currency&amp;$C7&amp;$D7&amp;$B7&amp;QuoteSuffix,,RateTickValue,Permanent,Trigger,ObjectOverwrite)</f>
        <v>CNHAB6L15M_Quote#0000</v>
      </c>
      <c r="G7" s="26" t="str">
        <f>_xll.ohRangeRetrieveError(F7)</f>
        <v/>
      </c>
      <c r="H7" s="20"/>
      <c r="J7" s="119" t="s">
        <v>64</v>
      </c>
      <c r="K7" s="33" t="s">
        <v>139</v>
      </c>
      <c r="L7" s="32" t="s">
        <v>66</v>
      </c>
      <c r="N7" s="64"/>
      <c r="O7" s="169" t="s">
        <v>74</v>
      </c>
      <c r="P7" s="210" t="str">
        <v>AB</v>
      </c>
      <c r="Q7" s="210" t="str">
        <v>6L</v>
      </c>
      <c r="R7" s="168" t="str">
        <f t="shared" si="0"/>
        <v>CNHAB6L15M</v>
      </c>
      <c r="S7" s="168" t="str">
        <v>CNHAB6L15M=ICAP</v>
      </c>
      <c r="T7" s="163" t="s">
        <v>263</v>
      </c>
      <c r="U7" s="163" t="s">
        <v>263</v>
      </c>
      <c r="V7" s="163" t="s">
        <v>263</v>
      </c>
      <c r="W7" s="163" t="s">
        <v>263</v>
      </c>
      <c r="X7" s="167" t="e">
        <f>_xll.qlMidEquivalent($T7,$U7,$V7,$W7)</f>
        <v>#NUM!</v>
      </c>
      <c r="Y7" s="165"/>
      <c r="Z7" s="166">
        <v>0</v>
      </c>
      <c r="AA7" s="165"/>
      <c r="AB7" s="230" t="e">
        <v>#NUM!</v>
      </c>
      <c r="AC7" s="162" t="e">
        <f>_xll.qlSimpleQuoteSetValue(F7,AB7/100,Trigger)</f>
        <v>#NUM!</v>
      </c>
      <c r="AD7" s="133"/>
      <c r="AE7" s="13"/>
      <c r="AF7" s="120" t="s">
        <v>68</v>
      </c>
      <c r="AG7" s="36" t="s">
        <v>140</v>
      </c>
      <c r="AH7" s="35" t="s">
        <v>66</v>
      </c>
      <c r="AI7" s="272"/>
      <c r="AJ7" s="199" t="e">
        <f t="shared" si="1"/>
        <v>#VALUE!</v>
      </c>
    </row>
    <row r="8" spans="1:36" x14ac:dyDescent="0.2">
      <c r="A8" s="64"/>
      <c r="B8" s="130" t="s">
        <v>73</v>
      </c>
      <c r="C8" s="29" t="str">
        <v>AB</v>
      </c>
      <c r="D8" s="29" t="str">
        <v>6L</v>
      </c>
      <c r="E8" s="27" t="str">
        <f t="shared" si="2"/>
        <v>CNHAB6L18M_Quote</v>
      </c>
      <c r="F8" s="27" t="str">
        <f>_xll.qlSimpleQuote(Currency&amp;$C8&amp;$D8&amp;$B8&amp;QuoteSuffix,,RateTickValue,Permanent,Trigger,ObjectOverwrite)</f>
        <v>CNHAB6L18M_Quote#0000</v>
      </c>
      <c r="G8" s="26" t="str">
        <f>_xll.ohRangeRetrieveError(F8)</f>
        <v/>
      </c>
      <c r="H8" s="20"/>
      <c r="N8" s="64"/>
      <c r="O8" s="169" t="s">
        <v>73</v>
      </c>
      <c r="P8" s="210" t="str">
        <v>AB</v>
      </c>
      <c r="Q8" s="210" t="str">
        <v>6L</v>
      </c>
      <c r="R8" s="168" t="str">
        <f t="shared" si="0"/>
        <v>CNHAB6L18M</v>
      </c>
      <c r="S8" s="168" t="str">
        <v>CNHAB6L18M=ICAP</v>
      </c>
      <c r="T8" s="163" t="s">
        <v>263</v>
      </c>
      <c r="U8" s="163" t="s">
        <v>263</v>
      </c>
      <c r="V8" s="163" t="s">
        <v>263</v>
      </c>
      <c r="W8" s="163" t="s">
        <v>263</v>
      </c>
      <c r="X8" s="167" t="e">
        <f>_xll.qlMidEquivalent($T8,$U8,$V8,$W8)</f>
        <v>#NUM!</v>
      </c>
      <c r="Y8" s="165"/>
      <c r="Z8" s="166">
        <v>0</v>
      </c>
      <c r="AA8" s="165"/>
      <c r="AB8" s="230" t="e">
        <v>#NUM!</v>
      </c>
      <c r="AC8" s="162" t="e">
        <f>_xll.qlSimpleQuoteSetValue(F8,AB8/100,Trigger)</f>
        <v>#NUM!</v>
      </c>
      <c r="AD8" s="133"/>
      <c r="AE8" s="13"/>
      <c r="AF8" s="120" t="s">
        <v>67</v>
      </c>
      <c r="AG8" s="36" t="s">
        <v>140</v>
      </c>
      <c r="AH8" s="35" t="s">
        <v>66</v>
      </c>
      <c r="AI8" s="272"/>
      <c r="AJ8" s="199" t="e">
        <f t="shared" si="1"/>
        <v>#VALUE!</v>
      </c>
    </row>
    <row r="9" spans="1:36" ht="12" thickBot="1" x14ac:dyDescent="0.25">
      <c r="A9" s="64"/>
      <c r="B9" s="130" t="s">
        <v>72</v>
      </c>
      <c r="C9" s="29" t="str">
        <v>AB</v>
      </c>
      <c r="D9" s="29" t="str">
        <v>6L</v>
      </c>
      <c r="E9" s="27" t="str">
        <f t="shared" si="2"/>
        <v>CNHAB6L21M_Quote</v>
      </c>
      <c r="F9" s="27" t="str">
        <f>_xll.qlSimpleQuote(Currency&amp;$C9&amp;$D9&amp;$B9&amp;QuoteSuffix,,RateTickValue,Permanent,Trigger,ObjectOverwrite)</f>
        <v>CNHAB6L21M_Quote#0000</v>
      </c>
      <c r="G9" s="26" t="str">
        <f>_xll.ohRangeRetrieveError(F9)</f>
        <v/>
      </c>
      <c r="H9" s="20"/>
      <c r="N9" s="64"/>
      <c r="O9" s="169" t="s">
        <v>72</v>
      </c>
      <c r="P9" s="210" t="str">
        <v>AB</v>
      </c>
      <c r="Q9" s="210" t="str">
        <v>6L</v>
      </c>
      <c r="R9" s="168" t="str">
        <f t="shared" si="0"/>
        <v>CNHAB6L21M</v>
      </c>
      <c r="S9" s="168" t="str">
        <v>CNHAB6L21M=ICAP</v>
      </c>
      <c r="T9" s="163" t="s">
        <v>263</v>
      </c>
      <c r="U9" s="163" t="s">
        <v>263</v>
      </c>
      <c r="V9" s="163" t="s">
        <v>263</v>
      </c>
      <c r="W9" s="163" t="s">
        <v>263</v>
      </c>
      <c r="X9" s="167" t="e">
        <f>_xll.qlMidEquivalent($T9,$U9,$V9,$W9)</f>
        <v>#NUM!</v>
      </c>
      <c r="Y9" s="165"/>
      <c r="Z9" s="166">
        <v>0</v>
      </c>
      <c r="AA9" s="165"/>
      <c r="AB9" s="230" t="e">
        <v>#NUM!</v>
      </c>
      <c r="AC9" s="162" t="e">
        <f>_xll.qlSimpleQuoteSetValue(F9,AB9/100,Trigger)</f>
        <v>#NUM!</v>
      </c>
      <c r="AD9" s="133"/>
      <c r="AE9" s="13"/>
      <c r="AF9" s="119" t="s">
        <v>64</v>
      </c>
      <c r="AG9" s="33" t="s">
        <v>139</v>
      </c>
      <c r="AH9" s="32" t="s">
        <v>66</v>
      </c>
      <c r="AI9" s="13"/>
      <c r="AJ9" s="199" t="e">
        <f t="shared" si="1"/>
        <v>#VALUE!</v>
      </c>
    </row>
    <row r="10" spans="1:36" x14ac:dyDescent="0.2">
      <c r="A10" s="64"/>
      <c r="B10" s="127" t="s">
        <v>59</v>
      </c>
      <c r="C10" s="29" t="str">
        <v>AB</v>
      </c>
      <c r="D10" s="29" t="str">
        <v>6L</v>
      </c>
      <c r="E10" s="27" t="str">
        <f t="shared" si="2"/>
        <v>CNHAB6L2Y_Quote</v>
      </c>
      <c r="F10" s="27" t="str">
        <f>_xll.qlSimpleQuote(Currency&amp;$C10&amp;$D10&amp;$B10&amp;QuoteSuffix,,RateTickValue,Permanent,Trigger,ObjectOverwrite)</f>
        <v>CNHAB6L2Y_Quote#0000</v>
      </c>
      <c r="G10" s="26" t="str">
        <f>_xll.ohRangeRetrieveError(F10)</f>
        <v/>
      </c>
      <c r="H10" s="20"/>
      <c r="N10" s="64"/>
      <c r="O10" s="169" t="s">
        <v>59</v>
      </c>
      <c r="P10" s="210" t="str">
        <v>AB</v>
      </c>
      <c r="Q10" s="210" t="str">
        <v>6L</v>
      </c>
      <c r="R10" s="168" t="str">
        <f t="shared" si="0"/>
        <v>CNHAB6L2Y</v>
      </c>
      <c r="S10" s="168" t="str">
        <v>CNHAB6L2Y=ICAP</v>
      </c>
      <c r="T10" s="163" t="s">
        <v>263</v>
      </c>
      <c r="U10" s="163" t="s">
        <v>263</v>
      </c>
      <c r="V10" s="163" t="s">
        <v>263</v>
      </c>
      <c r="W10" s="163" t="s">
        <v>263</v>
      </c>
      <c r="X10" s="167" t="e">
        <f>_xll.qlMidEquivalent($T10,$U10,$V10,$W10)</f>
        <v>#NUM!</v>
      </c>
      <c r="Y10" s="165"/>
      <c r="Z10" s="166">
        <v>0</v>
      </c>
      <c r="AA10" s="165"/>
      <c r="AB10" s="230" t="e">
        <v>#NUM!</v>
      </c>
      <c r="AC10" s="162" t="e">
        <f>_xll.qlSimpleQuoteSetValue(F10,AB10/100,Trigger)</f>
        <v>#NUM!</v>
      </c>
      <c r="AD10" s="133"/>
      <c r="AE10" s="13"/>
      <c r="AF10" s="13"/>
      <c r="AG10" s="13"/>
      <c r="AH10" s="13"/>
      <c r="AI10" s="13"/>
      <c r="AJ10" s="199" t="e">
        <f t="shared" si="1"/>
        <v>#VALUE!</v>
      </c>
    </row>
    <row r="11" spans="1:36" x14ac:dyDescent="0.2">
      <c r="A11" s="64"/>
      <c r="B11" s="127" t="s">
        <v>58</v>
      </c>
      <c r="C11" s="29" t="str">
        <v>AB</v>
      </c>
      <c r="D11" s="29" t="str">
        <v>6L</v>
      </c>
      <c r="E11" s="27" t="str">
        <f t="shared" si="2"/>
        <v>CNHAB6L3Y_Quote</v>
      </c>
      <c r="F11" s="27" t="str">
        <f>_xll.qlSimpleQuote(Currency&amp;$C11&amp;$D11&amp;$B11&amp;QuoteSuffix,,RateTickValue,Permanent,Trigger,ObjectOverwrite)</f>
        <v>CNHAB6L3Y_Quote#0000</v>
      </c>
      <c r="G11" s="26" t="str">
        <f>_xll.ohRangeRetrieveError(F11)</f>
        <v/>
      </c>
      <c r="H11" s="20"/>
      <c r="N11" s="64"/>
      <c r="O11" s="169" t="s">
        <v>58</v>
      </c>
      <c r="P11" s="210" t="str">
        <v>AB</v>
      </c>
      <c r="Q11" s="210" t="str">
        <v>6L</v>
      </c>
      <c r="R11" s="168" t="str">
        <f t="shared" si="0"/>
        <v>CNHAB6L3Y</v>
      </c>
      <c r="S11" s="168" t="str">
        <v>CNHAB6L3Y=ICAP</v>
      </c>
      <c r="T11" s="163" t="s">
        <v>263</v>
      </c>
      <c r="U11" s="163" t="s">
        <v>263</v>
      </c>
      <c r="V11" s="163" t="s">
        <v>263</v>
      </c>
      <c r="W11" s="163" t="s">
        <v>263</v>
      </c>
      <c r="X11" s="167" t="e">
        <f>_xll.qlMidEquivalent($T11,$U11,$V11,$W11)</f>
        <v>#NUM!</v>
      </c>
      <c r="Y11" s="165"/>
      <c r="Z11" s="166">
        <v>0</v>
      </c>
      <c r="AA11" s="165"/>
      <c r="AB11" s="230" t="e">
        <v>#NUM!</v>
      </c>
      <c r="AC11" s="162" t="e">
        <f>_xll.qlSimpleQuoteSetValue(F11,AB11/100,Trigger)</f>
        <v>#NUM!</v>
      </c>
      <c r="AD11" s="133"/>
      <c r="AE11" s="13"/>
      <c r="AF11" s="13"/>
      <c r="AG11" s="13"/>
      <c r="AH11" s="13"/>
      <c r="AI11" s="13"/>
      <c r="AJ11" s="199" t="e">
        <f t="shared" si="1"/>
        <v>#VALUE!</v>
      </c>
    </row>
    <row r="12" spans="1:36" x14ac:dyDescent="0.2">
      <c r="A12" s="64"/>
      <c r="B12" s="127" t="s">
        <v>57</v>
      </c>
      <c r="C12" s="29" t="str">
        <v>AB</v>
      </c>
      <c r="D12" s="29" t="str">
        <v>6L</v>
      </c>
      <c r="E12" s="27" t="str">
        <f t="shared" si="2"/>
        <v>CNHAB6L4Y_Quote</v>
      </c>
      <c r="F12" s="27" t="str">
        <f>_xll.qlSimpleQuote(Currency&amp;$C12&amp;$D12&amp;$B12&amp;QuoteSuffix,,RateTickValue,Permanent,Trigger,ObjectOverwrite)</f>
        <v>CNHAB6L4Y_Quote#0000</v>
      </c>
      <c r="G12" s="26" t="str">
        <f>_xll.ohRangeRetrieveError(F12)</f>
        <v/>
      </c>
      <c r="H12" s="20"/>
      <c r="N12" s="64"/>
      <c r="O12" s="169" t="s">
        <v>57</v>
      </c>
      <c r="P12" s="210" t="str">
        <v>AB</v>
      </c>
      <c r="Q12" s="210" t="str">
        <v>6L</v>
      </c>
      <c r="R12" s="168" t="str">
        <f t="shared" si="0"/>
        <v>CNHAB6L4Y</v>
      </c>
      <c r="S12" s="168" t="str">
        <v>CNHAB6L4Y=ICAP</v>
      </c>
      <c r="T12" s="163" t="s">
        <v>263</v>
      </c>
      <c r="U12" s="163" t="s">
        <v>263</v>
      </c>
      <c r="V12" s="163" t="s">
        <v>263</v>
      </c>
      <c r="W12" s="163" t="s">
        <v>263</v>
      </c>
      <c r="X12" s="167" t="e">
        <f>_xll.qlMidEquivalent($T12,$U12,$V12,$W12)</f>
        <v>#NUM!</v>
      </c>
      <c r="Y12" s="165"/>
      <c r="Z12" s="166">
        <v>0</v>
      </c>
      <c r="AA12" s="165"/>
      <c r="AB12" s="230" t="e">
        <v>#NUM!</v>
      </c>
      <c r="AC12" s="162" t="e">
        <f>_xll.qlSimpleQuoteSetValue(F12,AB12/100,Trigger)</f>
        <v>#NUM!</v>
      </c>
      <c r="AD12" s="133"/>
      <c r="AE12" s="13"/>
      <c r="AF12" s="13"/>
      <c r="AG12" s="13"/>
      <c r="AH12" s="13"/>
      <c r="AI12" s="13"/>
      <c r="AJ12" s="199" t="e">
        <f t="shared" si="1"/>
        <v>#VALUE!</v>
      </c>
    </row>
    <row r="13" spans="1:36" x14ac:dyDescent="0.2">
      <c r="A13" s="64"/>
      <c r="B13" s="127" t="s">
        <v>56</v>
      </c>
      <c r="C13" s="29" t="str">
        <v>AB</v>
      </c>
      <c r="D13" s="29" t="str">
        <v>6L</v>
      </c>
      <c r="E13" s="27" t="str">
        <f t="shared" si="2"/>
        <v>CNHAB6L5Y_Quote</v>
      </c>
      <c r="F13" s="27" t="str">
        <f>_xll.qlSimpleQuote(Currency&amp;$C13&amp;$D13&amp;$B13&amp;QuoteSuffix,,RateTickValue,Permanent,Trigger,ObjectOverwrite)</f>
        <v>CNHAB6L5Y_Quote#0000</v>
      </c>
      <c r="G13" s="26" t="str">
        <f>_xll.ohRangeRetrieveError(F13)</f>
        <v/>
      </c>
      <c r="H13" s="20"/>
      <c r="N13" s="64"/>
      <c r="O13" s="169" t="s">
        <v>56</v>
      </c>
      <c r="P13" s="210" t="str">
        <v>AB</v>
      </c>
      <c r="Q13" s="210" t="str">
        <v>6L</v>
      </c>
      <c r="R13" s="168" t="str">
        <f t="shared" si="0"/>
        <v>CNHAB6L5Y</v>
      </c>
      <c r="S13" s="168" t="str">
        <v>CNHAB6L5Y=ICAP</v>
      </c>
      <c r="T13" s="163" t="s">
        <v>263</v>
      </c>
      <c r="U13" s="163" t="s">
        <v>263</v>
      </c>
      <c r="V13" s="163" t="s">
        <v>263</v>
      </c>
      <c r="W13" s="163" t="s">
        <v>263</v>
      </c>
      <c r="X13" s="167" t="e">
        <f>_xll.qlMidEquivalent($T13,$U13,$V13,$W13)</f>
        <v>#NUM!</v>
      </c>
      <c r="Y13" s="165"/>
      <c r="Z13" s="166">
        <v>0</v>
      </c>
      <c r="AA13" s="165"/>
      <c r="AB13" s="230" t="e">
        <v>#NUM!</v>
      </c>
      <c r="AC13" s="162" t="e">
        <f>_xll.qlSimpleQuoteSetValue(F13,AB13/100,Trigger)</f>
        <v>#NUM!</v>
      </c>
      <c r="AD13" s="133"/>
      <c r="AE13" s="13"/>
      <c r="AF13" s="13"/>
      <c r="AG13" s="13"/>
      <c r="AH13" s="13"/>
      <c r="AI13" s="13"/>
      <c r="AJ13" s="199" t="e">
        <f t="shared" si="1"/>
        <v>#VALUE!</v>
      </c>
    </row>
    <row r="14" spans="1:36" x14ac:dyDescent="0.2">
      <c r="A14" s="64"/>
      <c r="B14" s="127" t="s">
        <v>55</v>
      </c>
      <c r="C14" s="29" t="str">
        <v>AB</v>
      </c>
      <c r="D14" s="29" t="str">
        <v>6L</v>
      </c>
      <c r="E14" s="27" t="str">
        <f t="shared" si="2"/>
        <v>CNHAB6L6Y_Quote</v>
      </c>
      <c r="F14" s="27" t="str">
        <f>_xll.qlSimpleQuote(Currency&amp;$C14&amp;$D14&amp;$B14&amp;QuoteSuffix,,RateTickValue,Permanent,Trigger,ObjectOverwrite)</f>
        <v>CNHAB6L6Y_Quote#0000</v>
      </c>
      <c r="G14" s="26" t="str">
        <f>_xll.ohRangeRetrieveError(F14)</f>
        <v/>
      </c>
      <c r="H14" s="20"/>
      <c r="N14" s="64"/>
      <c r="O14" s="169" t="s">
        <v>55</v>
      </c>
      <c r="P14" s="210" t="str">
        <v>AB</v>
      </c>
      <c r="Q14" s="210" t="str">
        <v>6L</v>
      </c>
      <c r="R14" s="168" t="str">
        <f t="shared" si="0"/>
        <v>CNHAB6L6Y</v>
      </c>
      <c r="S14" s="168" t="str">
        <v>CNHAB6L6Y=ICAP</v>
      </c>
      <c r="T14" s="163" t="s">
        <v>263</v>
      </c>
      <c r="U14" s="163" t="s">
        <v>263</v>
      </c>
      <c r="V14" s="163" t="s">
        <v>263</v>
      </c>
      <c r="W14" s="163" t="s">
        <v>263</v>
      </c>
      <c r="X14" s="167" t="e">
        <f>_xll.qlMidEquivalent($T14,$U14,$V14,$W14)</f>
        <v>#NUM!</v>
      </c>
      <c r="Y14" s="165"/>
      <c r="Z14" s="166">
        <v>0</v>
      </c>
      <c r="AA14" s="165"/>
      <c r="AB14" s="230" t="e">
        <v>#NUM!</v>
      </c>
      <c r="AC14" s="162" t="e">
        <f>_xll.qlSimpleQuoteSetValue(F14,AB14/100,Trigger)</f>
        <v>#NUM!</v>
      </c>
      <c r="AD14" s="133"/>
      <c r="AE14" s="13"/>
      <c r="AF14" s="13"/>
      <c r="AG14" s="13"/>
      <c r="AH14" s="13"/>
      <c r="AI14" s="13"/>
      <c r="AJ14" s="199" t="e">
        <f t="shared" si="1"/>
        <v>#VALUE!</v>
      </c>
    </row>
    <row r="15" spans="1:36" x14ac:dyDescent="0.2">
      <c r="A15" s="64"/>
      <c r="B15" s="127" t="s">
        <v>54</v>
      </c>
      <c r="C15" s="29" t="str">
        <v>AB</v>
      </c>
      <c r="D15" s="29" t="str">
        <v>6L</v>
      </c>
      <c r="E15" s="27" t="str">
        <f t="shared" si="2"/>
        <v>CNHAB6L7Y_Quote</v>
      </c>
      <c r="F15" s="27" t="str">
        <f>_xll.qlSimpleQuote(Currency&amp;$C15&amp;$D15&amp;$B15&amp;QuoteSuffix,,RateTickValue,Permanent,Trigger,ObjectOverwrite)</f>
        <v>CNHAB6L7Y_Quote#0000</v>
      </c>
      <c r="G15" s="26" t="str">
        <f>_xll.ohRangeRetrieveError(F15)</f>
        <v/>
      </c>
      <c r="H15" s="20"/>
      <c r="N15" s="64"/>
      <c r="O15" s="169" t="s">
        <v>54</v>
      </c>
      <c r="P15" s="210" t="str">
        <v>AB</v>
      </c>
      <c r="Q15" s="210" t="str">
        <v>6L</v>
      </c>
      <c r="R15" s="168" t="str">
        <f t="shared" si="0"/>
        <v>CNHAB6L7Y</v>
      </c>
      <c r="S15" s="168" t="str">
        <v>CNHAB6L7Y=ICAP</v>
      </c>
      <c r="T15" s="163" t="s">
        <v>263</v>
      </c>
      <c r="U15" s="163" t="s">
        <v>263</v>
      </c>
      <c r="V15" s="163" t="s">
        <v>263</v>
      </c>
      <c r="W15" s="163" t="s">
        <v>263</v>
      </c>
      <c r="X15" s="167" t="e">
        <f>_xll.qlMidEquivalent($T15,$U15,$V15,$W15)</f>
        <v>#NUM!</v>
      </c>
      <c r="Y15" s="165"/>
      <c r="Z15" s="166">
        <v>0</v>
      </c>
      <c r="AA15" s="165"/>
      <c r="AB15" s="230" t="e">
        <v>#NUM!</v>
      </c>
      <c r="AC15" s="162" t="e">
        <f>_xll.qlSimpleQuoteSetValue(F15,AB15/100,Trigger)</f>
        <v>#NUM!</v>
      </c>
      <c r="AD15" s="133"/>
      <c r="AE15" s="13"/>
      <c r="AF15" s="13"/>
      <c r="AG15" s="13"/>
      <c r="AH15" s="13"/>
      <c r="AI15" s="13"/>
      <c r="AJ15" s="199" t="e">
        <f t="shared" si="1"/>
        <v>#VALUE!</v>
      </c>
    </row>
    <row r="16" spans="1:36" x14ac:dyDescent="0.2">
      <c r="A16" s="64"/>
      <c r="B16" s="127" t="s">
        <v>53</v>
      </c>
      <c r="C16" s="29" t="str">
        <v>AB</v>
      </c>
      <c r="D16" s="29" t="str">
        <v>6L</v>
      </c>
      <c r="E16" s="27" t="str">
        <f t="shared" si="2"/>
        <v>CNHAB6L8Y_Quote</v>
      </c>
      <c r="F16" s="27" t="str">
        <f>_xll.qlSimpleQuote(Currency&amp;$C16&amp;$D16&amp;$B16&amp;QuoteSuffix,,RateTickValue,Permanent,Trigger,ObjectOverwrite)</f>
        <v>CNHAB6L8Y_Quote#0000</v>
      </c>
      <c r="G16" s="26" t="str">
        <f>_xll.ohRangeRetrieveError(F16)</f>
        <v/>
      </c>
      <c r="H16" s="20"/>
      <c r="N16" s="64"/>
      <c r="O16" s="169" t="s">
        <v>53</v>
      </c>
      <c r="P16" s="210" t="str">
        <v>AB</v>
      </c>
      <c r="Q16" s="210" t="str">
        <v>6L</v>
      </c>
      <c r="R16" s="168" t="str">
        <f t="shared" si="0"/>
        <v>CNHAB6L8Y</v>
      </c>
      <c r="S16" s="168" t="str">
        <v>CNHAB6L8Y=ICAP</v>
      </c>
      <c r="T16" s="163" t="s">
        <v>263</v>
      </c>
      <c r="U16" s="163" t="s">
        <v>263</v>
      </c>
      <c r="V16" s="163" t="s">
        <v>263</v>
      </c>
      <c r="W16" s="163" t="s">
        <v>263</v>
      </c>
      <c r="X16" s="167" t="e">
        <f>_xll.qlMidEquivalent($T16,$U16,$V16,$W16)</f>
        <v>#NUM!</v>
      </c>
      <c r="Y16" s="165"/>
      <c r="Z16" s="166">
        <v>0</v>
      </c>
      <c r="AA16" s="165"/>
      <c r="AB16" s="230" t="e">
        <v>#NUM!</v>
      </c>
      <c r="AC16" s="162" t="e">
        <f>_xll.qlSimpleQuoteSetValue(F16,AB16/100,Trigger)</f>
        <v>#NUM!</v>
      </c>
      <c r="AD16" s="133"/>
      <c r="AE16" s="13"/>
      <c r="AF16" s="13"/>
      <c r="AG16" s="13"/>
      <c r="AH16" s="13"/>
      <c r="AI16" s="13"/>
      <c r="AJ16" s="199" t="e">
        <f t="shared" si="1"/>
        <v>#VALUE!</v>
      </c>
    </row>
    <row r="17" spans="1:36" x14ac:dyDescent="0.2">
      <c r="A17" s="64"/>
      <c r="B17" s="127" t="s">
        <v>52</v>
      </c>
      <c r="C17" s="29" t="str">
        <v>AB</v>
      </c>
      <c r="D17" s="29" t="str">
        <v>6L</v>
      </c>
      <c r="E17" s="27" t="str">
        <f t="shared" si="2"/>
        <v>CNHAB6L9Y_Quote</v>
      </c>
      <c r="F17" s="27" t="str">
        <f>_xll.qlSimpleQuote(Currency&amp;$C17&amp;$D17&amp;$B17&amp;QuoteSuffix,,RateTickValue,Permanent,Trigger,ObjectOverwrite)</f>
        <v>CNHAB6L9Y_Quote#0000</v>
      </c>
      <c r="G17" s="26" t="str">
        <f>_xll.ohRangeRetrieveError(F17)</f>
        <v/>
      </c>
      <c r="H17" s="20"/>
      <c r="N17" s="64"/>
      <c r="O17" s="169" t="s">
        <v>52</v>
      </c>
      <c r="P17" s="210" t="str">
        <v>AB</v>
      </c>
      <c r="Q17" s="210" t="str">
        <v>6L</v>
      </c>
      <c r="R17" s="168" t="str">
        <f t="shared" si="0"/>
        <v>CNHAB6L9Y</v>
      </c>
      <c r="S17" s="168" t="str">
        <v>CNHAB6L9Y=ICAP</v>
      </c>
      <c r="T17" s="163" t="s">
        <v>263</v>
      </c>
      <c r="U17" s="163" t="s">
        <v>263</v>
      </c>
      <c r="V17" s="163" t="s">
        <v>263</v>
      </c>
      <c r="W17" s="163" t="s">
        <v>263</v>
      </c>
      <c r="X17" s="167" t="e">
        <f>_xll.qlMidEquivalent($T17,$U17,$V17,$W17)</f>
        <v>#NUM!</v>
      </c>
      <c r="Y17" s="165"/>
      <c r="Z17" s="166">
        <v>0</v>
      </c>
      <c r="AA17" s="165"/>
      <c r="AB17" s="230" t="e">
        <v>#NUM!</v>
      </c>
      <c r="AC17" s="162" t="e">
        <f>_xll.qlSimpleQuoteSetValue(F17,AB17/100,Trigger)</f>
        <v>#NUM!</v>
      </c>
      <c r="AD17" s="133"/>
      <c r="AE17" s="13"/>
      <c r="AF17" s="13"/>
      <c r="AG17" s="13"/>
      <c r="AH17" s="13"/>
      <c r="AI17" s="13"/>
      <c r="AJ17" s="199" t="e">
        <f t="shared" si="1"/>
        <v>#VALUE!</v>
      </c>
    </row>
    <row r="18" spans="1:36" x14ac:dyDescent="0.2">
      <c r="A18" s="64"/>
      <c r="B18" s="127" t="s">
        <v>51</v>
      </c>
      <c r="C18" s="29" t="str">
        <v>AB</v>
      </c>
      <c r="D18" s="29" t="str">
        <v>6L</v>
      </c>
      <c r="E18" s="27" t="str">
        <f t="shared" si="2"/>
        <v>CNHAB6L10Y_Quote</v>
      </c>
      <c r="F18" s="27" t="str">
        <f>_xll.qlSimpleQuote(Currency&amp;$C18&amp;$D18&amp;$B18&amp;QuoteSuffix,,RateTickValue,Permanent,Trigger,ObjectOverwrite)</f>
        <v>CNHAB6L10Y_Quote#0000</v>
      </c>
      <c r="G18" s="26" t="str">
        <f>_xll.ohRangeRetrieveError(F18)</f>
        <v/>
      </c>
      <c r="H18" s="20"/>
      <c r="N18" s="64"/>
      <c r="O18" s="169" t="s">
        <v>51</v>
      </c>
      <c r="P18" s="210" t="str">
        <v>AB</v>
      </c>
      <c r="Q18" s="210" t="str">
        <v>6L</v>
      </c>
      <c r="R18" s="168" t="str">
        <f t="shared" si="0"/>
        <v>CNHAB6L10Y</v>
      </c>
      <c r="S18" s="168" t="str">
        <v>CNHAB6L10Y=ICAP</v>
      </c>
      <c r="T18" s="163" t="s">
        <v>263</v>
      </c>
      <c r="U18" s="163" t="s">
        <v>263</v>
      </c>
      <c r="V18" s="163" t="s">
        <v>263</v>
      </c>
      <c r="W18" s="163" t="s">
        <v>263</v>
      </c>
      <c r="X18" s="167" t="e">
        <f>_xll.qlMidEquivalent($T18,$U18,$V18,$W18)</f>
        <v>#NUM!</v>
      </c>
      <c r="Y18" s="165"/>
      <c r="Z18" s="166">
        <v>0</v>
      </c>
      <c r="AA18" s="165"/>
      <c r="AB18" s="230" t="e">
        <v>#NUM!</v>
      </c>
      <c r="AC18" s="162" t="e">
        <f>_xll.qlSimpleQuoteSetValue(F18,AB18/100,Trigger)</f>
        <v>#NUM!</v>
      </c>
      <c r="AD18" s="133"/>
      <c r="AE18" s="13"/>
      <c r="AF18" s="13"/>
      <c r="AG18" s="13"/>
      <c r="AH18" s="13"/>
      <c r="AI18" s="13"/>
      <c r="AJ18" s="199" t="e">
        <f t="shared" si="1"/>
        <v>#VALUE!</v>
      </c>
    </row>
    <row r="19" spans="1:36" x14ac:dyDescent="0.2">
      <c r="A19" s="64"/>
      <c r="B19" s="127" t="s">
        <v>50</v>
      </c>
      <c r="C19" s="29" t="str">
        <v>AB</v>
      </c>
      <c r="D19" s="29" t="str">
        <v>6L</v>
      </c>
      <c r="E19" s="27" t="str">
        <f t="shared" si="2"/>
        <v>CNHAB6L11Y_Quote</v>
      </c>
      <c r="F19" s="27" t="str">
        <f>_xll.qlSimpleQuote(Currency&amp;$C19&amp;$D19&amp;$B19&amp;QuoteSuffix,,RateTickValue,Permanent,Trigger,ObjectOverwrite)</f>
        <v>CNHAB6L11Y_Quote#0000</v>
      </c>
      <c r="G19" s="26" t="str">
        <f>_xll.ohRangeRetrieveError(F19)</f>
        <v/>
      </c>
      <c r="H19" s="20"/>
      <c r="N19" s="64"/>
      <c r="O19" s="169" t="s">
        <v>50</v>
      </c>
      <c r="P19" s="210" t="str">
        <v>AB</v>
      </c>
      <c r="Q19" s="210" t="str">
        <v>6L</v>
      </c>
      <c r="R19" s="168" t="str">
        <f t="shared" si="0"/>
        <v>CNHAB6L11Y</v>
      </c>
      <c r="S19" s="168" t="str">
        <v>CNHAB6L11Y=ICAP</v>
      </c>
      <c r="T19" s="163" t="s">
        <v>263</v>
      </c>
      <c r="U19" s="163" t="s">
        <v>263</v>
      </c>
      <c r="V19" s="163" t="s">
        <v>263</v>
      </c>
      <c r="W19" s="163" t="s">
        <v>263</v>
      </c>
      <c r="X19" s="167" t="e">
        <f>_xll.qlMidEquivalent($T19,$U19,$V19,$W19)</f>
        <v>#NUM!</v>
      </c>
      <c r="Y19" s="165"/>
      <c r="Z19" s="166">
        <v>0</v>
      </c>
      <c r="AA19" s="165"/>
      <c r="AB19" s="230" t="e">
        <v>#NUM!</v>
      </c>
      <c r="AC19" s="162" t="e">
        <f>_xll.qlSimpleQuoteSetValue(F19,AB19/100,Trigger)</f>
        <v>#NUM!</v>
      </c>
      <c r="AD19" s="133"/>
      <c r="AE19" s="13"/>
      <c r="AF19" s="13"/>
      <c r="AG19" s="13"/>
      <c r="AH19" s="13"/>
      <c r="AI19" s="13"/>
      <c r="AJ19" s="199" t="e">
        <f t="shared" si="1"/>
        <v>#VALUE!</v>
      </c>
    </row>
    <row r="20" spans="1:36" x14ac:dyDescent="0.2">
      <c r="A20" s="64"/>
      <c r="B20" s="127" t="s">
        <v>49</v>
      </c>
      <c r="C20" s="29" t="str">
        <v>AB</v>
      </c>
      <c r="D20" s="29" t="str">
        <v>6L</v>
      </c>
      <c r="E20" s="27" t="str">
        <f t="shared" si="2"/>
        <v>CNHAB6L12Y_Quote</v>
      </c>
      <c r="F20" s="27" t="str">
        <f>_xll.qlSimpleQuote(Currency&amp;$C20&amp;$D20&amp;$B20&amp;QuoteSuffix,,RateTickValue,Permanent,Trigger,ObjectOverwrite)</f>
        <v>CNHAB6L12Y_Quote#0000</v>
      </c>
      <c r="G20" s="26" t="str">
        <f>_xll.ohRangeRetrieveError(F20)</f>
        <v/>
      </c>
      <c r="H20" s="20"/>
      <c r="N20" s="64"/>
      <c r="O20" s="169" t="s">
        <v>49</v>
      </c>
      <c r="P20" s="210" t="str">
        <v>AB</v>
      </c>
      <c r="Q20" s="210" t="str">
        <v>6L</v>
      </c>
      <c r="R20" s="168" t="str">
        <f t="shared" si="0"/>
        <v>CNHAB6L12Y</v>
      </c>
      <c r="S20" s="168" t="str">
        <v>CNHAB6L12Y=ICAP</v>
      </c>
      <c r="T20" s="163" t="s">
        <v>263</v>
      </c>
      <c r="U20" s="163" t="s">
        <v>263</v>
      </c>
      <c r="V20" s="163" t="s">
        <v>263</v>
      </c>
      <c r="W20" s="163" t="s">
        <v>263</v>
      </c>
      <c r="X20" s="167" t="e">
        <f>_xll.qlMidEquivalent($T20,$U20,$V20,$W20)</f>
        <v>#NUM!</v>
      </c>
      <c r="Y20" s="165"/>
      <c r="Z20" s="166">
        <v>0</v>
      </c>
      <c r="AA20" s="165"/>
      <c r="AB20" s="230" t="e">
        <v>#NUM!</v>
      </c>
      <c r="AC20" s="162" t="e">
        <f>_xll.qlSimpleQuoteSetValue(F20,AB20/100,Trigger)</f>
        <v>#NUM!</v>
      </c>
      <c r="AD20" s="133"/>
      <c r="AE20" s="13"/>
      <c r="AF20" s="13"/>
      <c r="AG20" s="13"/>
      <c r="AH20" s="13"/>
      <c r="AI20" s="13"/>
      <c r="AJ20" s="199" t="e">
        <f t="shared" si="1"/>
        <v>#VALUE!</v>
      </c>
    </row>
    <row r="21" spans="1:36" x14ac:dyDescent="0.2">
      <c r="A21" s="64"/>
      <c r="B21" s="127" t="s">
        <v>48</v>
      </c>
      <c r="C21" s="29" t="str">
        <v>AB</v>
      </c>
      <c r="D21" s="29" t="str">
        <v>6L</v>
      </c>
      <c r="E21" s="27" t="str">
        <f t="shared" si="2"/>
        <v>CNHAB6L13Y_Quote</v>
      </c>
      <c r="F21" s="27" t="str">
        <f>_xll.qlSimpleQuote(Currency&amp;$C21&amp;$D21&amp;$B21&amp;QuoteSuffix,,RateTickValue,Permanent,Trigger,ObjectOverwrite)</f>
        <v>CNHAB6L13Y_Quote#0000</v>
      </c>
      <c r="G21" s="26" t="str">
        <f>_xll.ohRangeRetrieveError(F21)</f>
        <v/>
      </c>
      <c r="H21" s="20"/>
      <c r="N21" s="64"/>
      <c r="O21" s="169" t="s">
        <v>48</v>
      </c>
      <c r="P21" s="210" t="str">
        <v>AB</v>
      </c>
      <c r="Q21" s="210" t="str">
        <v>6L</v>
      </c>
      <c r="R21" s="168" t="str">
        <f t="shared" si="0"/>
        <v>CNHAB6L13Y</v>
      </c>
      <c r="S21" s="168" t="str">
        <v>CNHAB6L13Y=ICAP</v>
      </c>
      <c r="T21" s="163" t="s">
        <v>263</v>
      </c>
      <c r="U21" s="163" t="s">
        <v>263</v>
      </c>
      <c r="V21" s="163" t="s">
        <v>263</v>
      </c>
      <c r="W21" s="163" t="s">
        <v>263</v>
      </c>
      <c r="X21" s="167" t="e">
        <f>_xll.qlMidEquivalent($T21,$U21,$V21,$W21)</f>
        <v>#NUM!</v>
      </c>
      <c r="Y21" s="165"/>
      <c r="Z21" s="166">
        <v>0</v>
      </c>
      <c r="AA21" s="165"/>
      <c r="AB21" s="230" t="e">
        <v>#NUM!</v>
      </c>
      <c r="AC21" s="162" t="e">
        <f>_xll.qlSimpleQuoteSetValue(F21,AB21/100,Trigger)</f>
        <v>#NUM!</v>
      </c>
      <c r="AD21" s="133"/>
      <c r="AE21" s="13"/>
      <c r="AF21" s="13"/>
      <c r="AG21" s="13"/>
      <c r="AH21" s="13"/>
      <c r="AI21" s="13"/>
      <c r="AJ21" s="199" t="e">
        <f t="shared" si="1"/>
        <v>#VALUE!</v>
      </c>
    </row>
    <row r="22" spans="1:36" x14ac:dyDescent="0.2">
      <c r="A22" s="64"/>
      <c r="B22" s="127" t="s">
        <v>47</v>
      </c>
      <c r="C22" s="29" t="str">
        <v>AB</v>
      </c>
      <c r="D22" s="29" t="str">
        <v>6L</v>
      </c>
      <c r="E22" s="27" t="str">
        <f t="shared" si="2"/>
        <v>CNHAB6L14Y_Quote</v>
      </c>
      <c r="F22" s="27" t="str">
        <f>_xll.qlSimpleQuote(Currency&amp;$C22&amp;$D22&amp;$B22&amp;QuoteSuffix,,RateTickValue,Permanent,Trigger,ObjectOverwrite)</f>
        <v>CNHAB6L14Y_Quote#0000</v>
      </c>
      <c r="G22" s="26" t="str">
        <f>_xll.ohRangeRetrieveError(F22)</f>
        <v/>
      </c>
      <c r="H22" s="20"/>
      <c r="N22" s="64"/>
      <c r="O22" s="169" t="s">
        <v>47</v>
      </c>
      <c r="P22" s="210" t="str">
        <v>AB</v>
      </c>
      <c r="Q22" s="210" t="str">
        <v>6L</v>
      </c>
      <c r="R22" s="168" t="str">
        <f t="shared" si="0"/>
        <v>CNHAB6L14Y</v>
      </c>
      <c r="S22" s="168" t="str">
        <v>CNHAB6L14Y=ICAP</v>
      </c>
      <c r="T22" s="163" t="s">
        <v>263</v>
      </c>
      <c r="U22" s="163" t="s">
        <v>263</v>
      </c>
      <c r="V22" s="163" t="s">
        <v>263</v>
      </c>
      <c r="W22" s="163" t="s">
        <v>263</v>
      </c>
      <c r="X22" s="167" t="e">
        <f>_xll.qlMidEquivalent($T22,$U22,$V22,$W22)</f>
        <v>#NUM!</v>
      </c>
      <c r="Y22" s="165"/>
      <c r="Z22" s="166">
        <v>0</v>
      </c>
      <c r="AA22" s="165"/>
      <c r="AB22" s="230" t="e">
        <v>#NUM!</v>
      </c>
      <c r="AC22" s="162" t="e">
        <f>_xll.qlSimpleQuoteSetValue(F22,AB22/100,Trigger)</f>
        <v>#NUM!</v>
      </c>
      <c r="AD22" s="133"/>
      <c r="AE22" s="13"/>
      <c r="AF22" s="13"/>
      <c r="AG22" s="13"/>
      <c r="AH22" s="13"/>
      <c r="AI22" s="13"/>
      <c r="AJ22" s="199" t="e">
        <f t="shared" si="1"/>
        <v>#VALUE!</v>
      </c>
    </row>
    <row r="23" spans="1:36" x14ac:dyDescent="0.2">
      <c r="A23" s="64"/>
      <c r="B23" s="127" t="s">
        <v>46</v>
      </c>
      <c r="C23" s="29" t="str">
        <v>AB</v>
      </c>
      <c r="D23" s="29" t="str">
        <v>6L</v>
      </c>
      <c r="E23" s="27" t="str">
        <f t="shared" si="2"/>
        <v>CNHAB6L15Y_Quote</v>
      </c>
      <c r="F23" s="27" t="str">
        <f>_xll.qlSimpleQuote(Currency&amp;$C23&amp;$D23&amp;$B23&amp;QuoteSuffix,,RateTickValue,Permanent,Trigger,ObjectOverwrite)</f>
        <v>CNHAB6L15Y_Quote#0000</v>
      </c>
      <c r="G23" s="26" t="str">
        <f>_xll.ohRangeRetrieveError(F23)</f>
        <v/>
      </c>
      <c r="H23" s="20"/>
      <c r="N23" s="64"/>
      <c r="O23" s="169" t="s">
        <v>46</v>
      </c>
      <c r="P23" s="210" t="str">
        <v>AB</v>
      </c>
      <c r="Q23" s="210" t="str">
        <v>6L</v>
      </c>
      <c r="R23" s="168" t="str">
        <f t="shared" si="0"/>
        <v>CNHAB6L15Y</v>
      </c>
      <c r="S23" s="168" t="str">
        <v>CNHAB6L15Y=ICAP</v>
      </c>
      <c r="T23" s="163" t="s">
        <v>263</v>
      </c>
      <c r="U23" s="163" t="s">
        <v>263</v>
      </c>
      <c r="V23" s="163" t="s">
        <v>263</v>
      </c>
      <c r="W23" s="163" t="s">
        <v>263</v>
      </c>
      <c r="X23" s="167" t="e">
        <f>_xll.qlMidEquivalent($T23,$U23,$V23,$W23)</f>
        <v>#NUM!</v>
      </c>
      <c r="Y23" s="165"/>
      <c r="Z23" s="166">
        <v>0</v>
      </c>
      <c r="AA23" s="165"/>
      <c r="AB23" s="230" t="e">
        <v>#NUM!</v>
      </c>
      <c r="AC23" s="162" t="e">
        <f>_xll.qlSimpleQuoteSetValue(F23,AB23/100,Trigger)</f>
        <v>#NUM!</v>
      </c>
      <c r="AD23" s="133"/>
      <c r="AE23" s="13"/>
      <c r="AF23" s="13"/>
      <c r="AG23" s="13"/>
      <c r="AH23" s="13"/>
      <c r="AI23" s="13"/>
      <c r="AJ23" s="199" t="e">
        <f t="shared" si="1"/>
        <v>#VALUE!</v>
      </c>
    </row>
    <row r="24" spans="1:36" x14ac:dyDescent="0.2">
      <c r="A24" s="64"/>
      <c r="B24" s="127" t="s">
        <v>45</v>
      </c>
      <c r="C24" s="29" t="str">
        <v>AB</v>
      </c>
      <c r="D24" s="29" t="str">
        <v>6L</v>
      </c>
      <c r="E24" s="27" t="str">
        <f t="shared" si="2"/>
        <v>CNHAB6L16Y_Quote</v>
      </c>
      <c r="F24" s="27" t="str">
        <f>_xll.qlSimpleQuote(Currency&amp;$C24&amp;$D24&amp;$B24&amp;QuoteSuffix,,RateTickValue,Permanent,Trigger,ObjectOverwrite)</f>
        <v>CNHAB6L16Y_Quote#0000</v>
      </c>
      <c r="G24" s="26" t="str">
        <f>_xll.ohRangeRetrieveError(F24)</f>
        <v/>
      </c>
      <c r="H24" s="20"/>
      <c r="N24" s="64"/>
      <c r="O24" s="169" t="s">
        <v>45</v>
      </c>
      <c r="P24" s="210" t="str">
        <v>AB</v>
      </c>
      <c r="Q24" s="210" t="str">
        <v>6L</v>
      </c>
      <c r="R24" s="168" t="str">
        <f t="shared" si="0"/>
        <v>CNHAB6L16Y</v>
      </c>
      <c r="S24" s="168" t="str">
        <v>CNHAB6L16Y=ICAP</v>
      </c>
      <c r="T24" s="163" t="s">
        <v>263</v>
      </c>
      <c r="U24" s="163" t="s">
        <v>263</v>
      </c>
      <c r="V24" s="163" t="s">
        <v>263</v>
      </c>
      <c r="W24" s="163" t="s">
        <v>263</v>
      </c>
      <c r="X24" s="167" t="e">
        <f>_xll.qlMidEquivalent($T24,$U24,$V24,$W24)</f>
        <v>#NUM!</v>
      </c>
      <c r="Y24" s="165"/>
      <c r="Z24" s="166">
        <v>0</v>
      </c>
      <c r="AA24" s="165"/>
      <c r="AB24" s="230" t="e">
        <v>#NUM!</v>
      </c>
      <c r="AC24" s="162" t="e">
        <f>_xll.qlSimpleQuoteSetValue(F24,AB24/100,Trigger)</f>
        <v>#NUM!</v>
      </c>
      <c r="AD24" s="133"/>
      <c r="AE24" s="13"/>
      <c r="AF24" s="13"/>
      <c r="AG24" s="13"/>
      <c r="AH24" s="13"/>
      <c r="AI24" s="13"/>
      <c r="AJ24" s="199" t="e">
        <f t="shared" si="1"/>
        <v>#VALUE!</v>
      </c>
    </row>
    <row r="25" spans="1:36" x14ac:dyDescent="0.2">
      <c r="A25" s="64"/>
      <c r="B25" s="127" t="s">
        <v>44</v>
      </c>
      <c r="C25" s="29" t="str">
        <v>AB</v>
      </c>
      <c r="D25" s="29" t="str">
        <v>6L</v>
      </c>
      <c r="E25" s="27" t="str">
        <f t="shared" si="2"/>
        <v>CNHAB6L17Y_Quote</v>
      </c>
      <c r="F25" s="27" t="str">
        <f>_xll.qlSimpleQuote(Currency&amp;$C25&amp;$D25&amp;$B25&amp;QuoteSuffix,,RateTickValue,Permanent,Trigger,ObjectOverwrite)</f>
        <v>CNHAB6L17Y_Quote#0000</v>
      </c>
      <c r="G25" s="26" t="str">
        <f>_xll.ohRangeRetrieveError(F25)</f>
        <v/>
      </c>
      <c r="H25" s="20"/>
      <c r="N25" s="64"/>
      <c r="O25" s="169" t="s">
        <v>44</v>
      </c>
      <c r="P25" s="210" t="str">
        <v>AB</v>
      </c>
      <c r="Q25" s="210" t="str">
        <v>6L</v>
      </c>
      <c r="R25" s="168" t="str">
        <f t="shared" si="0"/>
        <v>CNHAB6L17Y</v>
      </c>
      <c r="S25" s="168" t="str">
        <v>CNHAB6L17Y=ICAP</v>
      </c>
      <c r="T25" s="163" t="s">
        <v>263</v>
      </c>
      <c r="U25" s="163" t="s">
        <v>263</v>
      </c>
      <c r="V25" s="163" t="s">
        <v>263</v>
      </c>
      <c r="W25" s="163" t="s">
        <v>263</v>
      </c>
      <c r="X25" s="167" t="e">
        <f>_xll.qlMidEquivalent($T25,$U25,$V25,$W25)</f>
        <v>#NUM!</v>
      </c>
      <c r="Y25" s="165"/>
      <c r="Z25" s="166">
        <v>0</v>
      </c>
      <c r="AA25" s="165"/>
      <c r="AB25" s="230" t="e">
        <v>#NUM!</v>
      </c>
      <c r="AC25" s="162" t="e">
        <f>_xll.qlSimpleQuoteSetValue(F25,AB25/100,Trigger)</f>
        <v>#NUM!</v>
      </c>
      <c r="AD25" s="133"/>
      <c r="AE25" s="13"/>
      <c r="AF25" s="13"/>
      <c r="AG25" s="13"/>
      <c r="AH25" s="13"/>
      <c r="AI25" s="13"/>
      <c r="AJ25" s="199" t="e">
        <f t="shared" si="1"/>
        <v>#VALUE!</v>
      </c>
    </row>
    <row r="26" spans="1:36" x14ac:dyDescent="0.2">
      <c r="A26" s="64"/>
      <c r="B26" s="127" t="s">
        <v>43</v>
      </c>
      <c r="C26" s="29" t="str">
        <v>AB</v>
      </c>
      <c r="D26" s="29" t="str">
        <v>6L</v>
      </c>
      <c r="E26" s="27" t="str">
        <f t="shared" si="2"/>
        <v>CNHAB6L18Y_Quote</v>
      </c>
      <c r="F26" s="27" t="str">
        <f>_xll.qlSimpleQuote(Currency&amp;$C26&amp;$D26&amp;$B26&amp;QuoteSuffix,,RateTickValue,Permanent,Trigger,ObjectOverwrite)</f>
        <v>CNHAB6L18Y_Quote#0000</v>
      </c>
      <c r="G26" s="26" t="str">
        <f>_xll.ohRangeRetrieveError(F26)</f>
        <v/>
      </c>
      <c r="H26" s="20"/>
      <c r="N26" s="64"/>
      <c r="O26" s="169" t="s">
        <v>43</v>
      </c>
      <c r="P26" s="210" t="str">
        <v>AB</v>
      </c>
      <c r="Q26" s="210" t="str">
        <v>6L</v>
      </c>
      <c r="R26" s="168" t="str">
        <f t="shared" si="0"/>
        <v>CNHAB6L18Y</v>
      </c>
      <c r="S26" s="168" t="str">
        <v>CNHAB6L18Y=ICAP</v>
      </c>
      <c r="T26" s="163" t="s">
        <v>263</v>
      </c>
      <c r="U26" s="163" t="s">
        <v>263</v>
      </c>
      <c r="V26" s="163" t="s">
        <v>263</v>
      </c>
      <c r="W26" s="163" t="s">
        <v>263</v>
      </c>
      <c r="X26" s="167" t="e">
        <f>_xll.qlMidEquivalent($T26,$U26,$V26,$W26)</f>
        <v>#NUM!</v>
      </c>
      <c r="Y26" s="165"/>
      <c r="Z26" s="166">
        <v>0</v>
      </c>
      <c r="AA26" s="165"/>
      <c r="AB26" s="230" t="e">
        <v>#NUM!</v>
      </c>
      <c r="AC26" s="162" t="e">
        <f>_xll.qlSimpleQuoteSetValue(F26,AB26/100,Trigger)</f>
        <v>#NUM!</v>
      </c>
      <c r="AD26" s="133"/>
      <c r="AE26" s="13"/>
      <c r="AF26" s="13"/>
      <c r="AG26" s="13"/>
      <c r="AH26" s="13"/>
      <c r="AI26" s="13"/>
      <c r="AJ26" s="199" t="e">
        <f t="shared" si="1"/>
        <v>#VALUE!</v>
      </c>
    </row>
    <row r="27" spans="1:36" x14ac:dyDescent="0.2">
      <c r="A27" s="64"/>
      <c r="B27" s="127" t="s">
        <v>42</v>
      </c>
      <c r="C27" s="29" t="str">
        <v>AB</v>
      </c>
      <c r="D27" s="29" t="str">
        <v>6L</v>
      </c>
      <c r="E27" s="27" t="str">
        <f t="shared" si="2"/>
        <v>CNHAB6L19Y_Quote</v>
      </c>
      <c r="F27" s="27" t="str">
        <f>_xll.qlSimpleQuote(Currency&amp;$C27&amp;$D27&amp;$B27&amp;QuoteSuffix,,RateTickValue,Permanent,Trigger,ObjectOverwrite)</f>
        <v>CNHAB6L19Y_Quote#0000</v>
      </c>
      <c r="G27" s="26" t="str">
        <f>_xll.ohRangeRetrieveError(F27)</f>
        <v/>
      </c>
      <c r="H27" s="20"/>
      <c r="N27" s="64"/>
      <c r="O27" s="169" t="s">
        <v>42</v>
      </c>
      <c r="P27" s="210" t="str">
        <v>AB</v>
      </c>
      <c r="Q27" s="210" t="str">
        <v>6L</v>
      </c>
      <c r="R27" s="168" t="str">
        <f t="shared" si="0"/>
        <v>CNHAB6L19Y</v>
      </c>
      <c r="S27" s="168" t="str">
        <v>CNHAB6L19Y=ICAP</v>
      </c>
      <c r="T27" s="163" t="s">
        <v>263</v>
      </c>
      <c r="U27" s="163" t="s">
        <v>263</v>
      </c>
      <c r="V27" s="163" t="s">
        <v>263</v>
      </c>
      <c r="W27" s="163" t="s">
        <v>263</v>
      </c>
      <c r="X27" s="167" t="e">
        <f>_xll.qlMidEquivalent($T27,$U27,$V27,$W27)</f>
        <v>#NUM!</v>
      </c>
      <c r="Y27" s="165"/>
      <c r="Z27" s="166">
        <v>0</v>
      </c>
      <c r="AA27" s="165"/>
      <c r="AB27" s="230" t="e">
        <v>#NUM!</v>
      </c>
      <c r="AC27" s="162" t="e">
        <f>_xll.qlSimpleQuoteSetValue(F27,AB27/100,Trigger)</f>
        <v>#NUM!</v>
      </c>
      <c r="AD27" s="133"/>
      <c r="AE27" s="13"/>
      <c r="AF27" s="13"/>
      <c r="AG27" s="13"/>
      <c r="AH27" s="13"/>
      <c r="AI27" s="13"/>
      <c r="AJ27" s="199" t="e">
        <f t="shared" si="1"/>
        <v>#VALUE!</v>
      </c>
    </row>
    <row r="28" spans="1:36" x14ac:dyDescent="0.2">
      <c r="A28" s="64"/>
      <c r="B28" s="127" t="s">
        <v>41</v>
      </c>
      <c r="C28" s="29" t="str">
        <v>AB</v>
      </c>
      <c r="D28" s="29" t="str">
        <v>6L</v>
      </c>
      <c r="E28" s="27" t="str">
        <f t="shared" si="2"/>
        <v>CNHAB6L20Y_Quote</v>
      </c>
      <c r="F28" s="27" t="str">
        <f>_xll.qlSimpleQuote(Currency&amp;$C28&amp;$D28&amp;$B28&amp;QuoteSuffix,,RateTickValue,Permanent,Trigger,ObjectOverwrite)</f>
        <v>CNHAB6L20Y_Quote#0000</v>
      </c>
      <c r="G28" s="26" t="str">
        <f>_xll.ohRangeRetrieveError(F28)</f>
        <v/>
      </c>
      <c r="H28" s="20"/>
      <c r="N28" s="64"/>
      <c r="O28" s="169" t="s">
        <v>41</v>
      </c>
      <c r="P28" s="210" t="str">
        <v>AB</v>
      </c>
      <c r="Q28" s="210" t="str">
        <v>6L</v>
      </c>
      <c r="R28" s="168" t="str">
        <f t="shared" si="0"/>
        <v>CNHAB6L20Y</v>
      </c>
      <c r="S28" s="168" t="str">
        <v>CNHAB6L20Y=ICAP</v>
      </c>
      <c r="T28" s="163" t="s">
        <v>263</v>
      </c>
      <c r="U28" s="163" t="s">
        <v>263</v>
      </c>
      <c r="V28" s="163" t="s">
        <v>263</v>
      </c>
      <c r="W28" s="163" t="s">
        <v>263</v>
      </c>
      <c r="X28" s="167" t="e">
        <f>_xll.qlMidEquivalent($T28,$U28,$V28,$W28)</f>
        <v>#NUM!</v>
      </c>
      <c r="Y28" s="165"/>
      <c r="Z28" s="166">
        <v>0</v>
      </c>
      <c r="AA28" s="165"/>
      <c r="AB28" s="230" t="e">
        <v>#NUM!</v>
      </c>
      <c r="AC28" s="162" t="e">
        <f>_xll.qlSimpleQuoteSetValue(F28,AB28/100,Trigger)</f>
        <v>#NUM!</v>
      </c>
      <c r="AD28" s="133"/>
      <c r="AE28" s="13"/>
      <c r="AF28" s="13"/>
      <c r="AG28" s="13"/>
      <c r="AH28" s="13"/>
      <c r="AI28" s="13"/>
      <c r="AJ28" s="199" t="e">
        <f t="shared" si="1"/>
        <v>#VALUE!</v>
      </c>
    </row>
    <row r="29" spans="1:36" x14ac:dyDescent="0.2">
      <c r="A29" s="64"/>
      <c r="B29" s="127" t="s">
        <v>40</v>
      </c>
      <c r="C29" s="29" t="str">
        <v>AB</v>
      </c>
      <c r="D29" s="29" t="str">
        <v>6L</v>
      </c>
      <c r="E29" s="27" t="str">
        <f t="shared" si="2"/>
        <v>CNHAB6L21Y_Quote</v>
      </c>
      <c r="F29" s="27" t="str">
        <f>_xll.qlSimpleQuote(Currency&amp;$C29&amp;$D29&amp;$B29&amp;QuoteSuffix,,RateTickValue,Permanent,Trigger,ObjectOverwrite)</f>
        <v>CNHAB6L21Y_Quote#0000</v>
      </c>
      <c r="G29" s="26" t="str">
        <f>_xll.ohRangeRetrieveError(F29)</f>
        <v/>
      </c>
      <c r="H29" s="20"/>
      <c r="N29" s="64"/>
      <c r="O29" s="169" t="s">
        <v>40</v>
      </c>
      <c r="P29" s="210" t="str">
        <v>AB</v>
      </c>
      <c r="Q29" s="210" t="str">
        <v>6L</v>
      </c>
      <c r="R29" s="168" t="str">
        <f t="shared" si="0"/>
        <v>CNHAB6L21Y</v>
      </c>
      <c r="S29" s="168" t="str">
        <v>CNHAB6L21Y=ICAP</v>
      </c>
      <c r="T29" s="163" t="s">
        <v>263</v>
      </c>
      <c r="U29" s="163" t="s">
        <v>263</v>
      </c>
      <c r="V29" s="163" t="s">
        <v>263</v>
      </c>
      <c r="W29" s="163" t="s">
        <v>263</v>
      </c>
      <c r="X29" s="167" t="e">
        <f>_xll.qlMidEquivalent($T29,$U29,$V29,$W29)</f>
        <v>#NUM!</v>
      </c>
      <c r="Y29" s="165"/>
      <c r="Z29" s="166">
        <v>0</v>
      </c>
      <c r="AA29" s="165"/>
      <c r="AB29" s="230" t="e">
        <v>#NUM!</v>
      </c>
      <c r="AC29" s="162" t="e">
        <f>_xll.qlSimpleQuoteSetValue(F29,AB29/100,Trigger)</f>
        <v>#NUM!</v>
      </c>
      <c r="AD29" s="133"/>
      <c r="AE29" s="13"/>
      <c r="AF29" s="13"/>
      <c r="AG29" s="13"/>
      <c r="AH29" s="13"/>
      <c r="AI29" s="13"/>
      <c r="AJ29" s="199" t="e">
        <f t="shared" si="1"/>
        <v>#VALUE!</v>
      </c>
    </row>
    <row r="30" spans="1:36" x14ac:dyDescent="0.2">
      <c r="A30" s="64"/>
      <c r="B30" s="127" t="s">
        <v>39</v>
      </c>
      <c r="C30" s="29" t="str">
        <v>AB</v>
      </c>
      <c r="D30" s="29" t="str">
        <v>6L</v>
      </c>
      <c r="E30" s="27" t="str">
        <f t="shared" si="2"/>
        <v>CNHAB6L22Y_Quote</v>
      </c>
      <c r="F30" s="27" t="str">
        <f>_xll.qlSimpleQuote(Currency&amp;$C30&amp;$D30&amp;$B30&amp;QuoteSuffix,,RateTickValue,Permanent,Trigger,ObjectOverwrite)</f>
        <v>CNHAB6L22Y_Quote#0000</v>
      </c>
      <c r="G30" s="26" t="str">
        <f>_xll.ohRangeRetrieveError(F30)</f>
        <v/>
      </c>
      <c r="H30" s="20"/>
      <c r="N30" s="64"/>
      <c r="O30" s="169" t="s">
        <v>39</v>
      </c>
      <c r="P30" s="210" t="str">
        <v>AB</v>
      </c>
      <c r="Q30" s="210" t="str">
        <v>6L</v>
      </c>
      <c r="R30" s="168" t="str">
        <f t="shared" si="0"/>
        <v>CNHAB6L22Y</v>
      </c>
      <c r="S30" s="168" t="str">
        <v>CNHAB6L22Y=ICAP</v>
      </c>
      <c r="T30" s="163" t="s">
        <v>263</v>
      </c>
      <c r="U30" s="163" t="s">
        <v>263</v>
      </c>
      <c r="V30" s="163" t="s">
        <v>263</v>
      </c>
      <c r="W30" s="163" t="s">
        <v>263</v>
      </c>
      <c r="X30" s="167" t="e">
        <f>_xll.qlMidEquivalent($T30,$U30,$V30,$W30)</f>
        <v>#NUM!</v>
      </c>
      <c r="Y30" s="165"/>
      <c r="Z30" s="166">
        <v>0</v>
      </c>
      <c r="AA30" s="165"/>
      <c r="AB30" s="230" t="e">
        <v>#NUM!</v>
      </c>
      <c r="AC30" s="162" t="e">
        <f>_xll.qlSimpleQuoteSetValue(F30,AB30/100,Trigger)</f>
        <v>#NUM!</v>
      </c>
      <c r="AD30" s="133"/>
      <c r="AE30" s="13"/>
      <c r="AF30" s="13"/>
      <c r="AG30" s="13"/>
      <c r="AH30" s="13"/>
      <c r="AI30" s="13"/>
      <c r="AJ30" s="199" t="e">
        <f t="shared" si="1"/>
        <v>#VALUE!</v>
      </c>
    </row>
    <row r="31" spans="1:36" x14ac:dyDescent="0.2">
      <c r="A31" s="64"/>
      <c r="B31" s="127" t="s">
        <v>38</v>
      </c>
      <c r="C31" s="29" t="str">
        <v>AB</v>
      </c>
      <c r="D31" s="29" t="str">
        <v>6L</v>
      </c>
      <c r="E31" s="27" t="str">
        <f t="shared" si="2"/>
        <v>CNHAB6L23Y_Quote</v>
      </c>
      <c r="F31" s="27" t="str">
        <f>_xll.qlSimpleQuote(Currency&amp;$C31&amp;$D31&amp;$B31&amp;QuoteSuffix,,RateTickValue,Permanent,Trigger,ObjectOverwrite)</f>
        <v>CNHAB6L23Y_Quote#0000</v>
      </c>
      <c r="G31" s="26" t="str">
        <f>_xll.ohRangeRetrieveError(F31)</f>
        <v/>
      </c>
      <c r="H31" s="20"/>
      <c r="N31" s="64"/>
      <c r="O31" s="169" t="s">
        <v>38</v>
      </c>
      <c r="P31" s="210" t="str">
        <v>AB</v>
      </c>
      <c r="Q31" s="210" t="str">
        <v>6L</v>
      </c>
      <c r="R31" s="168" t="str">
        <f t="shared" si="0"/>
        <v>CNHAB6L23Y</v>
      </c>
      <c r="S31" s="168" t="str">
        <v>CNHAB6L23Y=ICAP</v>
      </c>
      <c r="T31" s="163" t="s">
        <v>263</v>
      </c>
      <c r="U31" s="163" t="s">
        <v>263</v>
      </c>
      <c r="V31" s="163" t="s">
        <v>263</v>
      </c>
      <c r="W31" s="163" t="s">
        <v>263</v>
      </c>
      <c r="X31" s="167" t="e">
        <f>_xll.qlMidEquivalent($T31,$U31,$V31,$W31)</f>
        <v>#NUM!</v>
      </c>
      <c r="Y31" s="165"/>
      <c r="Z31" s="166">
        <v>0</v>
      </c>
      <c r="AA31" s="165"/>
      <c r="AB31" s="230" t="e">
        <v>#NUM!</v>
      </c>
      <c r="AC31" s="162" t="e">
        <f>_xll.qlSimpleQuoteSetValue(F31,AB31/100,Trigger)</f>
        <v>#NUM!</v>
      </c>
      <c r="AD31" s="133"/>
      <c r="AE31" s="13"/>
      <c r="AF31" s="13"/>
      <c r="AG31" s="13"/>
      <c r="AH31" s="13"/>
      <c r="AI31" s="13"/>
      <c r="AJ31" s="199" t="e">
        <f t="shared" si="1"/>
        <v>#VALUE!</v>
      </c>
    </row>
    <row r="32" spans="1:36" x14ac:dyDescent="0.2">
      <c r="A32" s="64"/>
      <c r="B32" s="127" t="s">
        <v>37</v>
      </c>
      <c r="C32" s="29" t="str">
        <v>AB</v>
      </c>
      <c r="D32" s="29" t="str">
        <v>6L</v>
      </c>
      <c r="E32" s="27" t="str">
        <f t="shared" si="2"/>
        <v>CNHAB6L24Y_Quote</v>
      </c>
      <c r="F32" s="27" t="str">
        <f>_xll.qlSimpleQuote(Currency&amp;$C32&amp;$D32&amp;$B32&amp;QuoteSuffix,,RateTickValue,Permanent,Trigger,ObjectOverwrite)</f>
        <v>CNHAB6L24Y_Quote#0000</v>
      </c>
      <c r="G32" s="26" t="str">
        <f>_xll.ohRangeRetrieveError(F32)</f>
        <v/>
      </c>
      <c r="H32" s="20"/>
      <c r="N32" s="64"/>
      <c r="O32" s="169" t="s">
        <v>37</v>
      </c>
      <c r="P32" s="210" t="str">
        <v>AB</v>
      </c>
      <c r="Q32" s="210" t="str">
        <v>6L</v>
      </c>
      <c r="R32" s="168" t="str">
        <f t="shared" si="0"/>
        <v>CNHAB6L24Y</v>
      </c>
      <c r="S32" s="168" t="str">
        <v>CNHAB6L24Y=ICAP</v>
      </c>
      <c r="T32" s="163" t="s">
        <v>263</v>
      </c>
      <c r="U32" s="163" t="s">
        <v>263</v>
      </c>
      <c r="V32" s="163" t="s">
        <v>263</v>
      </c>
      <c r="W32" s="163" t="s">
        <v>263</v>
      </c>
      <c r="X32" s="167" t="e">
        <f>_xll.qlMidEquivalent($T32,$U32,$V32,$W32)</f>
        <v>#NUM!</v>
      </c>
      <c r="Y32" s="165"/>
      <c r="Z32" s="166">
        <v>0</v>
      </c>
      <c r="AA32" s="165"/>
      <c r="AB32" s="230" t="e">
        <v>#NUM!</v>
      </c>
      <c r="AC32" s="162" t="e">
        <f>_xll.qlSimpleQuoteSetValue(F32,AB32/100,Trigger)</f>
        <v>#NUM!</v>
      </c>
      <c r="AD32" s="133"/>
      <c r="AE32" s="13"/>
      <c r="AF32" s="13"/>
      <c r="AG32" s="13"/>
      <c r="AH32" s="13"/>
      <c r="AI32" s="13"/>
      <c r="AJ32" s="199" t="e">
        <f t="shared" si="1"/>
        <v>#VALUE!</v>
      </c>
    </row>
    <row r="33" spans="1:36" x14ac:dyDescent="0.2">
      <c r="A33" s="64"/>
      <c r="B33" s="127" t="s">
        <v>36</v>
      </c>
      <c r="C33" s="29" t="str">
        <v>AB</v>
      </c>
      <c r="D33" s="29" t="str">
        <v>6L</v>
      </c>
      <c r="E33" s="27" t="str">
        <f t="shared" si="2"/>
        <v>CNHAB6L25Y_Quote</v>
      </c>
      <c r="F33" s="27" t="str">
        <f>_xll.qlSimpleQuote(Currency&amp;$C33&amp;$D33&amp;$B33&amp;QuoteSuffix,,RateTickValue,Permanent,Trigger,ObjectOverwrite)</f>
        <v>CNHAB6L25Y_Quote#0000</v>
      </c>
      <c r="G33" s="26" t="str">
        <f>_xll.ohRangeRetrieveError(F33)</f>
        <v/>
      </c>
      <c r="H33" s="20"/>
      <c r="N33" s="64"/>
      <c r="O33" s="169" t="s">
        <v>36</v>
      </c>
      <c r="P33" s="210" t="str">
        <v>AB</v>
      </c>
      <c r="Q33" s="210" t="str">
        <v>6L</v>
      </c>
      <c r="R33" s="168" t="str">
        <f t="shared" si="0"/>
        <v>CNHAB6L25Y</v>
      </c>
      <c r="S33" s="168" t="str">
        <v>CNHAB6L25Y=ICAP</v>
      </c>
      <c r="T33" s="163" t="s">
        <v>263</v>
      </c>
      <c r="U33" s="163" t="s">
        <v>263</v>
      </c>
      <c r="V33" s="163" t="s">
        <v>263</v>
      </c>
      <c r="W33" s="163" t="s">
        <v>263</v>
      </c>
      <c r="X33" s="167" t="e">
        <f>_xll.qlMidEquivalent($T33,$U33,$V33,$W33)</f>
        <v>#NUM!</v>
      </c>
      <c r="Y33" s="165"/>
      <c r="Z33" s="166">
        <v>0</v>
      </c>
      <c r="AA33" s="165"/>
      <c r="AB33" s="230" t="e">
        <v>#NUM!</v>
      </c>
      <c r="AC33" s="162" t="e">
        <f>_xll.qlSimpleQuoteSetValue(F33,AB33/100,Trigger)</f>
        <v>#NUM!</v>
      </c>
      <c r="AD33" s="133"/>
      <c r="AE33" s="13"/>
      <c r="AF33" s="13"/>
      <c r="AG33" s="13"/>
      <c r="AH33" s="13"/>
      <c r="AI33" s="13"/>
      <c r="AJ33" s="199" t="e">
        <f t="shared" si="1"/>
        <v>#VALUE!</v>
      </c>
    </row>
    <row r="34" spans="1:36" x14ac:dyDescent="0.2">
      <c r="A34" s="64"/>
      <c r="B34" s="127" t="s">
        <v>35</v>
      </c>
      <c r="C34" s="29" t="str">
        <v>AB</v>
      </c>
      <c r="D34" s="29" t="str">
        <v>6L</v>
      </c>
      <c r="E34" s="27" t="str">
        <f t="shared" si="2"/>
        <v>CNHAB6L26Y_Quote</v>
      </c>
      <c r="F34" s="27" t="str">
        <f>_xll.qlSimpleQuote(Currency&amp;$C34&amp;$D34&amp;$B34&amp;QuoteSuffix,,RateTickValue,Permanent,Trigger,ObjectOverwrite)</f>
        <v>CNHAB6L26Y_Quote#0000</v>
      </c>
      <c r="G34" s="26" t="str">
        <f>_xll.ohRangeRetrieveError(F34)</f>
        <v/>
      </c>
      <c r="H34" s="20"/>
      <c r="N34" s="64"/>
      <c r="O34" s="169" t="s">
        <v>35</v>
      </c>
      <c r="P34" s="210" t="str">
        <v>AB</v>
      </c>
      <c r="Q34" s="210" t="str">
        <v>6L</v>
      </c>
      <c r="R34" s="168" t="str">
        <f t="shared" si="0"/>
        <v>CNHAB6L26Y</v>
      </c>
      <c r="S34" s="168" t="str">
        <v>CNHAB6L26Y=ICAP</v>
      </c>
      <c r="T34" s="163" t="s">
        <v>263</v>
      </c>
      <c r="U34" s="163" t="s">
        <v>263</v>
      </c>
      <c r="V34" s="163" t="s">
        <v>263</v>
      </c>
      <c r="W34" s="163" t="s">
        <v>263</v>
      </c>
      <c r="X34" s="167" t="e">
        <f>_xll.qlMidEquivalent($T34,$U34,$V34,$W34)</f>
        <v>#NUM!</v>
      </c>
      <c r="Y34" s="165"/>
      <c r="Z34" s="166">
        <v>0</v>
      </c>
      <c r="AA34" s="165"/>
      <c r="AB34" s="230" t="e">
        <v>#NUM!</v>
      </c>
      <c r="AC34" s="162" t="e">
        <f>_xll.qlSimpleQuoteSetValue(F34,AB34/100,Trigger)</f>
        <v>#NUM!</v>
      </c>
      <c r="AD34" s="133"/>
      <c r="AE34" s="13"/>
      <c r="AF34" s="13"/>
      <c r="AG34" s="13"/>
      <c r="AH34" s="13"/>
      <c r="AI34" s="13"/>
      <c r="AJ34" s="199" t="e">
        <f t="shared" si="1"/>
        <v>#VALUE!</v>
      </c>
    </row>
    <row r="35" spans="1:36" x14ac:dyDescent="0.2">
      <c r="A35" s="64"/>
      <c r="B35" s="127" t="s">
        <v>34</v>
      </c>
      <c r="C35" s="29" t="str">
        <v>AB</v>
      </c>
      <c r="D35" s="29" t="str">
        <v>6L</v>
      </c>
      <c r="E35" s="27" t="str">
        <f t="shared" si="2"/>
        <v>CNHAB6L27Y_Quote</v>
      </c>
      <c r="F35" s="27" t="str">
        <f>_xll.qlSimpleQuote(Currency&amp;$C35&amp;$D35&amp;$B35&amp;QuoteSuffix,,RateTickValue,Permanent,Trigger,ObjectOverwrite)</f>
        <v>CNHAB6L27Y_Quote#0000</v>
      </c>
      <c r="G35" s="26" t="str">
        <f>_xll.ohRangeRetrieveError(F35)</f>
        <v/>
      </c>
      <c r="H35" s="20"/>
      <c r="N35" s="64"/>
      <c r="O35" s="169" t="s">
        <v>34</v>
      </c>
      <c r="P35" s="210" t="str">
        <v>AB</v>
      </c>
      <c r="Q35" s="210" t="str">
        <v>6L</v>
      </c>
      <c r="R35" s="168" t="str">
        <f t="shared" si="0"/>
        <v>CNHAB6L27Y</v>
      </c>
      <c r="S35" s="168" t="str">
        <v>CNHAB6L27Y=ICAP</v>
      </c>
      <c r="T35" s="163" t="s">
        <v>263</v>
      </c>
      <c r="U35" s="163" t="s">
        <v>263</v>
      </c>
      <c r="V35" s="163" t="s">
        <v>263</v>
      </c>
      <c r="W35" s="163" t="s">
        <v>263</v>
      </c>
      <c r="X35" s="167" t="e">
        <f>_xll.qlMidEquivalent($T35,$U35,$V35,$W35)</f>
        <v>#NUM!</v>
      </c>
      <c r="Y35" s="165"/>
      <c r="Z35" s="166">
        <v>0</v>
      </c>
      <c r="AA35" s="165"/>
      <c r="AB35" s="230" t="e">
        <v>#NUM!</v>
      </c>
      <c r="AC35" s="162" t="e">
        <f>_xll.qlSimpleQuoteSetValue(F35,AB35/100,Trigger)</f>
        <v>#NUM!</v>
      </c>
      <c r="AD35" s="133"/>
      <c r="AE35" s="13"/>
      <c r="AF35" s="13"/>
      <c r="AG35" s="13"/>
      <c r="AH35" s="13"/>
      <c r="AI35" s="13"/>
      <c r="AJ35" s="199" t="e">
        <f t="shared" si="1"/>
        <v>#VALUE!</v>
      </c>
    </row>
    <row r="36" spans="1:36" x14ac:dyDescent="0.2">
      <c r="A36" s="64"/>
      <c r="B36" s="127" t="s">
        <v>33</v>
      </c>
      <c r="C36" s="29" t="str">
        <v>AB</v>
      </c>
      <c r="D36" s="29" t="str">
        <v>6L</v>
      </c>
      <c r="E36" s="27" t="str">
        <f t="shared" si="2"/>
        <v>CNHAB6L28Y_Quote</v>
      </c>
      <c r="F36" s="27" t="str">
        <f>_xll.qlSimpleQuote(Currency&amp;$C36&amp;$D36&amp;$B36&amp;QuoteSuffix,,RateTickValue,Permanent,Trigger,ObjectOverwrite)</f>
        <v>CNHAB6L28Y_Quote#0000</v>
      </c>
      <c r="G36" s="26" t="str">
        <f>_xll.ohRangeRetrieveError(F36)</f>
        <v/>
      </c>
      <c r="H36" s="20"/>
      <c r="N36" s="64"/>
      <c r="O36" s="169" t="s">
        <v>33</v>
      </c>
      <c r="P36" s="210" t="str">
        <v>AB</v>
      </c>
      <c r="Q36" s="210" t="str">
        <v>6L</v>
      </c>
      <c r="R36" s="168" t="str">
        <f t="shared" si="0"/>
        <v>CNHAB6L28Y</v>
      </c>
      <c r="S36" s="168" t="str">
        <v>CNHAB6L28Y=ICAP</v>
      </c>
      <c r="T36" s="163" t="s">
        <v>263</v>
      </c>
      <c r="U36" s="163" t="s">
        <v>263</v>
      </c>
      <c r="V36" s="163" t="s">
        <v>263</v>
      </c>
      <c r="W36" s="163" t="s">
        <v>263</v>
      </c>
      <c r="X36" s="167" t="e">
        <f>_xll.qlMidEquivalent($T36,$U36,$V36,$W36)</f>
        <v>#NUM!</v>
      </c>
      <c r="Y36" s="165"/>
      <c r="Z36" s="166">
        <v>0</v>
      </c>
      <c r="AA36" s="165"/>
      <c r="AB36" s="230" t="e">
        <v>#NUM!</v>
      </c>
      <c r="AC36" s="162" t="e">
        <f>_xll.qlSimpleQuoteSetValue(F36,AB36/100,Trigger)</f>
        <v>#NUM!</v>
      </c>
      <c r="AD36" s="133"/>
      <c r="AE36" s="13"/>
      <c r="AF36" s="13"/>
      <c r="AG36" s="13"/>
      <c r="AH36" s="13"/>
      <c r="AI36" s="13"/>
      <c r="AJ36" s="199" t="e">
        <f t="shared" si="1"/>
        <v>#VALUE!</v>
      </c>
    </row>
    <row r="37" spans="1:36" x14ac:dyDescent="0.2">
      <c r="A37" s="64"/>
      <c r="B37" s="127" t="s">
        <v>32</v>
      </c>
      <c r="C37" s="29" t="str">
        <v>AB</v>
      </c>
      <c r="D37" s="29" t="str">
        <v>6L</v>
      </c>
      <c r="E37" s="27" t="str">
        <f t="shared" si="2"/>
        <v>CNHAB6L29Y_Quote</v>
      </c>
      <c r="F37" s="27" t="str">
        <f>_xll.qlSimpleQuote(Currency&amp;$C37&amp;$D37&amp;$B37&amp;QuoteSuffix,,RateTickValue,Permanent,Trigger,ObjectOverwrite)</f>
        <v>CNHAB6L29Y_Quote#0000</v>
      </c>
      <c r="G37" s="26" t="str">
        <f>_xll.ohRangeRetrieveError(F37)</f>
        <v/>
      </c>
      <c r="H37" s="20"/>
      <c r="N37" s="64"/>
      <c r="O37" s="169" t="s">
        <v>32</v>
      </c>
      <c r="P37" s="210" t="str">
        <v>AB</v>
      </c>
      <c r="Q37" s="210" t="str">
        <v>6L</v>
      </c>
      <c r="R37" s="168" t="str">
        <f t="shared" si="0"/>
        <v>CNHAB6L29Y</v>
      </c>
      <c r="S37" s="168" t="str">
        <v>CNHAB6L29Y=ICAP</v>
      </c>
      <c r="T37" s="163" t="s">
        <v>263</v>
      </c>
      <c r="U37" s="163" t="s">
        <v>263</v>
      </c>
      <c r="V37" s="163" t="s">
        <v>263</v>
      </c>
      <c r="W37" s="163" t="s">
        <v>263</v>
      </c>
      <c r="X37" s="167" t="e">
        <f>_xll.qlMidEquivalent($T37,$U37,$V37,$W37)</f>
        <v>#NUM!</v>
      </c>
      <c r="Y37" s="165"/>
      <c r="Z37" s="166">
        <v>0</v>
      </c>
      <c r="AA37" s="165"/>
      <c r="AB37" s="230" t="e">
        <v>#NUM!</v>
      </c>
      <c r="AC37" s="162" t="e">
        <f>_xll.qlSimpleQuoteSetValue(F37,AB37/100,Trigger)</f>
        <v>#NUM!</v>
      </c>
      <c r="AD37" s="133"/>
      <c r="AE37" s="13"/>
      <c r="AF37" s="13"/>
      <c r="AG37" s="13"/>
      <c r="AH37" s="13"/>
      <c r="AI37" s="13"/>
      <c r="AJ37" s="199" t="e">
        <f t="shared" si="1"/>
        <v>#VALUE!</v>
      </c>
    </row>
    <row r="38" spans="1:36" x14ac:dyDescent="0.2">
      <c r="A38" s="64"/>
      <c r="B38" s="127" t="s">
        <v>31</v>
      </c>
      <c r="C38" s="29" t="str">
        <v>AB</v>
      </c>
      <c r="D38" s="29" t="str">
        <v>6L</v>
      </c>
      <c r="E38" s="27" t="str">
        <f t="shared" si="2"/>
        <v>CNHAB6L30Y_Quote</v>
      </c>
      <c r="F38" s="27" t="str">
        <f>_xll.qlSimpleQuote(Currency&amp;$C38&amp;$D38&amp;$B38&amp;QuoteSuffix,,RateTickValue,Permanent,Trigger,ObjectOverwrite)</f>
        <v>CNHAB6L30Y_Quote#0000</v>
      </c>
      <c r="G38" s="26" t="str">
        <f>_xll.ohRangeRetrieveError(F38)</f>
        <v/>
      </c>
      <c r="H38" s="20"/>
      <c r="N38" s="64"/>
      <c r="O38" s="169" t="s">
        <v>31</v>
      </c>
      <c r="P38" s="210" t="str">
        <v>AB</v>
      </c>
      <c r="Q38" s="210" t="str">
        <v>6L</v>
      </c>
      <c r="R38" s="168" t="str">
        <f t="shared" si="0"/>
        <v>CNHAB6L30Y</v>
      </c>
      <c r="S38" s="168" t="str">
        <v>CNHAB6L30Y=ICAP</v>
      </c>
      <c r="T38" s="163" t="s">
        <v>263</v>
      </c>
      <c r="U38" s="163" t="s">
        <v>263</v>
      </c>
      <c r="V38" s="163" t="s">
        <v>263</v>
      </c>
      <c r="W38" s="163" t="s">
        <v>263</v>
      </c>
      <c r="X38" s="167" t="e">
        <f>_xll.qlMidEquivalent($T38,$U38,$V38,$W38)</f>
        <v>#NUM!</v>
      </c>
      <c r="Y38" s="165"/>
      <c r="Z38" s="166">
        <v>0</v>
      </c>
      <c r="AA38" s="165"/>
      <c r="AB38" s="230" t="e">
        <v>#NUM!</v>
      </c>
      <c r="AC38" s="162" t="e">
        <f>_xll.qlSimpleQuoteSetValue(F38,AB38/100,Trigger)</f>
        <v>#NUM!</v>
      </c>
      <c r="AD38" s="133"/>
      <c r="AE38" s="13"/>
      <c r="AF38" s="13"/>
      <c r="AG38" s="13"/>
      <c r="AH38" s="13"/>
      <c r="AI38" s="13"/>
      <c r="AJ38" s="199" t="e">
        <f t="shared" si="1"/>
        <v>#VALUE!</v>
      </c>
    </row>
    <row r="39" spans="1:36" x14ac:dyDescent="0.2">
      <c r="A39" s="64"/>
      <c r="B39" s="127" t="s">
        <v>30</v>
      </c>
      <c r="C39" s="29" t="str">
        <v>AB</v>
      </c>
      <c r="D39" s="29" t="str">
        <v>6L</v>
      </c>
      <c r="E39" s="27" t="str">
        <f t="shared" si="2"/>
        <v>CNHAB6L35Y_Quote</v>
      </c>
      <c r="F39" s="27" t="str">
        <f>_xll.qlSimpleQuote(Currency&amp;$C39&amp;$D39&amp;$B39&amp;QuoteSuffix,,RateTickValue,Permanent,Trigger,ObjectOverwrite)</f>
        <v>CNHAB6L35Y_Quote#0000</v>
      </c>
      <c r="G39" s="26" t="str">
        <f>_xll.ohRangeRetrieveError(F39)</f>
        <v/>
      </c>
      <c r="H39" s="20"/>
      <c r="N39" s="64"/>
      <c r="O39" s="169" t="s">
        <v>30</v>
      </c>
      <c r="P39" s="210" t="str">
        <v>AB</v>
      </c>
      <c r="Q39" s="210" t="str">
        <v>6L</v>
      </c>
      <c r="R39" s="168" t="str">
        <f t="shared" si="0"/>
        <v>CNHAB6L35Y</v>
      </c>
      <c r="S39" s="168" t="str">
        <v>CNHAB6L35Y=ICAP</v>
      </c>
      <c r="T39" s="163" t="s">
        <v>263</v>
      </c>
      <c r="U39" s="163" t="s">
        <v>263</v>
      </c>
      <c r="V39" s="163" t="s">
        <v>263</v>
      </c>
      <c r="W39" s="163" t="s">
        <v>263</v>
      </c>
      <c r="X39" s="167" t="e">
        <f>_xll.qlMidEquivalent($T39,$U39,$V39,$W39)</f>
        <v>#NUM!</v>
      </c>
      <c r="Y39" s="165"/>
      <c r="Z39" s="166">
        <v>0</v>
      </c>
      <c r="AA39" s="165"/>
      <c r="AB39" s="230" t="e">
        <v>#NUM!</v>
      </c>
      <c r="AC39" s="162" t="e">
        <f>_xll.qlSimpleQuoteSetValue(F39,AB39/100,Trigger)</f>
        <v>#NUM!</v>
      </c>
      <c r="AD39" s="133"/>
      <c r="AE39" s="13"/>
      <c r="AF39" s="13"/>
      <c r="AG39" s="13"/>
      <c r="AH39" s="13"/>
      <c r="AI39" s="13"/>
      <c r="AJ39" s="199" t="e">
        <f t="shared" si="1"/>
        <v>#VALUE!</v>
      </c>
    </row>
    <row r="40" spans="1:36" x14ac:dyDescent="0.2">
      <c r="A40" s="64"/>
      <c r="B40" s="127" t="s">
        <v>29</v>
      </c>
      <c r="C40" s="29" t="str">
        <v>AB</v>
      </c>
      <c r="D40" s="29" t="str">
        <v>6L</v>
      </c>
      <c r="E40" s="27" t="str">
        <f t="shared" si="2"/>
        <v>CNHAB6L40Y_Quote</v>
      </c>
      <c r="F40" s="27" t="str">
        <f>_xll.qlSimpleQuote(Currency&amp;$C40&amp;$D40&amp;$B40&amp;QuoteSuffix,,RateTickValue,Permanent,Trigger,ObjectOverwrite)</f>
        <v>CNHAB6L40Y_Quote#0000</v>
      </c>
      <c r="G40" s="26" t="str">
        <f>_xll.ohRangeRetrieveError(F40)</f>
        <v/>
      </c>
      <c r="H40" s="20"/>
      <c r="N40" s="64"/>
      <c r="O40" s="169" t="s">
        <v>29</v>
      </c>
      <c r="P40" s="210" t="str">
        <v>AB</v>
      </c>
      <c r="Q40" s="210" t="str">
        <v>6L</v>
      </c>
      <c r="R40" s="168" t="str">
        <f t="shared" si="0"/>
        <v>CNHAB6L40Y</v>
      </c>
      <c r="S40" s="168" t="str">
        <v>CNHAB6L40Y=ICAP</v>
      </c>
      <c r="T40" s="163" t="s">
        <v>263</v>
      </c>
      <c r="U40" s="163" t="s">
        <v>263</v>
      </c>
      <c r="V40" s="163" t="s">
        <v>263</v>
      </c>
      <c r="W40" s="163" t="s">
        <v>263</v>
      </c>
      <c r="X40" s="167" t="e">
        <f>_xll.qlMidEquivalent($T40,$U40,$V40,$W40)</f>
        <v>#NUM!</v>
      </c>
      <c r="Y40" s="165"/>
      <c r="Z40" s="166">
        <v>0</v>
      </c>
      <c r="AA40" s="165"/>
      <c r="AB40" s="230" t="e">
        <v>#NUM!</v>
      </c>
      <c r="AC40" s="162" t="e">
        <f>_xll.qlSimpleQuoteSetValue(F40,AB40/100,Trigger)</f>
        <v>#NUM!</v>
      </c>
      <c r="AD40" s="133"/>
      <c r="AE40" s="13"/>
      <c r="AF40" s="13"/>
      <c r="AG40" s="13"/>
      <c r="AH40" s="13"/>
      <c r="AI40" s="13"/>
      <c r="AJ40" s="199" t="e">
        <f t="shared" si="1"/>
        <v>#VALUE!</v>
      </c>
    </row>
    <row r="41" spans="1:36" x14ac:dyDescent="0.2">
      <c r="A41" s="64"/>
      <c r="B41" s="127" t="s">
        <v>27</v>
      </c>
      <c r="C41" s="29" t="str">
        <v>AB</v>
      </c>
      <c r="D41" s="29" t="str">
        <v>6L</v>
      </c>
      <c r="E41" s="27" t="str">
        <f t="shared" si="2"/>
        <v>CNHAB6L50Y_Quote</v>
      </c>
      <c r="F41" s="27" t="str">
        <f>_xll.qlSimpleQuote(Currency&amp;$C41&amp;$D41&amp;$B41&amp;QuoteSuffix,,RateTickValue,Permanent,Trigger,ObjectOverwrite)</f>
        <v>CNHAB6L50Y_Quote#0000</v>
      </c>
      <c r="G41" s="26" t="str">
        <f>_xll.ohRangeRetrieveError(F41)</f>
        <v/>
      </c>
      <c r="H41" s="20"/>
      <c r="N41" s="64"/>
      <c r="O41" s="169" t="s">
        <v>27</v>
      </c>
      <c r="P41" s="210" t="str">
        <v>AB</v>
      </c>
      <c r="Q41" s="210" t="str">
        <v>6L</v>
      </c>
      <c r="R41" s="168" t="str">
        <f t="shared" si="0"/>
        <v>CNHAB6L50Y</v>
      </c>
      <c r="S41" s="168" t="str">
        <v>CNHAB6L50Y=ICAP</v>
      </c>
      <c r="T41" s="163" t="s">
        <v>263</v>
      </c>
      <c r="U41" s="163" t="s">
        <v>263</v>
      </c>
      <c r="V41" s="163" t="s">
        <v>263</v>
      </c>
      <c r="W41" s="163" t="s">
        <v>263</v>
      </c>
      <c r="X41" s="167" t="e">
        <f>_xll.qlMidEquivalent($T41,$U41,$V41,$W41)</f>
        <v>#NUM!</v>
      </c>
      <c r="Y41" s="165"/>
      <c r="Z41" s="166">
        <v>0</v>
      </c>
      <c r="AA41" s="165"/>
      <c r="AB41" s="230" t="e">
        <v>#NUM!</v>
      </c>
      <c r="AC41" s="162" t="e">
        <f>_xll.qlSimpleQuoteSetValue(F41,AB41/100,Trigger)</f>
        <v>#NUM!</v>
      </c>
      <c r="AD41" s="133"/>
      <c r="AE41" s="13"/>
      <c r="AF41" s="13"/>
      <c r="AG41" s="13"/>
      <c r="AH41" s="13"/>
      <c r="AI41" s="13"/>
      <c r="AJ41" s="199" t="e">
        <f t="shared" si="1"/>
        <v>#VALUE!</v>
      </c>
    </row>
    <row r="42" spans="1:36" x14ac:dyDescent="0.2">
      <c r="A42" s="64"/>
      <c r="B42" s="127" t="s">
        <v>26</v>
      </c>
      <c r="C42" s="29" t="str">
        <v>AB</v>
      </c>
      <c r="D42" s="29" t="str">
        <v>6L</v>
      </c>
      <c r="E42" s="27" t="str">
        <f t="shared" si="2"/>
        <v>CNHAB6L60Y_Quote</v>
      </c>
      <c r="F42" s="27" t="str">
        <f>_xll.qlSimpleQuote(Currency&amp;$C42&amp;$D42&amp;$B42&amp;QuoteSuffix,,RateTickValue,Permanent,Trigger,ObjectOverwrite)</f>
        <v>CNHAB6L60Y_Quote#0000</v>
      </c>
      <c r="G42" s="26" t="str">
        <f>_xll.ohRangeRetrieveError(F42)</f>
        <v/>
      </c>
      <c r="H42" s="20"/>
      <c r="N42" s="64"/>
      <c r="O42" s="180" t="s">
        <v>26</v>
      </c>
      <c r="P42" s="205" t="str">
        <v>AB</v>
      </c>
      <c r="Q42" s="205" t="str">
        <v>6L</v>
      </c>
      <c r="R42" s="179" t="str">
        <f t="shared" si="0"/>
        <v>CNHAB6L60Y</v>
      </c>
      <c r="S42" s="179" t="str">
        <v>CNHAB6L60Y=ICAP</v>
      </c>
      <c r="T42" s="176" t="s">
        <v>263</v>
      </c>
      <c r="U42" s="176" t="s">
        <v>263</v>
      </c>
      <c r="V42" s="176" t="s">
        <v>263</v>
      </c>
      <c r="W42" s="176" t="s">
        <v>263</v>
      </c>
      <c r="X42" s="178" t="e">
        <f>_xll.qlMidEquivalent($T42,$U42,$V42,$W42)</f>
        <v>#NUM!</v>
      </c>
      <c r="Y42" s="165"/>
      <c r="Z42" s="177">
        <v>0</v>
      </c>
      <c r="AA42" s="165"/>
      <c r="AB42" s="223" t="e">
        <v>#NUM!</v>
      </c>
      <c r="AC42" s="175" t="e">
        <f>_xll.qlSimpleQuoteSetValue(F42,AB42/100,Trigger)</f>
        <v>#NUM!</v>
      </c>
      <c r="AD42" s="133"/>
      <c r="AE42" s="13"/>
      <c r="AF42" s="13"/>
      <c r="AG42" s="13"/>
      <c r="AH42" s="13"/>
      <c r="AI42" s="13"/>
      <c r="AJ42" s="199" t="e">
        <f t="shared" si="1"/>
        <v>#VALUE!</v>
      </c>
    </row>
    <row r="43" spans="1:36" ht="12" thickBot="1" x14ac:dyDescent="0.25">
      <c r="A43" s="126"/>
      <c r="B43" s="125"/>
      <c r="C43" s="125"/>
      <c r="D43" s="125"/>
      <c r="E43" s="125"/>
      <c r="F43" s="125"/>
      <c r="G43" s="125"/>
      <c r="H43" s="17"/>
      <c r="N43" s="19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200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47" customWidth="1"/>
    <col min="2" max="2" width="6.140625" style="47" bestFit="1" customWidth="1"/>
    <col min="3" max="3" width="25.42578125" style="47" bestFit="1" customWidth="1"/>
    <col min="4" max="4" width="26.7109375" style="47" bestFit="1" customWidth="1"/>
    <col min="5" max="5" width="36.85546875" style="47" bestFit="1" customWidth="1"/>
    <col min="6" max="6" width="2.7109375" style="47" customWidth="1"/>
    <col min="7" max="16384" width="9.140625" style="47"/>
  </cols>
  <sheetData>
    <row r="1" spans="1:6" x14ac:dyDescent="0.2">
      <c r="A1" s="100" t="s">
        <v>150</v>
      </c>
      <c r="B1" s="141">
        <v>1</v>
      </c>
      <c r="C1" s="142" t="s">
        <v>149</v>
      </c>
      <c r="D1" s="141"/>
      <c r="E1" s="141"/>
      <c r="F1" s="140"/>
    </row>
    <row r="2" spans="1:6" x14ac:dyDescent="0.2">
      <c r="A2" s="64"/>
      <c r="B2" s="139"/>
      <c r="C2" s="138" t="str">
        <f>Currency&amp;"_015_SyntheticQuotes"&amp;Tenor&amp;".xml"</f>
        <v>CNH_015_SyntheticQuotesON.xml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33"/>
    </row>
    <row r="3" spans="1:6" x14ac:dyDescent="0.2">
      <c r="A3" s="64"/>
      <c r="B3" s="137" t="s">
        <v>148</v>
      </c>
      <c r="C3" s="67" t="str">
        <f>Currency&amp;$B3&amp;"_SYNTH"&amp;Tenor&amp;QuoteSuffix</f>
        <v>CNHTOY_SYNTHON_Quote</v>
      </c>
      <c r="D3" s="69" t="str">
        <f>_xll.qlSimpleQuote(C3,1,RateTickValue,Permanent,Trigger,ObjectOverwrite)</f>
        <v>CNHTOY_SYNTHON_Quote#0000</v>
      </c>
      <c r="E3" s="136" t="str">
        <f>_xll.ohRangeRetrieveError(D3)</f>
        <v/>
      </c>
      <c r="F3" s="133"/>
    </row>
    <row r="4" spans="1:6" x14ac:dyDescent="0.2">
      <c r="A4" s="64"/>
      <c r="B4" s="135" t="s">
        <v>147</v>
      </c>
      <c r="C4" s="62" t="str">
        <f>Currency&amp;$B4&amp;"_SYNTH"&amp;Tenor&amp;QuoteSuffix</f>
        <v>CNHTOY2_SYNTHON_Quote</v>
      </c>
      <c r="D4" s="65" t="str">
        <f>_xll.qlSimpleQuote(C4,1,RateTickValue,Permanent,Trigger,ObjectOverwrite)</f>
        <v>CNHTOY2_SYNTHON_Quote#0000</v>
      </c>
      <c r="E4" s="134" t="str">
        <f>_xll.ohRangeRetrieveError(D4)</f>
        <v/>
      </c>
      <c r="F4" s="133"/>
    </row>
    <row r="5" spans="1:6" ht="12" thickBot="1" x14ac:dyDescent="0.25">
      <c r="A5" s="19"/>
      <c r="B5" s="18"/>
      <c r="C5" s="18"/>
      <c r="D5" s="18"/>
      <c r="E5" s="18"/>
      <c r="F5" s="17"/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2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32" t="s">
        <v>155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52"/>
      <c r="M1" s="115"/>
    </row>
    <row r="2" spans="1:20" ht="22.5" x14ac:dyDescent="0.2">
      <c r="A2" s="64"/>
      <c r="B2" s="150"/>
      <c r="C2" s="151"/>
      <c r="D2" s="150"/>
      <c r="E2" s="150" t="s">
        <v>154</v>
      </c>
      <c r="F2" s="150"/>
      <c r="G2" s="150"/>
      <c r="H2" s="150" t="s">
        <v>153</v>
      </c>
      <c r="I2" s="150" t="s">
        <v>152</v>
      </c>
      <c r="J2" s="149" t="str">
        <f>Currency&amp;"_020_Sw"&amp;$C$3&amp;$D$3&amp;"_Fwd"&amp;$E$3&amp;IF(H3=0,,"_Spr"&amp;$F3&amp;$G3)&amp;".xml"</f>
        <v>CNH_020_SwAB6L_Fwd1w.xml</v>
      </c>
      <c r="K2" s="148" t="str">
        <f>IF(Serialize,_xll.ohObjectSave(K3:K36,SerializationPath&amp;J2,FileOverwrite,Serialize),"---")</f>
        <v>---</v>
      </c>
      <c r="L2" s="146" t="str">
        <f>_xll.ohRangeRetrieveError(K2)</f>
        <v/>
      </c>
      <c r="M2" s="20"/>
      <c r="O2" s="123"/>
      <c r="P2" s="122"/>
      <c r="Q2" s="122"/>
      <c r="R2" s="122"/>
      <c r="S2" s="122"/>
      <c r="T2" s="121"/>
    </row>
    <row r="3" spans="1:20" x14ac:dyDescent="0.2">
      <c r="A3" s="64"/>
      <c r="B3" s="145" t="s">
        <v>8</v>
      </c>
      <c r="C3" s="109" t="str">
        <f t="shared" ref="C3:C36" si="0">VLOOKUP(Currency,$O$3:$T$7,2)</f>
        <v>AB</v>
      </c>
      <c r="D3" s="109" t="str">
        <f t="shared" ref="D3:D36" si="1">VLOOKUP(Currency,$O$3:$T$7,3)</f>
        <v>6L</v>
      </c>
      <c r="E3" s="109" t="str">
        <f t="shared" ref="E3:E36" si="2">VLOOKUP(Currency,$O$3:$T$7,4)</f>
        <v>1w</v>
      </c>
      <c r="F3" s="109">
        <f t="shared" ref="F3:F36" si="3">VLOOKUP(Currency,$O$3:$T$7,5)</f>
        <v>0</v>
      </c>
      <c r="G3" s="109">
        <f t="shared" ref="G3:G36" si="4">VLOOKUP(Currency,$O$3:$T$7,6)</f>
        <v>0</v>
      </c>
      <c r="H3" s="144">
        <f t="shared" ref="H3:H36" si="5">IF(F3=0,0,Currency&amp;$F3&amp;$G3&amp;$B3&amp;QuoteSuffix)</f>
        <v>0</v>
      </c>
      <c r="I3" s="147" t="str">
        <f t="shared" ref="I3:I36" si="6">PROPER(Currency)&amp;FamilyName&amp;"Swap"&amp;FixingType&amp;$B3</f>
        <v>CnhHiborSwapForBasisCalc1Y</v>
      </c>
      <c r="J3" s="143" t="str">
        <f t="shared" ref="J3:J36" si="7">Currency&amp;$C3&amp;$D3&amp;$B3&amp;"_"&amp;"Fwd"&amp;E3&amp;IF(H3=0,,"_Spr"&amp;$F3&amp;$G3)&amp;QuoteSuffix</f>
        <v>CNHAB6L1Y_Fwd1w_Quote</v>
      </c>
      <c r="K3" s="143"/>
      <c r="L3" s="146" t="str">
        <f>_xll.ohRangeRetrieveError(K3)</f>
        <v/>
      </c>
      <c r="M3" s="20"/>
      <c r="O3" s="37" t="s">
        <v>71</v>
      </c>
      <c r="P3" s="36" t="s">
        <v>141</v>
      </c>
      <c r="Q3" s="36" t="s">
        <v>66</v>
      </c>
      <c r="R3" s="36" t="s">
        <v>151</v>
      </c>
      <c r="S3" s="36"/>
      <c r="T3" s="35"/>
    </row>
    <row r="4" spans="1:20" x14ac:dyDescent="0.2">
      <c r="A4" s="64"/>
      <c r="B4" s="145" t="s">
        <v>59</v>
      </c>
      <c r="C4" s="109" t="str">
        <f t="shared" si="0"/>
        <v>AB</v>
      </c>
      <c r="D4" s="109" t="str">
        <f t="shared" si="1"/>
        <v>6L</v>
      </c>
      <c r="E4" s="109" t="str">
        <f t="shared" si="2"/>
        <v>1w</v>
      </c>
      <c r="F4" s="109">
        <f t="shared" si="3"/>
        <v>0</v>
      </c>
      <c r="G4" s="109">
        <f t="shared" si="4"/>
        <v>0</v>
      </c>
      <c r="H4" s="144">
        <f t="shared" si="5"/>
        <v>0</v>
      </c>
      <c r="I4" s="50" t="str">
        <f t="shared" si="6"/>
        <v>CnhHiborSwapForBasisCalc2Y</v>
      </c>
      <c r="J4" s="143" t="str">
        <f t="shared" si="7"/>
        <v>CNHAB6L2Y_Fwd1w_Quote</v>
      </c>
      <c r="K4" s="143"/>
      <c r="L4" s="146" t="str">
        <f>_xll.ohRangeRetrieveError(K4)</f>
        <v/>
      </c>
      <c r="M4" s="20"/>
      <c r="O4" s="37" t="s">
        <v>70</v>
      </c>
      <c r="P4" s="36" t="s">
        <v>141</v>
      </c>
      <c r="Q4" s="36" t="s">
        <v>69</v>
      </c>
      <c r="R4" s="36" t="s">
        <v>151</v>
      </c>
      <c r="S4" s="36"/>
      <c r="T4" s="35"/>
    </row>
    <row r="5" spans="1:20" x14ac:dyDescent="0.2">
      <c r="A5" s="64"/>
      <c r="B5" s="145" t="s">
        <v>58</v>
      </c>
      <c r="C5" s="109" t="str">
        <f t="shared" si="0"/>
        <v>AB</v>
      </c>
      <c r="D5" s="109" t="str">
        <f t="shared" si="1"/>
        <v>6L</v>
      </c>
      <c r="E5" s="109" t="str">
        <f t="shared" si="2"/>
        <v>1w</v>
      </c>
      <c r="F5" s="109">
        <f t="shared" si="3"/>
        <v>0</v>
      </c>
      <c r="G5" s="109">
        <f t="shared" si="4"/>
        <v>0</v>
      </c>
      <c r="H5" s="144">
        <f t="shared" si="5"/>
        <v>0</v>
      </c>
      <c r="I5" s="50" t="str">
        <f t="shared" si="6"/>
        <v>CnhHiborSwapForBasisCalc3Y</v>
      </c>
      <c r="J5" s="143" t="str">
        <f t="shared" si="7"/>
        <v>CNHAB6L3Y_Fwd1w_Quote</v>
      </c>
      <c r="K5" s="143"/>
      <c r="L5" s="146" t="str">
        <f>_xll.ohRangeRetrieveError(K5)</f>
        <v/>
      </c>
      <c r="M5" s="20"/>
      <c r="O5" s="37" t="s">
        <v>68</v>
      </c>
      <c r="P5" s="36" t="s">
        <v>140</v>
      </c>
      <c r="Q5" s="36" t="s">
        <v>66</v>
      </c>
      <c r="R5" s="36" t="s">
        <v>151</v>
      </c>
      <c r="S5" s="36"/>
      <c r="T5" s="35"/>
    </row>
    <row r="6" spans="1:20" x14ac:dyDescent="0.2">
      <c r="A6" s="64"/>
      <c r="B6" s="145" t="s">
        <v>57</v>
      </c>
      <c r="C6" s="109" t="str">
        <f t="shared" si="0"/>
        <v>AB</v>
      </c>
      <c r="D6" s="109" t="str">
        <f t="shared" si="1"/>
        <v>6L</v>
      </c>
      <c r="E6" s="109" t="str">
        <f t="shared" si="2"/>
        <v>1w</v>
      </c>
      <c r="F6" s="109">
        <f t="shared" si="3"/>
        <v>0</v>
      </c>
      <c r="G6" s="109">
        <f t="shared" si="4"/>
        <v>0</v>
      </c>
      <c r="H6" s="144">
        <f t="shared" si="5"/>
        <v>0</v>
      </c>
      <c r="I6" s="50" t="str">
        <f t="shared" si="6"/>
        <v>CnhHiborSwapForBasisCalc4Y</v>
      </c>
      <c r="J6" s="143" t="str">
        <f t="shared" si="7"/>
        <v>CNHAB6L4Y_Fwd1w_Quote</v>
      </c>
      <c r="K6" s="143"/>
      <c r="L6" s="146" t="str">
        <f>_xll.ohRangeRetrieveError(K6)</f>
        <v/>
      </c>
      <c r="M6" s="20"/>
      <c r="O6" s="37" t="s">
        <v>67</v>
      </c>
      <c r="P6" s="36" t="s">
        <v>140</v>
      </c>
      <c r="Q6" s="36" t="s">
        <v>66</v>
      </c>
      <c r="R6" s="36" t="s">
        <v>151</v>
      </c>
      <c r="S6" s="36"/>
      <c r="T6" s="35"/>
    </row>
    <row r="7" spans="1:20" ht="12" thickBot="1" x14ac:dyDescent="0.25">
      <c r="A7" s="64"/>
      <c r="B7" s="145" t="s">
        <v>56</v>
      </c>
      <c r="C7" s="109" t="str">
        <f t="shared" si="0"/>
        <v>AB</v>
      </c>
      <c r="D7" s="109" t="str">
        <f t="shared" si="1"/>
        <v>6L</v>
      </c>
      <c r="E7" s="109" t="str">
        <f t="shared" si="2"/>
        <v>1w</v>
      </c>
      <c r="F7" s="109">
        <f t="shared" si="3"/>
        <v>0</v>
      </c>
      <c r="G7" s="109">
        <f t="shared" si="4"/>
        <v>0</v>
      </c>
      <c r="H7" s="144">
        <f t="shared" si="5"/>
        <v>0</v>
      </c>
      <c r="I7" s="50" t="str">
        <f t="shared" si="6"/>
        <v>CnhHiborSwapForBasisCalc5Y</v>
      </c>
      <c r="J7" s="143" t="str">
        <f t="shared" si="7"/>
        <v>CNHAB6L5Y_Fwd1w_Quote</v>
      </c>
      <c r="K7" s="143"/>
      <c r="L7" s="146" t="str">
        <f>_xll.ohRangeRetrieveError(K7)</f>
        <v/>
      </c>
      <c r="M7" s="20"/>
      <c r="O7" s="34" t="s">
        <v>64</v>
      </c>
      <c r="P7" s="33" t="s">
        <v>139</v>
      </c>
      <c r="Q7" s="33" t="s">
        <v>65</v>
      </c>
      <c r="R7" s="33" t="s">
        <v>151</v>
      </c>
      <c r="S7" s="33"/>
      <c r="T7" s="32"/>
    </row>
    <row r="8" spans="1:20" x14ac:dyDescent="0.2">
      <c r="A8" s="64"/>
      <c r="B8" s="145" t="s">
        <v>55</v>
      </c>
      <c r="C8" s="109" t="str">
        <f t="shared" si="0"/>
        <v>AB</v>
      </c>
      <c r="D8" s="109" t="str">
        <f t="shared" si="1"/>
        <v>6L</v>
      </c>
      <c r="E8" s="109" t="str">
        <f t="shared" si="2"/>
        <v>1w</v>
      </c>
      <c r="F8" s="109">
        <f t="shared" si="3"/>
        <v>0</v>
      </c>
      <c r="G8" s="109">
        <f t="shared" si="4"/>
        <v>0</v>
      </c>
      <c r="H8" s="144">
        <f t="shared" si="5"/>
        <v>0</v>
      </c>
      <c r="I8" s="50" t="str">
        <f t="shared" si="6"/>
        <v>CnhHiborSwapForBasisCalc6Y</v>
      </c>
      <c r="J8" s="143" t="str">
        <f t="shared" si="7"/>
        <v>CNHAB6L6Y_Fwd1w_Quote</v>
      </c>
      <c r="K8" s="143"/>
      <c r="L8" s="146" t="str">
        <f>_xll.ohRangeRetrieveError(K8)</f>
        <v/>
      </c>
      <c r="M8" s="20"/>
    </row>
    <row r="9" spans="1:20" x14ac:dyDescent="0.2">
      <c r="A9" s="64"/>
      <c r="B9" s="145" t="s">
        <v>54</v>
      </c>
      <c r="C9" s="109" t="str">
        <f t="shared" si="0"/>
        <v>AB</v>
      </c>
      <c r="D9" s="109" t="str">
        <f t="shared" si="1"/>
        <v>6L</v>
      </c>
      <c r="E9" s="109" t="str">
        <f t="shared" si="2"/>
        <v>1w</v>
      </c>
      <c r="F9" s="109">
        <f t="shared" si="3"/>
        <v>0</v>
      </c>
      <c r="G9" s="109">
        <f t="shared" si="4"/>
        <v>0</v>
      </c>
      <c r="H9" s="144">
        <f t="shared" si="5"/>
        <v>0</v>
      </c>
      <c r="I9" s="50" t="str">
        <f t="shared" si="6"/>
        <v>CnhHiborSwapForBasisCalc7Y</v>
      </c>
      <c r="J9" s="143" t="str">
        <f t="shared" si="7"/>
        <v>CNHAB6L7Y_Fwd1w_Quote</v>
      </c>
      <c r="K9" s="143"/>
      <c r="L9" s="146" t="str">
        <f>_xll.ohRangeRetrieveError(K9)</f>
        <v/>
      </c>
      <c r="M9" s="20"/>
    </row>
    <row r="10" spans="1:20" x14ac:dyDescent="0.2">
      <c r="A10" s="64"/>
      <c r="B10" s="145" t="s">
        <v>53</v>
      </c>
      <c r="C10" s="109" t="str">
        <f t="shared" si="0"/>
        <v>AB</v>
      </c>
      <c r="D10" s="109" t="str">
        <f t="shared" si="1"/>
        <v>6L</v>
      </c>
      <c r="E10" s="109" t="str">
        <f t="shared" si="2"/>
        <v>1w</v>
      </c>
      <c r="F10" s="109">
        <f t="shared" si="3"/>
        <v>0</v>
      </c>
      <c r="G10" s="109">
        <f t="shared" si="4"/>
        <v>0</v>
      </c>
      <c r="H10" s="144">
        <f t="shared" si="5"/>
        <v>0</v>
      </c>
      <c r="I10" s="50" t="str">
        <f t="shared" si="6"/>
        <v>CnhHiborSwapForBasisCalc8Y</v>
      </c>
      <c r="J10" s="143" t="str">
        <f t="shared" si="7"/>
        <v>CNHAB6L8Y_Fwd1w_Quote</v>
      </c>
      <c r="K10" s="143"/>
      <c r="L10" s="146" t="str">
        <f>_xll.ohRangeRetrieveError(K10)</f>
        <v/>
      </c>
      <c r="M10" s="20"/>
    </row>
    <row r="11" spans="1:20" x14ac:dyDescent="0.2">
      <c r="A11" s="64"/>
      <c r="B11" s="145" t="s">
        <v>52</v>
      </c>
      <c r="C11" s="109" t="str">
        <f t="shared" si="0"/>
        <v>AB</v>
      </c>
      <c r="D11" s="109" t="str">
        <f t="shared" si="1"/>
        <v>6L</v>
      </c>
      <c r="E11" s="109" t="str">
        <f t="shared" si="2"/>
        <v>1w</v>
      </c>
      <c r="F11" s="109">
        <f t="shared" si="3"/>
        <v>0</v>
      </c>
      <c r="G11" s="109">
        <f t="shared" si="4"/>
        <v>0</v>
      </c>
      <c r="H11" s="144">
        <f t="shared" si="5"/>
        <v>0</v>
      </c>
      <c r="I11" s="50" t="str">
        <f t="shared" si="6"/>
        <v>CnhHiborSwapForBasisCalc9Y</v>
      </c>
      <c r="J11" s="143" t="str">
        <f t="shared" si="7"/>
        <v>CNHAB6L9Y_Fwd1w_Quote</v>
      </c>
      <c r="K11" s="143"/>
      <c r="L11" s="146" t="str">
        <f>_xll.ohRangeRetrieveError(K11)</f>
        <v/>
      </c>
      <c r="M11" s="20"/>
    </row>
    <row r="12" spans="1:20" x14ac:dyDescent="0.2">
      <c r="A12" s="64"/>
      <c r="B12" s="145" t="s">
        <v>51</v>
      </c>
      <c r="C12" s="109" t="str">
        <f t="shared" si="0"/>
        <v>AB</v>
      </c>
      <c r="D12" s="109" t="str">
        <f t="shared" si="1"/>
        <v>6L</v>
      </c>
      <c r="E12" s="109" t="str">
        <f t="shared" si="2"/>
        <v>1w</v>
      </c>
      <c r="F12" s="109">
        <f t="shared" si="3"/>
        <v>0</v>
      </c>
      <c r="G12" s="109">
        <f t="shared" si="4"/>
        <v>0</v>
      </c>
      <c r="H12" s="144">
        <f t="shared" si="5"/>
        <v>0</v>
      </c>
      <c r="I12" s="50" t="str">
        <f t="shared" si="6"/>
        <v>CnhHiborSwapForBasisCalc10Y</v>
      </c>
      <c r="J12" s="143" t="str">
        <f t="shared" si="7"/>
        <v>CNHAB6L10Y_Fwd1w_Quote</v>
      </c>
      <c r="K12" s="143"/>
      <c r="L12" s="146" t="str">
        <f>_xll.ohRangeRetrieveError(K12)</f>
        <v/>
      </c>
      <c r="M12" s="20"/>
    </row>
    <row r="13" spans="1:20" x14ac:dyDescent="0.2">
      <c r="A13" s="64"/>
      <c r="B13" s="145" t="s">
        <v>50</v>
      </c>
      <c r="C13" s="109" t="str">
        <f t="shared" si="0"/>
        <v>AB</v>
      </c>
      <c r="D13" s="109" t="str">
        <f t="shared" si="1"/>
        <v>6L</v>
      </c>
      <c r="E13" s="109" t="str">
        <f t="shared" si="2"/>
        <v>1w</v>
      </c>
      <c r="F13" s="109">
        <f t="shared" si="3"/>
        <v>0</v>
      </c>
      <c r="G13" s="109">
        <f t="shared" si="4"/>
        <v>0</v>
      </c>
      <c r="H13" s="144">
        <f t="shared" si="5"/>
        <v>0</v>
      </c>
      <c r="I13" s="50" t="str">
        <f t="shared" si="6"/>
        <v>CnhHiborSwapForBasisCalc11Y</v>
      </c>
      <c r="J13" s="143" t="str">
        <f t="shared" si="7"/>
        <v>CNHAB6L11Y_Fwd1w_Quote</v>
      </c>
      <c r="K13" s="143"/>
      <c r="L13" s="146" t="str">
        <f>_xll.ohRangeRetrieveError(K13)</f>
        <v/>
      </c>
      <c r="M13" s="20"/>
    </row>
    <row r="14" spans="1:20" x14ac:dyDescent="0.2">
      <c r="A14" s="64"/>
      <c r="B14" s="145" t="s">
        <v>49</v>
      </c>
      <c r="C14" s="109" t="str">
        <f t="shared" si="0"/>
        <v>AB</v>
      </c>
      <c r="D14" s="109" t="str">
        <f t="shared" si="1"/>
        <v>6L</v>
      </c>
      <c r="E14" s="109" t="str">
        <f t="shared" si="2"/>
        <v>1w</v>
      </c>
      <c r="F14" s="109">
        <f t="shared" si="3"/>
        <v>0</v>
      </c>
      <c r="G14" s="109">
        <f t="shared" si="4"/>
        <v>0</v>
      </c>
      <c r="H14" s="144">
        <f t="shared" si="5"/>
        <v>0</v>
      </c>
      <c r="I14" s="50" t="str">
        <f t="shared" si="6"/>
        <v>CnhHiborSwapForBasisCalc12Y</v>
      </c>
      <c r="J14" s="143" t="str">
        <f t="shared" si="7"/>
        <v>CNHAB6L12Y_Fwd1w_Quote</v>
      </c>
      <c r="K14" s="143"/>
      <c r="L14" s="146" t="str">
        <f>_xll.ohRangeRetrieveError(K14)</f>
        <v/>
      </c>
      <c r="M14" s="20"/>
    </row>
    <row r="15" spans="1:20" x14ac:dyDescent="0.2">
      <c r="A15" s="64"/>
      <c r="B15" s="145" t="s">
        <v>48</v>
      </c>
      <c r="C15" s="109" t="str">
        <f t="shared" si="0"/>
        <v>AB</v>
      </c>
      <c r="D15" s="109" t="str">
        <f t="shared" si="1"/>
        <v>6L</v>
      </c>
      <c r="E15" s="109" t="str">
        <f t="shared" si="2"/>
        <v>1w</v>
      </c>
      <c r="F15" s="109">
        <f t="shared" si="3"/>
        <v>0</v>
      </c>
      <c r="G15" s="109">
        <f t="shared" si="4"/>
        <v>0</v>
      </c>
      <c r="H15" s="144">
        <f t="shared" si="5"/>
        <v>0</v>
      </c>
      <c r="I15" s="50" t="str">
        <f t="shared" si="6"/>
        <v>CnhHiborSwapForBasisCalc13Y</v>
      </c>
      <c r="J15" s="143" t="str">
        <f t="shared" si="7"/>
        <v>CNHAB6L13Y_Fwd1w_Quote</v>
      </c>
      <c r="K15" s="143"/>
      <c r="L15" s="146" t="str">
        <f>_xll.ohRangeRetrieveError(K15)</f>
        <v/>
      </c>
      <c r="M15" s="20"/>
    </row>
    <row r="16" spans="1:20" x14ac:dyDescent="0.2">
      <c r="A16" s="64"/>
      <c r="B16" s="145" t="s">
        <v>47</v>
      </c>
      <c r="C16" s="109" t="str">
        <f t="shared" si="0"/>
        <v>AB</v>
      </c>
      <c r="D16" s="109" t="str">
        <f t="shared" si="1"/>
        <v>6L</v>
      </c>
      <c r="E16" s="109" t="str">
        <f t="shared" si="2"/>
        <v>1w</v>
      </c>
      <c r="F16" s="109">
        <f t="shared" si="3"/>
        <v>0</v>
      </c>
      <c r="G16" s="109">
        <f t="shared" si="4"/>
        <v>0</v>
      </c>
      <c r="H16" s="144">
        <f t="shared" si="5"/>
        <v>0</v>
      </c>
      <c r="I16" s="50" t="str">
        <f t="shared" si="6"/>
        <v>CnhHiborSwapForBasisCalc14Y</v>
      </c>
      <c r="J16" s="143" t="str">
        <f t="shared" si="7"/>
        <v>CNHAB6L14Y_Fwd1w_Quote</v>
      </c>
      <c r="K16" s="143"/>
      <c r="L16" s="146" t="str">
        <f>_xll.ohRangeRetrieveError(K16)</f>
        <v/>
      </c>
      <c r="M16" s="20"/>
    </row>
    <row r="17" spans="1:13" x14ac:dyDescent="0.2">
      <c r="A17" s="64"/>
      <c r="B17" s="145" t="s">
        <v>46</v>
      </c>
      <c r="C17" s="109" t="str">
        <f t="shared" si="0"/>
        <v>AB</v>
      </c>
      <c r="D17" s="109" t="str">
        <f t="shared" si="1"/>
        <v>6L</v>
      </c>
      <c r="E17" s="109" t="str">
        <f t="shared" si="2"/>
        <v>1w</v>
      </c>
      <c r="F17" s="109">
        <f t="shared" si="3"/>
        <v>0</v>
      </c>
      <c r="G17" s="109">
        <f t="shared" si="4"/>
        <v>0</v>
      </c>
      <c r="H17" s="144">
        <f t="shared" si="5"/>
        <v>0</v>
      </c>
      <c r="I17" s="50" t="str">
        <f t="shared" si="6"/>
        <v>CnhHiborSwapForBasisCalc15Y</v>
      </c>
      <c r="J17" s="143" t="str">
        <f t="shared" si="7"/>
        <v>CNHAB6L15Y_Fwd1w_Quote</v>
      </c>
      <c r="K17" s="143"/>
      <c r="L17" s="146" t="str">
        <f>_xll.ohRangeRetrieveError(K17)</f>
        <v/>
      </c>
      <c r="M17" s="20"/>
    </row>
    <row r="18" spans="1:13" x14ac:dyDescent="0.2">
      <c r="A18" s="64"/>
      <c r="B18" s="145" t="s">
        <v>45</v>
      </c>
      <c r="C18" s="109" t="str">
        <f t="shared" si="0"/>
        <v>AB</v>
      </c>
      <c r="D18" s="109" t="str">
        <f t="shared" si="1"/>
        <v>6L</v>
      </c>
      <c r="E18" s="109" t="str">
        <f t="shared" si="2"/>
        <v>1w</v>
      </c>
      <c r="F18" s="109">
        <f t="shared" si="3"/>
        <v>0</v>
      </c>
      <c r="G18" s="109">
        <f t="shared" si="4"/>
        <v>0</v>
      </c>
      <c r="H18" s="144">
        <f t="shared" si="5"/>
        <v>0</v>
      </c>
      <c r="I18" s="50" t="str">
        <f t="shared" si="6"/>
        <v>CnhHiborSwapForBasisCalc16Y</v>
      </c>
      <c r="J18" s="143" t="str">
        <f t="shared" si="7"/>
        <v>CNHAB6L16Y_Fwd1w_Quote</v>
      </c>
      <c r="K18" s="143"/>
      <c r="L18" s="146" t="str">
        <f>_xll.ohRangeRetrieveError(K18)</f>
        <v/>
      </c>
      <c r="M18" s="20"/>
    </row>
    <row r="19" spans="1:13" x14ac:dyDescent="0.2">
      <c r="A19" s="64"/>
      <c r="B19" s="145" t="s">
        <v>44</v>
      </c>
      <c r="C19" s="109" t="str">
        <f t="shared" si="0"/>
        <v>AB</v>
      </c>
      <c r="D19" s="109" t="str">
        <f t="shared" si="1"/>
        <v>6L</v>
      </c>
      <c r="E19" s="109" t="str">
        <f t="shared" si="2"/>
        <v>1w</v>
      </c>
      <c r="F19" s="109">
        <f t="shared" si="3"/>
        <v>0</v>
      </c>
      <c r="G19" s="109">
        <f t="shared" si="4"/>
        <v>0</v>
      </c>
      <c r="H19" s="144">
        <f t="shared" si="5"/>
        <v>0</v>
      </c>
      <c r="I19" s="50" t="str">
        <f t="shared" si="6"/>
        <v>CnhHiborSwapForBasisCalc17Y</v>
      </c>
      <c r="J19" s="143" t="str">
        <f t="shared" si="7"/>
        <v>CNHAB6L17Y_Fwd1w_Quote</v>
      </c>
      <c r="K19" s="143"/>
      <c r="L19" s="146" t="str">
        <f>_xll.ohRangeRetrieveError(K19)</f>
        <v/>
      </c>
      <c r="M19" s="20"/>
    </row>
    <row r="20" spans="1:13" x14ac:dyDescent="0.2">
      <c r="A20" s="64"/>
      <c r="B20" s="145" t="s">
        <v>43</v>
      </c>
      <c r="C20" s="109" t="str">
        <f t="shared" si="0"/>
        <v>AB</v>
      </c>
      <c r="D20" s="109" t="str">
        <f t="shared" si="1"/>
        <v>6L</v>
      </c>
      <c r="E20" s="109" t="str">
        <f t="shared" si="2"/>
        <v>1w</v>
      </c>
      <c r="F20" s="109">
        <f t="shared" si="3"/>
        <v>0</v>
      </c>
      <c r="G20" s="109">
        <f t="shared" si="4"/>
        <v>0</v>
      </c>
      <c r="H20" s="144">
        <f t="shared" si="5"/>
        <v>0</v>
      </c>
      <c r="I20" s="50" t="str">
        <f t="shared" si="6"/>
        <v>CnhHiborSwapForBasisCalc18Y</v>
      </c>
      <c r="J20" s="143" t="str">
        <f t="shared" si="7"/>
        <v>CNHAB6L18Y_Fwd1w_Quote</v>
      </c>
      <c r="K20" s="143"/>
      <c r="L20" s="146" t="str">
        <f>_xll.ohRangeRetrieveError(K20)</f>
        <v/>
      </c>
      <c r="M20" s="20"/>
    </row>
    <row r="21" spans="1:13" x14ac:dyDescent="0.2">
      <c r="A21" s="64"/>
      <c r="B21" s="145" t="s">
        <v>42</v>
      </c>
      <c r="C21" s="109" t="str">
        <f t="shared" si="0"/>
        <v>AB</v>
      </c>
      <c r="D21" s="109" t="str">
        <f t="shared" si="1"/>
        <v>6L</v>
      </c>
      <c r="E21" s="109" t="str">
        <f t="shared" si="2"/>
        <v>1w</v>
      </c>
      <c r="F21" s="109">
        <f t="shared" si="3"/>
        <v>0</v>
      </c>
      <c r="G21" s="109">
        <f t="shared" si="4"/>
        <v>0</v>
      </c>
      <c r="H21" s="144">
        <f t="shared" si="5"/>
        <v>0</v>
      </c>
      <c r="I21" s="50" t="str">
        <f t="shared" si="6"/>
        <v>CnhHiborSwapForBasisCalc19Y</v>
      </c>
      <c r="J21" s="143" t="str">
        <f t="shared" si="7"/>
        <v>CNHAB6L19Y_Fwd1w_Quote</v>
      </c>
      <c r="K21" s="143"/>
      <c r="L21" s="146" t="str">
        <f>_xll.ohRangeRetrieveError(K21)</f>
        <v/>
      </c>
      <c r="M21" s="20"/>
    </row>
    <row r="22" spans="1:13" x14ac:dyDescent="0.2">
      <c r="A22" s="64"/>
      <c r="B22" s="145" t="s">
        <v>41</v>
      </c>
      <c r="C22" s="109" t="str">
        <f t="shared" si="0"/>
        <v>AB</v>
      </c>
      <c r="D22" s="109" t="str">
        <f t="shared" si="1"/>
        <v>6L</v>
      </c>
      <c r="E22" s="109" t="str">
        <f t="shared" si="2"/>
        <v>1w</v>
      </c>
      <c r="F22" s="109">
        <f t="shared" si="3"/>
        <v>0</v>
      </c>
      <c r="G22" s="109">
        <f t="shared" si="4"/>
        <v>0</v>
      </c>
      <c r="H22" s="144">
        <f t="shared" si="5"/>
        <v>0</v>
      </c>
      <c r="I22" s="50" t="str">
        <f t="shared" si="6"/>
        <v>CnhHiborSwapForBasisCalc20Y</v>
      </c>
      <c r="J22" s="143" t="str">
        <f t="shared" si="7"/>
        <v>CNHAB6L20Y_Fwd1w_Quote</v>
      </c>
      <c r="K22" s="143"/>
      <c r="L22" s="146" t="str">
        <f>_xll.ohRangeRetrieveError(K22)</f>
        <v/>
      </c>
      <c r="M22" s="20"/>
    </row>
    <row r="23" spans="1:13" x14ac:dyDescent="0.2">
      <c r="A23" s="64"/>
      <c r="B23" s="145" t="s">
        <v>40</v>
      </c>
      <c r="C23" s="109" t="str">
        <f t="shared" si="0"/>
        <v>AB</v>
      </c>
      <c r="D23" s="109" t="str">
        <f t="shared" si="1"/>
        <v>6L</v>
      </c>
      <c r="E23" s="109" t="str">
        <f t="shared" si="2"/>
        <v>1w</v>
      </c>
      <c r="F23" s="109">
        <f t="shared" si="3"/>
        <v>0</v>
      </c>
      <c r="G23" s="109">
        <f t="shared" si="4"/>
        <v>0</v>
      </c>
      <c r="H23" s="144">
        <f t="shared" si="5"/>
        <v>0</v>
      </c>
      <c r="I23" s="50" t="str">
        <f t="shared" si="6"/>
        <v>CnhHiborSwapForBasisCalc21Y</v>
      </c>
      <c r="J23" s="143" t="str">
        <f t="shared" si="7"/>
        <v>CNHAB6L21Y_Fwd1w_Quote</v>
      </c>
      <c r="K23" s="143"/>
      <c r="L23" s="146" t="str">
        <f>_xll.ohRangeRetrieveError(K23)</f>
        <v/>
      </c>
      <c r="M23" s="20"/>
    </row>
    <row r="24" spans="1:13" x14ac:dyDescent="0.2">
      <c r="A24" s="64"/>
      <c r="B24" s="145" t="s">
        <v>39</v>
      </c>
      <c r="C24" s="109" t="str">
        <f t="shared" si="0"/>
        <v>AB</v>
      </c>
      <c r="D24" s="109" t="str">
        <f t="shared" si="1"/>
        <v>6L</v>
      </c>
      <c r="E24" s="109" t="str">
        <f t="shared" si="2"/>
        <v>1w</v>
      </c>
      <c r="F24" s="109">
        <f t="shared" si="3"/>
        <v>0</v>
      </c>
      <c r="G24" s="109">
        <f t="shared" si="4"/>
        <v>0</v>
      </c>
      <c r="H24" s="144">
        <f t="shared" si="5"/>
        <v>0</v>
      </c>
      <c r="I24" s="50" t="str">
        <f t="shared" si="6"/>
        <v>CnhHiborSwapForBasisCalc22Y</v>
      </c>
      <c r="J24" s="143" t="str">
        <f t="shared" si="7"/>
        <v>CNHAB6L22Y_Fwd1w_Quote</v>
      </c>
      <c r="K24" s="143"/>
      <c r="L24" s="146" t="str">
        <f>_xll.ohRangeRetrieveError(K24)</f>
        <v/>
      </c>
      <c r="M24" s="20"/>
    </row>
    <row r="25" spans="1:13" x14ac:dyDescent="0.2">
      <c r="A25" s="64"/>
      <c r="B25" s="145" t="s">
        <v>38</v>
      </c>
      <c r="C25" s="109" t="str">
        <f t="shared" si="0"/>
        <v>AB</v>
      </c>
      <c r="D25" s="109" t="str">
        <f t="shared" si="1"/>
        <v>6L</v>
      </c>
      <c r="E25" s="109" t="str">
        <f t="shared" si="2"/>
        <v>1w</v>
      </c>
      <c r="F25" s="109">
        <f t="shared" si="3"/>
        <v>0</v>
      </c>
      <c r="G25" s="109">
        <f t="shared" si="4"/>
        <v>0</v>
      </c>
      <c r="H25" s="144">
        <f t="shared" si="5"/>
        <v>0</v>
      </c>
      <c r="I25" s="50" t="str">
        <f t="shared" si="6"/>
        <v>CnhHiborSwapForBasisCalc23Y</v>
      </c>
      <c r="J25" s="143" t="str">
        <f t="shared" si="7"/>
        <v>CNHAB6L23Y_Fwd1w_Quote</v>
      </c>
      <c r="K25" s="143"/>
      <c r="L25" s="146" t="str">
        <f>_xll.ohRangeRetrieveError(K25)</f>
        <v/>
      </c>
      <c r="M25" s="20"/>
    </row>
    <row r="26" spans="1:13" x14ac:dyDescent="0.2">
      <c r="A26" s="64"/>
      <c r="B26" s="145" t="s">
        <v>37</v>
      </c>
      <c r="C26" s="109" t="str">
        <f t="shared" si="0"/>
        <v>AB</v>
      </c>
      <c r="D26" s="109" t="str">
        <f t="shared" si="1"/>
        <v>6L</v>
      </c>
      <c r="E26" s="109" t="str">
        <f t="shared" si="2"/>
        <v>1w</v>
      </c>
      <c r="F26" s="109">
        <f t="shared" si="3"/>
        <v>0</v>
      </c>
      <c r="G26" s="109">
        <f t="shared" si="4"/>
        <v>0</v>
      </c>
      <c r="H26" s="144">
        <f t="shared" si="5"/>
        <v>0</v>
      </c>
      <c r="I26" s="50" t="str">
        <f t="shared" si="6"/>
        <v>CnhHiborSwapForBasisCalc24Y</v>
      </c>
      <c r="J26" s="143" t="str">
        <f t="shared" si="7"/>
        <v>CNHAB6L24Y_Fwd1w_Quote</v>
      </c>
      <c r="K26" s="143"/>
      <c r="L26" s="146" t="str">
        <f>_xll.ohRangeRetrieveError(K26)</f>
        <v/>
      </c>
      <c r="M26" s="20"/>
    </row>
    <row r="27" spans="1:13" x14ac:dyDescent="0.2">
      <c r="A27" s="64"/>
      <c r="B27" s="145" t="s">
        <v>36</v>
      </c>
      <c r="C27" s="109" t="str">
        <f t="shared" si="0"/>
        <v>AB</v>
      </c>
      <c r="D27" s="109" t="str">
        <f t="shared" si="1"/>
        <v>6L</v>
      </c>
      <c r="E27" s="109" t="str">
        <f t="shared" si="2"/>
        <v>1w</v>
      </c>
      <c r="F27" s="109">
        <f t="shared" si="3"/>
        <v>0</v>
      </c>
      <c r="G27" s="109">
        <f t="shared" si="4"/>
        <v>0</v>
      </c>
      <c r="H27" s="144">
        <f t="shared" si="5"/>
        <v>0</v>
      </c>
      <c r="I27" s="50" t="str">
        <f t="shared" si="6"/>
        <v>CnhHiborSwapForBasisCalc25Y</v>
      </c>
      <c r="J27" s="143" t="str">
        <f t="shared" si="7"/>
        <v>CNHAB6L25Y_Fwd1w_Quote</v>
      </c>
      <c r="K27" s="143"/>
      <c r="L27" s="146" t="str">
        <f>_xll.ohRangeRetrieveError(K27)</f>
        <v/>
      </c>
      <c r="M27" s="20"/>
    </row>
    <row r="28" spans="1:13" x14ac:dyDescent="0.2">
      <c r="A28" s="64"/>
      <c r="B28" s="145" t="s">
        <v>35</v>
      </c>
      <c r="C28" s="109" t="str">
        <f t="shared" si="0"/>
        <v>AB</v>
      </c>
      <c r="D28" s="109" t="str">
        <f t="shared" si="1"/>
        <v>6L</v>
      </c>
      <c r="E28" s="109" t="str">
        <f t="shared" si="2"/>
        <v>1w</v>
      </c>
      <c r="F28" s="109">
        <f t="shared" si="3"/>
        <v>0</v>
      </c>
      <c r="G28" s="109">
        <f t="shared" si="4"/>
        <v>0</v>
      </c>
      <c r="H28" s="144">
        <f t="shared" si="5"/>
        <v>0</v>
      </c>
      <c r="I28" s="50" t="str">
        <f t="shared" si="6"/>
        <v>CnhHiborSwapForBasisCalc26Y</v>
      </c>
      <c r="J28" s="143" t="str">
        <f t="shared" si="7"/>
        <v>CNHAB6L26Y_Fwd1w_Quote</v>
      </c>
      <c r="K28" s="143"/>
      <c r="L28" s="146" t="str">
        <f>_xll.ohRangeRetrieveError(K28)</f>
        <v/>
      </c>
      <c r="M28" s="20"/>
    </row>
    <row r="29" spans="1:13" x14ac:dyDescent="0.2">
      <c r="A29" s="64"/>
      <c r="B29" s="145" t="s">
        <v>34</v>
      </c>
      <c r="C29" s="109" t="str">
        <f t="shared" si="0"/>
        <v>AB</v>
      </c>
      <c r="D29" s="109" t="str">
        <f t="shared" si="1"/>
        <v>6L</v>
      </c>
      <c r="E29" s="109" t="str">
        <f t="shared" si="2"/>
        <v>1w</v>
      </c>
      <c r="F29" s="109">
        <f t="shared" si="3"/>
        <v>0</v>
      </c>
      <c r="G29" s="109">
        <f t="shared" si="4"/>
        <v>0</v>
      </c>
      <c r="H29" s="144">
        <f t="shared" si="5"/>
        <v>0</v>
      </c>
      <c r="I29" s="50" t="str">
        <f t="shared" si="6"/>
        <v>CnhHiborSwapForBasisCalc27Y</v>
      </c>
      <c r="J29" s="143" t="str">
        <f t="shared" si="7"/>
        <v>CNHAB6L27Y_Fwd1w_Quote</v>
      </c>
      <c r="K29" s="143"/>
      <c r="L29" s="146" t="str">
        <f>_xll.ohRangeRetrieveError(K29)</f>
        <v/>
      </c>
      <c r="M29" s="20"/>
    </row>
    <row r="30" spans="1:13" x14ac:dyDescent="0.2">
      <c r="A30" s="64"/>
      <c r="B30" s="145" t="s">
        <v>33</v>
      </c>
      <c r="C30" s="109" t="str">
        <f t="shared" si="0"/>
        <v>AB</v>
      </c>
      <c r="D30" s="109" t="str">
        <f t="shared" si="1"/>
        <v>6L</v>
      </c>
      <c r="E30" s="109" t="str">
        <f t="shared" si="2"/>
        <v>1w</v>
      </c>
      <c r="F30" s="109">
        <f t="shared" si="3"/>
        <v>0</v>
      </c>
      <c r="G30" s="109">
        <f t="shared" si="4"/>
        <v>0</v>
      </c>
      <c r="H30" s="144">
        <f t="shared" si="5"/>
        <v>0</v>
      </c>
      <c r="I30" s="50" t="str">
        <f t="shared" si="6"/>
        <v>CnhHiborSwapForBasisCalc28Y</v>
      </c>
      <c r="J30" s="143" t="str">
        <f t="shared" si="7"/>
        <v>CNHAB6L28Y_Fwd1w_Quote</v>
      </c>
      <c r="K30" s="143"/>
      <c r="L30" s="146" t="str">
        <f>_xll.ohRangeRetrieveError(K30)</f>
        <v/>
      </c>
      <c r="M30" s="20"/>
    </row>
    <row r="31" spans="1:13" x14ac:dyDescent="0.2">
      <c r="A31" s="64"/>
      <c r="B31" s="145" t="s">
        <v>32</v>
      </c>
      <c r="C31" s="109" t="str">
        <f t="shared" si="0"/>
        <v>AB</v>
      </c>
      <c r="D31" s="109" t="str">
        <f t="shared" si="1"/>
        <v>6L</v>
      </c>
      <c r="E31" s="109" t="str">
        <f t="shared" si="2"/>
        <v>1w</v>
      </c>
      <c r="F31" s="109">
        <f t="shared" si="3"/>
        <v>0</v>
      </c>
      <c r="G31" s="109">
        <f t="shared" si="4"/>
        <v>0</v>
      </c>
      <c r="H31" s="144">
        <f t="shared" si="5"/>
        <v>0</v>
      </c>
      <c r="I31" s="50" t="str">
        <f t="shared" si="6"/>
        <v>CnhHiborSwapForBasisCalc29Y</v>
      </c>
      <c r="J31" s="143" t="str">
        <f t="shared" si="7"/>
        <v>CNHAB6L29Y_Fwd1w_Quote</v>
      </c>
      <c r="K31" s="143"/>
      <c r="L31" s="146" t="str">
        <f>_xll.ohRangeRetrieveError(K31)</f>
        <v/>
      </c>
      <c r="M31" s="20"/>
    </row>
    <row r="32" spans="1:13" x14ac:dyDescent="0.2">
      <c r="A32" s="64"/>
      <c r="B32" s="145" t="s">
        <v>31</v>
      </c>
      <c r="C32" s="109" t="str">
        <f t="shared" si="0"/>
        <v>AB</v>
      </c>
      <c r="D32" s="109" t="str">
        <f t="shared" si="1"/>
        <v>6L</v>
      </c>
      <c r="E32" s="109" t="str">
        <f t="shared" si="2"/>
        <v>1w</v>
      </c>
      <c r="F32" s="109">
        <f t="shared" si="3"/>
        <v>0</v>
      </c>
      <c r="G32" s="109">
        <f t="shared" si="4"/>
        <v>0</v>
      </c>
      <c r="H32" s="144">
        <f t="shared" si="5"/>
        <v>0</v>
      </c>
      <c r="I32" s="50" t="str">
        <f t="shared" si="6"/>
        <v>CnhHiborSwapForBasisCalc30Y</v>
      </c>
      <c r="J32" s="143" t="str">
        <f t="shared" si="7"/>
        <v>CNHAB6L30Y_Fwd1w_Quote</v>
      </c>
      <c r="K32" s="143"/>
      <c r="L32" s="146" t="str">
        <f>_xll.ohRangeRetrieveError(K32)</f>
        <v/>
      </c>
      <c r="M32" s="20"/>
    </row>
    <row r="33" spans="1:13" x14ac:dyDescent="0.2">
      <c r="A33" s="64"/>
      <c r="B33" s="145" t="s">
        <v>30</v>
      </c>
      <c r="C33" s="109" t="str">
        <f t="shared" si="0"/>
        <v>AB</v>
      </c>
      <c r="D33" s="109" t="str">
        <f t="shared" si="1"/>
        <v>6L</v>
      </c>
      <c r="E33" s="109" t="str">
        <f t="shared" si="2"/>
        <v>1w</v>
      </c>
      <c r="F33" s="109">
        <f t="shared" si="3"/>
        <v>0</v>
      </c>
      <c r="G33" s="109">
        <f t="shared" si="4"/>
        <v>0</v>
      </c>
      <c r="H33" s="144">
        <f t="shared" si="5"/>
        <v>0</v>
      </c>
      <c r="I33" s="50" t="str">
        <f t="shared" si="6"/>
        <v>CnhHiborSwapForBasisCalc35Y</v>
      </c>
      <c r="J33" s="143" t="str">
        <f t="shared" si="7"/>
        <v>CNHAB6L35Y_Fwd1w_Quote</v>
      </c>
      <c r="K33" s="143"/>
      <c r="L33" s="146" t="str">
        <f>_xll.ohRangeRetrieveError(K33)</f>
        <v/>
      </c>
      <c r="M33" s="20"/>
    </row>
    <row r="34" spans="1:13" x14ac:dyDescent="0.2">
      <c r="A34" s="64"/>
      <c r="B34" s="145" t="s">
        <v>29</v>
      </c>
      <c r="C34" s="109" t="str">
        <f t="shared" si="0"/>
        <v>AB</v>
      </c>
      <c r="D34" s="109" t="str">
        <f t="shared" si="1"/>
        <v>6L</v>
      </c>
      <c r="E34" s="109" t="str">
        <f t="shared" si="2"/>
        <v>1w</v>
      </c>
      <c r="F34" s="109">
        <f t="shared" si="3"/>
        <v>0</v>
      </c>
      <c r="G34" s="109">
        <f t="shared" si="4"/>
        <v>0</v>
      </c>
      <c r="H34" s="144">
        <f t="shared" si="5"/>
        <v>0</v>
      </c>
      <c r="I34" s="50" t="str">
        <f t="shared" si="6"/>
        <v>CnhHiborSwapForBasisCalc40Y</v>
      </c>
      <c r="J34" s="143" t="str">
        <f t="shared" si="7"/>
        <v>CNHAB6L40Y_Fwd1w_Quote</v>
      </c>
      <c r="K34" s="143"/>
      <c r="L34" s="146" t="str">
        <f>_xll.ohRangeRetrieveError(K34)</f>
        <v/>
      </c>
      <c r="M34" s="20"/>
    </row>
    <row r="35" spans="1:13" x14ac:dyDescent="0.2">
      <c r="A35" s="64"/>
      <c r="B35" s="145" t="s">
        <v>27</v>
      </c>
      <c r="C35" s="109" t="str">
        <f t="shared" si="0"/>
        <v>AB</v>
      </c>
      <c r="D35" s="109" t="str">
        <f t="shared" si="1"/>
        <v>6L</v>
      </c>
      <c r="E35" s="109" t="str">
        <f t="shared" si="2"/>
        <v>1w</v>
      </c>
      <c r="F35" s="109">
        <f t="shared" si="3"/>
        <v>0</v>
      </c>
      <c r="G35" s="109">
        <f t="shared" si="4"/>
        <v>0</v>
      </c>
      <c r="H35" s="144">
        <f t="shared" si="5"/>
        <v>0</v>
      </c>
      <c r="I35" s="50" t="str">
        <f t="shared" si="6"/>
        <v>CnhHiborSwapForBasisCalc50Y</v>
      </c>
      <c r="J35" s="143" t="str">
        <f t="shared" si="7"/>
        <v>CNHAB6L50Y_Fwd1w_Quote</v>
      </c>
      <c r="K35" s="143"/>
      <c r="L35" s="146" t="str">
        <f>_xll.ohRangeRetrieveError(K35)</f>
        <v/>
      </c>
      <c r="M35" s="20"/>
    </row>
    <row r="36" spans="1:13" x14ac:dyDescent="0.2">
      <c r="A36" s="64"/>
      <c r="B36" s="145" t="s">
        <v>26</v>
      </c>
      <c r="C36" s="109" t="str">
        <f t="shared" si="0"/>
        <v>AB</v>
      </c>
      <c r="D36" s="109" t="str">
        <f t="shared" si="1"/>
        <v>6L</v>
      </c>
      <c r="E36" s="109" t="str">
        <f t="shared" si="2"/>
        <v>1w</v>
      </c>
      <c r="F36" s="109">
        <f t="shared" si="3"/>
        <v>0</v>
      </c>
      <c r="G36" s="109">
        <f t="shared" si="4"/>
        <v>0</v>
      </c>
      <c r="H36" s="144">
        <f t="shared" si="5"/>
        <v>0</v>
      </c>
      <c r="I36" s="50" t="str">
        <f t="shared" si="6"/>
        <v>CnhHiborSwapForBasisCalc60Y</v>
      </c>
      <c r="J36" s="143" t="str">
        <f t="shared" si="7"/>
        <v>CNHAB6L60Y_Fwd1w_Quote</v>
      </c>
      <c r="K36" s="143"/>
      <c r="L36" s="26" t="str">
        <f>_xll.ohRangeRetrieveError(K36)</f>
        <v/>
      </c>
      <c r="M36" s="20"/>
    </row>
    <row r="37" spans="1:13" ht="12" thickBot="1" x14ac:dyDescent="0.25">
      <c r="A37" s="19"/>
      <c r="B37" s="18"/>
      <c r="C37" s="18"/>
      <c r="D37" s="18"/>
      <c r="E37" s="18"/>
      <c r="F37" s="18"/>
      <c r="G37" s="18"/>
      <c r="H37" s="18"/>
      <c r="I37" s="18"/>
      <c r="J37" s="18"/>
      <c r="K37" s="60"/>
      <c r="L37" s="60"/>
      <c r="M37" s="1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32" t="s">
        <v>155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52"/>
      <c r="M1" s="115"/>
    </row>
    <row r="2" spans="1:20" ht="22.5" x14ac:dyDescent="0.2">
      <c r="A2" s="64"/>
      <c r="B2" s="43"/>
      <c r="C2" s="43"/>
      <c r="D2" s="43"/>
      <c r="E2" s="43" t="s">
        <v>154</v>
      </c>
      <c r="F2" s="43"/>
      <c r="G2" s="43"/>
      <c r="H2" s="43" t="s">
        <v>153</v>
      </c>
      <c r="I2" s="43" t="s">
        <v>152</v>
      </c>
      <c r="J2" s="149" t="str">
        <f>Currency&amp;"_020_Sw"&amp;$C$3&amp;$D$3&amp;"_"&amp;"Fwd"&amp;$E$3&amp;IF(H3=0,,"_Spr"&amp;$F3&amp;$G3)&amp;".xml"</f>
        <v>CNH_020_SwAB6L_Fwd1w.xml</v>
      </c>
      <c r="K2" s="53" t="str">
        <f>IF(Serialize,_xll.ohObjectSave(K3:K36,SerializationPath&amp;J2,FileOverwrite,Serialize),"---")</f>
        <v>---</v>
      </c>
      <c r="L2" s="26" t="str">
        <f>_xll.ohRangeRetrieveError(K2)</f>
        <v/>
      </c>
      <c r="M2" s="20"/>
      <c r="O2" s="123"/>
      <c r="P2" s="122"/>
      <c r="Q2" s="122"/>
      <c r="R2" s="122"/>
      <c r="S2" s="122"/>
      <c r="T2" s="121"/>
    </row>
    <row r="3" spans="1:20" x14ac:dyDescent="0.2">
      <c r="A3" s="64"/>
      <c r="B3" s="30" t="s">
        <v>8</v>
      </c>
      <c r="C3" s="109" t="str">
        <f t="shared" ref="C3:C36" si="0">VLOOKUP(Currency,$O$3:$T$7,2)</f>
        <v>AB</v>
      </c>
      <c r="D3" s="109" t="str">
        <f t="shared" ref="D3:D36" si="1">VLOOKUP(Currency,$O$3:$T$7,3)</f>
        <v>6L</v>
      </c>
      <c r="E3" s="109" t="str">
        <f t="shared" ref="E3:E36" si="2">VLOOKUP(Currency,$O$3:$T$7,4)</f>
        <v>1w</v>
      </c>
      <c r="F3" s="109">
        <f t="shared" ref="F3:F36" si="3">VLOOKUP(Currency,$O$3:$T$7,5)</f>
        <v>0</v>
      </c>
      <c r="G3" s="109">
        <f t="shared" ref="G3:G36" si="4">VLOOKUP(Currency,$O$3:$T$7,6)</f>
        <v>0</v>
      </c>
      <c r="H3" s="144">
        <f t="shared" ref="H3:H36" si="5">IF(F3=0,0,Currency&amp;$F3&amp;$G3&amp;$B3&amp;QuoteSuffix)</f>
        <v>0</v>
      </c>
      <c r="I3" s="147" t="str">
        <f t="shared" ref="I3:I36" si="6">PROPER(Currency)&amp;FamilyName&amp;"Swap"&amp;FixingType&amp;$B3</f>
        <v>CnhHiborSwapForBasisCalc1Y</v>
      </c>
      <c r="J3" s="143" t="str">
        <f t="shared" ref="J3:J36" si="7">Currency&amp;$C3&amp;$D3&amp;$B3&amp;"_"&amp;"Fwd"&amp;E3&amp;IF(H3=0,,"_S"&amp;$F3&amp;$G3)&amp;QuoteSuffix</f>
        <v>CNHAB6L1Y_Fwd1w_Quote</v>
      </c>
      <c r="K3" s="143"/>
      <c r="L3" s="153" t="str">
        <f>_xll.ohRangeRetrieveError(K3)</f>
        <v/>
      </c>
      <c r="M3" s="20"/>
      <c r="O3" s="37" t="s">
        <v>71</v>
      </c>
      <c r="P3" s="36" t="s">
        <v>141</v>
      </c>
      <c r="Q3" s="36" t="s">
        <v>66</v>
      </c>
      <c r="R3" s="36" t="s">
        <v>151</v>
      </c>
      <c r="S3" s="36"/>
      <c r="T3" s="35"/>
    </row>
    <row r="4" spans="1:20" x14ac:dyDescent="0.2">
      <c r="A4" s="64"/>
      <c r="B4" s="30" t="s">
        <v>59</v>
      </c>
      <c r="C4" s="109" t="str">
        <f t="shared" si="0"/>
        <v>AB</v>
      </c>
      <c r="D4" s="109" t="str">
        <f t="shared" si="1"/>
        <v>6L</v>
      </c>
      <c r="E4" s="109" t="str">
        <f t="shared" si="2"/>
        <v>1w</v>
      </c>
      <c r="F4" s="109">
        <f t="shared" si="3"/>
        <v>0</v>
      </c>
      <c r="G4" s="109">
        <f t="shared" si="4"/>
        <v>0</v>
      </c>
      <c r="H4" s="144">
        <f t="shared" si="5"/>
        <v>0</v>
      </c>
      <c r="I4" s="50" t="str">
        <f t="shared" si="6"/>
        <v>CnhHiborSwapForBasisCalc2Y</v>
      </c>
      <c r="J4" s="143" t="str">
        <f t="shared" si="7"/>
        <v>CNHAB6L2Y_Fwd1w_Quote</v>
      </c>
      <c r="K4" s="143"/>
      <c r="L4" s="153" t="str">
        <f>_xll.ohRangeRetrieveError(K4)</f>
        <v/>
      </c>
      <c r="M4" s="20"/>
      <c r="O4" s="37" t="s">
        <v>70</v>
      </c>
      <c r="P4" s="36" t="s">
        <v>141</v>
      </c>
      <c r="Q4" s="36" t="s">
        <v>69</v>
      </c>
      <c r="R4" s="36" t="s">
        <v>151</v>
      </c>
      <c r="S4" s="36"/>
      <c r="T4" s="35"/>
    </row>
    <row r="5" spans="1:20" x14ac:dyDescent="0.2">
      <c r="A5" s="64"/>
      <c r="B5" s="30" t="s">
        <v>58</v>
      </c>
      <c r="C5" s="109" t="str">
        <f t="shared" si="0"/>
        <v>AB</v>
      </c>
      <c r="D5" s="109" t="str">
        <f t="shared" si="1"/>
        <v>6L</v>
      </c>
      <c r="E5" s="109" t="str">
        <f t="shared" si="2"/>
        <v>1w</v>
      </c>
      <c r="F5" s="109">
        <f t="shared" si="3"/>
        <v>0</v>
      </c>
      <c r="G5" s="109">
        <f t="shared" si="4"/>
        <v>0</v>
      </c>
      <c r="H5" s="144">
        <f t="shared" si="5"/>
        <v>0</v>
      </c>
      <c r="I5" s="50" t="str">
        <f t="shared" si="6"/>
        <v>CnhHiborSwapForBasisCalc3Y</v>
      </c>
      <c r="J5" s="143" t="str">
        <f t="shared" si="7"/>
        <v>CNHAB6L3Y_Fwd1w_Quote</v>
      </c>
      <c r="K5" s="143"/>
      <c r="L5" s="153" t="str">
        <f>_xll.ohRangeRetrieveError(K5)</f>
        <v/>
      </c>
      <c r="M5" s="20"/>
      <c r="O5" s="37" t="s">
        <v>68</v>
      </c>
      <c r="P5" s="36" t="s">
        <v>140</v>
      </c>
      <c r="Q5" s="36" t="s">
        <v>66</v>
      </c>
      <c r="R5" s="36" t="s">
        <v>151</v>
      </c>
      <c r="S5" s="36"/>
      <c r="T5" s="35"/>
    </row>
    <row r="6" spans="1:20" x14ac:dyDescent="0.2">
      <c r="A6" s="64"/>
      <c r="B6" s="30" t="s">
        <v>57</v>
      </c>
      <c r="C6" s="109" t="str">
        <f t="shared" si="0"/>
        <v>AB</v>
      </c>
      <c r="D6" s="109" t="str">
        <f t="shared" si="1"/>
        <v>6L</v>
      </c>
      <c r="E6" s="109" t="str">
        <f t="shared" si="2"/>
        <v>1w</v>
      </c>
      <c r="F6" s="109">
        <f t="shared" si="3"/>
        <v>0</v>
      </c>
      <c r="G6" s="109">
        <f t="shared" si="4"/>
        <v>0</v>
      </c>
      <c r="H6" s="144">
        <f t="shared" si="5"/>
        <v>0</v>
      </c>
      <c r="I6" s="50" t="str">
        <f t="shared" si="6"/>
        <v>CnhHiborSwapForBasisCalc4Y</v>
      </c>
      <c r="J6" s="143" t="str">
        <f t="shared" si="7"/>
        <v>CNHAB6L4Y_Fwd1w_Quote</v>
      </c>
      <c r="K6" s="143"/>
      <c r="L6" s="153" t="str">
        <f>_xll.ohRangeRetrieveError(K6)</f>
        <v/>
      </c>
      <c r="M6" s="20"/>
      <c r="O6" s="37" t="s">
        <v>67</v>
      </c>
      <c r="P6" s="36" t="s">
        <v>140</v>
      </c>
      <c r="Q6" s="36" t="s">
        <v>66</v>
      </c>
      <c r="R6" s="36" t="s">
        <v>151</v>
      </c>
      <c r="S6" s="36"/>
      <c r="T6" s="35"/>
    </row>
    <row r="7" spans="1:20" ht="12" thickBot="1" x14ac:dyDescent="0.25">
      <c r="A7" s="64"/>
      <c r="B7" s="30" t="s">
        <v>56</v>
      </c>
      <c r="C7" s="109" t="str">
        <f t="shared" si="0"/>
        <v>AB</v>
      </c>
      <c r="D7" s="109" t="str">
        <f t="shared" si="1"/>
        <v>6L</v>
      </c>
      <c r="E7" s="109" t="str">
        <f t="shared" si="2"/>
        <v>1w</v>
      </c>
      <c r="F7" s="109">
        <f t="shared" si="3"/>
        <v>0</v>
      </c>
      <c r="G7" s="109">
        <f t="shared" si="4"/>
        <v>0</v>
      </c>
      <c r="H7" s="144">
        <f t="shared" si="5"/>
        <v>0</v>
      </c>
      <c r="I7" s="50" t="str">
        <f t="shared" si="6"/>
        <v>CnhHiborSwapForBasisCalc5Y</v>
      </c>
      <c r="J7" s="143" t="str">
        <f t="shared" si="7"/>
        <v>CNHAB6L5Y_Fwd1w_Quote</v>
      </c>
      <c r="K7" s="143"/>
      <c r="L7" s="153" t="str">
        <f>_xll.ohRangeRetrieveError(K7)</f>
        <v/>
      </c>
      <c r="M7" s="20"/>
      <c r="O7" s="34" t="s">
        <v>64</v>
      </c>
      <c r="P7" s="33" t="s">
        <v>139</v>
      </c>
      <c r="Q7" s="154" t="s">
        <v>66</v>
      </c>
      <c r="R7" s="33" t="s">
        <v>151</v>
      </c>
      <c r="S7" s="33"/>
      <c r="T7" s="32"/>
    </row>
    <row r="8" spans="1:20" x14ac:dyDescent="0.2">
      <c r="A8" s="64"/>
      <c r="B8" s="30" t="s">
        <v>55</v>
      </c>
      <c r="C8" s="109" t="str">
        <f t="shared" si="0"/>
        <v>AB</v>
      </c>
      <c r="D8" s="109" t="str">
        <f t="shared" si="1"/>
        <v>6L</v>
      </c>
      <c r="E8" s="109" t="str">
        <f t="shared" si="2"/>
        <v>1w</v>
      </c>
      <c r="F8" s="109">
        <f t="shared" si="3"/>
        <v>0</v>
      </c>
      <c r="G8" s="109">
        <f t="shared" si="4"/>
        <v>0</v>
      </c>
      <c r="H8" s="144">
        <f t="shared" si="5"/>
        <v>0</v>
      </c>
      <c r="I8" s="50" t="str">
        <f t="shared" si="6"/>
        <v>CnhHiborSwapForBasisCalc6Y</v>
      </c>
      <c r="J8" s="143" t="str">
        <f t="shared" si="7"/>
        <v>CNHAB6L6Y_Fwd1w_Quote</v>
      </c>
      <c r="K8" s="143"/>
      <c r="L8" s="153" t="str">
        <f>_xll.ohRangeRetrieveError(K8)</f>
        <v/>
      </c>
      <c r="M8" s="20"/>
    </row>
    <row r="9" spans="1:20" x14ac:dyDescent="0.2">
      <c r="A9" s="64"/>
      <c r="B9" s="30" t="s">
        <v>54</v>
      </c>
      <c r="C9" s="109" t="str">
        <f t="shared" si="0"/>
        <v>AB</v>
      </c>
      <c r="D9" s="109" t="str">
        <f t="shared" si="1"/>
        <v>6L</v>
      </c>
      <c r="E9" s="109" t="str">
        <f t="shared" si="2"/>
        <v>1w</v>
      </c>
      <c r="F9" s="109">
        <f t="shared" si="3"/>
        <v>0</v>
      </c>
      <c r="G9" s="109">
        <f t="shared" si="4"/>
        <v>0</v>
      </c>
      <c r="H9" s="144">
        <f t="shared" si="5"/>
        <v>0</v>
      </c>
      <c r="I9" s="50" t="str">
        <f t="shared" si="6"/>
        <v>CnhHiborSwapForBasisCalc7Y</v>
      </c>
      <c r="J9" s="143" t="str">
        <f t="shared" si="7"/>
        <v>CNHAB6L7Y_Fwd1w_Quote</v>
      </c>
      <c r="K9" s="143"/>
      <c r="L9" s="153" t="str">
        <f>_xll.ohRangeRetrieveError(K9)</f>
        <v/>
      </c>
      <c r="M9" s="20"/>
    </row>
    <row r="10" spans="1:20" x14ac:dyDescent="0.2">
      <c r="A10" s="64"/>
      <c r="B10" s="30" t="s">
        <v>53</v>
      </c>
      <c r="C10" s="109" t="str">
        <f t="shared" si="0"/>
        <v>AB</v>
      </c>
      <c r="D10" s="109" t="str">
        <f t="shared" si="1"/>
        <v>6L</v>
      </c>
      <c r="E10" s="109" t="str">
        <f t="shared" si="2"/>
        <v>1w</v>
      </c>
      <c r="F10" s="109">
        <f t="shared" si="3"/>
        <v>0</v>
      </c>
      <c r="G10" s="109">
        <f t="shared" si="4"/>
        <v>0</v>
      </c>
      <c r="H10" s="144">
        <f t="shared" si="5"/>
        <v>0</v>
      </c>
      <c r="I10" s="50" t="str">
        <f t="shared" si="6"/>
        <v>CnhHiborSwapForBasisCalc8Y</v>
      </c>
      <c r="J10" s="143" t="str">
        <f t="shared" si="7"/>
        <v>CNHAB6L8Y_Fwd1w_Quote</v>
      </c>
      <c r="K10" s="143"/>
      <c r="L10" s="153" t="str">
        <f>_xll.ohRangeRetrieveError(K10)</f>
        <v/>
      </c>
      <c r="M10" s="20"/>
    </row>
    <row r="11" spans="1:20" x14ac:dyDescent="0.2">
      <c r="A11" s="64"/>
      <c r="B11" s="30" t="s">
        <v>52</v>
      </c>
      <c r="C11" s="109" t="str">
        <f t="shared" si="0"/>
        <v>AB</v>
      </c>
      <c r="D11" s="109" t="str">
        <f t="shared" si="1"/>
        <v>6L</v>
      </c>
      <c r="E11" s="109" t="str">
        <f t="shared" si="2"/>
        <v>1w</v>
      </c>
      <c r="F11" s="109">
        <f t="shared" si="3"/>
        <v>0</v>
      </c>
      <c r="G11" s="109">
        <f t="shared" si="4"/>
        <v>0</v>
      </c>
      <c r="H11" s="144">
        <f t="shared" si="5"/>
        <v>0</v>
      </c>
      <c r="I11" s="50" t="str">
        <f t="shared" si="6"/>
        <v>CnhHiborSwapForBasisCalc9Y</v>
      </c>
      <c r="J11" s="143" t="str">
        <f t="shared" si="7"/>
        <v>CNHAB6L9Y_Fwd1w_Quote</v>
      </c>
      <c r="K11" s="143"/>
      <c r="L11" s="153" t="str">
        <f>_xll.ohRangeRetrieveError(K11)</f>
        <v/>
      </c>
      <c r="M11" s="20"/>
    </row>
    <row r="12" spans="1:20" x14ac:dyDescent="0.2">
      <c r="A12" s="64"/>
      <c r="B12" s="30" t="s">
        <v>51</v>
      </c>
      <c r="C12" s="109" t="str">
        <f t="shared" si="0"/>
        <v>AB</v>
      </c>
      <c r="D12" s="109" t="str">
        <f t="shared" si="1"/>
        <v>6L</v>
      </c>
      <c r="E12" s="109" t="str">
        <f t="shared" si="2"/>
        <v>1w</v>
      </c>
      <c r="F12" s="109">
        <f t="shared" si="3"/>
        <v>0</v>
      </c>
      <c r="G12" s="109">
        <f t="shared" si="4"/>
        <v>0</v>
      </c>
      <c r="H12" s="144">
        <f t="shared" si="5"/>
        <v>0</v>
      </c>
      <c r="I12" s="50" t="str">
        <f t="shared" si="6"/>
        <v>CnhHiborSwapForBasisCalc10Y</v>
      </c>
      <c r="J12" s="143" t="str">
        <f t="shared" si="7"/>
        <v>CNHAB6L10Y_Fwd1w_Quote</v>
      </c>
      <c r="K12" s="143"/>
      <c r="L12" s="153" t="str">
        <f>_xll.ohRangeRetrieveError(K12)</f>
        <v/>
      </c>
      <c r="M12" s="20"/>
    </row>
    <row r="13" spans="1:20" x14ac:dyDescent="0.2">
      <c r="A13" s="64"/>
      <c r="B13" s="30" t="s">
        <v>50</v>
      </c>
      <c r="C13" s="109" t="str">
        <f t="shared" si="0"/>
        <v>AB</v>
      </c>
      <c r="D13" s="109" t="str">
        <f t="shared" si="1"/>
        <v>6L</v>
      </c>
      <c r="E13" s="109" t="str">
        <f t="shared" si="2"/>
        <v>1w</v>
      </c>
      <c r="F13" s="109">
        <f t="shared" si="3"/>
        <v>0</v>
      </c>
      <c r="G13" s="109">
        <f t="shared" si="4"/>
        <v>0</v>
      </c>
      <c r="H13" s="144">
        <f t="shared" si="5"/>
        <v>0</v>
      </c>
      <c r="I13" s="50" t="str">
        <f t="shared" si="6"/>
        <v>CnhHiborSwapForBasisCalc11Y</v>
      </c>
      <c r="J13" s="143" t="str">
        <f t="shared" si="7"/>
        <v>CNHAB6L11Y_Fwd1w_Quote</v>
      </c>
      <c r="K13" s="143"/>
      <c r="L13" s="153" t="str">
        <f>_xll.ohRangeRetrieveError(K13)</f>
        <v/>
      </c>
      <c r="M13" s="20"/>
    </row>
    <row r="14" spans="1:20" x14ac:dyDescent="0.2">
      <c r="A14" s="64"/>
      <c r="B14" s="30" t="s">
        <v>49</v>
      </c>
      <c r="C14" s="109" t="str">
        <f t="shared" si="0"/>
        <v>AB</v>
      </c>
      <c r="D14" s="109" t="str">
        <f t="shared" si="1"/>
        <v>6L</v>
      </c>
      <c r="E14" s="109" t="str">
        <f t="shared" si="2"/>
        <v>1w</v>
      </c>
      <c r="F14" s="109">
        <f t="shared" si="3"/>
        <v>0</v>
      </c>
      <c r="G14" s="109">
        <f t="shared" si="4"/>
        <v>0</v>
      </c>
      <c r="H14" s="144">
        <f t="shared" si="5"/>
        <v>0</v>
      </c>
      <c r="I14" s="50" t="str">
        <f t="shared" si="6"/>
        <v>CnhHiborSwapForBasisCalc12Y</v>
      </c>
      <c r="J14" s="143" t="str">
        <f t="shared" si="7"/>
        <v>CNHAB6L12Y_Fwd1w_Quote</v>
      </c>
      <c r="K14" s="143"/>
      <c r="L14" s="153" t="str">
        <f>_xll.ohRangeRetrieveError(K14)</f>
        <v/>
      </c>
      <c r="M14" s="20"/>
    </row>
    <row r="15" spans="1:20" x14ac:dyDescent="0.2">
      <c r="A15" s="64"/>
      <c r="B15" s="30" t="s">
        <v>48</v>
      </c>
      <c r="C15" s="109" t="str">
        <f t="shared" si="0"/>
        <v>AB</v>
      </c>
      <c r="D15" s="109" t="str">
        <f t="shared" si="1"/>
        <v>6L</v>
      </c>
      <c r="E15" s="109" t="str">
        <f t="shared" si="2"/>
        <v>1w</v>
      </c>
      <c r="F15" s="109">
        <f t="shared" si="3"/>
        <v>0</v>
      </c>
      <c r="G15" s="109">
        <f t="shared" si="4"/>
        <v>0</v>
      </c>
      <c r="H15" s="144">
        <f t="shared" si="5"/>
        <v>0</v>
      </c>
      <c r="I15" s="50" t="str">
        <f t="shared" si="6"/>
        <v>CnhHiborSwapForBasisCalc13Y</v>
      </c>
      <c r="J15" s="143" t="str">
        <f t="shared" si="7"/>
        <v>CNHAB6L13Y_Fwd1w_Quote</v>
      </c>
      <c r="K15" s="143"/>
      <c r="L15" s="153" t="str">
        <f>_xll.ohRangeRetrieveError(K15)</f>
        <v/>
      </c>
      <c r="M15" s="20"/>
    </row>
    <row r="16" spans="1:20" x14ac:dyDescent="0.2">
      <c r="A16" s="64"/>
      <c r="B16" s="30" t="s">
        <v>47</v>
      </c>
      <c r="C16" s="109" t="str">
        <f t="shared" si="0"/>
        <v>AB</v>
      </c>
      <c r="D16" s="109" t="str">
        <f t="shared" si="1"/>
        <v>6L</v>
      </c>
      <c r="E16" s="109" t="str">
        <f t="shared" si="2"/>
        <v>1w</v>
      </c>
      <c r="F16" s="109">
        <f t="shared" si="3"/>
        <v>0</v>
      </c>
      <c r="G16" s="109">
        <f t="shared" si="4"/>
        <v>0</v>
      </c>
      <c r="H16" s="144">
        <f t="shared" si="5"/>
        <v>0</v>
      </c>
      <c r="I16" s="50" t="str">
        <f t="shared" si="6"/>
        <v>CnhHiborSwapForBasisCalc14Y</v>
      </c>
      <c r="J16" s="143" t="str">
        <f t="shared" si="7"/>
        <v>CNHAB6L14Y_Fwd1w_Quote</v>
      </c>
      <c r="K16" s="143"/>
      <c r="L16" s="153" t="str">
        <f>_xll.ohRangeRetrieveError(K16)</f>
        <v/>
      </c>
      <c r="M16" s="20"/>
    </row>
    <row r="17" spans="1:13" x14ac:dyDescent="0.2">
      <c r="A17" s="64"/>
      <c r="B17" s="30" t="s">
        <v>46</v>
      </c>
      <c r="C17" s="109" t="str">
        <f t="shared" si="0"/>
        <v>AB</v>
      </c>
      <c r="D17" s="109" t="str">
        <f t="shared" si="1"/>
        <v>6L</v>
      </c>
      <c r="E17" s="109" t="str">
        <f t="shared" si="2"/>
        <v>1w</v>
      </c>
      <c r="F17" s="109">
        <f t="shared" si="3"/>
        <v>0</v>
      </c>
      <c r="G17" s="109">
        <f t="shared" si="4"/>
        <v>0</v>
      </c>
      <c r="H17" s="144">
        <f t="shared" si="5"/>
        <v>0</v>
      </c>
      <c r="I17" s="50" t="str">
        <f t="shared" si="6"/>
        <v>CnhHiborSwapForBasisCalc15Y</v>
      </c>
      <c r="J17" s="143" t="str">
        <f t="shared" si="7"/>
        <v>CNHAB6L15Y_Fwd1w_Quote</v>
      </c>
      <c r="K17" s="143"/>
      <c r="L17" s="153" t="str">
        <f>_xll.ohRangeRetrieveError(K17)</f>
        <v/>
      </c>
      <c r="M17" s="20"/>
    </row>
    <row r="18" spans="1:13" x14ac:dyDescent="0.2">
      <c r="A18" s="64"/>
      <c r="B18" s="30" t="s">
        <v>45</v>
      </c>
      <c r="C18" s="109" t="str">
        <f t="shared" si="0"/>
        <v>AB</v>
      </c>
      <c r="D18" s="109" t="str">
        <f t="shared" si="1"/>
        <v>6L</v>
      </c>
      <c r="E18" s="109" t="str">
        <f t="shared" si="2"/>
        <v>1w</v>
      </c>
      <c r="F18" s="109">
        <f t="shared" si="3"/>
        <v>0</v>
      </c>
      <c r="G18" s="109">
        <f t="shared" si="4"/>
        <v>0</v>
      </c>
      <c r="H18" s="144">
        <f t="shared" si="5"/>
        <v>0</v>
      </c>
      <c r="I18" s="50" t="str">
        <f t="shared" si="6"/>
        <v>CnhHiborSwapForBasisCalc16Y</v>
      </c>
      <c r="J18" s="143" t="str">
        <f t="shared" si="7"/>
        <v>CNHAB6L16Y_Fwd1w_Quote</v>
      </c>
      <c r="K18" s="143"/>
      <c r="L18" s="153" t="str">
        <f>_xll.ohRangeRetrieveError(K18)</f>
        <v/>
      </c>
      <c r="M18" s="20"/>
    </row>
    <row r="19" spans="1:13" x14ac:dyDescent="0.2">
      <c r="A19" s="64"/>
      <c r="B19" s="30" t="s">
        <v>44</v>
      </c>
      <c r="C19" s="109" t="str">
        <f t="shared" si="0"/>
        <v>AB</v>
      </c>
      <c r="D19" s="109" t="str">
        <f t="shared" si="1"/>
        <v>6L</v>
      </c>
      <c r="E19" s="109" t="str">
        <f t="shared" si="2"/>
        <v>1w</v>
      </c>
      <c r="F19" s="109">
        <f t="shared" si="3"/>
        <v>0</v>
      </c>
      <c r="G19" s="109">
        <f t="shared" si="4"/>
        <v>0</v>
      </c>
      <c r="H19" s="144">
        <f t="shared" si="5"/>
        <v>0</v>
      </c>
      <c r="I19" s="50" t="str">
        <f t="shared" si="6"/>
        <v>CnhHiborSwapForBasisCalc17Y</v>
      </c>
      <c r="J19" s="143" t="str">
        <f t="shared" si="7"/>
        <v>CNHAB6L17Y_Fwd1w_Quote</v>
      </c>
      <c r="K19" s="143"/>
      <c r="L19" s="153" t="str">
        <f>_xll.ohRangeRetrieveError(K19)</f>
        <v/>
      </c>
      <c r="M19" s="20"/>
    </row>
    <row r="20" spans="1:13" x14ac:dyDescent="0.2">
      <c r="A20" s="64"/>
      <c r="B20" s="30" t="s">
        <v>43</v>
      </c>
      <c r="C20" s="109" t="str">
        <f t="shared" si="0"/>
        <v>AB</v>
      </c>
      <c r="D20" s="109" t="str">
        <f t="shared" si="1"/>
        <v>6L</v>
      </c>
      <c r="E20" s="109" t="str">
        <f t="shared" si="2"/>
        <v>1w</v>
      </c>
      <c r="F20" s="109">
        <f t="shared" si="3"/>
        <v>0</v>
      </c>
      <c r="G20" s="109">
        <f t="shared" si="4"/>
        <v>0</v>
      </c>
      <c r="H20" s="144">
        <f t="shared" si="5"/>
        <v>0</v>
      </c>
      <c r="I20" s="50" t="str">
        <f t="shared" si="6"/>
        <v>CnhHiborSwapForBasisCalc18Y</v>
      </c>
      <c r="J20" s="143" t="str">
        <f t="shared" si="7"/>
        <v>CNHAB6L18Y_Fwd1w_Quote</v>
      </c>
      <c r="K20" s="143"/>
      <c r="L20" s="153" t="str">
        <f>_xll.ohRangeRetrieveError(K20)</f>
        <v/>
      </c>
      <c r="M20" s="20"/>
    </row>
    <row r="21" spans="1:13" x14ac:dyDescent="0.2">
      <c r="A21" s="64"/>
      <c r="B21" s="30" t="s">
        <v>42</v>
      </c>
      <c r="C21" s="109" t="str">
        <f t="shared" si="0"/>
        <v>AB</v>
      </c>
      <c r="D21" s="109" t="str">
        <f t="shared" si="1"/>
        <v>6L</v>
      </c>
      <c r="E21" s="109" t="str">
        <f t="shared" si="2"/>
        <v>1w</v>
      </c>
      <c r="F21" s="109">
        <f t="shared" si="3"/>
        <v>0</v>
      </c>
      <c r="G21" s="109">
        <f t="shared" si="4"/>
        <v>0</v>
      </c>
      <c r="H21" s="144">
        <f t="shared" si="5"/>
        <v>0</v>
      </c>
      <c r="I21" s="50" t="str">
        <f t="shared" si="6"/>
        <v>CnhHiborSwapForBasisCalc19Y</v>
      </c>
      <c r="J21" s="143" t="str">
        <f t="shared" si="7"/>
        <v>CNHAB6L19Y_Fwd1w_Quote</v>
      </c>
      <c r="K21" s="143"/>
      <c r="L21" s="153" t="str">
        <f>_xll.ohRangeRetrieveError(K21)</f>
        <v/>
      </c>
      <c r="M21" s="20"/>
    </row>
    <row r="22" spans="1:13" x14ac:dyDescent="0.2">
      <c r="A22" s="64"/>
      <c r="B22" s="30" t="s">
        <v>41</v>
      </c>
      <c r="C22" s="109" t="str">
        <f t="shared" si="0"/>
        <v>AB</v>
      </c>
      <c r="D22" s="109" t="str">
        <f t="shared" si="1"/>
        <v>6L</v>
      </c>
      <c r="E22" s="109" t="str">
        <f t="shared" si="2"/>
        <v>1w</v>
      </c>
      <c r="F22" s="109">
        <f t="shared" si="3"/>
        <v>0</v>
      </c>
      <c r="G22" s="109">
        <f t="shared" si="4"/>
        <v>0</v>
      </c>
      <c r="H22" s="144">
        <f t="shared" si="5"/>
        <v>0</v>
      </c>
      <c r="I22" s="50" t="str">
        <f t="shared" si="6"/>
        <v>CnhHiborSwapForBasisCalc20Y</v>
      </c>
      <c r="J22" s="143" t="str">
        <f t="shared" si="7"/>
        <v>CNHAB6L20Y_Fwd1w_Quote</v>
      </c>
      <c r="K22" s="143"/>
      <c r="L22" s="153" t="str">
        <f>_xll.ohRangeRetrieveError(K22)</f>
        <v/>
      </c>
      <c r="M22" s="20"/>
    </row>
    <row r="23" spans="1:13" x14ac:dyDescent="0.2">
      <c r="A23" s="64"/>
      <c r="B23" s="30" t="s">
        <v>40</v>
      </c>
      <c r="C23" s="109" t="str">
        <f t="shared" si="0"/>
        <v>AB</v>
      </c>
      <c r="D23" s="109" t="str">
        <f t="shared" si="1"/>
        <v>6L</v>
      </c>
      <c r="E23" s="109" t="str">
        <f t="shared" si="2"/>
        <v>1w</v>
      </c>
      <c r="F23" s="109">
        <f t="shared" si="3"/>
        <v>0</v>
      </c>
      <c r="G23" s="109">
        <f t="shared" si="4"/>
        <v>0</v>
      </c>
      <c r="H23" s="144">
        <f t="shared" si="5"/>
        <v>0</v>
      </c>
      <c r="I23" s="50" t="str">
        <f t="shared" si="6"/>
        <v>CnhHiborSwapForBasisCalc21Y</v>
      </c>
      <c r="J23" s="143" t="str">
        <f t="shared" si="7"/>
        <v>CNHAB6L21Y_Fwd1w_Quote</v>
      </c>
      <c r="K23" s="143"/>
      <c r="L23" s="153" t="str">
        <f>_xll.ohRangeRetrieveError(K23)</f>
        <v/>
      </c>
      <c r="M23" s="20"/>
    </row>
    <row r="24" spans="1:13" x14ac:dyDescent="0.2">
      <c r="A24" s="64"/>
      <c r="B24" s="30" t="s">
        <v>39</v>
      </c>
      <c r="C24" s="109" t="str">
        <f t="shared" si="0"/>
        <v>AB</v>
      </c>
      <c r="D24" s="109" t="str">
        <f t="shared" si="1"/>
        <v>6L</v>
      </c>
      <c r="E24" s="109" t="str">
        <f t="shared" si="2"/>
        <v>1w</v>
      </c>
      <c r="F24" s="109">
        <f t="shared" si="3"/>
        <v>0</v>
      </c>
      <c r="G24" s="109">
        <f t="shared" si="4"/>
        <v>0</v>
      </c>
      <c r="H24" s="144">
        <f t="shared" si="5"/>
        <v>0</v>
      </c>
      <c r="I24" s="50" t="str">
        <f t="shared" si="6"/>
        <v>CnhHiborSwapForBasisCalc22Y</v>
      </c>
      <c r="J24" s="143" t="str">
        <f t="shared" si="7"/>
        <v>CNHAB6L22Y_Fwd1w_Quote</v>
      </c>
      <c r="K24" s="143"/>
      <c r="L24" s="153" t="str">
        <f>_xll.ohRangeRetrieveError(K24)</f>
        <v/>
      </c>
      <c r="M24" s="20"/>
    </row>
    <row r="25" spans="1:13" x14ac:dyDescent="0.2">
      <c r="A25" s="64"/>
      <c r="B25" s="30" t="s">
        <v>38</v>
      </c>
      <c r="C25" s="109" t="str">
        <f t="shared" si="0"/>
        <v>AB</v>
      </c>
      <c r="D25" s="109" t="str">
        <f t="shared" si="1"/>
        <v>6L</v>
      </c>
      <c r="E25" s="109" t="str">
        <f t="shared" si="2"/>
        <v>1w</v>
      </c>
      <c r="F25" s="109">
        <f t="shared" si="3"/>
        <v>0</v>
      </c>
      <c r="G25" s="109">
        <f t="shared" si="4"/>
        <v>0</v>
      </c>
      <c r="H25" s="144">
        <f t="shared" si="5"/>
        <v>0</v>
      </c>
      <c r="I25" s="50" t="str">
        <f t="shared" si="6"/>
        <v>CnhHiborSwapForBasisCalc23Y</v>
      </c>
      <c r="J25" s="143" t="str">
        <f t="shared" si="7"/>
        <v>CNHAB6L23Y_Fwd1w_Quote</v>
      </c>
      <c r="K25" s="143"/>
      <c r="L25" s="153" t="str">
        <f>_xll.ohRangeRetrieveError(K25)</f>
        <v/>
      </c>
      <c r="M25" s="20"/>
    </row>
    <row r="26" spans="1:13" x14ac:dyDescent="0.2">
      <c r="A26" s="64"/>
      <c r="B26" s="30" t="s">
        <v>37</v>
      </c>
      <c r="C26" s="109" t="str">
        <f t="shared" si="0"/>
        <v>AB</v>
      </c>
      <c r="D26" s="109" t="str">
        <f t="shared" si="1"/>
        <v>6L</v>
      </c>
      <c r="E26" s="109" t="str">
        <f t="shared" si="2"/>
        <v>1w</v>
      </c>
      <c r="F26" s="109">
        <f t="shared" si="3"/>
        <v>0</v>
      </c>
      <c r="G26" s="109">
        <f t="shared" si="4"/>
        <v>0</v>
      </c>
      <c r="H26" s="144">
        <f t="shared" si="5"/>
        <v>0</v>
      </c>
      <c r="I26" s="50" t="str">
        <f t="shared" si="6"/>
        <v>CnhHiborSwapForBasisCalc24Y</v>
      </c>
      <c r="J26" s="143" t="str">
        <f t="shared" si="7"/>
        <v>CNHAB6L24Y_Fwd1w_Quote</v>
      </c>
      <c r="K26" s="143"/>
      <c r="L26" s="153" t="str">
        <f>_xll.ohRangeRetrieveError(K26)</f>
        <v/>
      </c>
      <c r="M26" s="20"/>
    </row>
    <row r="27" spans="1:13" x14ac:dyDescent="0.2">
      <c r="A27" s="64"/>
      <c r="B27" s="30" t="s">
        <v>36</v>
      </c>
      <c r="C27" s="109" t="str">
        <f t="shared" si="0"/>
        <v>AB</v>
      </c>
      <c r="D27" s="109" t="str">
        <f t="shared" si="1"/>
        <v>6L</v>
      </c>
      <c r="E27" s="109" t="str">
        <f t="shared" si="2"/>
        <v>1w</v>
      </c>
      <c r="F27" s="109">
        <f t="shared" si="3"/>
        <v>0</v>
      </c>
      <c r="G27" s="109">
        <f t="shared" si="4"/>
        <v>0</v>
      </c>
      <c r="H27" s="144">
        <f t="shared" si="5"/>
        <v>0</v>
      </c>
      <c r="I27" s="50" t="str">
        <f t="shared" si="6"/>
        <v>CnhHiborSwapForBasisCalc25Y</v>
      </c>
      <c r="J27" s="143" t="str">
        <f t="shared" si="7"/>
        <v>CNHAB6L25Y_Fwd1w_Quote</v>
      </c>
      <c r="K27" s="143"/>
      <c r="L27" s="153" t="str">
        <f>_xll.ohRangeRetrieveError(K27)</f>
        <v/>
      </c>
      <c r="M27" s="20"/>
    </row>
    <row r="28" spans="1:13" x14ac:dyDescent="0.2">
      <c r="A28" s="64"/>
      <c r="B28" s="30" t="s">
        <v>35</v>
      </c>
      <c r="C28" s="109" t="str">
        <f t="shared" si="0"/>
        <v>AB</v>
      </c>
      <c r="D28" s="109" t="str">
        <f t="shared" si="1"/>
        <v>6L</v>
      </c>
      <c r="E28" s="109" t="str">
        <f t="shared" si="2"/>
        <v>1w</v>
      </c>
      <c r="F28" s="109">
        <f t="shared" si="3"/>
        <v>0</v>
      </c>
      <c r="G28" s="109">
        <f t="shared" si="4"/>
        <v>0</v>
      </c>
      <c r="H28" s="144">
        <f t="shared" si="5"/>
        <v>0</v>
      </c>
      <c r="I28" s="50" t="str">
        <f t="shared" si="6"/>
        <v>CnhHiborSwapForBasisCalc26Y</v>
      </c>
      <c r="J28" s="143" t="str">
        <f t="shared" si="7"/>
        <v>CNHAB6L26Y_Fwd1w_Quote</v>
      </c>
      <c r="K28" s="143"/>
      <c r="L28" s="153" t="str">
        <f>_xll.ohRangeRetrieveError(K28)</f>
        <v/>
      </c>
      <c r="M28" s="20"/>
    </row>
    <row r="29" spans="1:13" x14ac:dyDescent="0.2">
      <c r="A29" s="64"/>
      <c r="B29" s="30" t="s">
        <v>34</v>
      </c>
      <c r="C29" s="109" t="str">
        <f t="shared" si="0"/>
        <v>AB</v>
      </c>
      <c r="D29" s="109" t="str">
        <f t="shared" si="1"/>
        <v>6L</v>
      </c>
      <c r="E29" s="109" t="str">
        <f t="shared" si="2"/>
        <v>1w</v>
      </c>
      <c r="F29" s="109">
        <f t="shared" si="3"/>
        <v>0</v>
      </c>
      <c r="G29" s="109">
        <f t="shared" si="4"/>
        <v>0</v>
      </c>
      <c r="H29" s="144">
        <f t="shared" si="5"/>
        <v>0</v>
      </c>
      <c r="I29" s="50" t="str">
        <f t="shared" si="6"/>
        <v>CnhHiborSwapForBasisCalc27Y</v>
      </c>
      <c r="J29" s="143" t="str">
        <f t="shared" si="7"/>
        <v>CNHAB6L27Y_Fwd1w_Quote</v>
      </c>
      <c r="K29" s="143"/>
      <c r="L29" s="153" t="str">
        <f>_xll.ohRangeRetrieveError(K29)</f>
        <v/>
      </c>
      <c r="M29" s="20"/>
    </row>
    <row r="30" spans="1:13" x14ac:dyDescent="0.2">
      <c r="A30" s="64"/>
      <c r="B30" s="30" t="s">
        <v>33</v>
      </c>
      <c r="C30" s="109" t="str">
        <f t="shared" si="0"/>
        <v>AB</v>
      </c>
      <c r="D30" s="109" t="str">
        <f t="shared" si="1"/>
        <v>6L</v>
      </c>
      <c r="E30" s="109" t="str">
        <f t="shared" si="2"/>
        <v>1w</v>
      </c>
      <c r="F30" s="109">
        <f t="shared" si="3"/>
        <v>0</v>
      </c>
      <c r="G30" s="109">
        <f t="shared" si="4"/>
        <v>0</v>
      </c>
      <c r="H30" s="144">
        <f t="shared" si="5"/>
        <v>0</v>
      </c>
      <c r="I30" s="50" t="str">
        <f t="shared" si="6"/>
        <v>CnhHiborSwapForBasisCalc28Y</v>
      </c>
      <c r="J30" s="143" t="str">
        <f t="shared" si="7"/>
        <v>CNHAB6L28Y_Fwd1w_Quote</v>
      </c>
      <c r="K30" s="143"/>
      <c r="L30" s="153" t="str">
        <f>_xll.ohRangeRetrieveError(K30)</f>
        <v/>
      </c>
      <c r="M30" s="20"/>
    </row>
    <row r="31" spans="1:13" x14ac:dyDescent="0.2">
      <c r="A31" s="64"/>
      <c r="B31" s="30" t="s">
        <v>32</v>
      </c>
      <c r="C31" s="109" t="str">
        <f t="shared" si="0"/>
        <v>AB</v>
      </c>
      <c r="D31" s="109" t="str">
        <f t="shared" si="1"/>
        <v>6L</v>
      </c>
      <c r="E31" s="109" t="str">
        <f t="shared" si="2"/>
        <v>1w</v>
      </c>
      <c r="F31" s="109">
        <f t="shared" si="3"/>
        <v>0</v>
      </c>
      <c r="G31" s="109">
        <f t="shared" si="4"/>
        <v>0</v>
      </c>
      <c r="H31" s="144">
        <f t="shared" si="5"/>
        <v>0</v>
      </c>
      <c r="I31" s="50" t="str">
        <f t="shared" si="6"/>
        <v>CnhHiborSwapForBasisCalc29Y</v>
      </c>
      <c r="J31" s="143" t="str">
        <f t="shared" si="7"/>
        <v>CNHAB6L29Y_Fwd1w_Quote</v>
      </c>
      <c r="K31" s="143"/>
      <c r="L31" s="153" t="str">
        <f>_xll.ohRangeRetrieveError(K31)</f>
        <v/>
      </c>
      <c r="M31" s="20"/>
    </row>
    <row r="32" spans="1:13" x14ac:dyDescent="0.2">
      <c r="A32" s="64"/>
      <c r="B32" s="30" t="s">
        <v>31</v>
      </c>
      <c r="C32" s="109" t="str">
        <f t="shared" si="0"/>
        <v>AB</v>
      </c>
      <c r="D32" s="109" t="str">
        <f t="shared" si="1"/>
        <v>6L</v>
      </c>
      <c r="E32" s="109" t="str">
        <f t="shared" si="2"/>
        <v>1w</v>
      </c>
      <c r="F32" s="109">
        <f t="shared" si="3"/>
        <v>0</v>
      </c>
      <c r="G32" s="109">
        <f t="shared" si="4"/>
        <v>0</v>
      </c>
      <c r="H32" s="144">
        <f t="shared" si="5"/>
        <v>0</v>
      </c>
      <c r="I32" s="50" t="str">
        <f t="shared" si="6"/>
        <v>CnhHiborSwapForBasisCalc30Y</v>
      </c>
      <c r="J32" s="143" t="str">
        <f t="shared" si="7"/>
        <v>CNHAB6L30Y_Fwd1w_Quote</v>
      </c>
      <c r="K32" s="143"/>
      <c r="L32" s="153" t="str">
        <f>_xll.ohRangeRetrieveError(K32)</f>
        <v/>
      </c>
      <c r="M32" s="20"/>
    </row>
    <row r="33" spans="1:13" x14ac:dyDescent="0.2">
      <c r="A33" s="64"/>
      <c r="B33" s="30" t="s">
        <v>30</v>
      </c>
      <c r="C33" s="109" t="str">
        <f t="shared" si="0"/>
        <v>AB</v>
      </c>
      <c r="D33" s="109" t="str">
        <f t="shared" si="1"/>
        <v>6L</v>
      </c>
      <c r="E33" s="109" t="str">
        <f t="shared" si="2"/>
        <v>1w</v>
      </c>
      <c r="F33" s="109">
        <f t="shared" si="3"/>
        <v>0</v>
      </c>
      <c r="G33" s="109">
        <f t="shared" si="4"/>
        <v>0</v>
      </c>
      <c r="H33" s="144">
        <f t="shared" si="5"/>
        <v>0</v>
      </c>
      <c r="I33" s="50" t="str">
        <f t="shared" si="6"/>
        <v>CnhHiborSwapForBasisCalc35Y</v>
      </c>
      <c r="J33" s="143" t="str">
        <f t="shared" si="7"/>
        <v>CNHAB6L35Y_Fwd1w_Quote</v>
      </c>
      <c r="K33" s="143"/>
      <c r="L33" s="153" t="str">
        <f>_xll.ohRangeRetrieveError(K33)</f>
        <v/>
      </c>
      <c r="M33" s="20"/>
    </row>
    <row r="34" spans="1:13" x14ac:dyDescent="0.2">
      <c r="A34" s="64"/>
      <c r="B34" s="30" t="s">
        <v>29</v>
      </c>
      <c r="C34" s="109" t="str">
        <f t="shared" si="0"/>
        <v>AB</v>
      </c>
      <c r="D34" s="109" t="str">
        <f t="shared" si="1"/>
        <v>6L</v>
      </c>
      <c r="E34" s="109" t="str">
        <f t="shared" si="2"/>
        <v>1w</v>
      </c>
      <c r="F34" s="109">
        <f t="shared" si="3"/>
        <v>0</v>
      </c>
      <c r="G34" s="109">
        <f t="shared" si="4"/>
        <v>0</v>
      </c>
      <c r="H34" s="144">
        <f t="shared" si="5"/>
        <v>0</v>
      </c>
      <c r="I34" s="50" t="str">
        <f t="shared" si="6"/>
        <v>CnhHiborSwapForBasisCalc40Y</v>
      </c>
      <c r="J34" s="143" t="str">
        <f t="shared" si="7"/>
        <v>CNHAB6L40Y_Fwd1w_Quote</v>
      </c>
      <c r="K34" s="143"/>
      <c r="L34" s="153" t="str">
        <f>_xll.ohRangeRetrieveError(K34)</f>
        <v/>
      </c>
      <c r="M34" s="20"/>
    </row>
    <row r="35" spans="1:13" x14ac:dyDescent="0.2">
      <c r="A35" s="64"/>
      <c r="B35" s="30" t="s">
        <v>27</v>
      </c>
      <c r="C35" s="109" t="str">
        <f t="shared" si="0"/>
        <v>AB</v>
      </c>
      <c r="D35" s="109" t="str">
        <f t="shared" si="1"/>
        <v>6L</v>
      </c>
      <c r="E35" s="109" t="str">
        <f t="shared" si="2"/>
        <v>1w</v>
      </c>
      <c r="F35" s="109">
        <f t="shared" si="3"/>
        <v>0</v>
      </c>
      <c r="G35" s="109">
        <f t="shared" si="4"/>
        <v>0</v>
      </c>
      <c r="H35" s="144">
        <f t="shared" si="5"/>
        <v>0</v>
      </c>
      <c r="I35" s="50" t="str">
        <f t="shared" si="6"/>
        <v>CnhHiborSwapForBasisCalc50Y</v>
      </c>
      <c r="J35" s="143" t="str">
        <f t="shared" si="7"/>
        <v>CNHAB6L50Y_Fwd1w_Quote</v>
      </c>
      <c r="K35" s="143"/>
      <c r="L35" s="153" t="str">
        <f>_xll.ohRangeRetrieveError(K35)</f>
        <v/>
      </c>
      <c r="M35" s="20"/>
    </row>
    <row r="36" spans="1:13" x14ac:dyDescent="0.2">
      <c r="A36" s="64"/>
      <c r="B36" s="30" t="s">
        <v>26</v>
      </c>
      <c r="C36" s="109" t="str">
        <f t="shared" si="0"/>
        <v>AB</v>
      </c>
      <c r="D36" s="109" t="str">
        <f t="shared" si="1"/>
        <v>6L</v>
      </c>
      <c r="E36" s="109" t="str">
        <f t="shared" si="2"/>
        <v>1w</v>
      </c>
      <c r="F36" s="109">
        <f t="shared" si="3"/>
        <v>0</v>
      </c>
      <c r="G36" s="109">
        <f t="shared" si="4"/>
        <v>0</v>
      </c>
      <c r="H36" s="144">
        <f t="shared" si="5"/>
        <v>0</v>
      </c>
      <c r="I36" s="50" t="str">
        <f t="shared" si="6"/>
        <v>CnhHiborSwapForBasisCalc60Y</v>
      </c>
      <c r="J36" s="143" t="str">
        <f t="shared" si="7"/>
        <v>CNHAB6L60Y_Fwd1w_Quote</v>
      </c>
      <c r="K36" s="143"/>
      <c r="L36" s="153" t="str">
        <f>_xll.ohRangeRetrieveError(K36)</f>
        <v/>
      </c>
      <c r="M36" s="20"/>
    </row>
    <row r="37" spans="1:13" ht="12" thickBot="1" x14ac:dyDescent="0.25">
      <c r="A37" s="19"/>
      <c r="B37" s="18"/>
      <c r="C37" s="18"/>
      <c r="D37" s="18"/>
      <c r="E37" s="18"/>
      <c r="F37" s="18"/>
      <c r="G37" s="18"/>
      <c r="H37" s="18"/>
      <c r="I37" s="18"/>
      <c r="J37" s="18"/>
      <c r="K37" s="60"/>
      <c r="L37" s="60"/>
      <c r="M37" s="17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21" t="s">
        <v>237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5"/>
    </row>
    <row r="2" spans="1:18" x14ac:dyDescent="0.2">
      <c r="A2" s="197"/>
      <c r="B2" s="79"/>
      <c r="C2" s="79"/>
      <c r="D2" s="79"/>
      <c r="E2" s="79"/>
      <c r="F2" s="86" t="s">
        <v>174</v>
      </c>
      <c r="G2" s="79"/>
      <c r="H2" s="79"/>
      <c r="I2" s="79"/>
      <c r="J2" s="79"/>
      <c r="K2" s="79"/>
      <c r="L2" s="165"/>
      <c r="M2" s="165"/>
      <c r="N2" s="165"/>
      <c r="O2" s="220" t="s">
        <v>192</v>
      </c>
      <c r="P2" s="86" t="s">
        <v>79</v>
      </c>
      <c r="Q2" s="79"/>
      <c r="R2" s="20"/>
    </row>
    <row r="3" spans="1:18" x14ac:dyDescent="0.2">
      <c r="A3" s="64"/>
      <c r="B3" s="165"/>
      <c r="C3" s="79"/>
      <c r="D3" s="79"/>
      <c r="E3" s="79"/>
      <c r="F3" s="79"/>
      <c r="G3" s="79"/>
      <c r="H3" s="79"/>
      <c r="I3" s="79"/>
      <c r="J3" s="79"/>
      <c r="K3" s="79"/>
      <c r="L3" s="165"/>
      <c r="M3" s="165"/>
      <c r="N3" s="165"/>
      <c r="O3" s="79"/>
      <c r="P3" s="79"/>
      <c r="Q3" s="194">
        <f>_xll.ohTrigger(Q5:Q10)</f>
        <v>0</v>
      </c>
      <c r="R3" s="133"/>
    </row>
    <row r="4" spans="1:18" ht="22.5" x14ac:dyDescent="0.2">
      <c r="A4" s="64"/>
      <c r="B4" s="219"/>
      <c r="C4" s="113"/>
      <c r="D4" s="113"/>
      <c r="E4" s="113"/>
      <c r="F4" s="160" t="str">
        <f>_xll.RData(F5:F10,G4:J4,"RTFEED:IDN",ReutersRtMode,,G5)</f>
        <v>Updated at 12:37:12</v>
      </c>
      <c r="G4" s="218" t="s">
        <v>161</v>
      </c>
      <c r="H4" s="218" t="s">
        <v>160</v>
      </c>
      <c r="I4" s="218" t="s">
        <v>178</v>
      </c>
      <c r="J4" s="218" t="s">
        <v>196</v>
      </c>
      <c r="K4" s="190" t="s">
        <v>216</v>
      </c>
      <c r="L4" s="165"/>
      <c r="M4" s="192" t="s">
        <v>191</v>
      </c>
      <c r="N4" s="165"/>
      <c r="O4" s="191" t="s">
        <v>190</v>
      </c>
      <c r="P4" s="217" t="s">
        <v>189</v>
      </c>
      <c r="Q4" s="44" t="s">
        <v>188</v>
      </c>
      <c r="R4" s="133"/>
    </row>
    <row r="5" spans="1:18" x14ac:dyDescent="0.2">
      <c r="A5" s="64"/>
      <c r="B5" s="186" t="s">
        <v>136</v>
      </c>
      <c r="C5" s="215" t="s">
        <v>218</v>
      </c>
      <c r="D5" s="215" t="s">
        <v>224</v>
      </c>
      <c r="E5" s="213" t="str">
        <f t="shared" ref="E5:E10" si="0">Currency&amp;$C5&amp;$D5&amp;$B5</f>
        <v>CNHE1X2S</v>
      </c>
      <c r="F5" s="213" t="str">
        <f t="array" ref="F5:F10">Instruments&amp;"="&amp;VLOOKUP(Contributor,ContributorTable,2,FALSE)</f>
        <v>CNHE1X2S=ICAP</v>
      </c>
      <c r="G5" s="182" t="s">
        <v>263</v>
      </c>
      <c r="H5" s="182" t="s">
        <v>263</v>
      </c>
      <c r="I5" s="182" t="s">
        <v>263</v>
      </c>
      <c r="J5" s="182" t="s">
        <v>263</v>
      </c>
      <c r="K5" s="184" t="e">
        <f>_xll.qlMidEquivalent($G5,$H5,$I5,$J5)</f>
        <v>#NUM!</v>
      </c>
      <c r="L5" s="165"/>
      <c r="M5" s="183" t="e">
        <v>#NUM!</v>
      </c>
      <c r="N5" s="165"/>
      <c r="O5" s="211" t="str">
        <f t="shared" ref="O5:O10" si="1">$E5&amp;$P$2</f>
        <v>CNHE1X2S_Quote</v>
      </c>
      <c r="P5" s="182" t="e">
        <f t="array" ref="P5:P10">QuoteLive</f>
        <v>#NUM!</v>
      </c>
      <c r="Q5" s="181"/>
      <c r="R5" s="133"/>
    </row>
    <row r="6" spans="1:18" x14ac:dyDescent="0.2">
      <c r="A6" s="64"/>
      <c r="B6" s="169" t="s">
        <v>137</v>
      </c>
      <c r="C6" s="210" t="s">
        <v>218</v>
      </c>
      <c r="D6" s="210" t="s">
        <v>224</v>
      </c>
      <c r="E6" s="208" t="str">
        <f t="shared" si="0"/>
        <v>CNHE1X4S</v>
      </c>
      <c r="F6" s="208" t="str">
        <v>CNHE1X4S=ICAP</v>
      </c>
      <c r="G6" s="163" t="s">
        <v>263</v>
      </c>
      <c r="H6" s="163" t="s">
        <v>263</v>
      </c>
      <c r="I6" s="163" t="s">
        <v>263</v>
      </c>
      <c r="J6" s="163" t="s">
        <v>263</v>
      </c>
      <c r="K6" s="167" t="e">
        <f>_xll.qlMidEquivalent($G6,$H6,$I6,$J6)</f>
        <v>#NUM!</v>
      </c>
      <c r="L6" s="165"/>
      <c r="M6" s="166" t="e">
        <v>#NUM!</v>
      </c>
      <c r="N6" s="165"/>
      <c r="O6" s="206" t="str">
        <f t="shared" si="1"/>
        <v>CNHE1X4S_Quote</v>
      </c>
      <c r="P6" s="163" t="e">
        <v>#NUM!</v>
      </c>
      <c r="Q6" s="162"/>
      <c r="R6" s="133"/>
    </row>
    <row r="7" spans="1:18" x14ac:dyDescent="0.2">
      <c r="A7" s="64"/>
      <c r="B7" s="169" t="s">
        <v>138</v>
      </c>
      <c r="C7" s="210" t="s">
        <v>218</v>
      </c>
      <c r="D7" s="210" t="s">
        <v>222</v>
      </c>
      <c r="E7" s="208" t="str">
        <f t="shared" si="0"/>
        <v>CNHE2X3S</v>
      </c>
      <c r="F7" s="208" t="str">
        <v>CNHE2X3S=ICAP</v>
      </c>
      <c r="G7" s="163" t="s">
        <v>263</v>
      </c>
      <c r="H7" s="163" t="s">
        <v>263</v>
      </c>
      <c r="I7" s="163" t="s">
        <v>263</v>
      </c>
      <c r="J7" s="163" t="s">
        <v>263</v>
      </c>
      <c r="K7" s="167" t="e">
        <f>_xll.qlMidEquivalent($G7,$H7,$I7,$J7)</f>
        <v>#NUM!</v>
      </c>
      <c r="L7" s="165"/>
      <c r="M7" s="166" t="e">
        <v>#NUM!</v>
      </c>
      <c r="N7" s="165"/>
      <c r="O7" s="206" t="str">
        <f t="shared" si="1"/>
        <v>CNHE2X3S_Quote</v>
      </c>
      <c r="P7" s="163" t="e">
        <v>#NUM!</v>
      </c>
      <c r="Q7" s="162"/>
      <c r="R7" s="133"/>
    </row>
    <row r="8" spans="1:18" x14ac:dyDescent="0.2">
      <c r="A8" s="64"/>
      <c r="B8" s="169" t="s">
        <v>223</v>
      </c>
      <c r="C8" s="210" t="s">
        <v>218</v>
      </c>
      <c r="D8" s="210" t="s">
        <v>222</v>
      </c>
      <c r="E8" s="208" t="str">
        <f t="shared" si="0"/>
        <v>CNHE2X5S</v>
      </c>
      <c r="F8" s="208" t="str">
        <v>CNHE2X5S=ICAP</v>
      </c>
      <c r="G8" s="163" t="s">
        <v>263</v>
      </c>
      <c r="H8" s="163" t="s">
        <v>263</v>
      </c>
      <c r="I8" s="163" t="s">
        <v>263</v>
      </c>
      <c r="J8" s="163" t="s">
        <v>263</v>
      </c>
      <c r="K8" s="167" t="e">
        <f>_xll.qlMidEquivalent($G8,$H8,$I8,$J8)</f>
        <v>#NUM!</v>
      </c>
      <c r="L8" s="165"/>
      <c r="M8" s="166" t="e">
        <v>#NUM!</v>
      </c>
      <c r="N8" s="165"/>
      <c r="O8" s="206" t="str">
        <f t="shared" si="1"/>
        <v>CNHE2X5S_Quote</v>
      </c>
      <c r="P8" s="163" t="e">
        <v>#NUM!</v>
      </c>
      <c r="Q8" s="162"/>
      <c r="R8" s="133"/>
    </row>
    <row r="9" spans="1:18" x14ac:dyDescent="0.2">
      <c r="A9" s="64"/>
      <c r="B9" s="169" t="s">
        <v>221</v>
      </c>
      <c r="C9" s="210" t="s">
        <v>218</v>
      </c>
      <c r="D9" s="210" t="s">
        <v>220</v>
      </c>
      <c r="E9" s="208" t="str">
        <f t="shared" si="0"/>
        <v>CNHE3X6S</v>
      </c>
      <c r="F9" s="208" t="str">
        <v>CNHE3X6S=ICAP</v>
      </c>
      <c r="G9" s="163" t="s">
        <v>263</v>
      </c>
      <c r="H9" s="163" t="s">
        <v>263</v>
      </c>
      <c r="I9" s="163" t="s">
        <v>263</v>
      </c>
      <c r="J9" s="163" t="s">
        <v>263</v>
      </c>
      <c r="K9" s="167" t="e">
        <f>_xll.qlMidEquivalent($G9,$H9,$I9,$J9)</f>
        <v>#NUM!</v>
      </c>
      <c r="L9" s="165"/>
      <c r="M9" s="166" t="e">
        <v>#NUM!</v>
      </c>
      <c r="N9" s="165"/>
      <c r="O9" s="206" t="str">
        <f t="shared" si="1"/>
        <v>CNHE3X6S_Quote</v>
      </c>
      <c r="P9" s="163" t="e">
        <v>#NUM!</v>
      </c>
      <c r="Q9" s="162"/>
      <c r="R9" s="133"/>
    </row>
    <row r="10" spans="1:18" x14ac:dyDescent="0.2">
      <c r="A10" s="64"/>
      <c r="B10" s="180" t="s">
        <v>219</v>
      </c>
      <c r="C10" s="205" t="s">
        <v>218</v>
      </c>
      <c r="D10" s="205" t="s">
        <v>217</v>
      </c>
      <c r="E10" s="203" t="str">
        <f t="shared" si="0"/>
        <v>CNHE6X12S</v>
      </c>
      <c r="F10" s="203" t="str">
        <v>CNHE6X12S=ICAP</v>
      </c>
      <c r="G10" s="176" t="s">
        <v>263</v>
      </c>
      <c r="H10" s="176" t="s">
        <v>263</v>
      </c>
      <c r="I10" s="176" t="s">
        <v>263</v>
      </c>
      <c r="J10" s="176" t="s">
        <v>263</v>
      </c>
      <c r="K10" s="178" t="e">
        <f>_xll.qlMidEquivalent($G10,$H10,$I10,$J10)</f>
        <v>#NUM!</v>
      </c>
      <c r="L10" s="165"/>
      <c r="M10" s="177" t="e">
        <v>#NUM!</v>
      </c>
      <c r="N10" s="165"/>
      <c r="O10" s="201" t="str">
        <f t="shared" si="1"/>
        <v>CNHE6X12S_Quote</v>
      </c>
      <c r="P10" s="176" t="e">
        <v>#NUM!</v>
      </c>
      <c r="Q10" s="175"/>
      <c r="R10" s="133"/>
    </row>
    <row r="11" spans="1:18" ht="13.5" thickBot="1" x14ac:dyDescent="0.25">
      <c r="A11" s="19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00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296" customWidth="1"/>
    <col min="3" max="3" width="5.7109375" style="296" bestFit="1" customWidth="1"/>
    <col min="4" max="4" width="9.28515625" style="296" bestFit="1" customWidth="1"/>
    <col min="5" max="5" width="26.42578125" style="296" bestFit="1" customWidth="1"/>
    <col min="6" max="6" width="9.85546875" style="296" customWidth="1"/>
    <col min="7" max="7" width="6" style="296" bestFit="1" customWidth="1"/>
    <col min="8" max="8" width="5.5703125" style="296" bestFit="1" customWidth="1"/>
    <col min="9" max="9" width="2.7109375" style="296" customWidth="1"/>
    <col min="10" max="10" width="7.85546875" style="296" bestFit="1" customWidth="1"/>
    <col min="11" max="11" width="11.42578125" style="296" bestFit="1" customWidth="1"/>
    <col min="12" max="12" width="8.7109375" style="296" bestFit="1" customWidth="1"/>
    <col min="13" max="13" width="7.140625" style="296" bestFit="1" customWidth="1"/>
    <col min="14" max="14" width="10" style="296" bestFit="1" customWidth="1"/>
    <col min="15" max="15" width="7.140625" style="296" bestFit="1" customWidth="1"/>
    <col min="16" max="16" width="2.7109375" style="296" customWidth="1"/>
    <col min="17" max="17" width="3.5703125" style="296" customWidth="1"/>
    <col min="18" max="18" width="4" style="296" bestFit="1" customWidth="1"/>
    <col min="19" max="19" width="5.28515625" style="296" bestFit="1" customWidth="1"/>
    <col min="20" max="20" width="16" style="296" bestFit="1" customWidth="1"/>
    <col min="21" max="16384" width="9.140625" style="296"/>
  </cols>
  <sheetData>
    <row r="1" spans="1:30" ht="12" thickBot="1" x14ac:dyDescent="0.25">
      <c r="A1" s="367" t="s">
        <v>255</v>
      </c>
      <c r="B1" s="297"/>
      <c r="C1" s="297"/>
      <c r="D1" s="302"/>
      <c r="E1" s="310"/>
      <c r="F1" s="356"/>
      <c r="G1" s="356"/>
      <c r="H1" s="297"/>
      <c r="I1" s="302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</row>
    <row r="2" spans="1:30" ht="19.5" x14ac:dyDescent="0.4">
      <c r="A2" s="297"/>
      <c r="B2" s="355"/>
      <c r="C2" s="349"/>
      <c r="D2" s="354" t="e">
        <f>VLOOKUP(Currency,Traits,2,FALSE)</f>
        <v>#N/A</v>
      </c>
      <c r="E2" s="353"/>
      <c r="F2" s="352"/>
      <c r="G2" s="352"/>
      <c r="H2" s="349"/>
      <c r="I2" s="349"/>
      <c r="J2" s="351" t="e">
        <f>VLOOKUP(Currency,Traits,3,FALSE)</f>
        <v>#N/A</v>
      </c>
      <c r="K2" s="349"/>
      <c r="L2" s="349"/>
      <c r="M2" s="350">
        <f>MAX(O4:O19)</f>
        <v>0</v>
      </c>
      <c r="N2" s="349"/>
      <c r="O2" s="349"/>
      <c r="P2" s="348"/>
      <c r="Q2" s="297"/>
      <c r="R2" s="297"/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</row>
    <row r="3" spans="1:30" ht="22.5" x14ac:dyDescent="0.2">
      <c r="A3" s="297"/>
      <c r="B3" s="326"/>
      <c r="C3" s="346" t="s">
        <v>23</v>
      </c>
      <c r="D3" s="345" t="str">
        <f>_xll.RData(D4:D18,E3:F3,"RTFEED:IDN",,,E4)</f>
        <v>Updated at 12:37:12</v>
      </c>
      <c r="E3" s="345" t="s">
        <v>246</v>
      </c>
      <c r="F3" s="345" t="s">
        <v>247</v>
      </c>
      <c r="G3" s="345" t="s">
        <v>245</v>
      </c>
      <c r="H3" s="344" t="s">
        <v>244</v>
      </c>
      <c r="I3" s="347"/>
      <c r="J3" s="346" t="s">
        <v>190</v>
      </c>
      <c r="K3" s="345" t="s">
        <v>243</v>
      </c>
      <c r="L3" s="345" t="s">
        <v>242</v>
      </c>
      <c r="M3" s="345" t="s">
        <v>241</v>
      </c>
      <c r="N3" s="344" t="s">
        <v>240</v>
      </c>
      <c r="O3" s="343" t="s">
        <v>251</v>
      </c>
      <c r="P3" s="316"/>
      <c r="Q3" s="297"/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/>
      <c r="AC3" s="297"/>
      <c r="AD3" s="297"/>
    </row>
    <row r="4" spans="1:30" x14ac:dyDescent="0.2">
      <c r="A4" s="297"/>
      <c r="B4" s="326"/>
      <c r="C4" s="342" t="s">
        <v>8</v>
      </c>
      <c r="D4" s="337" t="e">
        <f t="shared" ref="D4:D18" si="0">Currency&amp;$D$2&amp;$C4&amp;"="</f>
        <v>#N/A</v>
      </c>
      <c r="E4" s="341" t="s">
        <v>263</v>
      </c>
      <c r="F4" s="340" t="s">
        <v>263</v>
      </c>
      <c r="G4" s="340" t="b">
        <f t="shared" ref="G4:G18" si="1">IF(AND(ISNUMBER($F4),$F4&lt;&gt;0%),TRUE,FALSE)</f>
        <v>0</v>
      </c>
      <c r="H4" s="339" t="e">
        <f>IF($G4,_xll.qlIndexAddFixings($J4,$E4,$F4/100,TRUE,ISERROR($K4)),NA())</f>
        <v>#N/A</v>
      </c>
      <c r="I4" s="321"/>
      <c r="J4" s="338" t="e">
        <f t="shared" ref="J4:J18" si="2">PROPER(Currency)&amp;$J$2&amp;$C4</f>
        <v>#N/A</v>
      </c>
      <c r="K4" s="337" t="e">
        <f>_xll.qlIndexFixing($J4,$E4,TRUE,$G4)</f>
        <v>#VALUE!</v>
      </c>
      <c r="L4" s="337" t="e">
        <f>IF($H4,_xll.qlIndexFixing($J4,$E4,FALSE,$G4),"-")</f>
        <v>#N/A</v>
      </c>
      <c r="M4" s="337" t="e">
        <f t="shared" ref="M4:M18" si="3">K4-L4</f>
        <v>#VALUE!</v>
      </c>
      <c r="N4" s="336" t="e">
        <f>_xll.qlIndexFixing($J4,$E4,TRUE,$L4)</f>
        <v>#VALUE!</v>
      </c>
      <c r="O4" s="360">
        <f t="shared" ref="O4:O18" si="4">IF(ISERROR(M4),0,ABS(M4))</f>
        <v>0</v>
      </c>
      <c r="P4" s="316"/>
      <c r="Q4" s="297"/>
      <c r="R4" s="297"/>
      <c r="S4" s="297"/>
      <c r="T4" s="297"/>
      <c r="U4" s="297"/>
      <c r="V4" s="297"/>
      <c r="W4" s="297"/>
      <c r="X4" s="297"/>
      <c r="Y4" s="297"/>
      <c r="Z4" s="297"/>
      <c r="AA4" s="297"/>
      <c r="AB4" s="297"/>
      <c r="AC4" s="297"/>
      <c r="AD4" s="297"/>
    </row>
    <row r="5" spans="1:30" x14ac:dyDescent="0.2">
      <c r="A5" s="297"/>
      <c r="B5" s="326"/>
      <c r="C5" s="334" t="s">
        <v>59</v>
      </c>
      <c r="D5" s="329" t="e">
        <f t="shared" si="0"/>
        <v>#N/A</v>
      </c>
      <c r="E5" s="333" t="s">
        <v>263</v>
      </c>
      <c r="F5" s="332" t="s">
        <v>263</v>
      </c>
      <c r="G5" s="332" t="b">
        <f t="shared" si="1"/>
        <v>0</v>
      </c>
      <c r="H5" s="331" t="e">
        <f>IF($G5,_xll.qlIndexAddFixings($J5,$E5,$F5/100,TRUE,ISERROR($K5)),NA())</f>
        <v>#N/A</v>
      </c>
      <c r="I5" s="321"/>
      <c r="J5" s="330" t="e">
        <f t="shared" si="2"/>
        <v>#N/A</v>
      </c>
      <c r="K5" s="329" t="e">
        <f>_xll.qlIndexFixing($J5,$E5,TRUE,$G5)</f>
        <v>#VALUE!</v>
      </c>
      <c r="L5" s="329" t="e">
        <f>IF($H5,_xll.qlIndexFixing($J5,$E5,FALSE,$G5),"-")</f>
        <v>#N/A</v>
      </c>
      <c r="M5" s="329" t="e">
        <f t="shared" si="3"/>
        <v>#VALUE!</v>
      </c>
      <c r="N5" s="328" t="e">
        <f>_xll.qlIndexFixing($J5,$E5,TRUE,$L5)</f>
        <v>#VALUE!</v>
      </c>
      <c r="O5" s="360">
        <f t="shared" si="4"/>
        <v>0</v>
      </c>
      <c r="P5" s="316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</row>
    <row r="6" spans="1:30" x14ac:dyDescent="0.2">
      <c r="A6" s="297"/>
      <c r="B6" s="326"/>
      <c r="C6" s="334" t="s">
        <v>58</v>
      </c>
      <c r="D6" s="329" t="e">
        <f t="shared" si="0"/>
        <v>#N/A</v>
      </c>
      <c r="E6" s="333" t="s">
        <v>263</v>
      </c>
      <c r="F6" s="332" t="s">
        <v>263</v>
      </c>
      <c r="G6" s="332" t="b">
        <f t="shared" si="1"/>
        <v>0</v>
      </c>
      <c r="H6" s="331" t="e">
        <f>IF($G6,_xll.qlIndexAddFixings($J6,$E6,$F6/100,TRUE,ISERROR($K6)),NA())</f>
        <v>#N/A</v>
      </c>
      <c r="I6" s="321"/>
      <c r="J6" s="330" t="e">
        <f t="shared" si="2"/>
        <v>#N/A</v>
      </c>
      <c r="K6" s="329" t="e">
        <f>_xll.qlIndexFixing($J6,$E6,TRUE,$G6)</f>
        <v>#VALUE!</v>
      </c>
      <c r="L6" s="329" t="e">
        <f>IF($H6,_xll.qlIndexFixing($J6,$E6,FALSE,$G6),"-")</f>
        <v>#N/A</v>
      </c>
      <c r="M6" s="329" t="e">
        <f t="shared" si="3"/>
        <v>#VALUE!</v>
      </c>
      <c r="N6" s="328" t="e">
        <f>_xll.qlIndexFixing($J6,$E6,TRUE,$L6)</f>
        <v>#VALUE!</v>
      </c>
      <c r="O6" s="360">
        <f t="shared" si="4"/>
        <v>0</v>
      </c>
      <c r="P6" s="316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/>
      <c r="AD6" s="297"/>
    </row>
    <row r="7" spans="1:30" x14ac:dyDescent="0.2">
      <c r="A7" s="297"/>
      <c r="B7" s="326"/>
      <c r="C7" s="334" t="s">
        <v>57</v>
      </c>
      <c r="D7" s="329" t="e">
        <f t="shared" si="0"/>
        <v>#N/A</v>
      </c>
      <c r="E7" s="333" t="s">
        <v>263</v>
      </c>
      <c r="F7" s="332" t="s">
        <v>263</v>
      </c>
      <c r="G7" s="332" t="b">
        <f t="shared" si="1"/>
        <v>0</v>
      </c>
      <c r="H7" s="331" t="e">
        <f>IF($G7,_xll.qlIndexAddFixings($J7,$E7,$F7/100,TRUE,ISERROR($K7)),NA())</f>
        <v>#N/A</v>
      </c>
      <c r="I7" s="321"/>
      <c r="J7" s="330" t="e">
        <f t="shared" si="2"/>
        <v>#N/A</v>
      </c>
      <c r="K7" s="329" t="e">
        <f>_xll.qlIndexFixing($J7,$E7,TRUE,$G7)</f>
        <v>#VALUE!</v>
      </c>
      <c r="L7" s="329" t="e">
        <f>IF($H7,_xll.qlIndexFixing($J7,$E7,FALSE,$G7),"-")</f>
        <v>#N/A</v>
      </c>
      <c r="M7" s="329" t="e">
        <f t="shared" si="3"/>
        <v>#VALUE!</v>
      </c>
      <c r="N7" s="328" t="e">
        <f>_xll.qlIndexFixing($J7,$E7,TRUE,$L7)</f>
        <v>#VALUE!</v>
      </c>
      <c r="O7" s="360">
        <f t="shared" si="4"/>
        <v>0</v>
      </c>
      <c r="P7" s="316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</row>
    <row r="8" spans="1:30" x14ac:dyDescent="0.2">
      <c r="A8" s="297"/>
      <c r="B8" s="326"/>
      <c r="C8" s="334" t="s">
        <v>56</v>
      </c>
      <c r="D8" s="329" t="e">
        <f t="shared" si="0"/>
        <v>#N/A</v>
      </c>
      <c r="E8" s="333" t="s">
        <v>263</v>
      </c>
      <c r="F8" s="332" t="s">
        <v>263</v>
      </c>
      <c r="G8" s="332" t="b">
        <f t="shared" si="1"/>
        <v>0</v>
      </c>
      <c r="H8" s="331" t="e">
        <f>IF($G8,_xll.qlIndexAddFixings($J8,$E8,$F8/100,TRUE,ISERROR($K8)),NA())</f>
        <v>#N/A</v>
      </c>
      <c r="I8" s="321"/>
      <c r="J8" s="330" t="e">
        <f t="shared" si="2"/>
        <v>#N/A</v>
      </c>
      <c r="K8" s="329" t="e">
        <f>_xll.qlIndexFixing($J8,$E8,TRUE,$G8)</f>
        <v>#VALUE!</v>
      </c>
      <c r="L8" s="329" t="e">
        <f>IF($H8,_xll.qlIndexFixing($J8,$E8,FALSE,$G8),"-")</f>
        <v>#N/A</v>
      </c>
      <c r="M8" s="329" t="e">
        <f t="shared" si="3"/>
        <v>#VALUE!</v>
      </c>
      <c r="N8" s="328" t="e">
        <f>_xll.qlIndexFixing($J8,$E8,TRUE,$L8)</f>
        <v>#VALUE!</v>
      </c>
      <c r="O8" s="360">
        <f t="shared" si="4"/>
        <v>0</v>
      </c>
      <c r="P8" s="316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</row>
    <row r="9" spans="1:30" x14ac:dyDescent="0.2">
      <c r="A9" s="297"/>
      <c r="B9" s="326"/>
      <c r="C9" s="334" t="s">
        <v>55</v>
      </c>
      <c r="D9" s="329" t="e">
        <f t="shared" si="0"/>
        <v>#N/A</v>
      </c>
      <c r="E9" s="333" t="s">
        <v>263</v>
      </c>
      <c r="F9" s="332" t="s">
        <v>263</v>
      </c>
      <c r="G9" s="332" t="b">
        <f t="shared" si="1"/>
        <v>0</v>
      </c>
      <c r="H9" s="331" t="e">
        <f>IF($G9,_xll.qlIndexAddFixings($J9,$E9,$F9/100,TRUE,ISERROR($K9)),NA())</f>
        <v>#N/A</v>
      </c>
      <c r="I9" s="321"/>
      <c r="J9" s="330" t="e">
        <f t="shared" si="2"/>
        <v>#N/A</v>
      </c>
      <c r="K9" s="329" t="e">
        <f>_xll.qlIndexFixing($J9,$E9,TRUE,$G9)</f>
        <v>#VALUE!</v>
      </c>
      <c r="L9" s="329" t="e">
        <f>IF($H9,_xll.qlIndexFixing($J9,$E9,FALSE,$G9),"-")</f>
        <v>#N/A</v>
      </c>
      <c r="M9" s="329" t="e">
        <f t="shared" si="3"/>
        <v>#VALUE!</v>
      </c>
      <c r="N9" s="328" t="e">
        <f>_xll.qlIndexFixing($J9,$E9,TRUE,$L9)</f>
        <v>#VALUE!</v>
      </c>
      <c r="O9" s="360">
        <f t="shared" si="4"/>
        <v>0</v>
      </c>
      <c r="P9" s="316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</row>
    <row r="10" spans="1:30" x14ac:dyDescent="0.2">
      <c r="A10" s="297"/>
      <c r="B10" s="326"/>
      <c r="C10" s="334" t="s">
        <v>54</v>
      </c>
      <c r="D10" s="329" t="e">
        <f t="shared" si="0"/>
        <v>#N/A</v>
      </c>
      <c r="E10" s="333" t="s">
        <v>263</v>
      </c>
      <c r="F10" s="332" t="s">
        <v>263</v>
      </c>
      <c r="G10" s="332" t="b">
        <f t="shared" si="1"/>
        <v>0</v>
      </c>
      <c r="H10" s="331" t="e">
        <f>IF($G10,_xll.qlIndexAddFixings($J10,$E10,$F10/100,TRUE,ISERROR($K10)),NA())</f>
        <v>#N/A</v>
      </c>
      <c r="I10" s="321"/>
      <c r="J10" s="330" t="e">
        <f t="shared" si="2"/>
        <v>#N/A</v>
      </c>
      <c r="K10" s="329" t="e">
        <f>_xll.qlIndexFixing($J10,$E10,TRUE,$G10)</f>
        <v>#VALUE!</v>
      </c>
      <c r="L10" s="329" t="e">
        <f>IF($H10,_xll.qlIndexFixing($J10,$E10,FALSE,$G10),"-")</f>
        <v>#N/A</v>
      </c>
      <c r="M10" s="329" t="e">
        <f t="shared" si="3"/>
        <v>#VALUE!</v>
      </c>
      <c r="N10" s="328" t="e">
        <f>_xll.qlIndexFixing($J10,$E10,TRUE,$L10)</f>
        <v>#VALUE!</v>
      </c>
      <c r="O10" s="360">
        <f t="shared" si="4"/>
        <v>0</v>
      </c>
      <c r="P10" s="316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</row>
    <row r="11" spans="1:30" x14ac:dyDescent="0.2">
      <c r="A11" s="297"/>
      <c r="B11" s="326"/>
      <c r="C11" s="334" t="s">
        <v>53</v>
      </c>
      <c r="D11" s="329" t="e">
        <f t="shared" si="0"/>
        <v>#N/A</v>
      </c>
      <c r="E11" s="333" t="s">
        <v>263</v>
      </c>
      <c r="F11" s="332" t="s">
        <v>263</v>
      </c>
      <c r="G11" s="332" t="b">
        <f t="shared" si="1"/>
        <v>0</v>
      </c>
      <c r="H11" s="331" t="e">
        <f>IF($G11,_xll.qlIndexAddFixings($J11,$E11,$F11/100,TRUE,ISERROR($K11)),NA())</f>
        <v>#N/A</v>
      </c>
      <c r="I11" s="321"/>
      <c r="J11" s="330" t="e">
        <f t="shared" si="2"/>
        <v>#N/A</v>
      </c>
      <c r="K11" s="329" t="e">
        <f>_xll.qlIndexFixing($J11,$E11,TRUE,$G11)</f>
        <v>#VALUE!</v>
      </c>
      <c r="L11" s="329" t="e">
        <f>IF($H11,_xll.qlIndexFixing($J11,$E11,FALSE,$G11),"-")</f>
        <v>#N/A</v>
      </c>
      <c r="M11" s="329" t="e">
        <f t="shared" si="3"/>
        <v>#VALUE!</v>
      </c>
      <c r="N11" s="328" t="e">
        <f>_xll.qlIndexFixing($J11,$E11,TRUE,$L11)</f>
        <v>#VALUE!</v>
      </c>
      <c r="O11" s="360">
        <f t="shared" si="4"/>
        <v>0</v>
      </c>
      <c r="P11" s="316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</row>
    <row r="12" spans="1:30" x14ac:dyDescent="0.2">
      <c r="A12" s="297"/>
      <c r="B12" s="326"/>
      <c r="C12" s="334" t="s">
        <v>52</v>
      </c>
      <c r="D12" s="329" t="e">
        <f t="shared" si="0"/>
        <v>#N/A</v>
      </c>
      <c r="E12" s="333" t="s">
        <v>263</v>
      </c>
      <c r="F12" s="332" t="s">
        <v>263</v>
      </c>
      <c r="G12" s="332" t="b">
        <f t="shared" si="1"/>
        <v>0</v>
      </c>
      <c r="H12" s="331" t="e">
        <f>IF($G12,_xll.qlIndexAddFixings($J12,$E12,$F12/100,TRUE,ISERROR($K12)),NA())</f>
        <v>#N/A</v>
      </c>
      <c r="I12" s="321"/>
      <c r="J12" s="330" t="e">
        <f t="shared" si="2"/>
        <v>#N/A</v>
      </c>
      <c r="K12" s="329" t="e">
        <f>_xll.qlIndexFixing($J12,$E12,TRUE,$G12)</f>
        <v>#VALUE!</v>
      </c>
      <c r="L12" s="329" t="e">
        <f>IF($H12,_xll.qlIndexFixing($J12,$E12,FALSE,$G12),"-")</f>
        <v>#N/A</v>
      </c>
      <c r="M12" s="329" t="e">
        <f t="shared" si="3"/>
        <v>#VALUE!</v>
      </c>
      <c r="N12" s="328" t="e">
        <f>_xll.qlIndexFixing($J12,$E12,TRUE,$L12)</f>
        <v>#VALUE!</v>
      </c>
      <c r="O12" s="360">
        <f t="shared" si="4"/>
        <v>0</v>
      </c>
      <c r="P12" s="316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</row>
    <row r="13" spans="1:30" x14ac:dyDescent="0.2">
      <c r="A13" s="297"/>
      <c r="B13" s="326"/>
      <c r="C13" s="334" t="s">
        <v>51</v>
      </c>
      <c r="D13" s="329" t="e">
        <f t="shared" si="0"/>
        <v>#N/A</v>
      </c>
      <c r="E13" s="333" t="s">
        <v>263</v>
      </c>
      <c r="F13" s="332" t="s">
        <v>263</v>
      </c>
      <c r="G13" s="332" t="b">
        <f t="shared" si="1"/>
        <v>0</v>
      </c>
      <c r="H13" s="331" t="e">
        <f>IF($G13,_xll.qlIndexAddFixings($J13,$E13,$F13/100,TRUE,ISERROR($K13)),NA())</f>
        <v>#N/A</v>
      </c>
      <c r="I13" s="321"/>
      <c r="J13" s="330" t="e">
        <f t="shared" si="2"/>
        <v>#N/A</v>
      </c>
      <c r="K13" s="329" t="e">
        <f>_xll.qlIndexFixing($J13,$E13,TRUE,$G13)</f>
        <v>#VALUE!</v>
      </c>
      <c r="L13" s="329" t="e">
        <f>IF($H13,_xll.qlIndexFixing($J13,$E13,FALSE,$G13),"-")</f>
        <v>#N/A</v>
      </c>
      <c r="M13" s="329" t="e">
        <f t="shared" si="3"/>
        <v>#VALUE!</v>
      </c>
      <c r="N13" s="328" t="e">
        <f>_xll.qlIndexFixing($J13,$E13,TRUE,$L13)</f>
        <v>#VALUE!</v>
      </c>
      <c r="O13" s="360">
        <f t="shared" si="4"/>
        <v>0</v>
      </c>
      <c r="P13" s="316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</row>
    <row r="14" spans="1:30" x14ac:dyDescent="0.2">
      <c r="A14" s="297"/>
      <c r="B14" s="326"/>
      <c r="C14" s="334" t="s">
        <v>49</v>
      </c>
      <c r="D14" s="329" t="e">
        <f t="shared" si="0"/>
        <v>#N/A</v>
      </c>
      <c r="E14" s="333" t="s">
        <v>263</v>
      </c>
      <c r="F14" s="332" t="s">
        <v>263</v>
      </c>
      <c r="G14" s="332" t="b">
        <f t="shared" si="1"/>
        <v>0</v>
      </c>
      <c r="H14" s="331" t="e">
        <f>IF($G14,_xll.qlIndexAddFixings($J14,$E14,$F14/100,TRUE,ISERROR($K14)),NA())</f>
        <v>#N/A</v>
      </c>
      <c r="I14" s="321"/>
      <c r="J14" s="330" t="e">
        <f t="shared" si="2"/>
        <v>#N/A</v>
      </c>
      <c r="K14" s="329" t="e">
        <f>_xll.qlIndexFixing($J14,$E14,TRUE,$G14)</f>
        <v>#VALUE!</v>
      </c>
      <c r="L14" s="329" t="e">
        <f>IF($H14,_xll.qlIndexFixing($J14,$E14,FALSE,$G14),"-")</f>
        <v>#N/A</v>
      </c>
      <c r="M14" s="329" t="e">
        <f t="shared" si="3"/>
        <v>#VALUE!</v>
      </c>
      <c r="N14" s="328" t="e">
        <f>_xll.qlIndexFixing($J14,$E14,TRUE,$L14)</f>
        <v>#VALUE!</v>
      </c>
      <c r="O14" s="360">
        <f t="shared" si="4"/>
        <v>0</v>
      </c>
      <c r="P14" s="316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</row>
    <row r="15" spans="1:30" x14ac:dyDescent="0.2">
      <c r="A15" s="297"/>
      <c r="B15" s="326"/>
      <c r="C15" s="334" t="s">
        <v>46</v>
      </c>
      <c r="D15" s="329" t="e">
        <f t="shared" si="0"/>
        <v>#N/A</v>
      </c>
      <c r="E15" s="333" t="s">
        <v>263</v>
      </c>
      <c r="F15" s="332" t="s">
        <v>263</v>
      </c>
      <c r="G15" s="332" t="b">
        <f t="shared" si="1"/>
        <v>0</v>
      </c>
      <c r="H15" s="331" t="e">
        <f>IF($G15,_xll.qlIndexAddFixings($J15,$E15,$F15/100,TRUE,ISERROR($K15)),NA())</f>
        <v>#N/A</v>
      </c>
      <c r="I15" s="321"/>
      <c r="J15" s="330" t="e">
        <f t="shared" si="2"/>
        <v>#N/A</v>
      </c>
      <c r="K15" s="329" t="e">
        <f>_xll.qlIndexFixing($J15,$E15,TRUE,$G15)</f>
        <v>#VALUE!</v>
      </c>
      <c r="L15" s="329" t="e">
        <f>IF($H15,_xll.qlIndexFixing($J15,$E15,FALSE,$G15),"-")</f>
        <v>#N/A</v>
      </c>
      <c r="M15" s="329" t="e">
        <f t="shared" si="3"/>
        <v>#VALUE!</v>
      </c>
      <c r="N15" s="328" t="e">
        <f>_xll.qlIndexFixing($J15,$E15,TRUE,$L15)</f>
        <v>#VALUE!</v>
      </c>
      <c r="O15" s="360">
        <f t="shared" si="4"/>
        <v>0</v>
      </c>
      <c r="P15" s="316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</row>
    <row r="16" spans="1:30" x14ac:dyDescent="0.2">
      <c r="A16" s="297"/>
      <c r="B16" s="326"/>
      <c r="C16" s="334" t="s">
        <v>41</v>
      </c>
      <c r="D16" s="329" t="e">
        <f t="shared" si="0"/>
        <v>#N/A</v>
      </c>
      <c r="E16" s="333" t="s">
        <v>263</v>
      </c>
      <c r="F16" s="332" t="s">
        <v>263</v>
      </c>
      <c r="G16" s="332" t="b">
        <f t="shared" si="1"/>
        <v>0</v>
      </c>
      <c r="H16" s="331" t="e">
        <f>IF($G16,_xll.qlIndexAddFixings($J16,$E16,$F16/100,TRUE,ISERROR($K16)),NA())</f>
        <v>#N/A</v>
      </c>
      <c r="I16" s="321"/>
      <c r="J16" s="330" t="e">
        <f t="shared" si="2"/>
        <v>#N/A</v>
      </c>
      <c r="K16" s="329" t="e">
        <f>_xll.qlIndexFixing($J16,$E16,TRUE,$G16)</f>
        <v>#VALUE!</v>
      </c>
      <c r="L16" s="329" t="e">
        <f>IF($H16,_xll.qlIndexFixing($J16,$E16,FALSE,$G16),"-")</f>
        <v>#N/A</v>
      </c>
      <c r="M16" s="329" t="e">
        <f t="shared" si="3"/>
        <v>#VALUE!</v>
      </c>
      <c r="N16" s="328" t="e">
        <f>_xll.qlIndexFixing($J16,$E16,TRUE,$L16)</f>
        <v>#VALUE!</v>
      </c>
      <c r="O16" s="360">
        <f t="shared" si="4"/>
        <v>0</v>
      </c>
      <c r="P16" s="316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</row>
    <row r="17" spans="1:30" x14ac:dyDescent="0.2">
      <c r="A17" s="297"/>
      <c r="B17" s="326"/>
      <c r="C17" s="334" t="s">
        <v>36</v>
      </c>
      <c r="D17" s="329" t="e">
        <f t="shared" si="0"/>
        <v>#N/A</v>
      </c>
      <c r="E17" s="333" t="s">
        <v>263</v>
      </c>
      <c r="F17" s="332" t="s">
        <v>263</v>
      </c>
      <c r="G17" s="332" t="b">
        <f t="shared" si="1"/>
        <v>0</v>
      </c>
      <c r="H17" s="331" t="e">
        <f>IF($G17,_xll.qlIndexAddFixings($J17,$E17,$F17/100,TRUE,ISERROR($K17)),NA())</f>
        <v>#N/A</v>
      </c>
      <c r="I17" s="321"/>
      <c r="J17" s="330" t="e">
        <f t="shared" si="2"/>
        <v>#N/A</v>
      </c>
      <c r="K17" s="329" t="e">
        <f>_xll.qlIndexFixing($J17,$E17,TRUE,$G17)</f>
        <v>#VALUE!</v>
      </c>
      <c r="L17" s="329" t="e">
        <f>IF($H17,_xll.qlIndexFixing($J17,$E17,FALSE,$G17),"-")</f>
        <v>#N/A</v>
      </c>
      <c r="M17" s="329" t="e">
        <f t="shared" si="3"/>
        <v>#VALUE!</v>
      </c>
      <c r="N17" s="328" t="e">
        <f>_xll.qlIndexFixing($J17,$E17,TRUE,$L17)</f>
        <v>#VALUE!</v>
      </c>
      <c r="O17" s="360">
        <f t="shared" si="4"/>
        <v>0</v>
      </c>
      <c r="P17" s="316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</row>
    <row r="18" spans="1:30" x14ac:dyDescent="0.2">
      <c r="A18" s="297"/>
      <c r="B18" s="326"/>
      <c r="C18" s="325" t="s">
        <v>31</v>
      </c>
      <c r="D18" s="319" t="e">
        <f t="shared" si="0"/>
        <v>#N/A</v>
      </c>
      <c r="E18" s="324" t="s">
        <v>263</v>
      </c>
      <c r="F18" s="323" t="s">
        <v>263</v>
      </c>
      <c r="G18" s="323" t="b">
        <f t="shared" si="1"/>
        <v>0</v>
      </c>
      <c r="H18" s="322" t="e">
        <f>IF($G18,_xll.qlIndexAddFixings($J18,$E18,$F18/100,TRUE,ISERROR($K18)),NA())</f>
        <v>#N/A</v>
      </c>
      <c r="I18" s="321"/>
      <c r="J18" s="320" t="e">
        <f t="shared" si="2"/>
        <v>#N/A</v>
      </c>
      <c r="K18" s="319" t="e">
        <f>_xll.qlIndexFixing($J18,$E18,TRUE,$G18)</f>
        <v>#VALUE!</v>
      </c>
      <c r="L18" s="319" t="e">
        <f>IF($H18,_xll.qlIndexFixing($J18,$E18,FALSE,$G18),"-")</f>
        <v>#N/A</v>
      </c>
      <c r="M18" s="319" t="e">
        <f t="shared" si="3"/>
        <v>#VALUE!</v>
      </c>
      <c r="N18" s="318" t="e">
        <f>_xll.qlIndexFixing($J18,$E18,TRUE,$L18)</f>
        <v>#VALUE!</v>
      </c>
      <c r="O18" s="359">
        <f t="shared" si="4"/>
        <v>0</v>
      </c>
      <c r="P18" s="316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</row>
    <row r="19" spans="1:30" ht="12" thickBot="1" x14ac:dyDescent="0.25">
      <c r="A19" s="297"/>
      <c r="B19" s="315"/>
      <c r="C19" s="313"/>
      <c r="D19" s="313"/>
      <c r="E19" s="313"/>
      <c r="F19" s="313"/>
      <c r="G19" s="313"/>
      <c r="H19" s="313"/>
      <c r="I19" s="312"/>
      <c r="J19" s="312"/>
      <c r="K19" s="312"/>
      <c r="L19" s="312"/>
      <c r="M19" s="312"/>
      <c r="N19" s="312"/>
      <c r="O19" s="312"/>
      <c r="P19" s="311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</row>
    <row r="20" spans="1:30" ht="12" thickBot="1" x14ac:dyDescent="0.25">
      <c r="A20" s="297"/>
      <c r="B20" s="297"/>
      <c r="C20" s="297"/>
      <c r="D20" s="297"/>
      <c r="E20" s="310"/>
      <c r="F20" s="309"/>
      <c r="G20" s="309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</row>
    <row r="21" spans="1:30" s="297" customFormat="1" x14ac:dyDescent="0.2">
      <c r="C21" s="308" t="s">
        <v>71</v>
      </c>
      <c r="D21" s="307" t="s">
        <v>248</v>
      </c>
      <c r="E21" s="306" t="s">
        <v>248</v>
      </c>
    </row>
    <row r="22" spans="1:30" s="297" customFormat="1" x14ac:dyDescent="0.2">
      <c r="C22" s="303" t="s">
        <v>70</v>
      </c>
      <c r="D22" s="302" t="s">
        <v>250</v>
      </c>
      <c r="E22" s="301" t="s">
        <v>249</v>
      </c>
    </row>
    <row r="23" spans="1:30" s="297" customFormat="1" x14ac:dyDescent="0.2">
      <c r="C23" s="303" t="s">
        <v>239</v>
      </c>
      <c r="D23" s="302" t="s">
        <v>248</v>
      </c>
      <c r="E23" s="301" t="s">
        <v>248</v>
      </c>
    </row>
    <row r="24" spans="1:30" s="297" customFormat="1" x14ac:dyDescent="0.2">
      <c r="C24" s="303" t="s">
        <v>238</v>
      </c>
      <c r="D24" s="302" t="s">
        <v>248</v>
      </c>
      <c r="E24" s="301" t="s">
        <v>248</v>
      </c>
    </row>
    <row r="25" spans="1:30" s="297" customFormat="1" x14ac:dyDescent="0.2">
      <c r="C25" s="303" t="s">
        <v>68</v>
      </c>
      <c r="D25" s="302" t="s">
        <v>248</v>
      </c>
      <c r="E25" s="301" t="s">
        <v>248</v>
      </c>
    </row>
    <row r="26" spans="1:30" s="297" customFormat="1" x14ac:dyDescent="0.2">
      <c r="C26" s="303" t="s">
        <v>67</v>
      </c>
      <c r="D26" s="302" t="s">
        <v>248</v>
      </c>
      <c r="E26" s="301" t="s">
        <v>248</v>
      </c>
    </row>
    <row r="27" spans="1:30" s="297" customFormat="1" ht="12" thickBot="1" x14ac:dyDescent="0.25">
      <c r="C27" s="300" t="s">
        <v>64</v>
      </c>
      <c r="D27" s="358" t="s">
        <v>248</v>
      </c>
      <c r="E27" s="357" t="s">
        <v>248</v>
      </c>
    </row>
    <row r="28" spans="1:30" s="297" customFormat="1" x14ac:dyDescent="0.2"/>
    <row r="29" spans="1:30" s="297" customFormat="1" x14ac:dyDescent="0.2"/>
    <row r="30" spans="1:30" s="297" customFormat="1" x14ac:dyDescent="0.2"/>
    <row r="31" spans="1:30" s="297" customFormat="1" x14ac:dyDescent="0.2"/>
    <row r="32" spans="1:30" s="297" customFormat="1" x14ac:dyDescent="0.2"/>
    <row r="33" s="297" customFormat="1" x14ac:dyDescent="0.2"/>
    <row r="34" s="297" customFormat="1" x14ac:dyDescent="0.2"/>
    <row r="35" s="297" customFormat="1" x14ac:dyDescent="0.2"/>
    <row r="36" s="297" customFormat="1" x14ac:dyDescent="0.2"/>
    <row r="37" s="297" customFormat="1" x14ac:dyDescent="0.2"/>
    <row r="38" s="297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296" customWidth="1"/>
    <col min="3" max="3" width="5.7109375" style="296" bestFit="1" customWidth="1"/>
    <col min="4" max="4" width="12.140625" style="296" bestFit="1" customWidth="1"/>
    <col min="5" max="5" width="12.85546875" style="296" customWidth="1"/>
    <col min="6" max="6" width="7.42578125" style="296" customWidth="1"/>
    <col min="7" max="7" width="6" style="296" bestFit="1" customWidth="1"/>
    <col min="8" max="8" width="5.5703125" style="296" bestFit="1" customWidth="1"/>
    <col min="9" max="9" width="2.7109375" style="296" customWidth="1"/>
    <col min="10" max="10" width="12" style="296" bestFit="1" customWidth="1"/>
    <col min="11" max="11" width="11.42578125" style="296" bestFit="1" customWidth="1"/>
    <col min="12" max="12" width="8.7109375" style="296" bestFit="1" customWidth="1"/>
    <col min="13" max="13" width="7.7109375" style="296" bestFit="1" customWidth="1"/>
    <col min="14" max="14" width="10" style="296" bestFit="1" customWidth="1"/>
    <col min="15" max="15" width="7.140625" style="296" hidden="1" customWidth="1"/>
    <col min="16" max="16" width="2.7109375" style="296" customWidth="1"/>
    <col min="17" max="17" width="4.28515625" style="296" customWidth="1"/>
    <col min="18" max="18" width="4" style="296" bestFit="1" customWidth="1"/>
    <col min="19" max="19" width="5.28515625" style="296" bestFit="1" customWidth="1"/>
    <col min="20" max="20" width="6.140625" style="296" bestFit="1" customWidth="1"/>
    <col min="21" max="16384" width="9.140625" style="296"/>
  </cols>
  <sheetData>
    <row r="1" spans="1:30" ht="12" thickBot="1" x14ac:dyDescent="0.25">
      <c r="A1" s="367" t="s">
        <v>255</v>
      </c>
      <c r="B1" s="297"/>
      <c r="C1" s="297"/>
      <c r="D1" s="302"/>
      <c r="E1" s="310"/>
      <c r="F1" s="356"/>
      <c r="G1" s="356"/>
      <c r="H1" s="297"/>
      <c r="I1" s="302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</row>
    <row r="2" spans="1:30" ht="22.5" customHeight="1" x14ac:dyDescent="0.4">
      <c r="A2" s="297"/>
      <c r="B2" s="355"/>
      <c r="C2" s="349"/>
      <c r="D2" s="354" t="e">
        <f>VLOOKUP(Currency,Traits,2,FALSE)</f>
        <v>#N/A</v>
      </c>
      <c r="E2" s="353"/>
      <c r="F2" s="352"/>
      <c r="G2" s="352"/>
      <c r="H2" s="349"/>
      <c r="I2" s="349"/>
      <c r="J2" s="351" t="e">
        <f>VLOOKUP(Currency,Traits,3,FALSE)</f>
        <v>#N/A</v>
      </c>
      <c r="K2" s="349"/>
      <c r="L2" s="349"/>
      <c r="M2" s="350">
        <f>MAX(O4:O21)</f>
        <v>0</v>
      </c>
      <c r="N2" s="349"/>
      <c r="O2" s="349"/>
      <c r="P2" s="348"/>
      <c r="Q2" s="297"/>
      <c r="R2" s="297"/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</row>
    <row r="3" spans="1:30" ht="22.5" x14ac:dyDescent="0.2">
      <c r="A3" s="297"/>
      <c r="B3" s="326"/>
      <c r="C3" s="346" t="s">
        <v>23</v>
      </c>
      <c r="D3" s="345" t="str">
        <f>_xll.RData(D4:D21,E3:F3,"RTFEED:IDN",,,E4)</f>
        <v>Updated at 12:37:12</v>
      </c>
      <c r="E3" s="345" t="s">
        <v>246</v>
      </c>
      <c r="F3" s="345" t="s">
        <v>178</v>
      </c>
      <c r="G3" s="345" t="s">
        <v>245</v>
      </c>
      <c r="H3" s="344" t="s">
        <v>244</v>
      </c>
      <c r="I3" s="347"/>
      <c r="J3" s="346" t="s">
        <v>190</v>
      </c>
      <c r="K3" s="345" t="s">
        <v>243</v>
      </c>
      <c r="L3" s="345" t="s">
        <v>242</v>
      </c>
      <c r="M3" s="345" t="s">
        <v>241</v>
      </c>
      <c r="N3" s="344" t="s">
        <v>240</v>
      </c>
      <c r="O3" s="343"/>
      <c r="P3" s="316"/>
      <c r="Q3" s="297"/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/>
      <c r="AC3" s="297"/>
      <c r="AD3" s="297"/>
    </row>
    <row r="4" spans="1:30" x14ac:dyDescent="0.2">
      <c r="A4" s="297"/>
      <c r="B4" s="326"/>
      <c r="C4" s="342" t="s">
        <v>149</v>
      </c>
      <c r="D4" s="337" t="e">
        <f t="shared" ref="D4:D21" si="0">Currency&amp;$D$2&amp;$C4&amp;"D="</f>
        <v>#N/A</v>
      </c>
      <c r="E4" s="341" t="s">
        <v>263</v>
      </c>
      <c r="F4" s="362" t="s">
        <v>263</v>
      </c>
      <c r="G4" s="340" t="b">
        <f t="shared" ref="G4:G21" si="1">IF(AND(ISNUMBER($F4),$F4&lt;&gt;0%),TRUE,FALSE)</f>
        <v>0</v>
      </c>
      <c r="H4" s="339" t="e">
        <f>IF($G4,_xll.qlIndexAddFixings($J4,$E4,$F4/100,TRUE,ISERROR($K4)),NA())</f>
        <v>#N/A</v>
      </c>
      <c r="I4" s="321"/>
      <c r="J4" s="338" t="e">
        <f t="shared" ref="J4:J21" si="2">PROPER(Currency)&amp;$J$2&amp;$C4</f>
        <v>#N/A</v>
      </c>
      <c r="K4" s="337" t="e">
        <f>_xll.qlIndexFixing($J4,$E4,TRUE,$G4)</f>
        <v>#VALUE!</v>
      </c>
      <c r="L4" s="337" t="e">
        <f>IF($H4,_xll.qlIndexFixing($J4,$E4,FALSE,$G4),"-")</f>
        <v>#N/A</v>
      </c>
      <c r="M4" s="337" t="e">
        <f t="shared" ref="M4:M21" si="3">K4-L4</f>
        <v>#VALUE!</v>
      </c>
      <c r="N4" s="336" t="e">
        <f>_xll.qlIndexFixing($J4,$E4,TRUE,$L4)</f>
        <v>#VALUE!</v>
      </c>
      <c r="O4" s="335">
        <f>IF(ISERROR(M4),0,ABS(M4))</f>
        <v>0</v>
      </c>
      <c r="P4" s="316"/>
      <c r="Q4" s="297"/>
      <c r="R4" s="297"/>
      <c r="S4" s="297"/>
      <c r="T4" s="297"/>
      <c r="U4" s="297"/>
      <c r="V4" s="297"/>
      <c r="W4" s="297"/>
      <c r="X4" s="297"/>
      <c r="Y4" s="297"/>
      <c r="Z4" s="297"/>
      <c r="AA4" s="297"/>
      <c r="AB4" s="297"/>
      <c r="AC4" s="297"/>
      <c r="AD4" s="297"/>
    </row>
    <row r="5" spans="1:30" x14ac:dyDescent="0.2">
      <c r="A5" s="297"/>
      <c r="B5" s="326"/>
      <c r="C5" s="334" t="s">
        <v>180</v>
      </c>
      <c r="D5" s="329" t="e">
        <f t="shared" si="0"/>
        <v>#N/A</v>
      </c>
      <c r="E5" s="333" t="s">
        <v>263</v>
      </c>
      <c r="F5" s="361" t="s">
        <v>263</v>
      </c>
      <c r="G5" s="332" t="b">
        <f t="shared" si="1"/>
        <v>0</v>
      </c>
      <c r="H5" s="331" t="e">
        <f>IF($G5,_xll.qlIndexAddFixings($J5,$E5,$F5/100,TRUE,ISERROR($K5)),NA())</f>
        <v>#N/A</v>
      </c>
      <c r="I5" s="321"/>
      <c r="J5" s="330" t="e">
        <f t="shared" si="2"/>
        <v>#N/A</v>
      </c>
      <c r="K5" s="329" t="e">
        <f>_xll.qlIndexFixing($J5,$E5,TRUE,$G5)</f>
        <v>#VALUE!</v>
      </c>
      <c r="L5" s="329" t="e">
        <f>IF($H5,_xll.qlIndexFixing($J5,$E5,FALSE,$G5),"-")</f>
        <v>#N/A</v>
      </c>
      <c r="M5" s="329" t="e">
        <f t="shared" si="3"/>
        <v>#VALUE!</v>
      </c>
      <c r="N5" s="328" t="e">
        <f>_xll.qlIndexFixing($J5,$E5,TRUE,$L5)</f>
        <v>#VALUE!</v>
      </c>
      <c r="O5" s="327"/>
      <c r="P5" s="316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</row>
    <row r="6" spans="1:30" x14ac:dyDescent="0.2">
      <c r="A6" s="297"/>
      <c r="B6" s="326"/>
      <c r="C6" s="334" t="s">
        <v>177</v>
      </c>
      <c r="D6" s="329" t="e">
        <f t="shared" si="0"/>
        <v>#N/A</v>
      </c>
      <c r="E6" s="333" t="s">
        <v>263</v>
      </c>
      <c r="F6" s="361" t="s">
        <v>263</v>
      </c>
      <c r="G6" s="332" t="b">
        <f t="shared" si="1"/>
        <v>0</v>
      </c>
      <c r="H6" s="331" t="e">
        <f>IF($G6,_xll.qlIndexAddFixings($J6,$E6,$F6/100,TRUE,ISERROR($K6)),NA())</f>
        <v>#N/A</v>
      </c>
      <c r="I6" s="321"/>
      <c r="J6" s="330" t="e">
        <f t="shared" si="2"/>
        <v>#N/A</v>
      </c>
      <c r="K6" s="329" t="e">
        <f>_xll.qlIndexFixing($J6,$E6,TRUE,$G6)</f>
        <v>#VALUE!</v>
      </c>
      <c r="L6" s="329" t="e">
        <f>IF($H6,_xll.qlIndexFixing($J6,$E6,FALSE,$G6),"-")</f>
        <v>#N/A</v>
      </c>
      <c r="M6" s="329" t="e">
        <f t="shared" si="3"/>
        <v>#VALUE!</v>
      </c>
      <c r="N6" s="328" t="e">
        <f>_xll.qlIndexFixing($J6,$E6,TRUE,$L6)</f>
        <v>#VALUE!</v>
      </c>
      <c r="O6" s="327"/>
      <c r="P6" s="316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/>
      <c r="AD6" s="297"/>
    </row>
    <row r="7" spans="1:30" x14ac:dyDescent="0.2">
      <c r="A7" s="297"/>
      <c r="B7" s="326"/>
      <c r="C7" s="334" t="s">
        <v>22</v>
      </c>
      <c r="D7" s="329" t="e">
        <f t="shared" si="0"/>
        <v>#N/A</v>
      </c>
      <c r="E7" s="333" t="s">
        <v>263</v>
      </c>
      <c r="F7" s="332" t="s">
        <v>263</v>
      </c>
      <c r="G7" s="332" t="b">
        <f t="shared" si="1"/>
        <v>0</v>
      </c>
      <c r="H7" s="331" t="e">
        <f>IF($G7,_xll.qlIndexAddFixings($J7,$E7,$F7/100,TRUE,ISERROR($K7)),NA())</f>
        <v>#N/A</v>
      </c>
      <c r="I7" s="321"/>
      <c r="J7" s="330" t="e">
        <f t="shared" si="2"/>
        <v>#N/A</v>
      </c>
      <c r="K7" s="329" t="e">
        <f>_xll.qlIndexFixing($J7,$E7,TRUE,$G7)</f>
        <v>#VALUE!</v>
      </c>
      <c r="L7" s="329" t="e">
        <f>IF($H7,_xll.qlIndexFixing($J7,$E7,FALSE,$G7),"-")</f>
        <v>#N/A</v>
      </c>
      <c r="M7" s="329" t="e">
        <f t="shared" si="3"/>
        <v>#VALUE!</v>
      </c>
      <c r="N7" s="328" t="e">
        <f>_xll.qlIndexFixing($J7,$E7,TRUE,$L7)</f>
        <v>#VALUE!</v>
      </c>
      <c r="O7" s="327">
        <f t="shared" ref="O7:O21" si="4">IF(ISERROR(M7),0,ABS(M7))</f>
        <v>0</v>
      </c>
      <c r="P7" s="316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</row>
    <row r="8" spans="1:30" x14ac:dyDescent="0.2">
      <c r="A8" s="297"/>
      <c r="B8" s="326"/>
      <c r="C8" s="334" t="s">
        <v>21</v>
      </c>
      <c r="D8" s="329" t="e">
        <f t="shared" si="0"/>
        <v>#N/A</v>
      </c>
      <c r="E8" s="333" t="s">
        <v>263</v>
      </c>
      <c r="F8" s="332" t="s">
        <v>263</v>
      </c>
      <c r="G8" s="332" t="b">
        <f t="shared" si="1"/>
        <v>0</v>
      </c>
      <c r="H8" s="331" t="e">
        <f>IF($G8,_xll.qlIndexAddFixings($J8,$E8,$F8/100,TRUE,ISERROR($K8)),NA())</f>
        <v>#N/A</v>
      </c>
      <c r="I8" s="321"/>
      <c r="J8" s="330" t="e">
        <f t="shared" si="2"/>
        <v>#N/A</v>
      </c>
      <c r="K8" s="329" t="e">
        <f>_xll.qlIndexFixing($J8,$E8,TRUE,$G8)</f>
        <v>#VALUE!</v>
      </c>
      <c r="L8" s="329" t="e">
        <f>IF($H8,_xll.qlIndexFixing($J8,$E8,FALSE,$G8),"-")</f>
        <v>#N/A</v>
      </c>
      <c r="M8" s="329" t="e">
        <f t="shared" si="3"/>
        <v>#VALUE!</v>
      </c>
      <c r="N8" s="328" t="e">
        <f>_xll.qlIndexFixing($J8,$E8,TRUE,$L8)</f>
        <v>#VALUE!</v>
      </c>
      <c r="O8" s="327">
        <f t="shared" si="4"/>
        <v>0</v>
      </c>
      <c r="P8" s="316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</row>
    <row r="9" spans="1:30" x14ac:dyDescent="0.2">
      <c r="A9" s="297"/>
      <c r="B9" s="326"/>
      <c r="C9" s="334" t="s">
        <v>20</v>
      </c>
      <c r="D9" s="329" t="e">
        <f t="shared" si="0"/>
        <v>#N/A</v>
      </c>
      <c r="E9" s="333" t="s">
        <v>263</v>
      </c>
      <c r="F9" s="332" t="s">
        <v>263</v>
      </c>
      <c r="G9" s="332" t="b">
        <f t="shared" si="1"/>
        <v>0</v>
      </c>
      <c r="H9" s="331" t="e">
        <f>IF($G9,_xll.qlIndexAddFixings($J9,$E9,$F9/100,TRUE,ISERROR($K9)),NA())</f>
        <v>#N/A</v>
      </c>
      <c r="I9" s="321"/>
      <c r="J9" s="330" t="e">
        <f t="shared" si="2"/>
        <v>#N/A</v>
      </c>
      <c r="K9" s="329" t="e">
        <f>_xll.qlIndexFixing($J9,$E9,TRUE,$G9)</f>
        <v>#VALUE!</v>
      </c>
      <c r="L9" s="329" t="e">
        <f>IF($H9,_xll.qlIndexFixing($J9,$E9,FALSE,$G9),"-")</f>
        <v>#N/A</v>
      </c>
      <c r="M9" s="329" t="e">
        <f t="shared" si="3"/>
        <v>#VALUE!</v>
      </c>
      <c r="N9" s="328" t="e">
        <f>_xll.qlIndexFixing($J9,$E9,TRUE,$L9)</f>
        <v>#VALUE!</v>
      </c>
      <c r="O9" s="327">
        <f t="shared" si="4"/>
        <v>0</v>
      </c>
      <c r="P9" s="316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</row>
    <row r="10" spans="1:30" x14ac:dyDescent="0.2">
      <c r="A10" s="297"/>
      <c r="B10" s="326"/>
      <c r="C10" s="334" t="s">
        <v>19</v>
      </c>
      <c r="D10" s="329" t="e">
        <f t="shared" si="0"/>
        <v>#N/A</v>
      </c>
      <c r="E10" s="333" t="s">
        <v>263</v>
      </c>
      <c r="F10" s="332" t="s">
        <v>263</v>
      </c>
      <c r="G10" s="332" t="b">
        <f t="shared" si="1"/>
        <v>0</v>
      </c>
      <c r="H10" s="331" t="e">
        <f>IF($G10,_xll.qlIndexAddFixings($J10,$E10,$F10/100,TRUE,ISERROR($K10)),NA())</f>
        <v>#N/A</v>
      </c>
      <c r="I10" s="321"/>
      <c r="J10" s="330" t="e">
        <f t="shared" si="2"/>
        <v>#N/A</v>
      </c>
      <c r="K10" s="329" t="e">
        <f>_xll.qlIndexFixing($J10,$E10,TRUE,$G10)</f>
        <v>#VALUE!</v>
      </c>
      <c r="L10" s="329" t="e">
        <f>IF($H10,_xll.qlIndexFixing($J10,$E10,FALSE,$G10),"-")</f>
        <v>#N/A</v>
      </c>
      <c r="M10" s="329" t="e">
        <f t="shared" si="3"/>
        <v>#VALUE!</v>
      </c>
      <c r="N10" s="328" t="e">
        <f>_xll.qlIndexFixing($J10,$E10,TRUE,$L10)</f>
        <v>#VALUE!</v>
      </c>
      <c r="O10" s="327">
        <f t="shared" si="4"/>
        <v>0</v>
      </c>
      <c r="P10" s="316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</row>
    <row r="11" spans="1:30" x14ac:dyDescent="0.2">
      <c r="A11" s="297"/>
      <c r="B11" s="326"/>
      <c r="C11" s="334" t="s">
        <v>18</v>
      </c>
      <c r="D11" s="329" t="e">
        <f t="shared" si="0"/>
        <v>#N/A</v>
      </c>
      <c r="E11" s="333" t="s">
        <v>263</v>
      </c>
      <c r="F11" s="332" t="s">
        <v>263</v>
      </c>
      <c r="G11" s="332" t="b">
        <f t="shared" si="1"/>
        <v>0</v>
      </c>
      <c r="H11" s="331" t="e">
        <f>IF($G11,_xll.qlIndexAddFixings($J11,$E11,$F11/100,TRUE,ISERROR($K11)),NA())</f>
        <v>#N/A</v>
      </c>
      <c r="I11" s="321"/>
      <c r="J11" s="330" t="e">
        <f t="shared" si="2"/>
        <v>#N/A</v>
      </c>
      <c r="K11" s="329" t="e">
        <f>_xll.qlIndexFixing($J11,$E11,TRUE,$G11)</f>
        <v>#VALUE!</v>
      </c>
      <c r="L11" s="329" t="e">
        <f>IF($H11,_xll.qlIndexFixing($J11,$E11,FALSE,$G11),"-")</f>
        <v>#N/A</v>
      </c>
      <c r="M11" s="329" t="e">
        <f t="shared" si="3"/>
        <v>#VALUE!</v>
      </c>
      <c r="N11" s="328" t="e">
        <f>_xll.qlIndexFixing($J11,$E11,TRUE,$L11)</f>
        <v>#VALUE!</v>
      </c>
      <c r="O11" s="327">
        <f t="shared" si="4"/>
        <v>0</v>
      </c>
      <c r="P11" s="316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</row>
    <row r="12" spans="1:30" x14ac:dyDescent="0.2">
      <c r="A12" s="297"/>
      <c r="B12" s="326"/>
      <c r="C12" s="334" t="s">
        <v>17</v>
      </c>
      <c r="D12" s="329" t="e">
        <f t="shared" si="0"/>
        <v>#N/A</v>
      </c>
      <c r="E12" s="333" t="s">
        <v>263</v>
      </c>
      <c r="F12" s="332" t="s">
        <v>263</v>
      </c>
      <c r="G12" s="332" t="b">
        <f t="shared" si="1"/>
        <v>0</v>
      </c>
      <c r="H12" s="331" t="e">
        <f>IF($G12,_xll.qlIndexAddFixings($J12,$E12,$F12/100,TRUE,ISERROR($K12)),NA())</f>
        <v>#N/A</v>
      </c>
      <c r="I12" s="321"/>
      <c r="J12" s="330" t="e">
        <f t="shared" si="2"/>
        <v>#N/A</v>
      </c>
      <c r="K12" s="329" t="e">
        <f>_xll.qlIndexFixing($J12,$E12,TRUE,$G12)</f>
        <v>#VALUE!</v>
      </c>
      <c r="L12" s="329" t="e">
        <f>IF($H12,_xll.qlIndexFixing($J12,$E12,FALSE,$G12),"-")</f>
        <v>#N/A</v>
      </c>
      <c r="M12" s="329" t="e">
        <f t="shared" si="3"/>
        <v>#VALUE!</v>
      </c>
      <c r="N12" s="328" t="e">
        <f>_xll.qlIndexFixing($J12,$E12,TRUE,$L12)</f>
        <v>#VALUE!</v>
      </c>
      <c r="O12" s="327">
        <f t="shared" si="4"/>
        <v>0</v>
      </c>
      <c r="P12" s="316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</row>
    <row r="13" spans="1:30" x14ac:dyDescent="0.2">
      <c r="A13" s="297"/>
      <c r="B13" s="326"/>
      <c r="C13" s="334" t="s">
        <v>16</v>
      </c>
      <c r="D13" s="329" t="e">
        <f t="shared" si="0"/>
        <v>#N/A</v>
      </c>
      <c r="E13" s="333" t="s">
        <v>263</v>
      </c>
      <c r="F13" s="332" t="s">
        <v>263</v>
      </c>
      <c r="G13" s="332" t="b">
        <f t="shared" si="1"/>
        <v>0</v>
      </c>
      <c r="H13" s="331" t="e">
        <f>IF($G13,_xll.qlIndexAddFixings($J13,$E13,$F13/100,TRUE,ISERROR($K13)),NA())</f>
        <v>#N/A</v>
      </c>
      <c r="I13" s="321"/>
      <c r="J13" s="330" t="e">
        <f t="shared" si="2"/>
        <v>#N/A</v>
      </c>
      <c r="K13" s="329" t="e">
        <f>_xll.qlIndexFixing($J13,$E13,TRUE,$G13)</f>
        <v>#VALUE!</v>
      </c>
      <c r="L13" s="329" t="e">
        <f>IF($H13,_xll.qlIndexFixing($J13,$E13,FALSE,$G13),"-")</f>
        <v>#N/A</v>
      </c>
      <c r="M13" s="329" t="e">
        <f t="shared" si="3"/>
        <v>#VALUE!</v>
      </c>
      <c r="N13" s="328" t="e">
        <f>_xll.qlIndexFixing($J13,$E13,TRUE,$L13)</f>
        <v>#VALUE!</v>
      </c>
      <c r="O13" s="327">
        <f t="shared" si="4"/>
        <v>0</v>
      </c>
      <c r="P13" s="316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</row>
    <row r="14" spans="1:30" x14ac:dyDescent="0.2">
      <c r="A14" s="297"/>
      <c r="B14" s="326"/>
      <c r="C14" s="334" t="s">
        <v>15</v>
      </c>
      <c r="D14" s="329" t="e">
        <f t="shared" si="0"/>
        <v>#N/A</v>
      </c>
      <c r="E14" s="333" t="s">
        <v>263</v>
      </c>
      <c r="F14" s="332" t="s">
        <v>263</v>
      </c>
      <c r="G14" s="332" t="b">
        <f t="shared" si="1"/>
        <v>0</v>
      </c>
      <c r="H14" s="331" t="e">
        <f>IF($G14,_xll.qlIndexAddFixings($J14,$E14,$F14/100,TRUE,ISERROR($K14)),NA())</f>
        <v>#N/A</v>
      </c>
      <c r="I14" s="321"/>
      <c r="J14" s="330" t="e">
        <f t="shared" si="2"/>
        <v>#N/A</v>
      </c>
      <c r="K14" s="329" t="e">
        <f>_xll.qlIndexFixing($J14,$E14,TRUE,$G14)</f>
        <v>#VALUE!</v>
      </c>
      <c r="L14" s="329" t="e">
        <f>IF($H14,_xll.qlIndexFixing($J14,$E14,FALSE,$G14),"-")</f>
        <v>#N/A</v>
      </c>
      <c r="M14" s="329" t="e">
        <f t="shared" si="3"/>
        <v>#VALUE!</v>
      </c>
      <c r="N14" s="328" t="e">
        <f>_xll.qlIndexFixing($J14,$E14,TRUE,$L14)</f>
        <v>#VALUE!</v>
      </c>
      <c r="O14" s="327">
        <f t="shared" si="4"/>
        <v>0</v>
      </c>
      <c r="P14" s="316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</row>
    <row r="15" spans="1:30" x14ac:dyDescent="0.2">
      <c r="A15" s="297"/>
      <c r="B15" s="326"/>
      <c r="C15" s="334" t="s">
        <v>14</v>
      </c>
      <c r="D15" s="329" t="e">
        <f t="shared" si="0"/>
        <v>#N/A</v>
      </c>
      <c r="E15" s="333" t="s">
        <v>263</v>
      </c>
      <c r="F15" s="332" t="s">
        <v>263</v>
      </c>
      <c r="G15" s="332" t="b">
        <f t="shared" si="1"/>
        <v>0</v>
      </c>
      <c r="H15" s="331" t="e">
        <f>IF($G15,_xll.qlIndexAddFixings($J15,$E15,$F15/100,TRUE,ISERROR($K15)),NA())</f>
        <v>#N/A</v>
      </c>
      <c r="I15" s="321"/>
      <c r="J15" s="330" t="e">
        <f t="shared" si="2"/>
        <v>#N/A</v>
      </c>
      <c r="K15" s="329" t="e">
        <f>_xll.qlIndexFixing($J15,$E15,TRUE,$G15)</f>
        <v>#VALUE!</v>
      </c>
      <c r="L15" s="329" t="e">
        <f>IF($H15,_xll.qlIndexFixing($J15,$E15,FALSE,$G15),"-")</f>
        <v>#N/A</v>
      </c>
      <c r="M15" s="329" t="e">
        <f t="shared" si="3"/>
        <v>#VALUE!</v>
      </c>
      <c r="N15" s="328" t="e">
        <f>_xll.qlIndexFixing($J15,$E15,TRUE,$L15)</f>
        <v>#VALUE!</v>
      </c>
      <c r="O15" s="327">
        <f t="shared" si="4"/>
        <v>0</v>
      </c>
      <c r="P15" s="316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</row>
    <row r="16" spans="1:30" x14ac:dyDescent="0.2">
      <c r="A16" s="297"/>
      <c r="B16" s="326"/>
      <c r="C16" s="334" t="s">
        <v>13</v>
      </c>
      <c r="D16" s="329" t="e">
        <f t="shared" si="0"/>
        <v>#N/A</v>
      </c>
      <c r="E16" s="333" t="s">
        <v>263</v>
      </c>
      <c r="F16" s="332" t="s">
        <v>263</v>
      </c>
      <c r="G16" s="332" t="b">
        <f t="shared" si="1"/>
        <v>0</v>
      </c>
      <c r="H16" s="331" t="e">
        <f>IF($G16,_xll.qlIndexAddFixings($J16,$E16,$F16/100,TRUE,ISERROR($K16)),NA())</f>
        <v>#N/A</v>
      </c>
      <c r="I16" s="321"/>
      <c r="J16" s="330" t="e">
        <f t="shared" si="2"/>
        <v>#N/A</v>
      </c>
      <c r="K16" s="329" t="e">
        <f>_xll.qlIndexFixing($J16,$E16,TRUE,$G16)</f>
        <v>#VALUE!</v>
      </c>
      <c r="L16" s="329" t="e">
        <f>IF($H16,_xll.qlIndexFixing($J16,$E16,FALSE,$G16),"-")</f>
        <v>#N/A</v>
      </c>
      <c r="M16" s="329" t="e">
        <f t="shared" si="3"/>
        <v>#VALUE!</v>
      </c>
      <c r="N16" s="328" t="e">
        <f>_xll.qlIndexFixing($J16,$E16,TRUE,$L16)</f>
        <v>#VALUE!</v>
      </c>
      <c r="O16" s="327">
        <f t="shared" si="4"/>
        <v>0</v>
      </c>
      <c r="P16" s="316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</row>
    <row r="17" spans="1:30" x14ac:dyDescent="0.2">
      <c r="A17" s="297"/>
      <c r="B17" s="326"/>
      <c r="C17" s="334" t="s">
        <v>12</v>
      </c>
      <c r="D17" s="329" t="e">
        <f t="shared" si="0"/>
        <v>#N/A</v>
      </c>
      <c r="E17" s="333" t="s">
        <v>263</v>
      </c>
      <c r="F17" s="332" t="s">
        <v>263</v>
      </c>
      <c r="G17" s="332" t="b">
        <f t="shared" si="1"/>
        <v>0</v>
      </c>
      <c r="H17" s="331" t="e">
        <f>IF($G17,_xll.qlIndexAddFixings($J17,$E17,$F17/100,TRUE,ISERROR($K17)),NA())</f>
        <v>#N/A</v>
      </c>
      <c r="I17" s="321"/>
      <c r="J17" s="330" t="e">
        <f t="shared" si="2"/>
        <v>#N/A</v>
      </c>
      <c r="K17" s="329" t="e">
        <f>_xll.qlIndexFixing($J17,$E17,TRUE,$G17)</f>
        <v>#VALUE!</v>
      </c>
      <c r="L17" s="329" t="e">
        <f>IF($H17,_xll.qlIndexFixing($J17,$E17,FALSE,$G17),"-")</f>
        <v>#N/A</v>
      </c>
      <c r="M17" s="329" t="e">
        <f t="shared" si="3"/>
        <v>#VALUE!</v>
      </c>
      <c r="N17" s="328" t="e">
        <f>_xll.qlIndexFixing($J17,$E17,TRUE,$L17)</f>
        <v>#VALUE!</v>
      </c>
      <c r="O17" s="327">
        <f t="shared" si="4"/>
        <v>0</v>
      </c>
      <c r="P17" s="316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</row>
    <row r="18" spans="1:30" x14ac:dyDescent="0.2">
      <c r="A18" s="297"/>
      <c r="B18" s="326"/>
      <c r="C18" s="334" t="s">
        <v>11</v>
      </c>
      <c r="D18" s="329" t="e">
        <f t="shared" si="0"/>
        <v>#N/A</v>
      </c>
      <c r="E18" s="333" t="s">
        <v>263</v>
      </c>
      <c r="F18" s="332" t="s">
        <v>263</v>
      </c>
      <c r="G18" s="332" t="b">
        <f t="shared" si="1"/>
        <v>0</v>
      </c>
      <c r="H18" s="331" t="e">
        <f>IF($G18,_xll.qlIndexAddFixings($J18,$E18,$F18/100,TRUE,ISERROR($K18)),NA())</f>
        <v>#N/A</v>
      </c>
      <c r="I18" s="321"/>
      <c r="J18" s="330" t="e">
        <f t="shared" si="2"/>
        <v>#N/A</v>
      </c>
      <c r="K18" s="329" t="e">
        <f>_xll.qlIndexFixing($J18,$E18,TRUE,$G18)</f>
        <v>#VALUE!</v>
      </c>
      <c r="L18" s="329" t="e">
        <f>IF($H18,_xll.qlIndexFixing($J18,$E18,FALSE,$G18),"-")</f>
        <v>#N/A</v>
      </c>
      <c r="M18" s="329" t="e">
        <f t="shared" si="3"/>
        <v>#VALUE!</v>
      </c>
      <c r="N18" s="328" t="e">
        <f>_xll.qlIndexFixing($J18,$E18,TRUE,$L18)</f>
        <v>#VALUE!</v>
      </c>
      <c r="O18" s="327">
        <f t="shared" si="4"/>
        <v>0</v>
      </c>
      <c r="P18" s="316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</row>
    <row r="19" spans="1:30" x14ac:dyDescent="0.2">
      <c r="A19" s="297"/>
      <c r="B19" s="326"/>
      <c r="C19" s="334" t="s">
        <v>10</v>
      </c>
      <c r="D19" s="329" t="e">
        <f t="shared" si="0"/>
        <v>#N/A</v>
      </c>
      <c r="E19" s="333" t="s">
        <v>263</v>
      </c>
      <c r="F19" s="332" t="s">
        <v>263</v>
      </c>
      <c r="G19" s="332" t="b">
        <f t="shared" si="1"/>
        <v>0</v>
      </c>
      <c r="H19" s="331" t="e">
        <f>IF($G19,_xll.qlIndexAddFixings($J19,$E19,$F19/100,TRUE,ISERROR($K19)),NA())</f>
        <v>#N/A</v>
      </c>
      <c r="I19" s="321"/>
      <c r="J19" s="330" t="e">
        <f t="shared" si="2"/>
        <v>#N/A</v>
      </c>
      <c r="K19" s="329" t="e">
        <f>_xll.qlIndexFixing($J19,$E19,TRUE,$G19)</f>
        <v>#VALUE!</v>
      </c>
      <c r="L19" s="329" t="e">
        <f>IF($H19,_xll.qlIndexFixing($J19,$E19,FALSE,$G19),"-")</f>
        <v>#N/A</v>
      </c>
      <c r="M19" s="329" t="e">
        <f t="shared" si="3"/>
        <v>#VALUE!</v>
      </c>
      <c r="N19" s="328" t="e">
        <f>_xll.qlIndexFixing($J19,$E19,TRUE,$L19)</f>
        <v>#VALUE!</v>
      </c>
      <c r="O19" s="327">
        <f t="shared" si="4"/>
        <v>0</v>
      </c>
      <c r="P19" s="316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</row>
    <row r="20" spans="1:30" x14ac:dyDescent="0.2">
      <c r="A20" s="297"/>
      <c r="B20" s="326"/>
      <c r="C20" s="334" t="s">
        <v>9</v>
      </c>
      <c r="D20" s="329" t="e">
        <f t="shared" si="0"/>
        <v>#N/A</v>
      </c>
      <c r="E20" s="333" t="s">
        <v>263</v>
      </c>
      <c r="F20" s="332" t="s">
        <v>263</v>
      </c>
      <c r="G20" s="332" t="b">
        <f t="shared" si="1"/>
        <v>0</v>
      </c>
      <c r="H20" s="331" t="e">
        <f>IF($G20,_xll.qlIndexAddFixings($J20,$E20,$F20/100,TRUE,ISERROR($K20)),NA())</f>
        <v>#N/A</v>
      </c>
      <c r="I20" s="321"/>
      <c r="J20" s="330" t="e">
        <f t="shared" si="2"/>
        <v>#N/A</v>
      </c>
      <c r="K20" s="329" t="e">
        <f>_xll.qlIndexFixing($J20,$E20,TRUE,$G20)</f>
        <v>#VALUE!</v>
      </c>
      <c r="L20" s="329" t="e">
        <f>IF($H20,_xll.qlIndexFixing($J20,$E20,FALSE,$G20),"-")</f>
        <v>#N/A</v>
      </c>
      <c r="M20" s="329" t="e">
        <f t="shared" si="3"/>
        <v>#VALUE!</v>
      </c>
      <c r="N20" s="328" t="e">
        <f>_xll.qlIndexFixing($J20,$E20,TRUE,$L20)</f>
        <v>#VALUE!</v>
      </c>
      <c r="O20" s="327">
        <f t="shared" si="4"/>
        <v>0</v>
      </c>
      <c r="P20" s="316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</row>
    <row r="21" spans="1:30" x14ac:dyDescent="0.2">
      <c r="A21" s="297"/>
      <c r="B21" s="326"/>
      <c r="C21" s="325" t="s">
        <v>8</v>
      </c>
      <c r="D21" s="319" t="e">
        <f t="shared" si="0"/>
        <v>#N/A</v>
      </c>
      <c r="E21" s="324" t="s">
        <v>263</v>
      </c>
      <c r="F21" s="323" t="s">
        <v>263</v>
      </c>
      <c r="G21" s="323" t="b">
        <f t="shared" si="1"/>
        <v>0</v>
      </c>
      <c r="H21" s="322" t="e">
        <f>IF($G21,_xll.qlIndexAddFixings($J21,$E21,$F21/100,TRUE,ISERROR($K21)),NA())</f>
        <v>#N/A</v>
      </c>
      <c r="I21" s="321"/>
      <c r="J21" s="320" t="e">
        <f t="shared" si="2"/>
        <v>#N/A</v>
      </c>
      <c r="K21" s="319" t="e">
        <f>_xll.qlIndexFixing($J21,$E21,TRUE,$G21)</f>
        <v>#VALUE!</v>
      </c>
      <c r="L21" s="319" t="e">
        <f>IF($H21,_xll.qlIndexFixing($J21,$E21,FALSE,$G21),"-")</f>
        <v>#N/A</v>
      </c>
      <c r="M21" s="319" t="e">
        <f t="shared" si="3"/>
        <v>#VALUE!</v>
      </c>
      <c r="N21" s="318" t="e">
        <f>_xll.qlIndexFixing($J21,$E21,TRUE,$L21)</f>
        <v>#VALUE!</v>
      </c>
      <c r="O21" s="317">
        <f t="shared" si="4"/>
        <v>0</v>
      </c>
      <c r="P21" s="316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</row>
    <row r="22" spans="1:30" ht="12" thickBot="1" x14ac:dyDescent="0.25">
      <c r="A22" s="297"/>
      <c r="B22" s="315"/>
      <c r="C22" s="312"/>
      <c r="D22" s="312"/>
      <c r="E22" s="314"/>
      <c r="F22" s="313"/>
      <c r="G22" s="313"/>
      <c r="H22" s="312"/>
      <c r="I22" s="312"/>
      <c r="J22" s="312"/>
      <c r="K22" s="312"/>
      <c r="L22" s="312"/>
      <c r="M22" s="312"/>
      <c r="N22" s="312"/>
      <c r="O22" s="312"/>
      <c r="P22" s="311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</row>
    <row r="23" spans="1:30" ht="12" thickBot="1" x14ac:dyDescent="0.25">
      <c r="A23" s="297"/>
      <c r="B23" s="297"/>
      <c r="C23" s="297"/>
      <c r="D23" s="297"/>
      <c r="E23" s="310"/>
      <c r="F23" s="309"/>
      <c r="G23" s="309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</row>
    <row r="24" spans="1:30" s="297" customFormat="1" x14ac:dyDescent="0.2">
      <c r="C24" s="308" t="s">
        <v>71</v>
      </c>
      <c r="D24" s="307" t="s">
        <v>248</v>
      </c>
      <c r="E24" s="306" t="s">
        <v>248</v>
      </c>
      <c r="F24" s="305"/>
    </row>
    <row r="25" spans="1:30" s="297" customFormat="1" x14ac:dyDescent="0.2">
      <c r="C25" s="303" t="s">
        <v>70</v>
      </c>
      <c r="D25" s="302" t="s">
        <v>253</v>
      </c>
      <c r="E25" s="301" t="s">
        <v>252</v>
      </c>
      <c r="J25" s="304"/>
    </row>
    <row r="26" spans="1:30" s="297" customFormat="1" x14ac:dyDescent="0.2">
      <c r="C26" s="303" t="s">
        <v>239</v>
      </c>
      <c r="D26" s="302" t="s">
        <v>248</v>
      </c>
      <c r="E26" s="301" t="s">
        <v>248</v>
      </c>
      <c r="J26" s="304"/>
    </row>
    <row r="27" spans="1:30" s="297" customFormat="1" x14ac:dyDescent="0.2">
      <c r="C27" s="303" t="s">
        <v>238</v>
      </c>
      <c r="D27" s="302" t="s">
        <v>248</v>
      </c>
      <c r="E27" s="301" t="s">
        <v>248</v>
      </c>
      <c r="J27" s="304"/>
    </row>
    <row r="28" spans="1:30" s="297" customFormat="1" x14ac:dyDescent="0.2">
      <c r="C28" s="303" t="s">
        <v>68</v>
      </c>
      <c r="D28" s="302" t="s">
        <v>248</v>
      </c>
      <c r="E28" s="301" t="s">
        <v>248</v>
      </c>
    </row>
    <row r="29" spans="1:30" s="297" customFormat="1" x14ac:dyDescent="0.2">
      <c r="C29" s="303" t="s">
        <v>67</v>
      </c>
      <c r="D29" s="302" t="s">
        <v>248</v>
      </c>
      <c r="E29" s="301" t="s">
        <v>248</v>
      </c>
    </row>
    <row r="30" spans="1:30" s="297" customFormat="1" ht="12" thickBot="1" x14ac:dyDescent="0.25">
      <c r="C30" s="300" t="s">
        <v>64</v>
      </c>
      <c r="D30" s="299" t="s">
        <v>248</v>
      </c>
      <c r="E30" s="298" t="s">
        <v>248</v>
      </c>
    </row>
    <row r="31" spans="1:30" s="297" customFormat="1" x14ac:dyDescent="0.2"/>
    <row r="32" spans="1:30" s="297" customFormat="1" x14ac:dyDescent="0.2"/>
    <row r="33" s="297" customFormat="1" x14ac:dyDescent="0.2"/>
    <row r="34" s="297" customFormat="1" x14ac:dyDescent="0.2"/>
    <row r="35" s="297" customFormat="1" x14ac:dyDescent="0.2"/>
    <row r="36" s="297" customFormat="1" x14ac:dyDescent="0.2"/>
    <row r="37" s="297" customFormat="1" x14ac:dyDescent="0.2"/>
    <row r="38" s="297" customFormat="1" x14ac:dyDescent="0.2"/>
    <row r="39" s="297" customFormat="1" x14ac:dyDescent="0.2"/>
    <row r="40" s="297" customFormat="1" x14ac:dyDescent="0.2"/>
    <row r="41" s="297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296" customWidth="1"/>
    <col min="3" max="3" width="5.7109375" style="296" bestFit="1" customWidth="1"/>
    <col min="4" max="4" width="12.140625" style="296" bestFit="1" customWidth="1"/>
    <col min="5" max="5" width="12.85546875" style="296" customWidth="1"/>
    <col min="6" max="6" width="7.42578125" style="296" customWidth="1"/>
    <col min="7" max="7" width="6" style="296" bestFit="1" customWidth="1"/>
    <col min="8" max="8" width="5.5703125" style="296" bestFit="1" customWidth="1"/>
    <col min="9" max="9" width="2.7109375" style="296" customWidth="1"/>
    <col min="10" max="10" width="9.5703125" style="296" bestFit="1" customWidth="1"/>
    <col min="11" max="11" width="11.42578125" style="296" bestFit="1" customWidth="1"/>
    <col min="12" max="12" width="8.7109375" style="296" bestFit="1" customWidth="1"/>
    <col min="13" max="13" width="7.7109375" style="296" bestFit="1" customWidth="1"/>
    <col min="14" max="14" width="10" style="296" bestFit="1" customWidth="1"/>
    <col min="15" max="15" width="7.140625" style="296" hidden="1" customWidth="1"/>
    <col min="16" max="17" width="2.7109375" style="296" customWidth="1"/>
    <col min="18" max="18" width="12.85546875" style="296" bestFit="1" customWidth="1"/>
    <col min="19" max="19" width="7.140625" style="296" bestFit="1" customWidth="1"/>
    <col min="20" max="20" width="6" style="296" bestFit="1" customWidth="1"/>
    <col min="21" max="16384" width="9.140625" style="296"/>
  </cols>
  <sheetData>
    <row r="1" spans="1:30" ht="12" thickBot="1" x14ac:dyDescent="0.25">
      <c r="A1" s="367" t="s">
        <v>255</v>
      </c>
      <c r="B1" s="297"/>
      <c r="C1" s="297"/>
      <c r="D1" s="302"/>
      <c r="E1" s="310"/>
      <c r="F1" s="356"/>
      <c r="G1" s="356"/>
      <c r="H1" s="297"/>
      <c r="I1" s="302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</row>
    <row r="2" spans="1:30" ht="22.5" customHeight="1" x14ac:dyDescent="0.4">
      <c r="A2" s="297"/>
      <c r="B2" s="355"/>
      <c r="C2" s="349"/>
      <c r="D2" s="354" t="e">
        <f>VLOOKUP(Currency,Traits,2,FALSE)</f>
        <v>#N/A</v>
      </c>
      <c r="E2" s="353"/>
      <c r="F2" s="352"/>
      <c r="G2" s="352"/>
      <c r="H2" s="349"/>
      <c r="I2" s="349"/>
      <c r="J2" s="351" t="e">
        <f>VLOOKUP(Currency,Traits,3,FALSE)</f>
        <v>#N/A</v>
      </c>
      <c r="K2" s="349"/>
      <c r="L2" s="349"/>
      <c r="M2" s="350">
        <f>MAX(O4:O21)</f>
        <v>0</v>
      </c>
      <c r="N2" s="349"/>
      <c r="O2" s="349"/>
      <c r="P2" s="348"/>
      <c r="Q2" s="297"/>
      <c r="R2" s="297" t="s">
        <v>79</v>
      </c>
      <c r="S2" s="29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</row>
    <row r="3" spans="1:30" ht="22.5" x14ac:dyDescent="0.2">
      <c r="A3" s="297"/>
      <c r="B3" s="326"/>
      <c r="C3" s="346" t="s">
        <v>23</v>
      </c>
      <c r="D3" s="345" t="str">
        <f>_xll.RData(D4:D21,E3:F3,"RTFEED:IDN",,,E4)</f>
        <v>Updated at 12:37:12</v>
      </c>
      <c r="E3" s="345" t="s">
        <v>246</v>
      </c>
      <c r="F3" s="345" t="s">
        <v>178</v>
      </c>
      <c r="G3" s="345" t="s">
        <v>245</v>
      </c>
      <c r="H3" s="344" t="s">
        <v>244</v>
      </c>
      <c r="I3" s="347"/>
      <c r="J3" s="346" t="s">
        <v>190</v>
      </c>
      <c r="K3" s="345" t="s">
        <v>243</v>
      </c>
      <c r="L3" s="345" t="s">
        <v>242</v>
      </c>
      <c r="M3" s="345" t="s">
        <v>241</v>
      </c>
      <c r="N3" s="344" t="s">
        <v>240</v>
      </c>
      <c r="O3" s="343"/>
      <c r="P3" s="316"/>
      <c r="Q3" s="297"/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/>
      <c r="AC3" s="297"/>
      <c r="AD3" s="297"/>
    </row>
    <row r="4" spans="1:30" ht="15" x14ac:dyDescent="0.25">
      <c r="A4" s="297"/>
      <c r="B4" s="326"/>
      <c r="C4" s="342" t="s">
        <v>149</v>
      </c>
      <c r="D4" s="337" t="e">
        <f t="shared" ref="D4:D21" si="0">Currency&amp;$D$2&amp;$C4&amp;"D="</f>
        <v>#N/A</v>
      </c>
      <c r="E4" s="341" t="s">
        <v>263</v>
      </c>
      <c r="F4" s="362" t="s">
        <v>263</v>
      </c>
      <c r="G4" s="340" t="b">
        <f t="shared" ref="G4:G21" si="1">IF(AND(ISNUMBER($F4),$F4&lt;&gt;0%),TRUE,FALSE)</f>
        <v>0</v>
      </c>
      <c r="H4" s="339" t="e">
        <f>IF($G4,_xll.qlIndexAddFixings($J4,$E4,$F4/100,TRUE,ISERROR($K4)),NA())</f>
        <v>#N/A</v>
      </c>
      <c r="I4" s="321"/>
      <c r="J4" s="338" t="e">
        <f t="shared" ref="J4:J21" si="2">PROPER(Currency)&amp;$J$2&amp;$C4</f>
        <v>#N/A</v>
      </c>
      <c r="K4" s="337" t="e">
        <f>_xll.qlIndexFixing($J4,$E4,TRUE,$G4)</f>
        <v>#VALUE!</v>
      </c>
      <c r="L4" s="337" t="e">
        <f>IF($H4,_xll.qlIndexFixing($J4,$E4,FALSE,$G4),"-")</f>
        <v>#N/A</v>
      </c>
      <c r="M4" s="337" t="e">
        <f t="shared" ref="M4:M21" si="3">K4-L4</f>
        <v>#VALUE!</v>
      </c>
      <c r="N4" s="336" t="e">
        <f>_xll.qlIndexFixing($J4,$E4,TRUE,$L4)</f>
        <v>#VALUE!</v>
      </c>
      <c r="O4" s="335">
        <f>IF(ISERROR(M4),0,ABS(M4))</f>
        <v>0</v>
      </c>
      <c r="P4" s="316"/>
      <c r="Q4" s="297"/>
      <c r="R4" s="297" t="str">
        <f>Currency&amp;$C4&amp;"D"&amp;$R$2</f>
        <v>CNHOND_Quote</v>
      </c>
      <c r="S4" s="364" t="e">
        <f>_xll.qlQuoteValue(R4,ISERROR(H4))</f>
        <v>#NUM!</v>
      </c>
      <c r="T4" s="363" t="e">
        <f>IF(E4=EvaluationDate,S4-F4/100,NA())</f>
        <v>#N/A</v>
      </c>
      <c r="U4" s="297"/>
      <c r="V4" s="297"/>
      <c r="W4" s="297"/>
      <c r="X4" s="297"/>
      <c r="Y4" s="297"/>
      <c r="Z4" s="297"/>
      <c r="AA4" s="297"/>
      <c r="AB4" s="297"/>
      <c r="AC4" s="297"/>
      <c r="AD4" s="297"/>
    </row>
    <row r="5" spans="1:30" ht="15" x14ac:dyDescent="0.25">
      <c r="A5" s="297"/>
      <c r="B5" s="326"/>
      <c r="C5" s="334" t="s">
        <v>180</v>
      </c>
      <c r="D5" s="329" t="e">
        <f t="shared" si="0"/>
        <v>#N/A</v>
      </c>
      <c r="E5" s="333" t="s">
        <v>263</v>
      </c>
      <c r="F5" s="361" t="s">
        <v>263</v>
      </c>
      <c r="G5" s="332" t="b">
        <f t="shared" si="1"/>
        <v>0</v>
      </c>
      <c r="H5" s="331" t="e">
        <f>IF($G5,_xll.qlIndexAddFixings($J5,$E5,$F5/100,TRUE,ISERROR($K5)),NA())</f>
        <v>#N/A</v>
      </c>
      <c r="I5" s="321"/>
      <c r="J5" s="330" t="e">
        <f t="shared" si="2"/>
        <v>#N/A</v>
      </c>
      <c r="K5" s="329" t="e">
        <f>_xll.qlIndexFixing($J5,$E5,TRUE,$G5)</f>
        <v>#VALUE!</v>
      </c>
      <c r="L5" s="329" t="e">
        <f>IF($H5,_xll.qlIndexFixing($J5,$E5,FALSE,$G5),"-")</f>
        <v>#N/A</v>
      </c>
      <c r="M5" s="329" t="e">
        <f t="shared" si="3"/>
        <v>#VALUE!</v>
      </c>
      <c r="N5" s="328" t="e">
        <f>_xll.qlIndexFixing($J5,$E5,TRUE,$L5)</f>
        <v>#VALUE!</v>
      </c>
      <c r="O5" s="327"/>
      <c r="P5" s="316"/>
      <c r="Q5" s="297"/>
      <c r="R5" s="297"/>
      <c r="S5" s="364"/>
      <c r="T5" s="363"/>
      <c r="U5" s="297"/>
      <c r="V5" s="297"/>
      <c r="W5" s="297"/>
      <c r="X5" s="297"/>
      <c r="Y5" s="297"/>
      <c r="Z5" s="297"/>
      <c r="AA5" s="297"/>
      <c r="AB5" s="297"/>
      <c r="AC5" s="297"/>
      <c r="AD5" s="297"/>
    </row>
    <row r="6" spans="1:30" ht="15" x14ac:dyDescent="0.25">
      <c r="A6" s="297"/>
      <c r="B6" s="326"/>
      <c r="C6" s="334" t="s">
        <v>177</v>
      </c>
      <c r="D6" s="329" t="e">
        <f t="shared" si="0"/>
        <v>#N/A</v>
      </c>
      <c r="E6" s="333" t="s">
        <v>263</v>
      </c>
      <c r="F6" s="361" t="s">
        <v>263</v>
      </c>
      <c r="G6" s="332" t="b">
        <f t="shared" si="1"/>
        <v>0</v>
      </c>
      <c r="H6" s="331" t="e">
        <f>IF($G6,_xll.qlIndexAddFixings($J6,$E6,$F6/100,TRUE,ISERROR($K6)),NA())</f>
        <v>#N/A</v>
      </c>
      <c r="I6" s="321"/>
      <c r="J6" s="330" t="e">
        <f t="shared" si="2"/>
        <v>#N/A</v>
      </c>
      <c r="K6" s="329" t="e">
        <f>_xll.qlIndexFixing($J6,$E6,TRUE,$G6)</f>
        <v>#VALUE!</v>
      </c>
      <c r="L6" s="329" t="e">
        <f>IF($H6,_xll.qlIndexFixing($J6,$E6,FALSE,$G6),"-")</f>
        <v>#N/A</v>
      </c>
      <c r="M6" s="329" t="e">
        <f t="shared" si="3"/>
        <v>#VALUE!</v>
      </c>
      <c r="N6" s="328" t="e">
        <f>_xll.qlIndexFixing($J6,$E6,TRUE,$L6)</f>
        <v>#VALUE!</v>
      </c>
      <c r="O6" s="327"/>
      <c r="P6" s="316"/>
      <c r="Q6" s="297"/>
      <c r="R6" s="297"/>
      <c r="S6" s="364"/>
      <c r="T6" s="363"/>
      <c r="U6" s="297"/>
      <c r="V6" s="297"/>
      <c r="W6" s="297"/>
      <c r="X6" s="297"/>
      <c r="Y6" s="297"/>
      <c r="Z6" s="297"/>
      <c r="AA6" s="297"/>
      <c r="AB6" s="297"/>
      <c r="AC6" s="297"/>
      <c r="AD6" s="297"/>
    </row>
    <row r="7" spans="1:30" ht="15" x14ac:dyDescent="0.25">
      <c r="A7" s="297"/>
      <c r="B7" s="326"/>
      <c r="C7" s="334" t="s">
        <v>22</v>
      </c>
      <c r="D7" s="329" t="e">
        <f t="shared" si="0"/>
        <v>#N/A</v>
      </c>
      <c r="E7" s="333" t="s">
        <v>263</v>
      </c>
      <c r="F7" s="332" t="s">
        <v>263</v>
      </c>
      <c r="G7" s="332" t="b">
        <f t="shared" si="1"/>
        <v>0</v>
      </c>
      <c r="H7" s="331" t="e">
        <f>IF($G7,_xll.qlIndexAddFixings($J7,$E7,$F7/100,TRUE,ISERROR($K7)),NA())</f>
        <v>#N/A</v>
      </c>
      <c r="I7" s="321"/>
      <c r="J7" s="330" t="e">
        <f t="shared" si="2"/>
        <v>#N/A</v>
      </c>
      <c r="K7" s="329" t="e">
        <f>_xll.qlIndexFixing($J7,$E7,TRUE,$G7)</f>
        <v>#VALUE!</v>
      </c>
      <c r="L7" s="329" t="e">
        <f>IF($H7,_xll.qlIndexFixing($J7,$E7,FALSE,$G7),"-")</f>
        <v>#N/A</v>
      </c>
      <c r="M7" s="329" t="e">
        <f t="shared" si="3"/>
        <v>#VALUE!</v>
      </c>
      <c r="N7" s="328" t="e">
        <f>_xll.qlIndexFixing($J7,$E7,TRUE,$L7)</f>
        <v>#VALUE!</v>
      </c>
      <c r="O7" s="327">
        <f t="shared" ref="O7:O21" si="4">IF(ISERROR(M7),0,ABS(M7))</f>
        <v>0</v>
      </c>
      <c r="P7" s="316"/>
      <c r="Q7" s="297"/>
      <c r="R7" s="297" t="str">
        <f t="shared" ref="R7:R21" si="5">Currency&amp;$C7&amp;"D"&amp;$R$2</f>
        <v>CNHSWD_Quote</v>
      </c>
      <c r="S7" s="364" t="e">
        <f>_xll.qlQuoteValue(R7,ISERROR(H7))</f>
        <v>#NUM!</v>
      </c>
      <c r="T7" s="363" t="e">
        <f t="shared" ref="T7:T21" si="6">IF(E7=EvaluationDate,S7-F7/100,NA())</f>
        <v>#N/A</v>
      </c>
      <c r="U7" s="297"/>
      <c r="V7" s="297"/>
      <c r="W7" s="297"/>
      <c r="X7" s="297"/>
      <c r="Y7" s="297"/>
      <c r="Z7" s="297"/>
      <c r="AA7" s="297"/>
      <c r="AB7" s="297"/>
      <c r="AC7" s="297"/>
      <c r="AD7" s="297"/>
    </row>
    <row r="8" spans="1:30" ht="15" x14ac:dyDescent="0.25">
      <c r="A8" s="297"/>
      <c r="B8" s="326"/>
      <c r="C8" s="334" t="s">
        <v>21</v>
      </c>
      <c r="D8" s="329" t="e">
        <f t="shared" si="0"/>
        <v>#N/A</v>
      </c>
      <c r="E8" s="333" t="s">
        <v>263</v>
      </c>
      <c r="F8" s="332" t="s">
        <v>263</v>
      </c>
      <c r="G8" s="332" t="b">
        <f t="shared" si="1"/>
        <v>0</v>
      </c>
      <c r="H8" s="331" t="e">
        <f>IF($G8,_xll.qlIndexAddFixings($J8,$E8,$F8/100,TRUE,ISERROR($K8)),NA())</f>
        <v>#N/A</v>
      </c>
      <c r="I8" s="321"/>
      <c r="J8" s="330" t="e">
        <f t="shared" si="2"/>
        <v>#N/A</v>
      </c>
      <c r="K8" s="329" t="e">
        <f>_xll.qlIndexFixing($J8,$E8,TRUE,$G8)</f>
        <v>#VALUE!</v>
      </c>
      <c r="L8" s="329" t="e">
        <f>IF($H8,_xll.qlIndexFixing($J8,$E8,FALSE,$G8),"-")</f>
        <v>#N/A</v>
      </c>
      <c r="M8" s="329" t="e">
        <f t="shared" si="3"/>
        <v>#VALUE!</v>
      </c>
      <c r="N8" s="328" t="e">
        <f>_xll.qlIndexFixing($J8,$E8,TRUE,$L8)</f>
        <v>#VALUE!</v>
      </c>
      <c r="O8" s="327">
        <f t="shared" si="4"/>
        <v>0</v>
      </c>
      <c r="P8" s="316"/>
      <c r="Q8" s="297"/>
      <c r="R8" s="297" t="str">
        <f t="shared" si="5"/>
        <v>CNH2WD_Quote</v>
      </c>
      <c r="S8" s="364" t="e">
        <f>_xll.qlQuoteValue(R8,ISERROR(H8))</f>
        <v>#NUM!</v>
      </c>
      <c r="T8" s="363" t="e">
        <f t="shared" si="6"/>
        <v>#N/A</v>
      </c>
      <c r="U8" s="297"/>
      <c r="V8" s="297"/>
      <c r="W8" s="297"/>
      <c r="X8" s="297"/>
      <c r="Y8" s="297"/>
      <c r="Z8" s="297"/>
      <c r="AA8" s="297"/>
      <c r="AB8" s="297"/>
      <c r="AC8" s="297"/>
      <c r="AD8" s="297"/>
    </row>
    <row r="9" spans="1:30" ht="15" x14ac:dyDescent="0.25">
      <c r="A9" s="297"/>
      <c r="B9" s="326"/>
      <c r="C9" s="334" t="s">
        <v>20</v>
      </c>
      <c r="D9" s="329" t="e">
        <f t="shared" si="0"/>
        <v>#N/A</v>
      </c>
      <c r="E9" s="333" t="s">
        <v>263</v>
      </c>
      <c r="F9" s="332" t="s">
        <v>263</v>
      </c>
      <c r="G9" s="332" t="b">
        <f t="shared" si="1"/>
        <v>0</v>
      </c>
      <c r="H9" s="331" t="e">
        <f>IF($G9,_xll.qlIndexAddFixings($J9,$E9,$F9/100,TRUE,ISERROR($K9)),NA())</f>
        <v>#N/A</v>
      </c>
      <c r="I9" s="321"/>
      <c r="J9" s="330" t="e">
        <f t="shared" si="2"/>
        <v>#N/A</v>
      </c>
      <c r="K9" s="329" t="e">
        <f>_xll.qlIndexFixing($J9,$E9,TRUE,$G9)</f>
        <v>#VALUE!</v>
      </c>
      <c r="L9" s="329" t="e">
        <f>IF($H9,_xll.qlIndexFixing($J9,$E9,FALSE,$G9),"-")</f>
        <v>#N/A</v>
      </c>
      <c r="M9" s="329" t="e">
        <f t="shared" si="3"/>
        <v>#VALUE!</v>
      </c>
      <c r="N9" s="328" t="e">
        <f>_xll.qlIndexFixing($J9,$E9,TRUE,$L9)</f>
        <v>#VALUE!</v>
      </c>
      <c r="O9" s="327">
        <f t="shared" si="4"/>
        <v>0</v>
      </c>
      <c r="P9" s="316"/>
      <c r="Q9" s="297"/>
      <c r="R9" s="297" t="str">
        <f t="shared" si="5"/>
        <v>CNH3WD_Quote</v>
      </c>
      <c r="S9" s="364" t="e">
        <f>_xll.qlQuoteValue(R9,ISERROR(H9))</f>
        <v>#NUM!</v>
      </c>
      <c r="T9" s="363" t="e">
        <f t="shared" si="6"/>
        <v>#N/A</v>
      </c>
      <c r="U9" s="297"/>
      <c r="V9" s="297"/>
      <c r="W9" s="297"/>
      <c r="X9" s="297"/>
      <c r="Y9" s="297"/>
      <c r="Z9" s="297"/>
      <c r="AA9" s="297"/>
      <c r="AB9" s="297"/>
      <c r="AC9" s="297"/>
      <c r="AD9" s="297"/>
    </row>
    <row r="10" spans="1:30" ht="15" x14ac:dyDescent="0.25">
      <c r="A10" s="297"/>
      <c r="B10" s="326"/>
      <c r="C10" s="334" t="s">
        <v>19</v>
      </c>
      <c r="D10" s="329" t="e">
        <f t="shared" si="0"/>
        <v>#N/A</v>
      </c>
      <c r="E10" s="333" t="s">
        <v>263</v>
      </c>
      <c r="F10" s="332" t="s">
        <v>263</v>
      </c>
      <c r="G10" s="332" t="b">
        <f t="shared" si="1"/>
        <v>0</v>
      </c>
      <c r="H10" s="331" t="e">
        <f>IF($G10,_xll.qlIndexAddFixings($J10,$E10,$F10/100,TRUE,ISERROR($K10)),NA())</f>
        <v>#N/A</v>
      </c>
      <c r="I10" s="321"/>
      <c r="J10" s="330" t="e">
        <f t="shared" si="2"/>
        <v>#N/A</v>
      </c>
      <c r="K10" s="329" t="e">
        <f>_xll.qlIndexFixing($J10,$E10,TRUE,$G10)</f>
        <v>#VALUE!</v>
      </c>
      <c r="L10" s="329" t="e">
        <f>IF($H10,_xll.qlIndexFixing($J10,$E10,FALSE,$G10),"-")</f>
        <v>#N/A</v>
      </c>
      <c r="M10" s="329" t="e">
        <f t="shared" si="3"/>
        <v>#VALUE!</v>
      </c>
      <c r="N10" s="328" t="e">
        <f>_xll.qlIndexFixing($J10,$E10,TRUE,$L10)</f>
        <v>#VALUE!</v>
      </c>
      <c r="O10" s="327">
        <f t="shared" si="4"/>
        <v>0</v>
      </c>
      <c r="P10" s="316"/>
      <c r="Q10" s="297"/>
      <c r="R10" s="297" t="str">
        <f t="shared" si="5"/>
        <v>CNH1MD_Quote</v>
      </c>
      <c r="S10" s="364" t="e">
        <f>_xll.qlQuoteValue(R10,ISERROR(H10))</f>
        <v>#NUM!</v>
      </c>
      <c r="T10" s="363" t="e">
        <f t="shared" si="6"/>
        <v>#N/A</v>
      </c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</row>
    <row r="11" spans="1:30" ht="15" x14ac:dyDescent="0.25">
      <c r="A11" s="297"/>
      <c r="B11" s="326"/>
      <c r="C11" s="334" t="s">
        <v>18</v>
      </c>
      <c r="D11" s="329" t="e">
        <f t="shared" si="0"/>
        <v>#N/A</v>
      </c>
      <c r="E11" s="333" t="s">
        <v>263</v>
      </c>
      <c r="F11" s="332" t="s">
        <v>263</v>
      </c>
      <c r="G11" s="332" t="b">
        <f t="shared" si="1"/>
        <v>0</v>
      </c>
      <c r="H11" s="331" t="e">
        <f>IF($G11,_xll.qlIndexAddFixings($J11,$E11,$F11/100,TRUE,ISERROR($K11)),NA())</f>
        <v>#N/A</v>
      </c>
      <c r="I11" s="321"/>
      <c r="J11" s="330" t="e">
        <f t="shared" si="2"/>
        <v>#N/A</v>
      </c>
      <c r="K11" s="329" t="e">
        <f>_xll.qlIndexFixing($J11,$E11,TRUE,$G11)</f>
        <v>#VALUE!</v>
      </c>
      <c r="L11" s="329" t="e">
        <f>IF($H11,_xll.qlIndexFixing($J11,$E11,FALSE,$G11),"-")</f>
        <v>#N/A</v>
      </c>
      <c r="M11" s="329" t="e">
        <f t="shared" si="3"/>
        <v>#VALUE!</v>
      </c>
      <c r="N11" s="328" t="e">
        <f>_xll.qlIndexFixing($J11,$E11,TRUE,$L11)</f>
        <v>#VALUE!</v>
      </c>
      <c r="O11" s="327">
        <f t="shared" si="4"/>
        <v>0</v>
      </c>
      <c r="P11" s="316"/>
      <c r="Q11" s="297"/>
      <c r="R11" s="297" t="str">
        <f t="shared" si="5"/>
        <v>CNH2MD_Quote</v>
      </c>
      <c r="S11" s="364" t="e">
        <f>_xll.qlQuoteValue(R11,ISERROR(H11))</f>
        <v>#NUM!</v>
      </c>
      <c r="T11" s="363" t="e">
        <f t="shared" si="6"/>
        <v>#N/A</v>
      </c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</row>
    <row r="12" spans="1:30" ht="15" x14ac:dyDescent="0.25">
      <c r="A12" s="297"/>
      <c r="B12" s="326"/>
      <c r="C12" s="334" t="s">
        <v>17</v>
      </c>
      <c r="D12" s="329" t="e">
        <f t="shared" si="0"/>
        <v>#N/A</v>
      </c>
      <c r="E12" s="333" t="s">
        <v>263</v>
      </c>
      <c r="F12" s="332" t="s">
        <v>263</v>
      </c>
      <c r="G12" s="332" t="b">
        <f t="shared" si="1"/>
        <v>0</v>
      </c>
      <c r="H12" s="331" t="e">
        <f>IF($G12,_xll.qlIndexAddFixings($J12,$E12,$F12/100,TRUE,ISERROR($K12)),NA())</f>
        <v>#N/A</v>
      </c>
      <c r="I12" s="321"/>
      <c r="J12" s="330" t="e">
        <f t="shared" si="2"/>
        <v>#N/A</v>
      </c>
      <c r="K12" s="329" t="e">
        <f>_xll.qlIndexFixing($J12,$E12,TRUE,$G12)</f>
        <v>#VALUE!</v>
      </c>
      <c r="L12" s="329" t="e">
        <f>IF($H12,_xll.qlIndexFixing($J12,$E12,FALSE,$G12),"-")</f>
        <v>#N/A</v>
      </c>
      <c r="M12" s="329" t="e">
        <f t="shared" si="3"/>
        <v>#VALUE!</v>
      </c>
      <c r="N12" s="328" t="e">
        <f>_xll.qlIndexFixing($J12,$E12,TRUE,$L12)</f>
        <v>#VALUE!</v>
      </c>
      <c r="O12" s="327">
        <f t="shared" si="4"/>
        <v>0</v>
      </c>
      <c r="P12" s="316"/>
      <c r="Q12" s="297"/>
      <c r="R12" s="297" t="str">
        <f t="shared" si="5"/>
        <v>CNH3MD_Quote</v>
      </c>
      <c r="S12" s="364" t="e">
        <f>_xll.qlQuoteValue(R12,ISERROR(H12))</f>
        <v>#NUM!</v>
      </c>
      <c r="T12" s="363" t="e">
        <f t="shared" si="6"/>
        <v>#N/A</v>
      </c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</row>
    <row r="13" spans="1:30" ht="15" x14ac:dyDescent="0.25">
      <c r="A13" s="297"/>
      <c r="B13" s="326"/>
      <c r="C13" s="334" t="s">
        <v>16</v>
      </c>
      <c r="D13" s="329" t="e">
        <f t="shared" si="0"/>
        <v>#N/A</v>
      </c>
      <c r="E13" s="333" t="s">
        <v>263</v>
      </c>
      <c r="F13" s="332" t="s">
        <v>263</v>
      </c>
      <c r="G13" s="332" t="b">
        <f t="shared" si="1"/>
        <v>0</v>
      </c>
      <c r="H13" s="331" t="e">
        <f>IF($G13,_xll.qlIndexAddFixings($J13,$E13,$F13/100,TRUE,ISERROR($K13)),NA())</f>
        <v>#N/A</v>
      </c>
      <c r="I13" s="321"/>
      <c r="J13" s="330" t="e">
        <f t="shared" si="2"/>
        <v>#N/A</v>
      </c>
      <c r="K13" s="329" t="e">
        <f>_xll.qlIndexFixing($J13,$E13,TRUE,$G13)</f>
        <v>#VALUE!</v>
      </c>
      <c r="L13" s="329" t="e">
        <f>IF($H13,_xll.qlIndexFixing($J13,$E13,FALSE,$G13),"-")</f>
        <v>#N/A</v>
      </c>
      <c r="M13" s="329" t="e">
        <f t="shared" si="3"/>
        <v>#VALUE!</v>
      </c>
      <c r="N13" s="328" t="e">
        <f>_xll.qlIndexFixing($J13,$E13,TRUE,$L13)</f>
        <v>#VALUE!</v>
      </c>
      <c r="O13" s="327">
        <f t="shared" si="4"/>
        <v>0</v>
      </c>
      <c r="P13" s="316"/>
      <c r="Q13" s="297"/>
      <c r="R13" s="297" t="str">
        <f t="shared" si="5"/>
        <v>CNH4MD_Quote</v>
      </c>
      <c r="S13" s="364" t="e">
        <f>_xll.qlQuoteValue(R13,ISERROR(H13))</f>
        <v>#NUM!</v>
      </c>
      <c r="T13" s="363" t="e">
        <f t="shared" si="6"/>
        <v>#N/A</v>
      </c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</row>
    <row r="14" spans="1:30" ht="15" x14ac:dyDescent="0.25">
      <c r="A14" s="297"/>
      <c r="B14" s="326"/>
      <c r="C14" s="334" t="s">
        <v>15</v>
      </c>
      <c r="D14" s="329" t="e">
        <f t="shared" si="0"/>
        <v>#N/A</v>
      </c>
      <c r="E14" s="333" t="s">
        <v>263</v>
      </c>
      <c r="F14" s="332" t="s">
        <v>263</v>
      </c>
      <c r="G14" s="332" t="b">
        <f t="shared" si="1"/>
        <v>0</v>
      </c>
      <c r="H14" s="331" t="e">
        <f>IF($G14,_xll.qlIndexAddFixings($J14,$E14,$F14/100,TRUE,ISERROR($K14)),NA())</f>
        <v>#N/A</v>
      </c>
      <c r="I14" s="321"/>
      <c r="J14" s="330" t="e">
        <f t="shared" si="2"/>
        <v>#N/A</v>
      </c>
      <c r="K14" s="329" t="e">
        <f>_xll.qlIndexFixing($J14,$E14,TRUE,$G14)</f>
        <v>#VALUE!</v>
      </c>
      <c r="L14" s="329" t="e">
        <f>IF($H14,_xll.qlIndexFixing($J14,$E14,FALSE,$G14),"-")</f>
        <v>#N/A</v>
      </c>
      <c r="M14" s="329" t="e">
        <f t="shared" si="3"/>
        <v>#VALUE!</v>
      </c>
      <c r="N14" s="328" t="e">
        <f>_xll.qlIndexFixing($J14,$E14,TRUE,$L14)</f>
        <v>#VALUE!</v>
      </c>
      <c r="O14" s="327">
        <f t="shared" si="4"/>
        <v>0</v>
      </c>
      <c r="P14" s="316"/>
      <c r="Q14" s="297"/>
      <c r="R14" s="297" t="str">
        <f t="shared" si="5"/>
        <v>CNH5MD_Quote</v>
      </c>
      <c r="S14" s="364" t="e">
        <f>_xll.qlQuoteValue(R14,ISERROR(H14))</f>
        <v>#NUM!</v>
      </c>
      <c r="T14" s="363" t="e">
        <f t="shared" si="6"/>
        <v>#N/A</v>
      </c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</row>
    <row r="15" spans="1:30" ht="15" x14ac:dyDescent="0.25">
      <c r="A15" s="297"/>
      <c r="B15" s="326"/>
      <c r="C15" s="334" t="s">
        <v>14</v>
      </c>
      <c r="D15" s="329" t="e">
        <f t="shared" si="0"/>
        <v>#N/A</v>
      </c>
      <c r="E15" s="333" t="s">
        <v>263</v>
      </c>
      <c r="F15" s="332" t="s">
        <v>263</v>
      </c>
      <c r="G15" s="332" t="b">
        <f t="shared" si="1"/>
        <v>0</v>
      </c>
      <c r="H15" s="331" t="e">
        <f>IF($G15,_xll.qlIndexAddFixings($J15,$E15,$F15/100,TRUE,ISERROR($K15)),NA())</f>
        <v>#N/A</v>
      </c>
      <c r="I15" s="321"/>
      <c r="J15" s="330" t="e">
        <f t="shared" si="2"/>
        <v>#N/A</v>
      </c>
      <c r="K15" s="329" t="e">
        <f>_xll.qlIndexFixing($J15,$E15,TRUE,$G15)</f>
        <v>#VALUE!</v>
      </c>
      <c r="L15" s="329" t="e">
        <f>IF($H15,_xll.qlIndexFixing($J15,$E15,FALSE,$G15),"-")</f>
        <v>#N/A</v>
      </c>
      <c r="M15" s="329" t="e">
        <f t="shared" si="3"/>
        <v>#VALUE!</v>
      </c>
      <c r="N15" s="328" t="e">
        <f>_xll.qlIndexFixing($J15,$E15,TRUE,$L15)</f>
        <v>#VALUE!</v>
      </c>
      <c r="O15" s="327">
        <f t="shared" si="4"/>
        <v>0</v>
      </c>
      <c r="P15" s="316"/>
      <c r="Q15" s="297"/>
      <c r="R15" s="297" t="str">
        <f t="shared" si="5"/>
        <v>CNH6MD_Quote</v>
      </c>
      <c r="S15" s="364" t="e">
        <f>_xll.qlQuoteValue(R15,ISERROR(H15))</f>
        <v>#NUM!</v>
      </c>
      <c r="T15" s="363" t="e">
        <f t="shared" si="6"/>
        <v>#N/A</v>
      </c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</row>
    <row r="16" spans="1:30" ht="15" x14ac:dyDescent="0.25">
      <c r="A16" s="297"/>
      <c r="B16" s="326"/>
      <c r="C16" s="334" t="s">
        <v>13</v>
      </c>
      <c r="D16" s="329" t="e">
        <f t="shared" si="0"/>
        <v>#N/A</v>
      </c>
      <c r="E16" s="333" t="s">
        <v>263</v>
      </c>
      <c r="F16" s="332" t="s">
        <v>263</v>
      </c>
      <c r="G16" s="332" t="b">
        <f t="shared" si="1"/>
        <v>0</v>
      </c>
      <c r="H16" s="331" t="e">
        <f>IF($G16,_xll.qlIndexAddFixings($J16,$E16,$F16/100,TRUE,ISERROR($K16)),NA())</f>
        <v>#N/A</v>
      </c>
      <c r="I16" s="321"/>
      <c r="J16" s="330" t="e">
        <f t="shared" si="2"/>
        <v>#N/A</v>
      </c>
      <c r="K16" s="329" t="e">
        <f>_xll.qlIndexFixing($J16,$E16,TRUE,$G16)</f>
        <v>#VALUE!</v>
      </c>
      <c r="L16" s="329" t="e">
        <f>IF($H16,_xll.qlIndexFixing($J16,$E16,FALSE,$G16),"-")</f>
        <v>#N/A</v>
      </c>
      <c r="M16" s="329" t="e">
        <f t="shared" si="3"/>
        <v>#VALUE!</v>
      </c>
      <c r="N16" s="328" t="e">
        <f>_xll.qlIndexFixing($J16,$E16,TRUE,$L16)</f>
        <v>#VALUE!</v>
      </c>
      <c r="O16" s="327">
        <f t="shared" si="4"/>
        <v>0</v>
      </c>
      <c r="P16" s="316"/>
      <c r="Q16" s="297"/>
      <c r="R16" s="297" t="str">
        <f t="shared" si="5"/>
        <v>CNH7MD_Quote</v>
      </c>
      <c r="S16" s="364" t="e">
        <f>_xll.qlQuoteValue(R16,ISERROR(H16))</f>
        <v>#NUM!</v>
      </c>
      <c r="T16" s="363" t="e">
        <f t="shared" si="6"/>
        <v>#N/A</v>
      </c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</row>
    <row r="17" spans="1:30" ht="15" x14ac:dyDescent="0.25">
      <c r="A17" s="297"/>
      <c r="B17" s="326"/>
      <c r="C17" s="334" t="s">
        <v>12</v>
      </c>
      <c r="D17" s="329" t="e">
        <f t="shared" si="0"/>
        <v>#N/A</v>
      </c>
      <c r="E17" s="333" t="s">
        <v>263</v>
      </c>
      <c r="F17" s="332" t="s">
        <v>263</v>
      </c>
      <c r="G17" s="332" t="b">
        <f t="shared" si="1"/>
        <v>0</v>
      </c>
      <c r="H17" s="331" t="e">
        <f>IF($G17,_xll.qlIndexAddFixings($J17,$E17,$F17/100,TRUE,ISERROR($K17)),NA())</f>
        <v>#N/A</v>
      </c>
      <c r="I17" s="321"/>
      <c r="J17" s="330" t="e">
        <f t="shared" si="2"/>
        <v>#N/A</v>
      </c>
      <c r="K17" s="329" t="e">
        <f>_xll.qlIndexFixing($J17,$E17,TRUE,$G17)</f>
        <v>#VALUE!</v>
      </c>
      <c r="L17" s="329" t="e">
        <f>IF($H17,_xll.qlIndexFixing($J17,$E17,FALSE,$G17),"-")</f>
        <v>#N/A</v>
      </c>
      <c r="M17" s="329" t="e">
        <f t="shared" si="3"/>
        <v>#VALUE!</v>
      </c>
      <c r="N17" s="328" t="e">
        <f>_xll.qlIndexFixing($J17,$E17,TRUE,$L17)</f>
        <v>#VALUE!</v>
      </c>
      <c r="O17" s="327">
        <f t="shared" si="4"/>
        <v>0</v>
      </c>
      <c r="P17" s="316"/>
      <c r="Q17" s="297"/>
      <c r="R17" s="297" t="str">
        <f t="shared" si="5"/>
        <v>CNH8MD_Quote</v>
      </c>
      <c r="S17" s="364" t="e">
        <f>_xll.qlQuoteValue(R17,ISERROR(H17))</f>
        <v>#NUM!</v>
      </c>
      <c r="T17" s="363" t="e">
        <f t="shared" si="6"/>
        <v>#N/A</v>
      </c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</row>
    <row r="18" spans="1:30" ht="15" x14ac:dyDescent="0.25">
      <c r="A18" s="297"/>
      <c r="B18" s="326"/>
      <c r="C18" s="334" t="s">
        <v>11</v>
      </c>
      <c r="D18" s="329" t="e">
        <f t="shared" si="0"/>
        <v>#N/A</v>
      </c>
      <c r="E18" s="333" t="s">
        <v>263</v>
      </c>
      <c r="F18" s="332" t="s">
        <v>263</v>
      </c>
      <c r="G18" s="332" t="b">
        <f t="shared" si="1"/>
        <v>0</v>
      </c>
      <c r="H18" s="331" t="e">
        <f>IF($G18,_xll.qlIndexAddFixings($J18,$E18,$F18/100,TRUE,ISERROR($K18)),NA())</f>
        <v>#N/A</v>
      </c>
      <c r="I18" s="321"/>
      <c r="J18" s="330" t="e">
        <f t="shared" si="2"/>
        <v>#N/A</v>
      </c>
      <c r="K18" s="329" t="e">
        <f>_xll.qlIndexFixing($J18,$E18,TRUE,$G18)</f>
        <v>#VALUE!</v>
      </c>
      <c r="L18" s="329" t="e">
        <f>IF($H18,_xll.qlIndexFixing($J18,$E18,FALSE,$G18),"-")</f>
        <v>#N/A</v>
      </c>
      <c r="M18" s="329" t="e">
        <f t="shared" si="3"/>
        <v>#VALUE!</v>
      </c>
      <c r="N18" s="328" t="e">
        <f>_xll.qlIndexFixing($J18,$E18,TRUE,$L18)</f>
        <v>#VALUE!</v>
      </c>
      <c r="O18" s="327">
        <f t="shared" si="4"/>
        <v>0</v>
      </c>
      <c r="P18" s="316"/>
      <c r="Q18" s="297"/>
      <c r="R18" s="297" t="str">
        <f t="shared" si="5"/>
        <v>CNH9MD_Quote</v>
      </c>
      <c r="S18" s="364" t="e">
        <f>_xll.qlQuoteValue(R18,ISERROR(H18))</f>
        <v>#NUM!</v>
      </c>
      <c r="T18" s="363" t="e">
        <f t="shared" si="6"/>
        <v>#N/A</v>
      </c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</row>
    <row r="19" spans="1:30" ht="15" x14ac:dyDescent="0.25">
      <c r="A19" s="297"/>
      <c r="B19" s="326"/>
      <c r="C19" s="334" t="s">
        <v>10</v>
      </c>
      <c r="D19" s="329" t="e">
        <f t="shared" si="0"/>
        <v>#N/A</v>
      </c>
      <c r="E19" s="333" t="s">
        <v>263</v>
      </c>
      <c r="F19" s="332" t="s">
        <v>263</v>
      </c>
      <c r="G19" s="332" t="b">
        <f t="shared" si="1"/>
        <v>0</v>
      </c>
      <c r="H19" s="331" t="e">
        <f>IF($G19,_xll.qlIndexAddFixings($J19,$E19,$F19/100,TRUE,ISERROR($K19)),NA())</f>
        <v>#N/A</v>
      </c>
      <c r="I19" s="321"/>
      <c r="J19" s="330" t="e">
        <f t="shared" si="2"/>
        <v>#N/A</v>
      </c>
      <c r="K19" s="329" t="e">
        <f>_xll.qlIndexFixing($J19,$E19,TRUE,$G19)</f>
        <v>#VALUE!</v>
      </c>
      <c r="L19" s="329" t="e">
        <f>IF($H19,_xll.qlIndexFixing($J19,$E19,FALSE,$G19),"-")</f>
        <v>#N/A</v>
      </c>
      <c r="M19" s="329" t="e">
        <f t="shared" si="3"/>
        <v>#VALUE!</v>
      </c>
      <c r="N19" s="328" t="e">
        <f>_xll.qlIndexFixing($J19,$E19,TRUE,$L19)</f>
        <v>#VALUE!</v>
      </c>
      <c r="O19" s="327">
        <f t="shared" si="4"/>
        <v>0</v>
      </c>
      <c r="P19" s="316"/>
      <c r="Q19" s="297"/>
      <c r="R19" s="297" t="str">
        <f t="shared" si="5"/>
        <v>CNH10MD_Quote</v>
      </c>
      <c r="S19" s="364" t="e">
        <f>_xll.qlQuoteValue(R19,ISERROR(H19))</f>
        <v>#NUM!</v>
      </c>
      <c r="T19" s="363" t="e">
        <f t="shared" si="6"/>
        <v>#N/A</v>
      </c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</row>
    <row r="20" spans="1:30" ht="15" x14ac:dyDescent="0.25">
      <c r="A20" s="297"/>
      <c r="B20" s="326"/>
      <c r="C20" s="334" t="s">
        <v>9</v>
      </c>
      <c r="D20" s="329" t="e">
        <f t="shared" si="0"/>
        <v>#N/A</v>
      </c>
      <c r="E20" s="333" t="s">
        <v>263</v>
      </c>
      <c r="F20" s="332" t="s">
        <v>263</v>
      </c>
      <c r="G20" s="332" t="b">
        <f t="shared" si="1"/>
        <v>0</v>
      </c>
      <c r="H20" s="331" t="e">
        <f>IF($G20,_xll.qlIndexAddFixings($J20,$E20,$F20/100,TRUE,ISERROR($K20)),NA())</f>
        <v>#N/A</v>
      </c>
      <c r="I20" s="321"/>
      <c r="J20" s="330" t="e">
        <f t="shared" si="2"/>
        <v>#N/A</v>
      </c>
      <c r="K20" s="329" t="e">
        <f>_xll.qlIndexFixing($J20,$E20,TRUE,$G20)</f>
        <v>#VALUE!</v>
      </c>
      <c r="L20" s="329" t="e">
        <f>IF($H20,_xll.qlIndexFixing($J20,$E20,FALSE,$G20),"-")</f>
        <v>#N/A</v>
      </c>
      <c r="M20" s="329" t="e">
        <f t="shared" si="3"/>
        <v>#VALUE!</v>
      </c>
      <c r="N20" s="328" t="e">
        <f>_xll.qlIndexFixing($J20,$E20,TRUE,$L20)</f>
        <v>#VALUE!</v>
      </c>
      <c r="O20" s="327">
        <f t="shared" si="4"/>
        <v>0</v>
      </c>
      <c r="P20" s="316"/>
      <c r="Q20" s="297"/>
      <c r="R20" s="297" t="str">
        <f t="shared" si="5"/>
        <v>CNH11MD_Quote</v>
      </c>
      <c r="S20" s="364" t="e">
        <f>_xll.qlQuoteValue(R20,ISERROR(H20))</f>
        <v>#NUM!</v>
      </c>
      <c r="T20" s="363" t="e">
        <f t="shared" si="6"/>
        <v>#N/A</v>
      </c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</row>
    <row r="21" spans="1:30" ht="15" x14ac:dyDescent="0.25">
      <c r="A21" s="297"/>
      <c r="B21" s="326"/>
      <c r="C21" s="325" t="s">
        <v>8</v>
      </c>
      <c r="D21" s="319" t="e">
        <f t="shared" si="0"/>
        <v>#N/A</v>
      </c>
      <c r="E21" s="324" t="s">
        <v>263</v>
      </c>
      <c r="F21" s="323" t="s">
        <v>263</v>
      </c>
      <c r="G21" s="323" t="b">
        <f t="shared" si="1"/>
        <v>0</v>
      </c>
      <c r="H21" s="322" t="e">
        <f>IF($G21,_xll.qlIndexAddFixings($J21,$E21,$F21/100,TRUE,ISERROR($K21)),NA())</f>
        <v>#N/A</v>
      </c>
      <c r="I21" s="321"/>
      <c r="J21" s="320" t="e">
        <f t="shared" si="2"/>
        <v>#N/A</v>
      </c>
      <c r="K21" s="319" t="e">
        <f>_xll.qlIndexFixing($J21,$E21,TRUE,$G21)</f>
        <v>#VALUE!</v>
      </c>
      <c r="L21" s="319" t="e">
        <f>IF($H21,_xll.qlIndexFixing($J21,$E21,FALSE,$G21),"-")</f>
        <v>#N/A</v>
      </c>
      <c r="M21" s="319" t="e">
        <f t="shared" si="3"/>
        <v>#VALUE!</v>
      </c>
      <c r="N21" s="318" t="e">
        <f>_xll.qlIndexFixing($J21,$E21,TRUE,$L21)</f>
        <v>#VALUE!</v>
      </c>
      <c r="O21" s="317">
        <f t="shared" si="4"/>
        <v>0</v>
      </c>
      <c r="P21" s="316"/>
      <c r="Q21" s="297"/>
      <c r="R21" s="297" t="str">
        <f t="shared" si="5"/>
        <v>CNH1YD_Quote</v>
      </c>
      <c r="S21" s="364" t="e">
        <f>_xll.qlQuoteValue(R21,ISERROR(H21))</f>
        <v>#NUM!</v>
      </c>
      <c r="T21" s="363" t="e">
        <f t="shared" si="6"/>
        <v>#N/A</v>
      </c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</row>
    <row r="22" spans="1:30" ht="12" thickBot="1" x14ac:dyDescent="0.25">
      <c r="A22" s="297"/>
      <c r="B22" s="315"/>
      <c r="C22" s="312"/>
      <c r="D22" s="312"/>
      <c r="E22" s="314"/>
      <c r="F22" s="313"/>
      <c r="G22" s="313"/>
      <c r="H22" s="312"/>
      <c r="I22" s="312"/>
      <c r="J22" s="312"/>
      <c r="K22" s="312"/>
      <c r="L22" s="312"/>
      <c r="M22" s="312"/>
      <c r="N22" s="312"/>
      <c r="O22" s="312"/>
      <c r="P22" s="311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</row>
    <row r="23" spans="1:30" ht="12" thickBot="1" x14ac:dyDescent="0.25">
      <c r="A23" s="297"/>
      <c r="B23" s="297"/>
      <c r="C23" s="297"/>
      <c r="D23" s="297"/>
      <c r="E23" s="310"/>
      <c r="F23" s="309"/>
      <c r="G23" s="309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</row>
    <row r="24" spans="1:30" s="297" customFormat="1" x14ac:dyDescent="0.2">
      <c r="C24" s="308" t="s">
        <v>71</v>
      </c>
      <c r="D24" s="307" t="s">
        <v>248</v>
      </c>
      <c r="E24" s="306" t="s">
        <v>248</v>
      </c>
      <c r="F24" s="305"/>
    </row>
    <row r="25" spans="1:30" s="297" customFormat="1" x14ac:dyDescent="0.2">
      <c r="C25" s="303" t="s">
        <v>70</v>
      </c>
      <c r="D25" s="302" t="s">
        <v>181</v>
      </c>
      <c r="E25" s="301" t="s">
        <v>182</v>
      </c>
      <c r="J25" s="304"/>
    </row>
    <row r="26" spans="1:30" s="297" customFormat="1" x14ac:dyDescent="0.2">
      <c r="C26" s="303" t="s">
        <v>239</v>
      </c>
      <c r="D26" s="302" t="s">
        <v>248</v>
      </c>
      <c r="E26" s="301" t="s">
        <v>248</v>
      </c>
      <c r="J26" s="304"/>
    </row>
    <row r="27" spans="1:30" s="297" customFormat="1" x14ac:dyDescent="0.2">
      <c r="C27" s="303" t="s">
        <v>238</v>
      </c>
      <c r="D27" s="302" t="s">
        <v>248</v>
      </c>
      <c r="E27" s="301" t="s">
        <v>248</v>
      </c>
      <c r="J27" s="304"/>
    </row>
    <row r="28" spans="1:30" s="297" customFormat="1" x14ac:dyDescent="0.2">
      <c r="C28" s="303" t="s">
        <v>68</v>
      </c>
      <c r="D28" s="302" t="s">
        <v>248</v>
      </c>
      <c r="E28" s="301" t="s">
        <v>248</v>
      </c>
    </row>
    <row r="29" spans="1:30" s="297" customFormat="1" x14ac:dyDescent="0.2">
      <c r="C29" s="303" t="s">
        <v>67</v>
      </c>
      <c r="D29" s="302" t="s">
        <v>248</v>
      </c>
      <c r="E29" s="301" t="s">
        <v>248</v>
      </c>
    </row>
    <row r="30" spans="1:30" s="297" customFormat="1" ht="12" thickBot="1" x14ac:dyDescent="0.25">
      <c r="C30" s="300" t="s">
        <v>64</v>
      </c>
      <c r="D30" s="299" t="s">
        <v>248</v>
      </c>
      <c r="E30" s="298" t="s">
        <v>248</v>
      </c>
    </row>
    <row r="31" spans="1:30" s="297" customFormat="1" x14ac:dyDescent="0.2"/>
    <row r="32" spans="1:30" s="297" customFormat="1" x14ac:dyDescent="0.2"/>
    <row r="33" s="297" customFormat="1" x14ac:dyDescent="0.2"/>
    <row r="34" s="297" customFormat="1" x14ac:dyDescent="0.2"/>
    <row r="35" s="297" customFormat="1" x14ac:dyDescent="0.2"/>
    <row r="36" s="297" customFormat="1" x14ac:dyDescent="0.2"/>
    <row r="37" s="297" customFormat="1" x14ac:dyDescent="0.2"/>
    <row r="38" s="297" customFormat="1" x14ac:dyDescent="0.2"/>
    <row r="39" s="297" customFormat="1" x14ac:dyDescent="0.2"/>
    <row r="40" s="297" customFormat="1" x14ac:dyDescent="0.2"/>
    <row r="41" s="297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90</vt:i4>
      </vt:variant>
    </vt:vector>
  </HeadingPairs>
  <TitlesOfParts>
    <vt:vector size="108" baseType="lpstr">
      <vt:lpstr>General Settings</vt:lpstr>
      <vt:lpstr>CNH Hibor</vt:lpstr>
      <vt:lpstr>Deposits</vt:lpstr>
      <vt:lpstr>FRA</vt:lpstr>
      <vt:lpstr>Futures1M</vt:lpstr>
      <vt:lpstr>Futures3M</vt:lpstr>
      <vt:lpstr>FuturesHWConvAdj</vt:lpstr>
      <vt:lpstr>OIS</vt:lpstr>
      <vt:lpstr>Swaps1M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Swap3M!Conventions</vt:lpstr>
      <vt:lpstr>Swap6M!Conventions</vt:lpstr>
      <vt:lpstr>FwdEONIAOIS!Counter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Permanent</vt:lpstr>
      <vt:lpstr>PriceTickValue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2014-06-19T10:57:00Z</dcterms:modified>
</cp:coreProperties>
</file>