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00" windowHeight="8085"/>
  </bookViews>
  <sheets>
    <sheet name="MainChecks" sheetId="2" r:id="rId1"/>
  </sheets>
  <externalReferences>
    <externalReference r:id="rId2"/>
  </externalReferences>
  <definedNames>
    <definedName name="Currency">MainChecks!$B$1</definedName>
    <definedName name="EvaluationDate">MainChecks!$C$3</definedName>
    <definedName name="FirstIndex">MainChecks!$B$11</definedName>
    <definedName name="InterestRatesTrigger">MainChecks!$I$5</definedName>
    <definedName name="SecondIMMDate">MainChecks!$C$12</definedName>
    <definedName name="Trigger">MainChecks!$I$2</definedName>
    <definedName name="Yesterday">MainChecks!$C$9</definedName>
  </definedNames>
  <calcPr calcId="145621"/>
</workbook>
</file>

<file path=xl/calcChain.xml><?xml version="1.0" encoding="utf-8"?>
<calcChain xmlns="http://schemas.openxmlformats.org/spreadsheetml/2006/main">
  <c r="B3" i="2" l="1"/>
  <c r="B8" i="2"/>
  <c r="B7" i="2"/>
  <c r="C4" i="2"/>
  <c r="I3" i="2"/>
  <c r="B11" i="2" l="1"/>
  <c r="B6" i="2" l="1"/>
  <c r="B5" i="2"/>
  <c r="B4" i="2"/>
  <c r="I12" i="2"/>
  <c r="C1" i="2"/>
  <c r="I9" i="2"/>
  <c r="I11" i="2"/>
  <c r="I10" i="2"/>
  <c r="C3" i="2"/>
  <c r="I6" i="2"/>
  <c r="C9" i="2"/>
  <c r="C11" i="2" l="1"/>
  <c r="C5" i="2"/>
  <c r="E4" i="2"/>
  <c r="E3" i="2"/>
  <c r="C10" i="2"/>
  <c r="C12" i="2"/>
  <c r="E11" i="2"/>
  <c r="F3" i="2"/>
  <c r="E9" i="2"/>
  <c r="F9" i="2"/>
  <c r="C6" i="2" l="1"/>
  <c r="F11" i="2"/>
  <c r="E10" i="2"/>
  <c r="F4" i="2"/>
  <c r="E5" i="2"/>
  <c r="E12" i="2"/>
  <c r="E6" i="2"/>
  <c r="C7" i="2" l="1"/>
  <c r="E7" i="2"/>
  <c r="F12" i="2"/>
  <c r="F6" i="2"/>
  <c r="F10" i="2"/>
  <c r="F5" i="2"/>
  <c r="C8" i="2" l="1"/>
  <c r="F7" i="2"/>
  <c r="E8" i="2"/>
  <c r="F8" i="2"/>
  <c r="I5" i="2" l="1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<sst xmlns="http://schemas.openxmlformats.org/spreadsheetml/2006/main" count="16" uniqueCount="16">
  <si>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</si>
  <si>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</si>
  <si>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</si>
  <si>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</si>
  <si>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</si>
  <si>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</si>
  <si>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</si>
  <si>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</si>
  <si>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</si>
  <si>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</si>
  <si>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</si>
  <si>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</si>
  <si>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MarketUpdates</t>
  </si>
  <si>
    <t>Eikon</t>
  </si>
  <si>
    <t>EUR</t>
  </si>
  <si>
    <t>FGBLc1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</si>
</sst>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2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1" xfId="0" applyNumberFormat="1" applyFont="1" applyFill="1" applyBorder="1" applyAlignment="1" applyProtection="1">
      <alignment horizontal="right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4" borderId="30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 applyProtection="1">
      <alignment horizontal="center"/>
    </xf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Paused at 14:25:08</v>
        <stp/>
        <stp>{5888B409-8AEC-4D3F-8F0A-FDF5A326FF90}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Euribor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ON"/>
      <sheetName val="1M (2)"/>
      <sheetName val="3M (2)"/>
      <sheetName val="6M (2)"/>
      <sheetName val="1Y (2)"/>
      <sheetName val="1M (3)"/>
      <sheetName val="3M (4)"/>
      <sheetName val="6M (3)"/>
      <sheetName val="1Y (3)"/>
    </sheetNames>
    <definedNames>
      <definedName name="TriggerCounter" refersTo="='General Settings'!$D$6"/>
    </definedNames>
    <sheetDataSet>
      <sheetData sheetId="0">
        <row r="6">
          <cell r="D6">
            <v>103</v>
          </cell>
        </row>
      </sheetData>
      <sheetData sheetId="1"/>
      <sheetData sheetId="2">
        <row r="6">
          <cell r="D6" t="str">
            <v>6E</v>
          </cell>
        </row>
      </sheetData>
      <sheetData sheetId="3">
        <row r="6">
          <cell r="D6" t="str">
            <v>6E</v>
          </cell>
        </row>
      </sheetData>
      <sheetData sheetId="4">
        <row r="6">
          <cell r="D6" t="str">
            <v>12E</v>
          </cell>
        </row>
      </sheetData>
      <sheetData sheetId="5">
        <row r="6">
          <cell r="D6" t="str">
            <v>EURTND_Quote#0000</v>
          </cell>
        </row>
      </sheetData>
      <sheetData sheetId="6">
        <row r="6">
          <cell r="D6" t="str">
            <v>EURTOM3F1_Quote</v>
          </cell>
        </row>
      </sheetData>
      <sheetData sheetId="7">
        <row r="6">
          <cell r="D6" t="str">
            <v>J4</v>
          </cell>
        </row>
      </sheetData>
      <sheetData sheetId="8">
        <row r="6">
          <cell r="D6" t="str">
            <v>Future Code</v>
          </cell>
        </row>
      </sheetData>
      <sheetData sheetId="9">
        <row r="6">
          <cell r="D6" t="str">
            <v>J4</v>
          </cell>
        </row>
      </sheetData>
      <sheetData sheetId="10">
        <row r="6">
          <cell r="D6" t="str">
            <v/>
          </cell>
        </row>
      </sheetData>
      <sheetData sheetId="11">
        <row r="6">
          <cell r="D6" t="str">
            <v>2W</v>
          </cell>
        </row>
      </sheetData>
      <sheetData sheetId="12">
        <row r="6">
          <cell r="D6" t="str">
            <v>X1S</v>
          </cell>
        </row>
      </sheetData>
      <sheetData sheetId="13">
        <row r="6">
          <cell r="D6">
            <v>12</v>
          </cell>
        </row>
      </sheetData>
      <sheetData sheetId="14">
        <row r="6">
          <cell r="D6" t="str">
            <v>3E</v>
          </cell>
        </row>
      </sheetData>
      <sheetData sheetId="15">
        <row r="6">
          <cell r="D6" t="str">
            <v>6E</v>
          </cell>
        </row>
      </sheetData>
      <sheetData sheetId="16"/>
      <sheetData sheetId="17">
        <row r="6">
          <cell r="D6" t="str">
            <v>6E</v>
          </cell>
        </row>
      </sheetData>
      <sheetData sheetId="18">
        <row r="6">
          <cell r="D6" t="str">
            <v>6E</v>
          </cell>
        </row>
      </sheetData>
      <sheetData sheetId="19">
        <row r="6">
          <cell r="D6" t="str">
            <v>3E</v>
          </cell>
        </row>
      </sheetData>
      <sheetData sheetId="20">
        <row r="6">
          <cell r="D6" t="str">
            <v>6E</v>
          </cell>
        </row>
      </sheetData>
      <sheetData sheetId="21">
        <row r="6">
          <cell r="D6" t="str">
            <v>1E</v>
          </cell>
        </row>
      </sheetData>
      <sheetData sheetId="22">
        <row r="6">
          <cell r="D6" t="str">
            <v>3E</v>
          </cell>
        </row>
      </sheetData>
      <sheetData sheetId="23">
        <row r="6">
          <cell r="D6" t="str">
            <v>6E</v>
          </cell>
        </row>
      </sheetData>
      <sheetData sheetId="24">
        <row r="6">
          <cell r="D6" t="str">
            <v>12E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60"/>
  <sheetViews>
    <sheetView tabSelected="1" workbookViewId="0">
      <selection activeCell="B3" sqref="B3"/>
    </sheetView>
  </sheetViews>
  <sheetFormatPr defaultRowHeight="11.25" x14ac:dyDescent="0.2"/>
  <cols>
    <col min="1" max="1" width="4" style="6" bestFit="1" customWidth="1"/>
    <col min="2" max="2" width="11" style="6" bestFit="1" customWidth="1"/>
    <col min="3" max="3" width="17.140625" style="6" customWidth="1"/>
    <col min="4" max="4" width="17.140625" style="6" hidden="1" customWidth="1"/>
    <col min="5" max="5" width="11" style="6" bestFit="1" customWidth="1"/>
    <col min="6" max="6" width="60.7109375" style="6" customWidth="1"/>
    <col min="7" max="7" width="2.28515625" style="6" customWidth="1"/>
    <col min="8" max="8" width="17.28515625" style="6" bestFit="1" customWidth="1"/>
    <col min="9" max="9" width="21.425781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14</v>
      </c>
      <c r="C1" s="3" t="str">
        <f>_xll.qlxlVersion(TRUE,Trigger)</f>
        <v>QuantLibXL 1.4.0 - MS VC++ 9.0 - Multithreaded Dynamic Runtime library - Release Configuration - Mar  3 2014 10:58:57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8" t="s">
        <v>0</v>
      </c>
      <c r="C2" s="9" t="s">
        <v>5</v>
      </c>
      <c r="D2" s="9"/>
      <c r="E2" s="10" t="s">
        <v>1</v>
      </c>
      <c r="F2" s="11" t="s">
        <v>2</v>
      </c>
      <c r="G2" s="12"/>
      <c r="H2" s="13" t="s">
        <v>3</v>
      </c>
      <c r="I2" s="40">
        <v>41731.599895833337</v>
      </c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7"/>
      <c r="B3" s="16" t="str">
        <f>UPPER(Currency)&amp;"STD"</f>
        <v>EURSTD</v>
      </c>
      <c r="C3" s="41">
        <f>_xll.qlSettingsEvaluationDate(ISERROR(Trigger))</f>
        <v>41731</v>
      </c>
      <c r="D3" s="17"/>
      <c r="E3" s="18">
        <f>_xll.qlYieldTSDiscount(B3,C3,,Trigger)</f>
        <v>1</v>
      </c>
      <c r="F3" s="19" t="str">
        <f>IF(ISERROR(C3),_xll.ohRangeRetrieveError(C3),_xll.ohRangeRetrieveError(E3))</f>
        <v/>
      </c>
      <c r="G3" s="12"/>
      <c r="H3" s="48" t="s">
        <v>13</v>
      </c>
      <c r="I3" s="47" t="str">
        <f>_xll.RData(H4,"LAST",,"FRQ:1S",,I4)</f>
        <v>Paused at 14:25:08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16" t="str">
        <f>UPPER(Currency)&amp;"ON"</f>
        <v>EURON</v>
      </c>
      <c r="C4" s="42">
        <f>_xll.qlSettingsEvaluationDate(ISERROR(Trigger))</f>
        <v>41731</v>
      </c>
      <c r="D4" s="17"/>
      <c r="E4" s="18">
        <f>_xll.qlYieldTSDiscount(B4,C4,,Trigger)</f>
        <v>1</v>
      </c>
      <c r="F4" s="19" t="str">
        <f>IF(ISERROR(C4),_xll.ohRangeRetrieveError(C4),_xll.ohRangeRetrieveError(E4))</f>
        <v/>
      </c>
      <c r="G4" s="12"/>
      <c r="H4" s="49" t="s">
        <v>15</v>
      </c>
      <c r="I4" s="46">
        <v>142.93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thickBot="1" x14ac:dyDescent="0.25">
      <c r="A5" s="7"/>
      <c r="B5" s="16" t="str">
        <f>UPPER(Currency)&amp;"1M"</f>
        <v>EUR1M</v>
      </c>
      <c r="C5" s="42">
        <f>_xll.qlCalendarAdvance(_xll.qlIndexFixingCalendar(FirstIndex),EvaluationDate,_xll.qlInterestRateIndexFixingDays(FirstIndex)&amp;"D")</f>
        <v>41733</v>
      </c>
      <c r="D5" s="17"/>
      <c r="E5" s="18">
        <f>_xll.qlYieldTSDiscount(B5,C5,,Trigger)</f>
        <v>1</v>
      </c>
      <c r="F5" s="19" t="str">
        <f>IF(ISERROR(C5),_xll.ohRangeRetrieveError(C5),_xll.ohRangeRetrieveError(E5))</f>
        <v/>
      </c>
      <c r="G5" s="12"/>
      <c r="H5" s="20" t="s">
        <v>12</v>
      </c>
      <c r="I5" s="21">
        <f ca="1">[1]!TriggerCounter</f>
        <v>103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7"/>
      <c r="B6" s="16" t="str">
        <f>UPPER(Currency)&amp;"3M"</f>
        <v>EUR3M</v>
      </c>
      <c r="C6" s="42">
        <f>C5</f>
        <v>41733</v>
      </c>
      <c r="D6" s="17"/>
      <c r="E6" s="18">
        <f>_xll.qlYieldTSDiscount(B6,C6,,Trigger)</f>
        <v>1</v>
      </c>
      <c r="F6" s="19" t="str">
        <f>IF(ISERROR(C6),_xll.ohRangeRetrieveError(C6),_xll.ohRangeRetrieveError(E6))</f>
        <v/>
      </c>
      <c r="G6" s="12"/>
      <c r="H6" s="20" t="s">
        <v>4</v>
      </c>
      <c r="I6" s="21">
        <f>_xll.ohRepositoryObjectCount(Trigger)</f>
        <v>1449</v>
      </c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">
      <c r="A7" s="7"/>
      <c r="B7" s="16" t="str">
        <f>UPPER(Currency)&amp;"6M"</f>
        <v>EUR6M</v>
      </c>
      <c r="C7" s="42">
        <f>C6</f>
        <v>41733</v>
      </c>
      <c r="D7" s="17"/>
      <c r="E7" s="18">
        <f>_xll.qlYieldTSDiscount(B7,C7,,Trigger)</f>
        <v>1</v>
      </c>
      <c r="F7" s="19" t="str">
        <f>IF(ISERROR(C7),_xll.ohRangeRetrieveError(C7),_xll.ohRangeRetrieveError(E7))</f>
        <v/>
      </c>
      <c r="G7" s="12"/>
      <c r="H7" s="50"/>
      <c r="I7" s="51"/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" thickBot="1" x14ac:dyDescent="0.25">
      <c r="A8" s="7"/>
      <c r="B8" s="16" t="str">
        <f>UPPER(Currency)&amp;"1Y"</f>
        <v>EUR1Y</v>
      </c>
      <c r="C8" s="42">
        <f>C7</f>
        <v>41733</v>
      </c>
      <c r="D8" s="17"/>
      <c r="E8" s="18">
        <f>_xll.qlYieldTSDiscount(B8,C8,,Trigger)</f>
        <v>1</v>
      </c>
      <c r="F8" s="19" t="str">
        <f>IF(ISERROR(C8),_xll.ohRangeRetrieveError(C8),_xll.ohRangeRetrieveError(E8))</f>
        <v/>
      </c>
      <c r="G8" s="12"/>
      <c r="H8" s="34" t="s">
        <v>7</v>
      </c>
      <c r="I8" s="35" t="s">
        <v>6</v>
      </c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7"/>
      <c r="B9" s="24"/>
      <c r="C9" s="43">
        <f>_xll.qlCalendarAdvance(_xll.qlIndexFixingCalendar(FirstIndex),EvaluationDate,"-2D","Preceding")</f>
        <v>41729</v>
      </c>
      <c r="D9" s="25"/>
      <c r="E9" s="26" t="e">
        <f>_xll.qlIndexFixing(FirstIndex,C9)</f>
        <v>#NUM!</v>
      </c>
      <c r="F9" s="15" t="str">
        <f ca="1">IF(ISERROR(C9),_xll.ohRangeRetrieveError(C9),_xll.ohRangeRetrieveError(E9))</f>
        <v>qlIndexFixing - Missing Euribor6M Actual/360 fixing for March 31st, 2014</v>
      </c>
      <c r="G9" s="12"/>
      <c r="H9" s="20" t="s">
        <v>8</v>
      </c>
      <c r="I9" s="21">
        <f>_xll.qlFunctionCount(Trigger)+_xll.ohFunctionCount(Trigger)</f>
        <v>1016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7"/>
      <c r="B10" s="27"/>
      <c r="C10" s="44">
        <f>_xll.qlCalendarAdvance(_xll.qlIndexFixingCalendar(FirstIndex),EvaluationDate,"-1D","Preceding")</f>
        <v>41730</v>
      </c>
      <c r="D10" s="36"/>
      <c r="E10" s="29" t="e">
        <f>_xll.qlIndexFixing(FirstIndex,C10)</f>
        <v>#NUM!</v>
      </c>
      <c r="F10" s="19" t="str">
        <f ca="1">IF(ISERROR(C10),_xll.ohRangeRetrieveError(C10),_xll.ohRangeRetrieveError(E10))</f>
        <v>qlIndexFixing - Missing Euribor6M Actual/360 fixing for April 1st, 2014</v>
      </c>
      <c r="G10" s="12"/>
      <c r="H10" s="22" t="s">
        <v>9</v>
      </c>
      <c r="I10" s="23" t="str">
        <f>_xll.ohBoostVersion(Trigger)</f>
        <v>1_52</v>
      </c>
      <c r="J10" s="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">
      <c r="A11" s="7"/>
      <c r="B11" s="27" t="str">
        <f>PROPER(Currency)&amp;IF(UPPER(Currency)="EUR","",IF(UPPER(Currency)="HKD","H","L"))&amp;"ibor6M"</f>
        <v>Euribor6M</v>
      </c>
      <c r="C11" s="44">
        <f>EvaluationDate</f>
        <v>41731</v>
      </c>
      <c r="D11" s="28"/>
      <c r="E11" s="29">
        <f>_xll.qlIndexFixing(FirstIndex,C11)</f>
        <v>4.2300000000000003E-3</v>
      </c>
      <c r="F11" s="19" t="str">
        <f>IF(ISERROR(C11),_xll.ohRangeRetrieveError(C11),_xll.ohRangeRetrieveError(E11))</f>
        <v/>
      </c>
      <c r="G11" s="12"/>
      <c r="H11" s="22" t="s">
        <v>10</v>
      </c>
      <c r="I11" s="23" t="str">
        <f>_xll.qlVersion(Trigger)</f>
        <v>1.4.1</v>
      </c>
      <c r="J11" s="1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" thickBot="1" x14ac:dyDescent="0.25">
      <c r="A12" s="7"/>
      <c r="B12" s="30"/>
      <c r="C12" s="45">
        <f>_xll.qlCalendarAdvance(_xll.qlIndexFixingCalendar(FirstIndex),_xll.qlIMMNextDate(_xll.qlIMMNextDate(EvaluationDate+1)+1),-_xll.qlInterestRateIndexFixingDays(FirstIndex)&amp;"D")</f>
        <v>41897</v>
      </c>
      <c r="D12" s="31"/>
      <c r="E12" s="32">
        <f>_xll.qlIndexFixing(FirstIndex,C12,TRUE)</f>
        <v>4.0984918818513247E-3</v>
      </c>
      <c r="F12" s="33" t="str">
        <f>IF(ISERROR(C12),_xll.ohRangeRetrieveError(C12),_xll.ohRangeRetrieveError(E12))</f>
        <v/>
      </c>
      <c r="G12" s="12"/>
      <c r="H12" s="34" t="s">
        <v>11</v>
      </c>
      <c r="I12" s="35" t="str">
        <f>_xll.ohVersion(Trigger)</f>
        <v>1.4.0</v>
      </c>
      <c r="J12" s="1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2" thickBot="1" x14ac:dyDescent="0.25">
      <c r="A13" s="37"/>
      <c r="B13" s="38"/>
      <c r="C13" s="38"/>
      <c r="D13" s="38"/>
      <c r="E13" s="38"/>
      <c r="F13" s="38"/>
      <c r="G13" s="38"/>
      <c r="H13" s="38"/>
      <c r="I13" s="38"/>
      <c r="J13" s="3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A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MainChecks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2014-04-02T12:34:43Z</dcterms:modified>
</cp:coreProperties>
</file>