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7605" windowHeight="823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BasisSwap1M3M!$AA$5:$AA$42</definedName>
    <definedName name="Quote" localSheetId="10">BasisSwap3M6M!$AA$5:$AA$42</definedName>
    <definedName name="Quote" localSheetId="2">Deposits!$S$5:$S$22</definedName>
    <definedName name="Quote" localSheetId="3">FRA!$Y$5:$Y$31</definedName>
    <definedName name="Quote" localSheetId="6">Futures3M!$AE$5:$AE$46</definedName>
    <definedName name="Quote" localSheetId="12">FuturesHWConvAdj!$T$5:$T$6</definedName>
    <definedName name="Quote" localSheetId="5">MT_OIS!$Y$5:$Y$58</definedName>
    <definedName name="Quote" localSheetId="4">OIS!$Y$5:$Y$58</definedName>
    <definedName name="Quote" localSheetId="7">Swap3M!$Y$5:$Y$42</definedName>
    <definedName name="Quote" localSheetId="8">Swap6M!$Y$5:$Y$42</definedName>
    <definedName name="QuoteLive" localSheetId="9">BasisSwap1M3M!$W$5:$W$42</definedName>
    <definedName name="QuoteLive" localSheetId="10">BasisSwap3M6M!$W$5:$W$42</definedName>
    <definedName name="QuoteLive" localSheetId="2">Deposits!$O$5:$O$22</definedName>
    <definedName name="QuoteLive" localSheetId="3">FRA!$T$5:$T$31</definedName>
    <definedName name="QuoteLive" localSheetId="6">Futures3M!$Z$5:$Z$46</definedName>
    <definedName name="QuoteLive" localSheetId="12">FuturesHWConvAdj!$P$5:$P$6</definedName>
    <definedName name="QuoteLive" localSheetId="5">MT_OIS!$T$5:$T$58</definedName>
    <definedName name="QuoteLive" localSheetId="4">OIS!$T$5:$T$58</definedName>
    <definedName name="QuoteLive" localSheetId="7">Swap3M!$T$5:$T$42</definedName>
    <definedName name="QuoteLive" localSheetId="8">Swap6M!$T$5:$T$42</definedName>
    <definedName name="QuoteStatic" localSheetId="9">BasisSwap1M3M!$Y$5:$Y$42</definedName>
    <definedName name="QuoteStatic" localSheetId="10">BasisSwap3M6M!$Y$5:$Y$42</definedName>
    <definedName name="QuoteStatic" localSheetId="2">Deposits!$Q$5:$Q$22</definedName>
    <definedName name="QuoteStatic" localSheetId="3">FRA!$W$5:$W$31</definedName>
    <definedName name="QuoteStatic" localSheetId="6">Futures3M!$AC$5:$AC$46</definedName>
    <definedName name="QuoteStatic" localSheetId="12">FuturesHWConvAdj!$R$5:$R$6</definedName>
    <definedName name="QuoteStatic" localSheetId="5">MT_OIS!$W$5:$W$58</definedName>
    <definedName name="QuoteStatic" localSheetId="4">OIS!$W$5:$W$58</definedName>
    <definedName name="QuoteStatic" localSheetId="7">Swap3M!$W$5:$W$42</definedName>
    <definedName name="QuoteStatic" localSheetId="8">Swap6M!$W$5:$W$42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Swap6M4Y">Swap6M!$Y$12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D4" i="63" l="1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AA5" i="12" l="1" a="1"/>
  <c r="AA5" i="13" a="1"/>
  <c r="Y5" i="67" a="1"/>
  <c r="Y5" i="25" a="1"/>
  <c r="AE5" i="18" a="1"/>
  <c r="Y5" i="66" a="1"/>
  <c r="Y5" i="22" a="1"/>
  <c r="Y5" i="16" a="1"/>
  <c r="S5" i="15" a="1"/>
  <c r="Y6" i="66" l="1"/>
  <c r="Y58" i="66"/>
  <c r="Y50" i="66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U42" i="67"/>
  <c r="T42" i="67"/>
  <c r="Y42" i="67" s="1"/>
  <c r="N42" i="67"/>
  <c r="D42" i="67"/>
  <c r="C42" i="67"/>
  <c r="E42" i="67" s="1"/>
  <c r="B42" i="67"/>
  <c r="U41" i="67"/>
  <c r="T41" i="67"/>
  <c r="Y41" i="67" s="1"/>
  <c r="N41" i="67"/>
  <c r="D41" i="67"/>
  <c r="C41" i="67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E38" i="67" s="1"/>
  <c r="C38" i="67"/>
  <c r="B38" i="67"/>
  <c r="U37" i="67"/>
  <c r="T37" i="67"/>
  <c r="Y37" i="67" s="1"/>
  <c r="N37" i="67"/>
  <c r="D37" i="67"/>
  <c r="C37" i="67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E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B19" i="67"/>
  <c r="U18" i="67"/>
  <c r="T18" i="67"/>
  <c r="Y18" i="67" s="1"/>
  <c r="N18" i="67"/>
  <c r="D18" i="67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B15" i="67"/>
  <c r="U14" i="67"/>
  <c r="T14" i="67"/>
  <c r="Y14" i="67" s="1"/>
  <c r="N14" i="67"/>
  <c r="D14" i="67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B11" i="67"/>
  <c r="U10" i="67"/>
  <c r="T10" i="67"/>
  <c r="Y10" i="67" s="1"/>
  <c r="N10" i="67"/>
  <c r="D10" i="67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U58" i="66"/>
  <c r="T58" i="66"/>
  <c r="U57" i="66"/>
  <c r="T57" i="66"/>
  <c r="Y57" i="66" s="1"/>
  <c r="U56" i="66"/>
  <c r="T56" i="66"/>
  <c r="Y56" i="66" s="1"/>
  <c r="U55" i="66"/>
  <c r="T55" i="66"/>
  <c r="Y55" i="66" s="1"/>
  <c r="U54" i="66"/>
  <c r="T54" i="66"/>
  <c r="Y54" i="66" s="1"/>
  <c r="U53" i="66"/>
  <c r="T53" i="66"/>
  <c r="Y53" i="66" s="1"/>
  <c r="U52" i="66"/>
  <c r="T52" i="66"/>
  <c r="Y52" i="66" s="1"/>
  <c r="U51" i="66"/>
  <c r="T51" i="66"/>
  <c r="Y51" i="66" s="1"/>
  <c r="U50" i="66"/>
  <c r="T50" i="66"/>
  <c r="U49" i="66"/>
  <c r="T49" i="66"/>
  <c r="Y49" i="66" s="1"/>
  <c r="U48" i="66"/>
  <c r="T48" i="66"/>
  <c r="Y48" i="66" s="1"/>
  <c r="U47" i="66"/>
  <c r="T47" i="66"/>
  <c r="Y47" i="66" s="1"/>
  <c r="U46" i="66"/>
  <c r="T46" i="66"/>
  <c r="Y46" i="66" s="1"/>
  <c r="U45" i="66"/>
  <c r="T45" i="66"/>
  <c r="Y45" i="66" s="1"/>
  <c r="U44" i="66"/>
  <c r="T44" i="66"/>
  <c r="Y44" i="66" s="1"/>
  <c r="U43" i="66"/>
  <c r="T43" i="66"/>
  <c r="Y43" i="66" s="1"/>
  <c r="U42" i="66"/>
  <c r="T42" i="66"/>
  <c r="Y42" i="66" s="1"/>
  <c r="U41" i="66"/>
  <c r="T41" i="66"/>
  <c r="Y41" i="66" s="1"/>
  <c r="U40" i="66"/>
  <c r="T40" i="66"/>
  <c r="Y40" i="66" s="1"/>
  <c r="U39" i="66"/>
  <c r="T39" i="66"/>
  <c r="Y39" i="66" s="1"/>
  <c r="U38" i="66"/>
  <c r="T38" i="66"/>
  <c r="Y38" i="66" s="1"/>
  <c r="U37" i="66"/>
  <c r="T37" i="66"/>
  <c r="Y37" i="66" s="1"/>
  <c r="U36" i="66"/>
  <c r="T36" i="66"/>
  <c r="Y36" i="66" s="1"/>
  <c r="U35" i="66"/>
  <c r="T35" i="66"/>
  <c r="Y35" i="66" s="1"/>
  <c r="U34" i="66"/>
  <c r="T34" i="66"/>
  <c r="Y34" i="66" s="1"/>
  <c r="U33" i="66"/>
  <c r="T33" i="66"/>
  <c r="Y33" i="66" s="1"/>
  <c r="U32" i="66"/>
  <c r="T32" i="66"/>
  <c r="Y32" i="66" s="1"/>
  <c r="U31" i="66"/>
  <c r="T31" i="66"/>
  <c r="Y31" i="66" s="1"/>
  <c r="U30" i="66"/>
  <c r="T30" i="66"/>
  <c r="Y30" i="66" s="1"/>
  <c r="U29" i="66"/>
  <c r="T29" i="66"/>
  <c r="Y29" i="66" s="1"/>
  <c r="U28" i="66"/>
  <c r="T28" i="66"/>
  <c r="Y28" i="66" s="1"/>
  <c r="U27" i="66"/>
  <c r="T27" i="66"/>
  <c r="Y27" i="66" s="1"/>
  <c r="U26" i="66"/>
  <c r="T26" i="66"/>
  <c r="Y26" i="66" s="1"/>
  <c r="U25" i="66"/>
  <c r="T25" i="66"/>
  <c r="Y25" i="66" s="1"/>
  <c r="U24" i="66"/>
  <c r="T24" i="66"/>
  <c r="Y24" i="66" s="1"/>
  <c r="U23" i="66"/>
  <c r="T23" i="66"/>
  <c r="Y23" i="66" s="1"/>
  <c r="U22" i="66"/>
  <c r="T22" i="66"/>
  <c r="Y22" i="66" s="1"/>
  <c r="U21" i="66"/>
  <c r="T21" i="66"/>
  <c r="Y21" i="66" s="1"/>
  <c r="U20" i="66"/>
  <c r="T20" i="66"/>
  <c r="Y20" i="66" s="1"/>
  <c r="U19" i="66"/>
  <c r="T19" i="66"/>
  <c r="Y19" i="66" s="1"/>
  <c r="U18" i="66"/>
  <c r="T18" i="66"/>
  <c r="Y18" i="66" s="1"/>
  <c r="U17" i="66"/>
  <c r="T17" i="66"/>
  <c r="Y17" i="66" s="1"/>
  <c r="U16" i="66"/>
  <c r="T16" i="66"/>
  <c r="Y16" i="66" s="1"/>
  <c r="U15" i="66"/>
  <c r="T15" i="66"/>
  <c r="Y15" i="66" s="1"/>
  <c r="U14" i="66"/>
  <c r="T14" i="66"/>
  <c r="Y14" i="66" s="1"/>
  <c r="U13" i="66"/>
  <c r="T13" i="66"/>
  <c r="Y13" i="66" s="1"/>
  <c r="U12" i="66"/>
  <c r="T12" i="66"/>
  <c r="Y12" i="66" s="1"/>
  <c r="U11" i="66"/>
  <c r="T11" i="66"/>
  <c r="Y11" i="66" s="1"/>
  <c r="U10" i="66"/>
  <c r="T10" i="66"/>
  <c r="Y10" i="66" s="1"/>
  <c r="U9" i="66"/>
  <c r="T9" i="66"/>
  <c r="Y9" i="66" s="1"/>
  <c r="U8" i="66"/>
  <c r="T8" i="66"/>
  <c r="Y8" i="66" s="1"/>
  <c r="U7" i="66"/>
  <c r="T7" i="66"/>
  <c r="Y7" i="66" s="1"/>
  <c r="U6" i="66"/>
  <c r="T6" i="66"/>
  <c r="U5" i="66"/>
  <c r="T5" i="66"/>
  <c r="Y5" i="66" s="1"/>
  <c r="N9" i="16"/>
  <c r="O7" i="15"/>
  <c r="S7" i="15" s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16" i="15"/>
  <c r="S16" i="15" s="1"/>
  <c r="O17" i="15"/>
  <c r="S17" i="15" s="1"/>
  <c r="O18" i="15"/>
  <c r="S18" i="15" s="1"/>
  <c r="O19" i="15"/>
  <c r="S19" i="15" s="1"/>
  <c r="O20" i="15"/>
  <c r="S20" i="15" s="1"/>
  <c r="O21" i="15"/>
  <c r="S21" i="15" s="1"/>
  <c r="O22" i="15"/>
  <c r="S22" i="15" s="1"/>
  <c r="O6" i="15"/>
  <c r="S6" i="15" s="1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0" i="66"/>
  <c r="F20" i="67"/>
  <c r="F11" i="15"/>
  <c r="F6" i="66"/>
  <c r="F52" i="66"/>
  <c r="F42" i="66"/>
  <c r="F16" i="66"/>
  <c r="F38" i="67"/>
  <c r="F17" i="67"/>
  <c r="F50" i="66"/>
  <c r="F41" i="67"/>
  <c r="F5" i="67"/>
  <c r="F43" i="66"/>
  <c r="F30" i="67"/>
  <c r="F40" i="67"/>
  <c r="F19" i="15"/>
  <c r="F11" i="66"/>
  <c r="F25" i="66"/>
  <c r="K8" i="6"/>
  <c r="F30" i="66"/>
  <c r="F36" i="66"/>
  <c r="G36" i="66" s="1"/>
  <c r="F27" i="67"/>
  <c r="F53" i="66"/>
  <c r="F28" i="67"/>
  <c r="F33" i="66"/>
  <c r="F21" i="15"/>
  <c r="F7" i="15"/>
  <c r="F15" i="67"/>
  <c r="F14" i="66"/>
  <c r="F51" i="66"/>
  <c r="F5" i="66"/>
  <c r="F32" i="67"/>
  <c r="F16" i="15"/>
  <c r="F35" i="66"/>
  <c r="F17" i="15"/>
  <c r="F37" i="67"/>
  <c r="F31" i="67"/>
  <c r="F39" i="67"/>
  <c r="F16" i="67"/>
  <c r="F8" i="15"/>
  <c r="J12" i="6"/>
  <c r="F27" i="66"/>
  <c r="F7" i="66"/>
  <c r="F37" i="66"/>
  <c r="F8" i="67"/>
  <c r="F49" i="66"/>
  <c r="F10" i="67"/>
  <c r="F19" i="66"/>
  <c r="F22" i="67"/>
  <c r="F18" i="15"/>
  <c r="J7" i="6"/>
  <c r="F29" i="67"/>
  <c r="F22" i="66"/>
  <c r="F34" i="67"/>
  <c r="F39" i="66"/>
  <c r="F55" i="66"/>
  <c r="F10" i="15"/>
  <c r="F18" i="66"/>
  <c r="F20" i="66"/>
  <c r="F23" i="66"/>
  <c r="F23" i="67"/>
  <c r="F13" i="67"/>
  <c r="F32" i="66"/>
  <c r="F21" i="66"/>
  <c r="F31" i="66"/>
  <c r="F41" i="66"/>
  <c r="J9" i="6"/>
  <c r="J6" i="6"/>
  <c r="F34" i="66"/>
  <c r="F10" i="66"/>
  <c r="F29" i="66"/>
  <c r="F20" i="15"/>
  <c r="F12" i="67"/>
  <c r="F28" i="66"/>
  <c r="F11" i="67"/>
  <c r="F9" i="66"/>
  <c r="F54" i="66"/>
  <c r="F56" i="66"/>
  <c r="K7" i="6"/>
  <c r="F15" i="66"/>
  <c r="F45" i="66"/>
  <c r="F9" i="15"/>
  <c r="F26" i="66"/>
  <c r="F19" i="67"/>
  <c r="F7" i="67"/>
  <c r="F12" i="66"/>
  <c r="F47" i="66"/>
  <c r="F12" i="15"/>
  <c r="F33" i="67"/>
  <c r="F44" i="66"/>
  <c r="F57" i="66"/>
  <c r="F8" i="66"/>
  <c r="F18" i="67"/>
  <c r="K10" i="6"/>
  <c r="F26" i="67"/>
  <c r="F13" i="15"/>
  <c r="F6" i="67"/>
  <c r="F38" i="66"/>
  <c r="F58" i="66"/>
  <c r="F46" i="66"/>
  <c r="F35" i="67"/>
  <c r="F13" i="66"/>
  <c r="K11" i="6"/>
  <c r="F15" i="15"/>
  <c r="F22" i="15"/>
  <c r="F48" i="66"/>
  <c r="F14" i="15"/>
  <c r="F24" i="67"/>
  <c r="F25" i="67"/>
  <c r="F17" i="66"/>
  <c r="G17" i="66" s="1"/>
  <c r="F24" i="66"/>
  <c r="F21" i="67"/>
  <c r="F36" i="67"/>
  <c r="F9" i="67"/>
  <c r="F42" i="67"/>
  <c r="Z14" i="66"/>
  <c r="Z56" i="66"/>
  <c r="Z36" i="66"/>
  <c r="Z48" i="66"/>
  <c r="Z12" i="66"/>
  <c r="Z16" i="66"/>
  <c r="Z32" i="66"/>
  <c r="Z24" i="66"/>
  <c r="Z22" i="66"/>
  <c r="Z17" i="66"/>
  <c r="Z28" i="66"/>
  <c r="Q5" i="6"/>
  <c r="O5" i="15" l="1"/>
  <c r="S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M6" i="6"/>
  <c r="G39" i="66"/>
  <c r="G32" i="66"/>
  <c r="G38" i="66"/>
  <c r="G37" i="67"/>
  <c r="G28" i="66"/>
  <c r="G22" i="66"/>
  <c r="G19" i="67"/>
  <c r="G9" i="67"/>
  <c r="G15" i="67"/>
  <c r="G47" i="66"/>
  <c r="G8" i="67"/>
  <c r="G32" i="67"/>
  <c r="G58" i="66"/>
  <c r="G29" i="67"/>
  <c r="F14" i="67"/>
  <c r="G31" i="67"/>
  <c r="G31" i="66"/>
  <c r="G56" i="66"/>
  <c r="G21" i="67"/>
  <c r="G11" i="67"/>
  <c r="G23" i="66"/>
  <c r="K9" i="6"/>
  <c r="M7" i="6"/>
  <c r="G10" i="67"/>
  <c r="G57" i="66"/>
  <c r="G8" i="66"/>
  <c r="G52" i="66"/>
  <c r="G30" i="66"/>
  <c r="G24" i="67"/>
  <c r="G40" i="66"/>
  <c r="G13" i="66"/>
  <c r="G30" i="67"/>
  <c r="G38" i="67"/>
  <c r="G40" i="67"/>
  <c r="G50" i="66"/>
  <c r="G35" i="66"/>
  <c r="G20" i="67"/>
  <c r="G17" i="67"/>
  <c r="G33" i="66"/>
  <c r="G37" i="66"/>
  <c r="K12" i="6"/>
  <c r="G22" i="67"/>
  <c r="G27" i="67"/>
  <c r="G45" i="66"/>
  <c r="G12" i="67"/>
  <c r="G42" i="67"/>
  <c r="G5" i="66"/>
  <c r="G14" i="66"/>
  <c r="G41" i="67"/>
  <c r="G9" i="66"/>
  <c r="G55" i="66"/>
  <c r="G35" i="67"/>
  <c r="G44" i="66"/>
  <c r="G26" i="66"/>
  <c r="K6" i="6"/>
  <c r="G13" i="67"/>
  <c r="G51" i="66"/>
  <c r="G16" i="67"/>
  <c r="G25" i="67"/>
  <c r="G46" i="66"/>
  <c r="G42" i="66"/>
  <c r="G26" i="67"/>
  <c r="G28" i="67"/>
  <c r="G6" i="67"/>
  <c r="G33" i="67"/>
  <c r="G34" i="67"/>
  <c r="G53" i="66"/>
  <c r="G27" i="66"/>
  <c r="G25" i="66"/>
  <c r="G6" i="66"/>
  <c r="G12" i="66"/>
  <c r="G5" i="67"/>
  <c r="G21" i="66"/>
  <c r="G48" i="66"/>
  <c r="G18" i="67"/>
  <c r="G23" i="67"/>
  <c r="G16" i="66"/>
  <c r="G43" i="66"/>
  <c r="G49" i="66"/>
  <c r="G34" i="66"/>
  <c r="G29" i="66"/>
  <c r="G11" i="66"/>
  <c r="G18" i="66"/>
  <c r="G24" i="66"/>
  <c r="G7" i="66"/>
  <c r="G39" i="67"/>
  <c r="G36" i="67"/>
  <c r="G15" i="66"/>
  <c r="G7" i="67"/>
  <c r="G41" i="66"/>
  <c r="G20" i="66"/>
  <c r="G54" i="66"/>
  <c r="G10" i="66"/>
  <c r="G19" i="66"/>
  <c r="Z35" i="66"/>
  <c r="Z16" i="67"/>
  <c r="Z37" i="67"/>
  <c r="Z19" i="67"/>
  <c r="Z18" i="66"/>
  <c r="T10" i="15"/>
  <c r="T22" i="15"/>
  <c r="T17" i="15"/>
  <c r="Z40" i="67"/>
  <c r="Z41" i="66"/>
  <c r="Z33" i="66"/>
  <c r="Z37" i="66"/>
  <c r="Z10" i="66"/>
  <c r="Z47" i="66"/>
  <c r="Z23" i="67"/>
  <c r="Z39" i="67"/>
  <c r="Z29" i="67"/>
  <c r="Z42" i="66"/>
  <c r="Z58" i="66"/>
  <c r="Z40" i="66"/>
  <c r="Z11" i="67"/>
  <c r="Z31" i="66"/>
  <c r="Z8" i="66"/>
  <c r="Z34" i="66"/>
  <c r="Z34" i="67"/>
  <c r="Z55" i="66"/>
  <c r="Z35" i="67"/>
  <c r="Z25" i="66"/>
  <c r="T21" i="15"/>
  <c r="T7" i="15"/>
  <c r="Z21" i="66"/>
  <c r="Z14" i="67"/>
  <c r="T9" i="15"/>
  <c r="Z54" i="66"/>
  <c r="Z6" i="67"/>
  <c r="T14" i="15"/>
  <c r="Z31" i="67"/>
  <c r="Z27" i="67"/>
  <c r="T18" i="15"/>
  <c r="Z36" i="67"/>
  <c r="Z12" i="67"/>
  <c r="Z28" i="67"/>
  <c r="Z24" i="67"/>
  <c r="Z50" i="66"/>
  <c r="Z52" i="66"/>
  <c r="Z9" i="66"/>
  <c r="Z17" i="67"/>
  <c r="Z18" i="67"/>
  <c r="Z33" i="67"/>
  <c r="Z26" i="66"/>
  <c r="Z7" i="67"/>
  <c r="Z57" i="66"/>
  <c r="Z51" i="66"/>
  <c r="Z53" i="66"/>
  <c r="Z23" i="66"/>
  <c r="Z5" i="67"/>
  <c r="Z44" i="66"/>
  <c r="Z46" i="66"/>
  <c r="Z6" i="66"/>
  <c r="Z22" i="67"/>
  <c r="Z7" i="66"/>
  <c r="Z13" i="67"/>
  <c r="Z32" i="67"/>
  <c r="T11" i="15"/>
  <c r="T19" i="15"/>
  <c r="Z25" i="67"/>
  <c r="T16" i="15"/>
  <c r="Z20" i="66"/>
  <c r="T13" i="15"/>
  <c r="Z30" i="67"/>
  <c r="Z19" i="66"/>
  <c r="Z38" i="67"/>
  <c r="Z15" i="66"/>
  <c r="Z13" i="66"/>
  <c r="Z20" i="67"/>
  <c r="Z5" i="66"/>
  <c r="Z30" i="66"/>
  <c r="Z38" i="66"/>
  <c r="Z42" i="67"/>
  <c r="T15" i="15"/>
  <c r="T20" i="15"/>
  <c r="T8" i="15"/>
  <c r="Z10" i="67"/>
  <c r="Z49" i="66"/>
  <c r="Z39" i="66"/>
  <c r="Z45" i="66"/>
  <c r="Z8" i="67"/>
  <c r="Z21" i="67"/>
  <c r="T12" i="15"/>
  <c r="Z43" i="66"/>
  <c r="Z27" i="66"/>
  <c r="Z11" i="66"/>
  <c r="Z26" i="67"/>
  <c r="Z29" i="66"/>
  <c r="Z41" i="67"/>
  <c r="Z15" i="67"/>
  <c r="Z9" i="67"/>
  <c r="T6" i="16" l="1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5" i="18"/>
  <c r="G14" i="67"/>
  <c r="Z2" i="66"/>
  <c r="P5" i="20" l="1"/>
  <c r="T5" i="20" s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T5" i="20" l="1"/>
  <c r="T6" i="20"/>
  <c r="E5" i="25"/>
  <c r="F19" i="22"/>
  <c r="F48" i="22"/>
  <c r="F53" i="22"/>
  <c r="F37" i="22"/>
  <c r="F18" i="22"/>
  <c r="F17" i="22"/>
  <c r="F21" i="22"/>
  <c r="F38" i="22"/>
  <c r="F11" i="22"/>
  <c r="F50" i="22"/>
  <c r="F41" i="22"/>
  <c r="F35" i="22"/>
  <c r="F6" i="22"/>
  <c r="F57" i="22"/>
  <c r="F42" i="22"/>
  <c r="G5" i="25"/>
  <c r="F30" i="22"/>
  <c r="F55" i="22"/>
  <c r="F33" i="22"/>
  <c r="F44" i="22"/>
  <c r="F22" i="22"/>
  <c r="F56" i="22"/>
  <c r="F14" i="22"/>
  <c r="F39" i="22"/>
  <c r="F40" i="22"/>
  <c r="F9" i="22"/>
  <c r="F49" i="22"/>
  <c r="F47" i="22"/>
  <c r="F28" i="22"/>
  <c r="F24" i="22"/>
  <c r="F10" i="22"/>
  <c r="F5" i="22"/>
  <c r="F36" i="22"/>
  <c r="F58" i="22"/>
  <c r="F34" i="22"/>
  <c r="F13" i="22"/>
  <c r="F23" i="22"/>
  <c r="F8" i="22"/>
  <c r="F26" i="22"/>
  <c r="F29" i="22"/>
  <c r="F7" i="22"/>
  <c r="F31" i="22"/>
  <c r="F16" i="22"/>
  <c r="F15" i="22"/>
  <c r="F45" i="22"/>
  <c r="F27" i="22"/>
  <c r="F12" i="22"/>
  <c r="F54" i="22"/>
  <c r="F51" i="22"/>
  <c r="F46" i="22"/>
  <c r="F25" i="22"/>
  <c r="F32" i="22"/>
  <c r="F43" i="22"/>
  <c r="F52" i="22"/>
  <c r="F20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2" i="15"/>
  <c r="L8" i="15" s="1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22" i="15"/>
  <c r="L19" i="15"/>
  <c r="L11" i="15"/>
  <c r="L14" i="15"/>
  <c r="L18" i="15"/>
  <c r="L6" i="15"/>
  <c r="L10" i="15"/>
  <c r="L21" i="15"/>
  <c r="L17" i="15"/>
  <c r="L13" i="15"/>
  <c r="L9" i="15"/>
  <c r="L20" i="15"/>
  <c r="L16" i="15"/>
  <c r="L15" i="15"/>
  <c r="L12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Z38" i="18"/>
  <c r="Z24" i="18"/>
  <c r="Z32" i="18"/>
  <c r="Z31" i="18"/>
  <c r="Z7" i="18"/>
  <c r="Z22" i="18"/>
  <c r="Z35" i="18"/>
  <c r="Z25" i="18"/>
  <c r="Z44" i="18"/>
  <c r="F25" i="16"/>
  <c r="Z19" i="18"/>
  <c r="F29" i="16"/>
  <c r="Z14" i="18"/>
  <c r="Z45" i="18"/>
  <c r="Z17" i="18"/>
  <c r="F30" i="16"/>
  <c r="Z13" i="18"/>
  <c r="Z29" i="18"/>
  <c r="F20" i="16"/>
  <c r="F28" i="16"/>
  <c r="F24" i="16"/>
  <c r="Z5" i="18"/>
  <c r="Z28" i="18"/>
  <c r="F26" i="16"/>
  <c r="Z20" i="18"/>
  <c r="F21" i="16"/>
  <c r="Z43" i="18"/>
  <c r="F23" i="16"/>
  <c r="Z11" i="18"/>
  <c r="Z26" i="18"/>
  <c r="Z40" i="18"/>
  <c r="Z21" i="18"/>
  <c r="Z15" i="18"/>
  <c r="Z30" i="18"/>
  <c r="Z16" i="18"/>
  <c r="Z46" i="18"/>
  <c r="Z27" i="18"/>
  <c r="F27" i="16"/>
  <c r="Z37" i="18"/>
  <c r="Z8" i="18"/>
  <c r="Z34" i="18"/>
  <c r="Z33" i="18"/>
  <c r="F22" i="16"/>
  <c r="Z6" i="18"/>
  <c r="Z18" i="18"/>
  <c r="Z12" i="18"/>
  <c r="Z42" i="18"/>
  <c r="Z10" i="18"/>
  <c r="Z23" i="18"/>
  <c r="Z39" i="18"/>
  <c r="Z9" i="18"/>
  <c r="Z41" i="18"/>
  <c r="Z36" i="18"/>
  <c r="AE36" i="18" l="1"/>
  <c r="AE41" i="18"/>
  <c r="AE9" i="18"/>
  <c r="AE39" i="18"/>
  <c r="AE23" i="18"/>
  <c r="AE10" i="18"/>
  <c r="AE42" i="18"/>
  <c r="AE12" i="18"/>
  <c r="AE18" i="18"/>
  <c r="AE6" i="18"/>
  <c r="AE33" i="18"/>
  <c r="AE34" i="18"/>
  <c r="AE8" i="18"/>
  <c r="AE37" i="18"/>
  <c r="AE27" i="18"/>
  <c r="AE46" i="18"/>
  <c r="AE16" i="18"/>
  <c r="AE30" i="18"/>
  <c r="AE15" i="18"/>
  <c r="AE21" i="18"/>
  <c r="AE40" i="18"/>
  <c r="AE26" i="18"/>
  <c r="AE11" i="18"/>
  <c r="AE43" i="18"/>
  <c r="AE20" i="18"/>
  <c r="AE28" i="18"/>
  <c r="AE5" i="18"/>
  <c r="AE29" i="18"/>
  <c r="AE13" i="18"/>
  <c r="AE17" i="18"/>
  <c r="AE45" i="18"/>
  <c r="AE14" i="18"/>
  <c r="AE19" i="18"/>
  <c r="AE44" i="18"/>
  <c r="AE25" i="18"/>
  <c r="AE35" i="18"/>
  <c r="AE22" i="18"/>
  <c r="AE7" i="18"/>
  <c r="AE31" i="18"/>
  <c r="AE32" i="18"/>
  <c r="AE24" i="18"/>
  <c r="AE38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6" i="16"/>
  <c r="G23" i="16"/>
  <c r="G30" i="16"/>
  <c r="G22" i="16"/>
  <c r="G28" i="16"/>
  <c r="G21" i="16"/>
  <c r="F17" i="16"/>
  <c r="G29" i="16"/>
  <c r="G25" i="16"/>
  <c r="G27" i="16"/>
  <c r="G20" i="16"/>
  <c r="G24" i="16"/>
  <c r="K17" i="16" l="1"/>
  <c r="N17" i="16" s="1"/>
  <c r="E2" i="63"/>
  <c r="G17" i="16"/>
  <c r="E4" i="63" l="1"/>
  <c r="N5" i="6" l="1"/>
  <c r="O5" i="6"/>
  <c r="M5" i="6"/>
  <c r="J13" i="6"/>
  <c r="M9" i="6"/>
  <c r="Q17" i="6"/>
  <c r="V17" i="6"/>
  <c r="Q22" i="6"/>
  <c r="V22" i="6"/>
  <c r="D14" i="56" l="1"/>
  <c r="M8" i="6"/>
  <c r="M10" i="6"/>
  <c r="M11" i="6"/>
  <c r="E7" i="63"/>
  <c r="E35" i="63"/>
  <c r="E14" i="63"/>
  <c r="E41" i="63"/>
  <c r="E20" i="63"/>
  <c r="E10" i="63"/>
  <c r="N11" i="6"/>
  <c r="E37" i="63"/>
  <c r="L7" i="6"/>
  <c r="E32" i="63"/>
  <c r="N12" i="6"/>
  <c r="E18" i="63"/>
  <c r="E19" i="63"/>
  <c r="E26" i="63"/>
  <c r="E6" i="63"/>
  <c r="E17" i="63"/>
  <c r="E36" i="63"/>
  <c r="E25" i="63"/>
  <c r="E40" i="63"/>
  <c r="E42" i="63"/>
  <c r="E31" i="63"/>
  <c r="E39" i="63"/>
  <c r="E38" i="63"/>
  <c r="E30" i="63"/>
  <c r="E29" i="63"/>
  <c r="D5" i="18" a="1"/>
  <c r="E28" i="63"/>
  <c r="E11" i="63"/>
  <c r="E33" i="63"/>
  <c r="E43" i="63"/>
  <c r="E8" i="63"/>
  <c r="E15" i="63"/>
  <c r="E13" i="63"/>
  <c r="N9" i="6"/>
  <c r="E24" i="63"/>
  <c r="L11" i="6"/>
  <c r="E12" i="63"/>
  <c r="E16" i="63"/>
  <c r="E9" i="63"/>
  <c r="N8" i="6"/>
  <c r="M12" i="6"/>
  <c r="E5" i="63"/>
  <c r="E22" i="63"/>
  <c r="E21" i="63"/>
  <c r="N7" i="6"/>
  <c r="E34" i="63"/>
  <c r="W17" i="6"/>
  <c r="W22" i="6"/>
  <c r="L8" i="6"/>
  <c r="E27" i="63"/>
  <c r="L9" i="6"/>
  <c r="E23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29" i="63"/>
  <c r="R17" i="6"/>
  <c r="F20" i="63"/>
  <c r="F35" i="63"/>
  <c r="R22" i="6"/>
  <c r="F18" i="63"/>
  <c r="F33" i="63"/>
  <c r="F15" i="63"/>
  <c r="F27" i="63"/>
  <c r="F39" i="63"/>
  <c r="F31" i="63"/>
  <c r="F38" i="63"/>
  <c r="F28" i="63"/>
  <c r="F6" i="63"/>
  <c r="L6" i="6"/>
  <c r="F14" i="63"/>
  <c r="F21" i="63"/>
  <c r="F11" i="63"/>
  <c r="F25" i="63"/>
  <c r="F17" i="63"/>
  <c r="F30" i="63"/>
  <c r="F26" i="63"/>
  <c r="F42" i="63"/>
  <c r="F40" i="63"/>
  <c r="L12" i="6"/>
  <c r="F13" i="63"/>
  <c r="F34" i="63"/>
  <c r="F23" i="63"/>
  <c r="F16" i="63"/>
  <c r="F12" i="63"/>
  <c r="F7" i="63"/>
  <c r="F32" i="63"/>
  <c r="F9" i="63"/>
  <c r="F10" i="63"/>
  <c r="F19" i="63"/>
  <c r="F22" i="63"/>
  <c r="F8" i="63"/>
  <c r="F37" i="63"/>
  <c r="F36" i="63"/>
  <c r="F41" i="63"/>
  <c r="F43" i="63"/>
  <c r="F24" i="63"/>
  <c r="F5" i="63"/>
  <c r="N6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Q5" i="18" a="1"/>
  <c r="Z5" i="25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T5" i="12"/>
  <c r="Z29" i="16"/>
  <c r="Z23" i="16"/>
  <c r="Z26" i="16"/>
  <c r="Z30" i="16"/>
  <c r="Z25" i="16"/>
  <c r="Z28" i="16"/>
  <c r="Z22" i="16"/>
  <c r="Z17" i="16"/>
  <c r="Z27" i="16"/>
  <c r="Z21" i="16"/>
  <c r="Z24" i="16"/>
  <c r="Z20" i="16"/>
  <c r="V5" i="12" l="1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12" i="6"/>
  <c r="W6" i="6"/>
  <c r="W11" i="6"/>
  <c r="W7" i="6"/>
  <c r="D5" i="56"/>
  <c r="W8" i="6"/>
  <c r="W9" i="6"/>
  <c r="B1" i="56"/>
  <c r="Z6" i="22"/>
  <c r="Z7" i="22"/>
  <c r="Z8" i="22"/>
  <c r="Z5" i="22"/>
  <c r="E12" i="25" l="1"/>
  <c r="F16" i="25"/>
  <c r="G13" i="22"/>
  <c r="F8" i="25"/>
  <c r="G28" i="22"/>
  <c r="F29" i="25"/>
  <c r="G7" i="22"/>
  <c r="G42" i="22"/>
  <c r="G33" i="22"/>
  <c r="G31" i="22"/>
  <c r="G35" i="22"/>
  <c r="G24" i="22"/>
  <c r="G18" i="22"/>
  <c r="G43" i="22"/>
  <c r="F24" i="25"/>
  <c r="F13" i="25"/>
  <c r="G5" i="22"/>
  <c r="G55" i="22"/>
  <c r="G44" i="22"/>
  <c r="G17" i="22"/>
  <c r="G45" i="22"/>
  <c r="G37" i="22"/>
  <c r="G36" i="22"/>
  <c r="G25" i="22"/>
  <c r="F11" i="25"/>
  <c r="G14" i="22"/>
  <c r="G38" i="22"/>
  <c r="G50" i="22"/>
  <c r="G56" i="22"/>
  <c r="G27" i="22"/>
  <c r="G10" i="22"/>
  <c r="G15" i="22"/>
  <c r="G26" i="22"/>
  <c r="F19" i="25"/>
  <c r="G39" i="22"/>
  <c r="F37" i="25"/>
  <c r="G22" i="22"/>
  <c r="G47" i="22"/>
  <c r="G48" i="22"/>
  <c r="G49" i="22"/>
  <c r="G51" i="22"/>
  <c r="G41" i="22"/>
  <c r="G9" i="22"/>
  <c r="G20" i="22"/>
  <c r="F12" i="25"/>
  <c r="G52" i="22"/>
  <c r="G57" i="22"/>
  <c r="G6" i="22"/>
  <c r="G11" i="22"/>
  <c r="G53" i="22"/>
  <c r="G19" i="22"/>
  <c r="G21" i="22"/>
  <c r="G30" i="22"/>
  <c r="G8" i="22"/>
  <c r="G58" i="22"/>
  <c r="G40" i="22"/>
  <c r="G54" i="22"/>
  <c r="G16" i="22"/>
  <c r="G23" i="22"/>
  <c r="G34" i="22"/>
  <c r="F21" i="25"/>
  <c r="G12" i="22"/>
  <c r="G46" i="22"/>
  <c r="G29" i="22"/>
  <c r="G32" i="22"/>
  <c r="Z55" i="22"/>
  <c r="Z45" i="22"/>
  <c r="Z29" i="22"/>
  <c r="Z22" i="22"/>
  <c r="Z36" i="22"/>
  <c r="Z51" i="22"/>
  <c r="Z56" i="22"/>
  <c r="Z20" i="22"/>
  <c r="Z9" i="22"/>
  <c r="Z15" i="22"/>
  <c r="Z13" i="22"/>
  <c r="Z28" i="22"/>
  <c r="Z38" i="22"/>
  <c r="Z11" i="22"/>
  <c r="Z23" i="22"/>
  <c r="Z33" i="22"/>
  <c r="Z27" i="22"/>
  <c r="Z26" i="22"/>
  <c r="Z16" i="22"/>
  <c r="Z19" i="22"/>
  <c r="Z14" i="22"/>
  <c r="Z53" i="22"/>
  <c r="Z17" i="22"/>
  <c r="Z57" i="22"/>
  <c r="Z24" i="22"/>
  <c r="Z50" i="22"/>
  <c r="Z54" i="22"/>
  <c r="Z34" i="22"/>
  <c r="Z21" i="22"/>
  <c r="Z10" i="22"/>
  <c r="Z42" i="22"/>
  <c r="Z49" i="22"/>
  <c r="Z40" i="22"/>
  <c r="Z48" i="22"/>
  <c r="Z41" i="22"/>
  <c r="Z44" i="22"/>
  <c r="Z37" i="22"/>
  <c r="Z46" i="22"/>
  <c r="Z52" i="22"/>
  <c r="Z35" i="22"/>
  <c r="Z43" i="22"/>
  <c r="Z32" i="22"/>
  <c r="Z39" i="22"/>
  <c r="Z47" i="22"/>
  <c r="Z58" i="22"/>
  <c r="Z18" i="22"/>
  <c r="Z12" i="22"/>
  <c r="Z31" i="22"/>
  <c r="Z25" i="22"/>
  <c r="Z30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0" i="25"/>
  <c r="G37" i="25"/>
  <c r="F23" i="25"/>
  <c r="F38" i="25"/>
  <c r="F20" i="25"/>
  <c r="F15" i="25"/>
  <c r="F18" i="25"/>
  <c r="F9" i="25"/>
  <c r="F32" i="25"/>
  <c r="G29" i="25"/>
  <c r="G16" i="25"/>
  <c r="F33" i="25"/>
  <c r="F10" i="25"/>
  <c r="F34" i="25"/>
  <c r="G19" i="25"/>
  <c r="F27" i="25"/>
  <c r="F26" i="25"/>
  <c r="F6" i="25"/>
  <c r="G8" i="25"/>
  <c r="G21" i="25"/>
  <c r="G13" i="25"/>
  <c r="F42" i="25"/>
  <c r="F22" i="25"/>
  <c r="F39" i="25"/>
  <c r="F40" i="25"/>
  <c r="G12" i="25"/>
  <c r="F41" i="25"/>
  <c r="F36" i="25"/>
  <c r="F17" i="25"/>
  <c r="G11" i="25"/>
  <c r="G24" i="25"/>
  <c r="F7" i="25"/>
  <c r="F25" i="25"/>
  <c r="F14" i="25"/>
  <c r="F28" i="25"/>
  <c r="F35" i="25"/>
  <c r="F31" i="25"/>
  <c r="Z7" i="25"/>
  <c r="Z10" i="25"/>
  <c r="Z29" i="25"/>
  <c r="Z26" i="25"/>
  <c r="Z34" i="25"/>
  <c r="Z41" i="25"/>
  <c r="Z14" i="25"/>
  <c r="Z24" i="25"/>
  <c r="Z11" i="25"/>
  <c r="Z33" i="25"/>
  <c r="Z6" i="25"/>
  <c r="Z36" i="25"/>
  <c r="Z42" i="25"/>
  <c r="Z39" i="25"/>
  <c r="Z27" i="25"/>
  <c r="Z18" i="25"/>
  <c r="Z19" i="25"/>
  <c r="Z25" i="25"/>
  <c r="Z21" i="25"/>
  <c r="Z8" i="25"/>
  <c r="Z35" i="25"/>
  <c r="Z16" i="25"/>
  <c r="Z40" i="25"/>
  <c r="Z32" i="25"/>
  <c r="Z37" i="25"/>
  <c r="Z12" i="25"/>
  <c r="Z38" i="25"/>
  <c r="Z13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G28" i="25"/>
  <c r="F8" i="16"/>
  <c r="G14" i="25"/>
  <c r="C5" i="20"/>
  <c r="G23" i="25"/>
  <c r="G20" i="25"/>
  <c r="G27" i="25"/>
  <c r="F6" i="16"/>
  <c r="F12" i="16"/>
  <c r="F13" i="16"/>
  <c r="G39" i="25"/>
  <c r="F9" i="16"/>
  <c r="F11" i="16"/>
  <c r="F16" i="16"/>
  <c r="G42" i="25"/>
  <c r="C6" i="20"/>
  <c r="G40" i="25"/>
  <c r="F7" i="16"/>
  <c r="F18" i="16"/>
  <c r="F14" i="16"/>
  <c r="G17" i="25"/>
  <c r="F15" i="16"/>
  <c r="G36" i="25"/>
  <c r="G33" i="25"/>
  <c r="G30" i="25"/>
  <c r="G38" i="25"/>
  <c r="G34" i="25"/>
  <c r="G6" i="25"/>
  <c r="G18" i="25"/>
  <c r="F6" i="15"/>
  <c r="G31" i="25"/>
  <c r="G15" i="25"/>
  <c r="F10" i="16"/>
  <c r="G32" i="25"/>
  <c r="G25" i="25"/>
  <c r="G9" i="25"/>
  <c r="G41" i="25"/>
  <c r="G35" i="25"/>
  <c r="G26" i="25"/>
  <c r="F19" i="16"/>
  <c r="G22" i="25"/>
  <c r="G7" i="25"/>
  <c r="F31" i="16"/>
  <c r="Z17" i="25"/>
  <c r="Z22" i="25"/>
  <c r="Z28" i="25"/>
  <c r="Z20" i="25"/>
  <c r="Z15" i="25"/>
  <c r="Z30" i="25"/>
  <c r="Z9" i="25"/>
  <c r="Z31" i="25"/>
  <c r="Z23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9" i="18"/>
  <c r="G6" i="16"/>
  <c r="F12" i="18"/>
  <c r="G22" i="15"/>
  <c r="G18" i="16"/>
  <c r="G11" i="16"/>
  <c r="G6" i="15"/>
  <c r="F22" i="18"/>
  <c r="G13" i="15"/>
  <c r="F11" i="18"/>
  <c r="G11" i="15"/>
  <c r="F8" i="18"/>
  <c r="G10" i="16"/>
  <c r="D5" i="20"/>
  <c r="F44" i="18"/>
  <c r="F26" i="18"/>
  <c r="G14" i="16"/>
  <c r="F5" i="18"/>
  <c r="F16" i="18"/>
  <c r="F31" i="18"/>
  <c r="F38" i="18"/>
  <c r="F36" i="18"/>
  <c r="G7" i="15"/>
  <c r="F40" i="18"/>
  <c r="F27" i="18"/>
  <c r="G9" i="16"/>
  <c r="G12" i="15"/>
  <c r="F10" i="18"/>
  <c r="F34" i="18"/>
  <c r="G12" i="16"/>
  <c r="F15" i="18"/>
  <c r="F24" i="18"/>
  <c r="F17" i="18"/>
  <c r="G15" i="16"/>
  <c r="F43" i="18"/>
  <c r="F7" i="18"/>
  <c r="G8" i="16"/>
  <c r="F28" i="18"/>
  <c r="F33" i="18"/>
  <c r="F39" i="18"/>
  <c r="G13" i="16"/>
  <c r="D6" i="20"/>
  <c r="F14" i="18"/>
  <c r="F23" i="18"/>
  <c r="F19" i="18"/>
  <c r="G7" i="16"/>
  <c r="G31" i="16"/>
  <c r="F9" i="18"/>
  <c r="G16" i="16"/>
  <c r="G16" i="15"/>
  <c r="F30" i="18"/>
  <c r="F18" i="18"/>
  <c r="F20" i="18"/>
  <c r="F6" i="18"/>
  <c r="F35" i="18"/>
  <c r="F21" i="18"/>
  <c r="F32" i="18"/>
  <c r="F42" i="18"/>
  <c r="G19" i="16"/>
  <c r="F41" i="18"/>
  <c r="G8" i="15"/>
  <c r="F37" i="18"/>
  <c r="F25" i="18"/>
  <c r="F46" i="18"/>
  <c r="F13" i="18"/>
  <c r="F45" i="18"/>
  <c r="AF33" i="18"/>
  <c r="AF10" i="18"/>
  <c r="AF29" i="18"/>
  <c r="AF23" i="18"/>
  <c r="AF31" i="18"/>
  <c r="Z16" i="16"/>
  <c r="AF43" i="18"/>
  <c r="Z11" i="16"/>
  <c r="AF21" i="18"/>
  <c r="Z6" i="16"/>
  <c r="AF45" i="18"/>
  <c r="AF9" i="18"/>
  <c r="Z8" i="16"/>
  <c r="T6" i="15"/>
  <c r="Z10" i="16"/>
  <c r="Z13" i="16"/>
  <c r="AF19" i="18"/>
  <c r="Z14" i="16"/>
  <c r="AF20" i="18"/>
  <c r="AF24" i="18"/>
  <c r="AF12" i="18"/>
  <c r="AF39" i="18"/>
  <c r="U6" i="20"/>
  <c r="Z18" i="16"/>
  <c r="AF25" i="18"/>
  <c r="AF44" i="18"/>
  <c r="AF8" i="18"/>
  <c r="AF38" i="18"/>
  <c r="AF26" i="18"/>
  <c r="Z9" i="16"/>
  <c r="Z15" i="16"/>
  <c r="AF36" i="18"/>
  <c r="AF18" i="18"/>
  <c r="AF37" i="18"/>
  <c r="AF27" i="18"/>
  <c r="AF30" i="18"/>
  <c r="AF11" i="18"/>
  <c r="Z19" i="16"/>
  <c r="AF16" i="18"/>
  <c r="Z31" i="16"/>
  <c r="AF46" i="18"/>
  <c r="AF13" i="18"/>
  <c r="AF35" i="18"/>
  <c r="Z7" i="16"/>
  <c r="U5" i="20"/>
  <c r="Z12" i="16"/>
  <c r="E5" i="13" l="1"/>
  <c r="E5" i="12"/>
  <c r="G43" i="18"/>
  <c r="G24" i="18"/>
  <c r="G32" i="18"/>
  <c r="F5" i="12"/>
  <c r="G28" i="18"/>
  <c r="G37" i="18"/>
  <c r="G36" i="18"/>
  <c r="G23" i="18"/>
  <c r="G29" i="18"/>
  <c r="G6" i="18"/>
  <c r="G22" i="18"/>
  <c r="G41" i="18"/>
  <c r="G8" i="18"/>
  <c r="G17" i="18"/>
  <c r="G35" i="18"/>
  <c r="G16" i="18"/>
  <c r="G39" i="18"/>
  <c r="G44" i="18"/>
  <c r="G31" i="18"/>
  <c r="G13" i="18"/>
  <c r="G42" i="18"/>
  <c r="G34" i="18"/>
  <c r="G15" i="18"/>
  <c r="G40" i="18"/>
  <c r="G18" i="18"/>
  <c r="G14" i="18"/>
  <c r="A4" i="18"/>
  <c r="G12" i="18"/>
  <c r="G46" i="18"/>
  <c r="G10" i="18"/>
  <c r="G33" i="18"/>
  <c r="G30" i="18"/>
  <c r="G21" i="18"/>
  <c r="G11" i="18"/>
  <c r="G7" i="18"/>
  <c r="G9" i="18"/>
  <c r="G25" i="18"/>
  <c r="G38" i="18"/>
  <c r="G45" i="18"/>
  <c r="G20" i="18"/>
  <c r="G26" i="18"/>
  <c r="G27" i="18"/>
  <c r="G19" i="18"/>
  <c r="F5" i="13"/>
  <c r="AF17" i="18"/>
  <c r="AF28" i="18"/>
  <c r="AF32" i="18"/>
  <c r="AF41" i="18"/>
  <c r="AF34" i="18"/>
  <c r="AF14" i="18"/>
  <c r="AF15" i="18"/>
  <c r="AF40" i="18"/>
  <c r="AF6" i="18"/>
  <c r="AF5" i="18"/>
  <c r="AF22" i="18"/>
  <c r="U2" i="20"/>
  <c r="AF7" i="18"/>
  <c r="AF42" i="18"/>
  <c r="E6" i="13" l="1"/>
  <c r="E6" i="12"/>
  <c r="G5" i="13"/>
  <c r="G5" i="12"/>
  <c r="F6" i="13"/>
  <c r="F6" i="12"/>
  <c r="E7" i="13" l="1"/>
  <c r="E7" i="12"/>
  <c r="G6" i="12"/>
  <c r="F7" i="12"/>
  <c r="F7" i="13"/>
  <c r="G6" i="13"/>
  <c r="E8" i="13" l="1"/>
  <c r="E8" i="12"/>
  <c r="G7" i="12"/>
  <c r="G7" i="13"/>
  <c r="F8" i="13"/>
  <c r="F8" i="12"/>
  <c r="E9" i="13" l="1"/>
  <c r="E9" i="12"/>
  <c r="F9" i="12"/>
  <c r="F9" i="13"/>
  <c r="G8" i="12"/>
  <c r="G8" i="13"/>
  <c r="E10" i="13" l="1"/>
  <c r="E10" i="12"/>
  <c r="F10" i="13"/>
  <c r="G9" i="12"/>
  <c r="G9" i="13"/>
  <c r="F10" i="12"/>
  <c r="E11" i="13" l="1"/>
  <c r="E11" i="12"/>
  <c r="G10" i="12"/>
  <c r="F11" i="12"/>
  <c r="G10" i="13"/>
  <c r="F11" i="13"/>
  <c r="E12" i="13" l="1"/>
  <c r="E12" i="12"/>
  <c r="F12" i="13"/>
  <c r="G11" i="13"/>
  <c r="G11" i="12"/>
  <c r="F12" i="12"/>
  <c r="E13" i="13" l="1"/>
  <c r="E13" i="12"/>
  <c r="G12" i="13"/>
  <c r="G12" i="12"/>
  <c r="F13" i="12"/>
  <c r="F13" i="13"/>
  <c r="E14" i="13" l="1"/>
  <c r="E14" i="12"/>
  <c r="F14" i="13"/>
  <c r="G13" i="12"/>
  <c r="G13" i="13"/>
  <c r="F14" i="12"/>
  <c r="E15" i="13" l="1"/>
  <c r="E15" i="12"/>
  <c r="G14" i="12"/>
  <c r="G14" i="13"/>
  <c r="F15" i="12"/>
  <c r="F15" i="13"/>
  <c r="E16" i="13" l="1"/>
  <c r="E16" i="12"/>
  <c r="F16" i="13"/>
  <c r="G15" i="13"/>
  <c r="G15" i="12"/>
  <c r="F16" i="12"/>
  <c r="E17" i="13" l="1"/>
  <c r="E17" i="12"/>
  <c r="G16" i="13"/>
  <c r="F17" i="12"/>
  <c r="G16" i="12"/>
  <c r="F17" i="13"/>
  <c r="E18" i="13" l="1"/>
  <c r="E18" i="12"/>
  <c r="F18" i="12"/>
  <c r="G17" i="13"/>
  <c r="F18" i="13"/>
  <c r="G17" i="12"/>
  <c r="E19" i="13" l="1"/>
  <c r="E19" i="12"/>
  <c r="G18" i="13"/>
  <c r="F19" i="12"/>
  <c r="F19" i="13"/>
  <c r="G18" i="12"/>
  <c r="E20" i="13" l="1"/>
  <c r="E20" i="12"/>
  <c r="G19" i="13"/>
  <c r="G19" i="12"/>
  <c r="F20" i="12"/>
  <c r="F20" i="13"/>
  <c r="E21" i="13" l="1"/>
  <c r="E21" i="12"/>
  <c r="G20" i="12"/>
  <c r="F21" i="13"/>
  <c r="G20" i="13"/>
  <c r="F21" i="12"/>
  <c r="E22" i="13" l="1"/>
  <c r="E22" i="12"/>
  <c r="G21" i="13"/>
  <c r="F22" i="12"/>
  <c r="G21" i="12"/>
  <c r="F22" i="13"/>
  <c r="E23" i="13" l="1"/>
  <c r="E23" i="12"/>
  <c r="F23" i="13"/>
  <c r="F23" i="12"/>
  <c r="G22" i="13"/>
  <c r="G22" i="12"/>
  <c r="E24" i="13" l="1"/>
  <c r="E24" i="12"/>
  <c r="G23" i="13"/>
  <c r="F24" i="12"/>
  <c r="G23" i="12"/>
  <c r="F24" i="13"/>
  <c r="E25" i="13" l="1"/>
  <c r="E25" i="12"/>
  <c r="G24" i="13"/>
  <c r="F25" i="13"/>
  <c r="G24" i="12"/>
  <c r="F25" i="12"/>
  <c r="E26" i="13" l="1"/>
  <c r="E26" i="12"/>
  <c r="F26" i="13"/>
  <c r="G25" i="13"/>
  <c r="G25" i="12"/>
  <c r="F26" i="12"/>
  <c r="E27" i="13" l="1"/>
  <c r="E27" i="12"/>
  <c r="F27" i="12"/>
  <c r="G26" i="13"/>
  <c r="G26" i="12"/>
  <c r="F27" i="13"/>
  <c r="E28" i="13" l="1"/>
  <c r="E28" i="12"/>
  <c r="G27" i="13"/>
  <c r="F28" i="13"/>
  <c r="F28" i="12"/>
  <c r="G27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F32" i="13"/>
  <c r="G31" i="12"/>
  <c r="F32" i="12"/>
  <c r="G31" i="13"/>
  <c r="E33" i="13" l="1"/>
  <c r="E33" i="12"/>
  <c r="F33" i="13"/>
  <c r="F33" i="12"/>
  <c r="G32" i="13"/>
  <c r="G32" i="12"/>
  <c r="E34" i="13" l="1"/>
  <c r="E34" i="12"/>
  <c r="F34" i="13"/>
  <c r="F34" i="12"/>
  <c r="G33" i="12"/>
  <c r="G33" i="13"/>
  <c r="E35" i="13" l="1"/>
  <c r="E35" i="12"/>
  <c r="F35" i="13"/>
  <c r="G34" i="13"/>
  <c r="G34" i="12"/>
  <c r="F35" i="12"/>
  <c r="E36" i="13" l="1"/>
  <c r="E36" i="12"/>
  <c r="G35" i="13"/>
  <c r="G35" i="12"/>
  <c r="F36" i="13"/>
  <c r="F36" i="12"/>
  <c r="E37" i="13" l="1"/>
  <c r="E37" i="12"/>
  <c r="F37" i="13"/>
  <c r="F37" i="12"/>
  <c r="G36" i="12"/>
  <c r="G36" i="13"/>
  <c r="E38" i="13" l="1"/>
  <c r="E38" i="12"/>
  <c r="G37" i="12"/>
  <c r="F38" i="13"/>
  <c r="G37" i="13"/>
  <c r="F38" i="12"/>
  <c r="E39" i="13" l="1"/>
  <c r="E39" i="12"/>
  <c r="F39" i="12"/>
  <c r="G38" i="13"/>
  <c r="G38" i="12"/>
  <c r="F39" i="13"/>
  <c r="E40" i="13" l="1"/>
  <c r="E40" i="12"/>
  <c r="G39" i="12"/>
  <c r="F40" i="12"/>
  <c r="F40" i="13"/>
  <c r="G39" i="13"/>
  <c r="E41" i="13" l="1"/>
  <c r="E42" i="13"/>
  <c r="E42" i="12"/>
  <c r="E41" i="12"/>
  <c r="U3" i="12"/>
  <c r="U3" i="13"/>
  <c r="W5" i="12" a="1"/>
  <c r="O11" i="6"/>
  <c r="O7" i="6"/>
  <c r="F42" i="13"/>
  <c r="G40" i="12"/>
  <c r="F42" i="12"/>
  <c r="F41" i="13"/>
  <c r="O12" i="6"/>
  <c r="O8" i="6"/>
  <c r="F41" i="12"/>
  <c r="O6" i="6"/>
  <c r="O9" i="6"/>
  <c r="G40" i="13"/>
  <c r="W20" i="12" l="1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5" i="13" a="1"/>
  <c r="G41" i="13"/>
  <c r="G42" i="13"/>
  <c r="G42" i="12"/>
  <c r="G41" i="12"/>
  <c r="W19" i="13" l="1"/>
  <c r="AA19" i="13" s="1"/>
  <c r="W36" i="13"/>
  <c r="AA36" i="13" s="1"/>
  <c r="W33" i="13"/>
  <c r="AA33" i="13" s="1"/>
  <c r="W27" i="13"/>
  <c r="AA27" i="13" s="1"/>
  <c r="W12" i="13"/>
  <c r="AA12" i="13" s="1"/>
  <c r="W16" i="13"/>
  <c r="AA16" i="13" s="1"/>
  <c r="W39" i="13"/>
  <c r="AA39" i="13" s="1"/>
  <c r="W22" i="13"/>
  <c r="AA22" i="13" s="1"/>
  <c r="W38" i="13"/>
  <c r="AA38" i="13" s="1"/>
  <c r="W7" i="13"/>
  <c r="AA7" i="13" s="1"/>
  <c r="W35" i="13"/>
  <c r="AA35" i="13" s="1"/>
  <c r="W13" i="13"/>
  <c r="AA13" i="13" s="1"/>
  <c r="W32" i="13"/>
  <c r="AA32" i="13" s="1"/>
  <c r="W9" i="13"/>
  <c r="AA9" i="13" s="1"/>
  <c r="W18" i="13"/>
  <c r="AA18" i="13" s="1"/>
  <c r="W28" i="13"/>
  <c r="AA28" i="13" s="1"/>
  <c r="W17" i="13"/>
  <c r="AA17" i="13" s="1"/>
  <c r="W29" i="13"/>
  <c r="AA29" i="13" s="1"/>
  <c r="W14" i="13"/>
  <c r="AA14" i="13" s="1"/>
  <c r="W15" i="13"/>
  <c r="AA15" i="13" s="1"/>
  <c r="W31" i="13"/>
  <c r="AA31" i="13" s="1"/>
  <c r="W11" i="13"/>
  <c r="AA11" i="13" s="1"/>
  <c r="W10" i="13"/>
  <c r="AA10" i="13" s="1"/>
  <c r="W25" i="13"/>
  <c r="AA25" i="13" s="1"/>
  <c r="W26" i="13"/>
  <c r="AA26" i="13" s="1"/>
  <c r="W5" i="13"/>
  <c r="AA5" i="13" s="1"/>
  <c r="W6" i="13"/>
  <c r="AA6" i="13" s="1"/>
  <c r="W30" i="13"/>
  <c r="AA30" i="13" s="1"/>
  <c r="W20" i="13"/>
  <c r="AA20" i="13" s="1"/>
  <c r="W24" i="13"/>
  <c r="AA24" i="13" s="1"/>
  <c r="W8" i="13"/>
  <c r="AA8" i="13" s="1"/>
  <c r="W40" i="13"/>
  <c r="AA40" i="13" s="1"/>
  <c r="W23" i="13"/>
  <c r="AA23" i="13" s="1"/>
  <c r="W34" i="13"/>
  <c r="AA34" i="13" s="1"/>
  <c r="W21" i="13"/>
  <c r="AA21" i="13" s="1"/>
  <c r="W37" i="13"/>
  <c r="AA37" i="13" s="1"/>
  <c r="W39" i="12"/>
  <c r="AA39" i="12" s="1"/>
  <c r="W41" i="13" l="1"/>
  <c r="AA41" i="13" s="1"/>
  <c r="W42" i="13"/>
  <c r="AA42" i="13" s="1"/>
  <c r="W40" i="12"/>
  <c r="AA40" i="12" s="1"/>
  <c r="W41" i="12" l="1"/>
  <c r="AA41" i="12" s="1"/>
  <c r="W42" i="12" l="1"/>
  <c r="AA42" i="12" s="1"/>
  <c r="P5" i="18" a="1"/>
  <c r="AB35" i="13"/>
  <c r="AB40" i="12"/>
  <c r="AB9" i="12"/>
  <c r="AB33" i="12"/>
  <c r="AB36" i="13"/>
  <c r="AB27" i="12"/>
  <c r="AB26" i="13"/>
  <c r="AB11" i="12"/>
  <c r="AB39" i="12"/>
  <c r="AB35" i="12"/>
  <c r="AB20" i="13"/>
  <c r="AB29" i="12"/>
  <c r="AB11" i="13"/>
  <c r="AB17" i="13"/>
  <c r="AB27" i="13"/>
  <c r="AB20" i="12"/>
  <c r="AB7" i="13"/>
  <c r="AB5" i="13"/>
  <c r="AB30" i="12"/>
  <c r="AB25" i="13"/>
  <c r="AB30" i="13"/>
  <c r="AB22" i="13"/>
  <c r="AB39" i="13"/>
  <c r="AB32" i="12"/>
  <c r="AB5" i="12"/>
  <c r="AB42" i="12"/>
  <c r="AB28" i="13"/>
  <c r="AB24" i="12"/>
  <c r="AB21" i="12"/>
  <c r="AB24" i="13"/>
  <c r="AB12" i="13"/>
  <c r="AB18" i="13"/>
  <c r="AB37" i="12"/>
  <c r="AB31" i="13"/>
  <c r="AB36" i="12"/>
  <c r="AB40" i="13"/>
  <c r="AB38" i="13"/>
  <c r="AB19" i="12"/>
  <c r="AB8" i="13"/>
  <c r="AB9" i="13"/>
  <c r="AB42" i="13"/>
  <c r="AB37" i="13"/>
  <c r="AB17" i="12"/>
  <c r="AB29" i="13"/>
  <c r="AB8" i="12"/>
  <c r="AB33" i="13"/>
  <c r="AB19" i="13"/>
  <c r="AB25" i="12"/>
  <c r="AB15" i="12"/>
  <c r="AB14" i="13"/>
  <c r="AB34" i="12"/>
  <c r="AB10" i="12"/>
  <c r="AB13" i="13"/>
  <c r="AB13" i="12"/>
  <c r="AB26" i="12"/>
  <c r="AB38" i="12"/>
  <c r="AB41" i="12"/>
  <c r="AB23" i="12"/>
  <c r="AB15" i="13"/>
  <c r="AB14" i="12"/>
  <c r="AB18" i="12"/>
  <c r="AB22" i="12"/>
  <c r="AB21" i="13"/>
  <c r="AB6" i="12"/>
  <c r="AB12" i="12"/>
  <c r="AB10" i="13"/>
  <c r="AB16" i="12"/>
  <c r="AB41" i="13"/>
  <c r="AB23" i="13"/>
  <c r="AB28" i="12"/>
  <c r="AB16" i="13"/>
  <c r="AB34" i="13"/>
  <c r="AB7" i="12"/>
  <c r="AB31" i="12"/>
  <c r="AB32" i="13"/>
  <c r="AB6" i="13"/>
  <c r="P6" i="18" l="1"/>
  <c r="P5" i="18"/>
  <c r="P7" i="18"/>
  <c r="P8" i="18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s="1" a="1"/>
  <c r="AB2" i="13"/>
  <c r="AF2" i="18"/>
  <c r="AB2" i="12"/>
  <c r="Z2" i="25"/>
  <c r="O4" i="22"/>
  <c r="R21" i="18" l="1"/>
  <c r="R18" i="18"/>
  <c r="R46" i="18"/>
  <c r="R34" i="18"/>
  <c r="R26" i="18"/>
  <c r="R16" i="18"/>
  <c r="R22" i="18"/>
  <c r="R9" i="18"/>
  <c r="R12" i="18"/>
  <c r="R29" i="18"/>
  <c r="R42" i="18"/>
  <c r="R8" i="18"/>
  <c r="R11" i="18"/>
  <c r="R27" i="18"/>
  <c r="R6" i="18"/>
  <c r="R7" i="18"/>
  <c r="R17" i="18"/>
  <c r="R32" i="18"/>
  <c r="R23" i="18"/>
  <c r="R30" i="18"/>
  <c r="R20" i="18"/>
  <c r="R37" i="18"/>
  <c r="R19" i="18"/>
  <c r="R24" i="18"/>
  <c r="R43" i="18"/>
  <c r="R35" i="18"/>
  <c r="R45" i="18"/>
  <c r="R40" i="18"/>
  <c r="R14" i="18"/>
  <c r="R15" i="18"/>
  <c r="R25" i="18"/>
  <c r="R41" i="18"/>
  <c r="R28" i="18"/>
  <c r="R36" i="18"/>
  <c r="R13" i="18"/>
  <c r="R33" i="18"/>
  <c r="R38" i="18"/>
  <c r="R10" i="18"/>
  <c r="R39" i="18"/>
  <c r="R44" i="18"/>
  <c r="R5" i="18"/>
  <c r="R31" i="18"/>
  <c r="I3" i="18"/>
  <c r="L10" i="6"/>
  <c r="W10" i="6"/>
  <c r="N10" i="6"/>
  <c r="I19" i="18"/>
  <c r="I28" i="18"/>
  <c r="I6" i="18"/>
  <c r="I37" i="18"/>
  <c r="I23" i="18"/>
  <c r="I14" i="18"/>
  <c r="I25" i="18"/>
  <c r="I40" i="18"/>
  <c r="I8" i="18"/>
  <c r="I31" i="18"/>
  <c r="I42" i="18"/>
  <c r="I10" i="18"/>
  <c r="I12" i="18"/>
  <c r="I26" i="18"/>
  <c r="I29" i="18"/>
  <c r="I9" i="18"/>
  <c r="I33" i="18"/>
  <c r="I35" i="18"/>
  <c r="I22" i="18"/>
  <c r="I32" i="18"/>
  <c r="I45" i="18"/>
  <c r="I46" i="18"/>
  <c r="I17" i="18"/>
  <c r="I11" i="18"/>
  <c r="I30" i="18"/>
  <c r="I15" i="18"/>
  <c r="I27" i="18"/>
  <c r="I41" i="18"/>
  <c r="I44" i="18"/>
  <c r="I38" i="18"/>
  <c r="J38" i="18" s="1"/>
  <c r="I7" i="18"/>
  <c r="I5" i="18"/>
  <c r="I24" i="18"/>
  <c r="I18" i="18"/>
  <c r="I36" i="18"/>
  <c r="I21" i="18"/>
  <c r="I34" i="18"/>
  <c r="I43" i="18"/>
  <c r="I20" i="18"/>
  <c r="I39" i="18"/>
  <c r="I16" i="18"/>
  <c r="I13" i="18"/>
  <c r="J35" i="18"/>
  <c r="E5" i="16" l="1"/>
  <c r="D8" i="56"/>
  <c r="O10" i="6"/>
  <c r="F5" i="16"/>
  <c r="J41" i="18"/>
  <c r="J14" i="18"/>
  <c r="J8" i="18"/>
  <c r="J32" i="18"/>
  <c r="J24" i="18"/>
  <c r="J16" i="18"/>
  <c r="J45" i="18"/>
  <c r="J43" i="18"/>
  <c r="J15" i="18"/>
  <c r="J33" i="18"/>
  <c r="Z2" i="22"/>
  <c r="J18" i="18"/>
  <c r="J42" i="18"/>
  <c r="J36" i="18"/>
  <c r="J23" i="18"/>
  <c r="J26" i="18"/>
  <c r="J7" i="18"/>
  <c r="J11" i="18"/>
  <c r="J40" i="18"/>
  <c r="J20" i="18"/>
  <c r="J13" i="18"/>
  <c r="J37" i="18"/>
  <c r="J28" i="18"/>
  <c r="J25" i="18"/>
  <c r="J12" i="18"/>
  <c r="J17" i="18"/>
  <c r="J46" i="18"/>
  <c r="J30" i="18"/>
  <c r="J10" i="18"/>
  <c r="J34" i="18"/>
  <c r="J6" i="18"/>
  <c r="Z5" i="16"/>
  <c r="J31" i="18"/>
  <c r="J19" i="18"/>
  <c r="J29" i="18"/>
  <c r="J5" i="18"/>
  <c r="J22" i="18"/>
  <c r="J39" i="18"/>
  <c r="J9" i="18"/>
  <c r="J27" i="18"/>
  <c r="J21" i="18"/>
  <c r="J44" i="18"/>
  <c r="O4" i="25"/>
  <c r="O4" i="12"/>
  <c r="X10" i="6"/>
  <c r="X8" i="6"/>
  <c r="X11" i="6"/>
  <c r="X12" i="6"/>
  <c r="X6" i="6"/>
  <c r="X9" i="6"/>
  <c r="X7" i="6"/>
  <c r="L5" i="16" l="1"/>
  <c r="K5" i="16" s="1"/>
  <c r="N5" i="16" s="1"/>
  <c r="G5" i="16"/>
  <c r="Z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6"/>
  <c r="O4" i="13"/>
  <c r="E5" i="15" l="1"/>
  <c r="F5" i="15"/>
  <c r="G5" i="15"/>
  <c r="T5" i="15"/>
  <c r="T2" i="15"/>
  <c r="D7" i="56"/>
  <c r="Z2" i="67"/>
  <c r="O4" i="66"/>
  <c r="O4" i="67"/>
  <c r="R4" i="18"/>
</calcChain>
</file>

<file path=xl/sharedStrings.xml><?xml version="1.0" encoding="utf-8"?>
<sst xmlns="http://schemas.openxmlformats.org/spreadsheetml/2006/main" count="2342" uniqueCount="261">
  <si>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</si>
  <si>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</si>
  <si>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</si>
  <si>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</si>
  <si>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</si>
  <si>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</si>
  <si>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</si>
  <si>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</si>
  <si>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</si>
  <si>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</si>
  <si>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</si>
  <si>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</si>
  <si>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</si>
  <si>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</si>
  <si>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</si>
  <si>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</si>
  <si>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</si>
  <si>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</si>
  <si>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</si>
  <si>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</si>
  <si>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</si>
  <si>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</si>
  <si>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</si>
  <si>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</si>
  <si>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</si>
  <si>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</si>
  <si>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</si>
  <si>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</si>
  <si>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</si>
  <si>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</si>
  <si>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</si>
  <si>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</si>
  <si>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</si>
  <si>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</si>
  <si>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</si>
  <si>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</si>
  <si>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</si>
  <si>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</si>
  <si>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</si>
  <si>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</si>
  <si>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</si>
  <si>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</si>
  <si>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</si>
  <si>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</si>
  <si>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</si>
  <si>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</si>
  <si>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</si>
  <si>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</si>
  <si>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</si>
  <si>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</si>
  <si>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</si>
  <si>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</si>
  <si>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</si>
  <si>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</si>
  <si>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</si>
  <si>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</si>
  <si>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</si>
  <si>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</si>
  <si>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</si>
  <si>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</si>
  <si>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</si>
  <si>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</si>
  <si>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</si>
  <si>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</si>
  <si>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</si>
  <si>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</si>
  <si>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</si>
  <si>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</si>
  <si>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</si>
  <si>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</si>
  <si>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</si>
  <si>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</si>
  <si>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</si>
  <si>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</si>
  <si>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</si>
  <si>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</si>
  <si>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</si>
  <si>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</si>
  <si>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</si>
  <si>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</si>
  <si>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</si>
  <si>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</si>
  <si>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</si>
  <si>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</si>
  <si>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</si>
  <si>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</si>
  <si>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</si>
  <si>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</si>
  <si>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</si>
  <si>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</si>
  <si>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</si>
  <si>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</si>
  <si>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</si>
  <si>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</si>
  <si>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</si>
  <si>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</si>
  <si>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</si>
  <si>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</si>
  <si>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</si>
  <si>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</si>
  <si>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</si>
  <si>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</si>
  <si>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</si>
  <si>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</si>
  <si>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</si>
  <si>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</si>
  <si>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</si>
  <si>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</si>
  <si>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</si>
  <si>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</si>
  <si>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</si>
  <si>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</si>
  <si>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</si>
  <si>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</si>
  <si>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</si>
  <si>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</si>
  <si>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</si>
  <si>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</si>
  <si>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</si>
  <si>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</si>
  <si>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</si>
  <si>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</si>
  <si>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</si>
  <si>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</si>
  <si>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</si>
  <si>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</si>
  <si>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</si>
  <si>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</si>
  <si>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</si>
  <si>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</si>
  <si>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</si>
  <si>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</si>
  <si>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</si>
  <si>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</si>
  <si>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</si>
  <si>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</si>
  <si>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</si>
  <si>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</si>
  <si>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</si>
  <si>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</si>
  <si>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</si>
  <si>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</si>
  <si>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</si>
  <si>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</si>
  <si>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</si>
  <si>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</si>
  <si>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</si>
  <si>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</si>
  <si>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</si>
  <si>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</si>
  <si>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</si>
  <si>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</si>
  <si>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</si>
  <si>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</si>
  <si>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</si>
  <si>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</si>
  <si>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</si>
  <si>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</si>
  <si>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</si>
  <si>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</si>
  <si>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</si>
  <si>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</si>
  <si>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</si>
  <si>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</si>
  <si>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</si>
  <si>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</si>
  <si>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</si>
  <si>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</si>
  <si>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</si>
  <si>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</si>
  <si>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</si>
  <si>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</si>
  <si>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</si>
  <si>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</si>
  <si>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</si>
  <si>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</si>
  <si>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</si>
  <si>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</si>
  <si>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</si>
  <si>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</si>
  <si>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</si>
  <si>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</si>
  <si>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</si>
  <si>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</si>
  <si>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</si>
  <si>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</si>
  <si>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</si>
  <si>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</si>
  <si>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</si>
  <si>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</si>
  <si>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</si>
  <si>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</si>
  <si>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</si>
  <si>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</si>
  <si>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</si>
  <si>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</si>
  <si>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</si>
  <si>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</si>
  <si>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</si>
  <si>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</si>
  <si>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</si>
  <si>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</si>
  <si>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</si>
  <si>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</si>
  <si>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</si>
  <si>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</si>
  <si>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</si>
  <si>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</si>
  <si>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</si>
  <si>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</si>
  <si>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</si>
  <si>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</si>
  <si>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</si>
  <si>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</si>
  <si>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</si>
  <si>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</si>
  <si>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</si>
  <si>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</si>
  <si>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</si>
  <si>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</si>
  <si>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</si>
  <si>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</si>
  <si>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</si>
  <si>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</si>
  <si>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</si>
  <si>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</si>
  <si>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</si>
  <si>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</si>
  <si>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</si>
  <si>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</si>
  <si>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</si>
  <si>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</si>
  <si>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</si>
  <si>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</si>
  <si>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</si>
  <si>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</si>
  <si>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</si>
  <si>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</si>
  <si>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</si>
  <si>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</si>
  <si>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</si>
  <si>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</si>
  <si>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</si>
  <si>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</si>
  <si>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</si>
  <si>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</si>
  <si>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Trade vol</t>
  </si>
  <si>
    <t>Open Interest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</si>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</sst>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9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10" borderId="5" xfId="4" applyNumberFormat="1" applyFont="1" applyFill="1" applyBorder="1" applyAlignment="1">
      <alignment horizontal="center"/>
    </xf>
    <xf numFmtId="169" fontId="8" fillId="10" borderId="5" xfId="4" applyNumberFormat="1" applyFont="1" applyFill="1" applyBorder="1" applyAlignment="1"/>
    <xf numFmtId="168" fontId="8" fillId="10" borderId="5" xfId="4" applyNumberFormat="1" applyFont="1" applyFill="1" applyBorder="1" applyAlignment="1"/>
    <xf numFmtId="169" fontId="8" fillId="10" borderId="5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/>
    <xf numFmtId="168" fontId="8" fillId="9" borderId="23" xfId="4" applyNumberFormat="1" applyFont="1" applyFill="1" applyBorder="1" applyAlignment="1"/>
    <xf numFmtId="0" fontId="8" fillId="9" borderId="24" xfId="4" applyNumberFormat="1" applyFont="1" applyFill="1" applyBorder="1" applyAlignment="1">
      <alignment horizontal="center"/>
    </xf>
    <xf numFmtId="169" fontId="8" fillId="9" borderId="24" xfId="4" applyNumberFormat="1" applyFont="1" applyFill="1" applyBorder="1" applyAlignment="1"/>
    <xf numFmtId="168" fontId="8" fillId="9" borderId="24" xfId="4" applyNumberFormat="1" applyFont="1" applyFill="1" applyBorder="1" applyAlignment="1"/>
    <xf numFmtId="0" fontId="8" fillId="9" borderId="12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/>
    <xf numFmtId="168" fontId="8" fillId="9" borderId="12" xfId="4" applyNumberFormat="1" applyFont="1" applyFill="1" applyBorder="1" applyAlignment="1"/>
    <xf numFmtId="169" fontId="8" fillId="9" borderId="24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169" fontId="8" fillId="9" borderId="20" xfId="4" applyNumberFormat="1" applyFont="1" applyFill="1" applyBorder="1" applyAlignment="1">
      <alignment horizontal="center"/>
    </xf>
    <xf numFmtId="169" fontId="8" fillId="9" borderId="18" xfId="4" applyNumberFormat="1" applyFont="1" applyFill="1" applyBorder="1" applyAlignment="1">
      <alignment horizontal="center"/>
    </xf>
    <xf numFmtId="169" fontId="8" fillId="9" borderId="1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vertical="center"/>
    </xf>
    <xf numFmtId="0" fontId="8" fillId="9" borderId="24" xfId="4" applyNumberFormat="1" applyFont="1" applyFill="1" applyBorder="1" applyAlignment="1"/>
    <xf numFmtId="168" fontId="8" fillId="9" borderId="18" xfId="4" applyNumberFormat="1" applyFont="1" applyFill="1" applyBorder="1" applyAlignment="1"/>
    <xf numFmtId="0" fontId="8" fillId="9" borderId="12" xfId="4" applyNumberFormat="1" applyFont="1" applyFill="1" applyBorder="1" applyAlignment="1"/>
    <xf numFmtId="168" fontId="8" fillId="9" borderId="13" xfId="4" applyNumberFormat="1" applyFont="1" applyFill="1" applyBorder="1" applyAlignment="1"/>
    <xf numFmtId="0" fontId="8" fillId="9" borderId="23" xfId="4" applyNumberFormat="1" applyFont="1" applyFill="1" applyBorder="1" applyAlignment="1"/>
    <xf numFmtId="168" fontId="8" fillId="9" borderId="20" xfId="4" applyNumberFormat="1" applyFont="1" applyFill="1" applyBorder="1" applyAlignment="1"/>
    <xf numFmtId="0" fontId="8" fillId="9" borderId="22" xfId="4" applyNumberFormat="1" applyFont="1" applyFill="1" applyBorder="1" applyAlignment="1">
      <alignment horizontal="center"/>
    </xf>
    <xf numFmtId="0" fontId="8" fillId="9" borderId="20" xfId="4" applyNumberFormat="1" applyFont="1" applyFill="1" applyBorder="1" applyAlignment="1">
      <alignment horizontal="center"/>
    </xf>
    <xf numFmtId="0" fontId="8" fillId="9" borderId="19" xfId="4" applyNumberFormat="1" applyFont="1" applyFill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9" borderId="17" xfId="4" applyNumberFormat="1" applyFont="1" applyFill="1" applyBorder="1" applyAlignment="1">
      <alignment horizontal="center"/>
    </xf>
    <xf numFmtId="0" fontId="8" fillId="9" borderId="1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>
      <alignment horizontal="center"/>
    </xf>
    <xf numFmtId="1" fontId="8" fillId="9" borderId="23" xfId="4" applyNumberFormat="1" applyFont="1" applyFill="1" applyBorder="1" applyAlignment="1">
      <alignment horizontal="center"/>
    </xf>
    <xf numFmtId="168" fontId="8" fillId="9" borderId="23" xfId="4" applyNumberFormat="1" applyFont="1" applyFill="1" applyBorder="1" applyAlignment="1">
      <alignment horizontal="center"/>
    </xf>
    <xf numFmtId="171" fontId="8" fillId="9" borderId="23" xfId="4" applyNumberFormat="1" applyFont="1" applyFill="1" applyBorder="1" applyAlignment="1">
      <alignment horizontal="center"/>
    </xf>
    <xf numFmtId="164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>
      <alignment horizontal="center"/>
    </xf>
    <xf numFmtId="168" fontId="8" fillId="9" borderId="24" xfId="4" applyNumberFormat="1" applyFont="1" applyFill="1" applyBorder="1" applyAlignment="1">
      <alignment horizontal="center"/>
    </xf>
    <xf numFmtId="171" fontId="8" fillId="9" borderId="24" xfId="4" applyNumberFormat="1" applyFont="1" applyFill="1" applyBorder="1" applyAlignment="1">
      <alignment horizontal="center"/>
    </xf>
    <xf numFmtId="164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>
      <alignment horizontal="center"/>
    </xf>
    <xf numFmtId="168" fontId="8" fillId="9" borderId="12" xfId="4" applyNumberFormat="1" applyFont="1" applyFill="1" applyBorder="1" applyAlignment="1">
      <alignment horizontal="center"/>
    </xf>
    <xf numFmtId="171" fontId="8" fillId="9" borderId="12" xfId="4" applyNumberFormat="1" applyFont="1" applyFill="1" applyBorder="1" applyAlignment="1">
      <alignment horizontal="center"/>
    </xf>
    <xf numFmtId="164" fontId="8" fillId="9" borderId="12" xfId="4" applyNumberFormat="1" applyFont="1" applyFill="1" applyBorder="1" applyAlignment="1"/>
    <xf numFmtId="168" fontId="8" fillId="9" borderId="23" xfId="1" applyNumberFormat="1" applyFont="1" applyFill="1" applyBorder="1" applyAlignment="1"/>
    <xf numFmtId="168" fontId="8" fillId="9" borderId="24" xfId="1" applyNumberFormat="1" applyFont="1" applyFill="1" applyBorder="1" applyAlignment="1"/>
    <xf numFmtId="168" fontId="8" fillId="9" borderId="12" xfId="1" applyNumberFormat="1" applyFont="1" applyFill="1" applyBorder="1" applyAlignment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2" fontId="8" fillId="9" borderId="23" xfId="4" applyNumberFormat="1" applyFont="1" applyFill="1" applyBorder="1" applyAlignment="1"/>
    <xf numFmtId="2" fontId="8" fillId="9" borderId="24" xfId="4" applyNumberFormat="1" applyFont="1" applyFill="1" applyBorder="1" applyAlignment="1"/>
    <xf numFmtId="2" fontId="8" fillId="9" borderId="12" xfId="4" applyNumberFormat="1" applyFont="1" applyFill="1" applyBorder="1" applyAlignment="1"/>
    <xf numFmtId="1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/>
    <xf numFmtId="172" fontId="8" fillId="9" borderId="12" xfId="4" applyNumberFormat="1" applyFont="1" applyFill="1" applyBorder="1" applyAlignment="1"/>
    <xf numFmtId="173" fontId="8" fillId="9" borderId="23" xfId="4" applyNumberFormat="1" applyFont="1" applyFill="1" applyBorder="1" applyAlignment="1"/>
    <xf numFmtId="171" fontId="8" fillId="9" borderId="12" xfId="4" applyNumberFormat="1" applyFont="1" applyFill="1" applyBorder="1" applyAlignment="1"/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2" fontId="8" fillId="9" borderId="23" xfId="1" applyNumberFormat="1" applyFont="1" applyFill="1" applyBorder="1"/>
    <xf numFmtId="2" fontId="8" fillId="9" borderId="19" xfId="4" applyNumberFormat="1" applyFont="1" applyFill="1" applyBorder="1" applyAlignment="1"/>
    <xf numFmtId="2" fontId="8" fillId="9" borderId="19" xfId="1" applyNumberFormat="1" applyFont="1" applyFill="1" applyBorder="1" applyAlignment="1"/>
    <xf numFmtId="2" fontId="8" fillId="9" borderId="24" xfId="1" applyNumberFormat="1" applyFont="1" applyFill="1" applyBorder="1"/>
    <xf numFmtId="2" fontId="8" fillId="9" borderId="12" xfId="1" applyNumberFormat="1" applyFont="1" applyFill="1" applyBorder="1"/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09:16:11</v>
        <stp/>
        <stp>{356E377D-D922-41A5-AC51-A629B230DBEA}_x0000_</stp>
        <tr r="V17" s="6"/>
      </tp>
    </main>
    <main first="pldatasource.rdatartdserver">
      <tp t="s">
        <v>Updated at 09:16:11</v>
        <stp/>
        <stp>{FDA87A88-43DD-468B-B9BD-4D916419DD1F}</stp>
        <tr r="O4" s="22"/>
      </tp>
      <tp t="s">
        <v>Updated at 09:47:28</v>
        <stp/>
        <stp>{85829ED8-EA47-4543-A421-4E95AC2B7171}</stp>
        <tr r="O4" s="67"/>
      </tp>
      <tp t="s">
        <v>Updated at 09:16:11</v>
        <stp/>
        <stp>{A3473DEB-5409-426C-8CAD-9E9A06832307}</stp>
        <tr r="O4" s="12"/>
      </tp>
      <tp t="s">
        <v>Updated at 09:49:53</v>
        <stp/>
        <stp>{1ED766BE-D821-470D-8A91-50F13E2A16FC}</stp>
        <tr r="R4" s="18"/>
      </tp>
      <tp t="s">
        <v>Updated at 09:47:49</v>
        <stp/>
        <stp>{AB5CF04C-E802-4993-8BF3-776819187A44}</stp>
        <tr r="O4" s="25"/>
      </tp>
      <tp t="s">
        <v>Updated at 09:16:11</v>
        <stp/>
        <stp>{AC689C52-6A6D-4487-BB71-49DA60D21559}</stp>
        <tr r="Q5" s="6"/>
      </tp>
      <tp t="s">
        <v>Updated at 09:16:11</v>
        <stp/>
        <stp>{FB551821-4BE8-4B17-802E-CA132C1088E3}</stp>
        <tr r="O4" s="16"/>
      </tp>
      <tp t="s">
        <v>Updated at 09:16:11</v>
        <stp/>
        <stp>{5E14B076-B7D1-41D2-9350-B9D63F1EB71E}</stp>
        <tr r="O4" s="66"/>
      </tp>
      <tp t="s">
        <v>Updated at 09:43:43</v>
        <stp/>
        <stp>{DD5417A8-5C63-4200-905F-3AE0FA6D92A2}</stp>
        <tr r="L4" s="15"/>
      </tp>
      <tp t="s">
        <v>Updated at 09:16:11</v>
        <stp/>
        <stp>{CF9F7E9B-A61E-4B6D-B2B0-5CB8A2077B82}</stp>
        <tr r="O4" s="13"/>
      </tp>
    </main>
    <main first="pldatasource.rhistoryrtdserver">
      <tp t="s">
        <v>Updated at 09:16:11</v>
        <stp/>
        <stp>{01851DB5-C3B9-4692-AA1D-7613950D1342}_x0000_</stp>
        <tr r="V22" s="6"/>
      </tp>
      <tp t="s">
        <v>Updated at 09:16:11</v>
        <stp/>
        <stp>{67DC15E9-1EC1-4613-B34A-DB6DA61C83B3}_x0000_</stp>
        <tr r="Q22" s="6"/>
      </tp>
      <tp t="s">
        <v>Updated at 09:16:11</v>
        <stp/>
        <stp>{1FDFF035-F6FB-4CE6-96A1-791BDA8BCA64}_x0000_</stp>
        <tr r="Q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55" customWidth="1"/>
    <col min="3" max="3" width="22.42578125" style="155" bestFit="1" customWidth="1"/>
    <col min="4" max="4" width="27.5703125" style="155" bestFit="1" customWidth="1"/>
    <col min="5" max="7" width="2.7109375" style="155" customWidth="1"/>
    <col min="8" max="8" width="23.42578125" style="155" bestFit="1" customWidth="1"/>
    <col min="9" max="9" width="28.5703125" style="155" bestFit="1" customWidth="1"/>
    <col min="10" max="11" width="2.7109375" style="155" customWidth="1"/>
    <col min="12" max="12" width="15.140625" style="155" hidden="1" customWidth="1" outlineLevel="1"/>
    <col min="13" max="15" width="20.7109375" style="155" hidden="1" customWidth="1" outlineLevel="1"/>
    <col min="16" max="16" width="9.140625" style="155" collapsed="1"/>
    <col min="17" max="16384" width="9.140625" style="155"/>
  </cols>
  <sheetData>
    <row r="1" spans="2:15" ht="12" thickBot="1" x14ac:dyDescent="0.25">
      <c r="B1" s="155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0" t="s">
        <v>191</v>
      </c>
      <c r="C2" s="61"/>
      <c r="D2" s="61"/>
      <c r="E2" s="62"/>
      <c r="G2" s="60" t="s">
        <v>206</v>
      </c>
      <c r="H2" s="61"/>
      <c r="I2" s="61"/>
      <c r="J2" s="62"/>
      <c r="L2" s="103" t="s">
        <v>204</v>
      </c>
      <c r="M2" s="104" t="s">
        <v>197</v>
      </c>
      <c r="N2" s="103" t="s">
        <v>198</v>
      </c>
      <c r="O2" s="105" t="s">
        <v>199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49" t="s">
        <v>201</v>
      </c>
      <c r="M3" s="252" t="s">
        <v>188</v>
      </c>
      <c r="N3" s="252" t="s">
        <v>169</v>
      </c>
      <c r="O3" s="252" t="s">
        <v>169</v>
      </c>
    </row>
    <row r="4" spans="2:15" x14ac:dyDescent="0.2">
      <c r="B4" s="6"/>
      <c r="C4" s="50" t="s">
        <v>6</v>
      </c>
      <c r="D4" s="63">
        <v>42061.385659722226</v>
      </c>
      <c r="E4" s="55"/>
      <c r="G4" s="87"/>
      <c r="H4" s="51" t="s">
        <v>196</v>
      </c>
      <c r="I4" s="101" t="s">
        <v>260</v>
      </c>
      <c r="J4" s="33"/>
      <c r="L4" s="250" t="s">
        <v>200</v>
      </c>
      <c r="M4" s="184" t="s">
        <v>111</v>
      </c>
      <c r="N4" s="184" t="s">
        <v>111</v>
      </c>
      <c r="O4" s="184" t="s">
        <v>111</v>
      </c>
    </row>
    <row r="5" spans="2:15" x14ac:dyDescent="0.2">
      <c r="B5" s="58"/>
      <c r="C5" s="53" t="s">
        <v>140</v>
      </c>
      <c r="D5" s="64">
        <f>_xll.qlSettingsEvaluationDate(Trigger)</f>
        <v>42061</v>
      </c>
      <c r="E5" s="59"/>
      <c r="G5" s="87"/>
      <c r="H5" s="259" t="s">
        <v>205</v>
      </c>
      <c r="I5" s="88">
        <f>INDEX(MATCH(Area,L2:O2,0),0)</f>
        <v>2</v>
      </c>
      <c r="J5" s="33"/>
      <c r="L5" s="250" t="s">
        <v>81</v>
      </c>
      <c r="M5" s="184" t="s">
        <v>183</v>
      </c>
      <c r="N5" s="184" t="s">
        <v>183</v>
      </c>
      <c r="O5" s="184" t="s">
        <v>183</v>
      </c>
    </row>
    <row r="6" spans="2:15" x14ac:dyDescent="0.2">
      <c r="B6" s="254"/>
      <c r="C6" s="151"/>
      <c r="D6" s="255"/>
      <c r="E6" s="256"/>
      <c r="G6" s="87"/>
      <c r="H6" s="257"/>
      <c r="I6" s="258"/>
      <c r="J6" s="33"/>
      <c r="L6" s="250" t="s">
        <v>244</v>
      </c>
      <c r="M6" s="184" t="s">
        <v>183</v>
      </c>
      <c r="N6" s="184" t="s">
        <v>183</v>
      </c>
      <c r="O6" s="184" t="s">
        <v>183</v>
      </c>
    </row>
    <row r="7" spans="2:15" x14ac:dyDescent="0.2">
      <c r="B7" s="6"/>
      <c r="C7" s="50" t="s">
        <v>134</v>
      </c>
      <c r="D7" s="43">
        <f>_xll.ohTrigger(Deposits!T2,FRA!Z2,Futures3M!AF2,FuturesHWConvAdj!U2,Swap3M!Z2,BasisSwap3M6M!AB2,BasisSwap1M3M!AB2,OIS!Z2)</f>
        <v>140</v>
      </c>
      <c r="E7" s="44"/>
      <c r="G7" s="79"/>
      <c r="H7" s="50" t="s">
        <v>127</v>
      </c>
      <c r="I7" s="253" t="b">
        <v>1</v>
      </c>
      <c r="J7" s="83"/>
      <c r="L7" s="250" t="s">
        <v>202</v>
      </c>
      <c r="M7" s="184" t="s">
        <v>188</v>
      </c>
      <c r="N7" s="184" t="s">
        <v>183</v>
      </c>
      <c r="O7" s="184" t="s">
        <v>183</v>
      </c>
    </row>
    <row r="8" spans="2:15" x14ac:dyDescent="0.2">
      <c r="B8" s="6"/>
      <c r="C8" s="53" t="s">
        <v>143</v>
      </c>
      <c r="D8" s="46">
        <f>_xll.ohTrigger(BBSW!W6:W12)</f>
        <v>1</v>
      </c>
      <c r="E8" s="44"/>
      <c r="G8" s="79"/>
      <c r="H8" s="53" t="s">
        <v>128</v>
      </c>
      <c r="I8" s="102">
        <v>41922.497581018521</v>
      </c>
      <c r="J8" s="83"/>
      <c r="L8" s="250" t="s">
        <v>251</v>
      </c>
      <c r="M8" s="184" t="s">
        <v>188</v>
      </c>
      <c r="N8" s="184" t="s">
        <v>183</v>
      </c>
      <c r="O8" s="184" t="s">
        <v>183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50" t="s">
        <v>254</v>
      </c>
      <c r="M9" s="184" t="s">
        <v>183</v>
      </c>
      <c r="N9" s="184" t="s">
        <v>183</v>
      </c>
      <c r="O9" s="184" t="s">
        <v>183</v>
      </c>
    </row>
    <row r="10" spans="2:15" ht="12" thickBot="1" x14ac:dyDescent="0.25">
      <c r="L10" s="251" t="s">
        <v>203</v>
      </c>
      <c r="M10" s="185" t="s">
        <v>183</v>
      </c>
      <c r="N10" s="185" t="s">
        <v>183</v>
      </c>
      <c r="O10" s="185" t="s">
        <v>183</v>
      </c>
    </row>
    <row r="11" spans="2:15" ht="17.25" thickBot="1" x14ac:dyDescent="0.25">
      <c r="B11" s="60" t="s">
        <v>193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222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223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148</v>
      </c>
      <c r="D16" s="45" t="s">
        <v>149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224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218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219</v>
      </c>
      <c r="D19" s="45"/>
      <c r="E19" s="55"/>
      <c r="G19" s="6"/>
      <c r="H19" s="52" t="s">
        <v>133</v>
      </c>
      <c r="I19" s="45" t="s">
        <v>132</v>
      </c>
      <c r="J19" s="44"/>
    </row>
    <row r="20" spans="2:10" x14ac:dyDescent="0.2">
      <c r="B20" s="6"/>
      <c r="C20" s="52" t="s">
        <v>144</v>
      </c>
      <c r="D20" s="45"/>
      <c r="E20" s="55"/>
      <c r="G20" s="6"/>
      <c r="H20" s="65" t="s">
        <v>68</v>
      </c>
      <c r="I20" s="260">
        <v>1E-4</v>
      </c>
      <c r="J20" s="55"/>
    </row>
    <row r="21" spans="2:10" x14ac:dyDescent="0.2">
      <c r="B21" s="6"/>
      <c r="C21" s="52" t="s">
        <v>192</v>
      </c>
      <c r="D21" s="223"/>
      <c r="E21" s="55" t="s">
        <v>166</v>
      </c>
      <c r="G21" s="6"/>
      <c r="H21" s="66" t="s">
        <v>67</v>
      </c>
      <c r="I21" s="261">
        <v>-0.01</v>
      </c>
      <c r="J21" s="55"/>
    </row>
    <row r="22" spans="2:10" x14ac:dyDescent="0.2">
      <c r="B22" s="6"/>
      <c r="C22" s="52" t="s">
        <v>151</v>
      </c>
      <c r="D22" s="45"/>
      <c r="E22" s="55"/>
      <c r="G22" s="79"/>
      <c r="H22" s="51" t="s">
        <v>136</v>
      </c>
      <c r="I22" s="48" t="s">
        <v>135</v>
      </c>
      <c r="J22" s="83"/>
    </row>
    <row r="23" spans="2:10" x14ac:dyDescent="0.2">
      <c r="B23" s="6"/>
      <c r="C23" s="53" t="s">
        <v>152</v>
      </c>
      <c r="D23" s="46" t="s">
        <v>225</v>
      </c>
      <c r="E23" s="55"/>
      <c r="G23" s="79"/>
      <c r="H23" s="151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220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111</v>
      </c>
      <c r="D28" s="43" t="str">
        <f>""</f>
        <v/>
      </c>
      <c r="E28" s="44"/>
    </row>
    <row r="29" spans="2:10" x14ac:dyDescent="0.2">
      <c r="B29" s="6"/>
      <c r="C29" s="50" t="s">
        <v>172</v>
      </c>
      <c r="D29" s="43" t="s">
        <v>173</v>
      </c>
      <c r="E29" s="44"/>
    </row>
    <row r="30" spans="2:10" x14ac:dyDescent="0.2">
      <c r="B30" s="6"/>
      <c r="C30" s="51" t="s">
        <v>104</v>
      </c>
      <c r="D30" s="48" t="s">
        <v>110</v>
      </c>
      <c r="E30" s="44"/>
    </row>
    <row r="31" spans="2:10" x14ac:dyDescent="0.2">
      <c r="B31" s="6"/>
      <c r="C31" s="50" t="s">
        <v>188</v>
      </c>
      <c r="D31" s="43" t="s">
        <v>109</v>
      </c>
      <c r="E31" s="44"/>
    </row>
    <row r="32" spans="2:10" x14ac:dyDescent="0.2">
      <c r="B32" s="6"/>
      <c r="C32" s="52" t="s">
        <v>183</v>
      </c>
      <c r="D32" s="45" t="s">
        <v>176</v>
      </c>
      <c r="E32" s="44"/>
    </row>
    <row r="33" spans="2:5" x14ac:dyDescent="0.2">
      <c r="B33" s="6"/>
      <c r="C33" s="52" t="s">
        <v>174</v>
      </c>
      <c r="D33" s="45" t="s">
        <v>175</v>
      </c>
      <c r="E33" s="44"/>
    </row>
    <row r="34" spans="2:5" x14ac:dyDescent="0.2">
      <c r="B34" s="6"/>
      <c r="C34" s="52" t="s">
        <v>153</v>
      </c>
      <c r="D34" s="45" t="s">
        <v>154</v>
      </c>
      <c r="E34" s="44"/>
    </row>
    <row r="35" spans="2:5" x14ac:dyDescent="0.2">
      <c r="B35" s="6"/>
      <c r="C35" s="52" t="s">
        <v>130</v>
      </c>
      <c r="D35" s="45" t="s">
        <v>129</v>
      </c>
      <c r="E35" s="44"/>
    </row>
    <row r="36" spans="2:5" x14ac:dyDescent="0.2">
      <c r="B36" s="6"/>
      <c r="C36" s="52" t="s">
        <v>167</v>
      </c>
      <c r="D36" s="45" t="s">
        <v>168</v>
      </c>
      <c r="E36" s="44"/>
    </row>
    <row r="37" spans="2:5" x14ac:dyDescent="0.2">
      <c r="B37" s="6"/>
      <c r="C37" s="53" t="s">
        <v>177</v>
      </c>
      <c r="D37" s="46" t="s">
        <v>178</v>
      </c>
      <c r="E37" s="44"/>
    </row>
    <row r="38" spans="2:5" x14ac:dyDescent="0.2">
      <c r="B38" s="6"/>
      <c r="C38" s="50" t="s">
        <v>169</v>
      </c>
      <c r="D38" s="43" t="s">
        <v>107</v>
      </c>
      <c r="E38" s="44"/>
    </row>
    <row r="39" spans="2:5" x14ac:dyDescent="0.2">
      <c r="B39" s="6"/>
      <c r="C39" s="52" t="s">
        <v>190</v>
      </c>
      <c r="D39" s="45" t="s">
        <v>150</v>
      </c>
      <c r="E39" s="44"/>
    </row>
    <row r="40" spans="2:5" x14ac:dyDescent="0.2">
      <c r="B40" s="6"/>
      <c r="C40" s="52" t="s">
        <v>189</v>
      </c>
      <c r="D40" s="45" t="s">
        <v>131</v>
      </c>
      <c r="E40" s="44"/>
    </row>
    <row r="41" spans="2:5" x14ac:dyDescent="0.2">
      <c r="B41" s="6"/>
      <c r="C41" s="52" t="s">
        <v>184</v>
      </c>
      <c r="D41" s="45" t="s">
        <v>179</v>
      </c>
      <c r="E41" s="44"/>
    </row>
    <row r="42" spans="2:5" x14ac:dyDescent="0.2">
      <c r="B42" s="6"/>
      <c r="C42" s="53" t="s">
        <v>187</v>
      </c>
      <c r="D42" s="46" t="s">
        <v>180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170</v>
      </c>
      <c r="D44" s="45" t="s">
        <v>171</v>
      </c>
      <c r="E44" s="44"/>
    </row>
    <row r="45" spans="2:5" x14ac:dyDescent="0.2">
      <c r="B45" s="6"/>
      <c r="C45" s="52" t="s">
        <v>185</v>
      </c>
      <c r="D45" s="45" t="s">
        <v>186</v>
      </c>
      <c r="E45" s="44"/>
    </row>
    <row r="46" spans="2:5" x14ac:dyDescent="0.2">
      <c r="B46" s="6"/>
      <c r="C46" s="53" t="s">
        <v>181</v>
      </c>
      <c r="D46" s="46" t="s">
        <v>182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workbookViewId="0">
      <selection activeCell="K4" sqref="K4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6"/>
      <c r="L4" s="8"/>
      <c r="M4" s="7"/>
      <c r="N4" s="8"/>
      <c r="O4" s="8"/>
      <c r="P4" s="8"/>
      <c r="Q4" s="14" t="s">
        <v>234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40" t="s">
        <v>23</v>
      </c>
      <c r="D5" s="240" t="s">
        <v>226</v>
      </c>
      <c r="E5" s="240" t="s">
        <v>152</v>
      </c>
      <c r="F5" s="240" t="s">
        <v>227</v>
      </c>
      <c r="G5" s="240" t="s">
        <v>228</v>
      </c>
      <c r="H5" s="240" t="s">
        <v>229</v>
      </c>
      <c r="I5" s="240" t="s">
        <v>230</v>
      </c>
      <c r="J5" s="240" t="s">
        <v>146</v>
      </c>
      <c r="K5" s="240" t="s">
        <v>145</v>
      </c>
      <c r="L5" s="240" t="s">
        <v>147</v>
      </c>
      <c r="M5" s="240" t="str">
        <f>"Error Message "&amp;J5</f>
        <v>Error Message Relinkable Handle</v>
      </c>
      <c r="N5" s="240" t="str">
        <f t="shared" ref="N5:O5" si="0">"Error Message "&amp;K5</f>
        <v>Error Message Index</v>
      </c>
      <c r="O5" s="240" t="str">
        <f t="shared" si="0"/>
        <v>Error Message LastFixing_Quote</v>
      </c>
      <c r="P5" s="16"/>
      <c r="Q5" s="247" t="str">
        <f>_xll.RData(Q6:Q12,R5:T5,"RTFEED:IDN",,,R6)</f>
        <v>Updated at 09:16:11</v>
      </c>
      <c r="R5" s="248" t="s">
        <v>139</v>
      </c>
      <c r="S5" s="248" t="s">
        <v>240</v>
      </c>
      <c r="T5" s="248" t="s">
        <v>241</v>
      </c>
      <c r="U5" s="248" t="s">
        <v>141</v>
      </c>
      <c r="V5" s="248" t="s">
        <v>138</v>
      </c>
      <c r="W5" s="248" t="s">
        <v>137</v>
      </c>
      <c r="X5" s="248" t="s">
        <v>242</v>
      </c>
      <c r="Y5" s="278"/>
    </row>
    <row r="6" spans="2:29" s="1" customFormat="1" x14ac:dyDescent="0.2">
      <c r="B6" s="6"/>
      <c r="C6" s="265" t="s">
        <v>99</v>
      </c>
      <c r="D6" s="265">
        <v>0</v>
      </c>
      <c r="E6" s="265" t="str">
        <f t="shared" ref="E6:E12" si="1">Calendar</f>
        <v>Australia</v>
      </c>
      <c r="F6" s="265" t="s">
        <v>231</v>
      </c>
      <c r="G6" s="265" t="b">
        <v>1</v>
      </c>
      <c r="H6" s="265" t="s">
        <v>232</v>
      </c>
      <c r="I6" s="266" t="s">
        <v>233</v>
      </c>
      <c r="J6" s="267" t="str">
        <f>_xll.qlRelinkableHandleYieldTermStructure(UPPER(Currency)&amp;C6,,Permanent,Trigger,ObjectOverwrite)</f>
        <v>AUDON#0000</v>
      </c>
      <c r="K6" s="268" t="str">
        <f>_xll.qlOvernightIndex(I6,,D6,Currency,Calendar,H6,J6,Permanent,Trigger,ObjectOverwrite)</f>
        <v>AONIA#0000</v>
      </c>
      <c r="L6" s="268" t="str">
        <f>_xll.qlLastFixingQuote(PROPER(Currency)&amp;"FedFunds"&amp;$L$5,K6,Permanent,Trigger,ObjectOverwrite)</f>
        <v>AudFedFundsLastFixing_Quote#0000</v>
      </c>
      <c r="M6" s="276" t="str">
        <f>_xll.ohRangeRetrieveError(J6)</f>
        <v/>
      </c>
      <c r="N6" s="276" t="str">
        <f>_xll.ohRangeRetrieveError(K6)</f>
        <v/>
      </c>
      <c r="O6" s="276" t="str">
        <f>_xll.ohRangeRetrieveError(L6)</f>
        <v/>
      </c>
      <c r="P6" s="8"/>
      <c r="Q6" s="271" t="str">
        <f>"AUCASH=RBAA"</f>
        <v>AUCASH=RBAA</v>
      </c>
      <c r="R6" s="272">
        <v>42060</v>
      </c>
      <c r="S6" s="273">
        <v>2.25</v>
      </c>
      <c r="T6" s="273">
        <v>0</v>
      </c>
      <c r="U6" s="273">
        <f>S6</f>
        <v>2.25</v>
      </c>
      <c r="V6" s="273" t="b">
        <f>IF(AND(ISNUMBER($U6),$U6&lt;&gt;0%),TRUE,FALSE)</f>
        <v>1</v>
      </c>
      <c r="W6" s="274" t="b">
        <f>IF($V6,_xll.qlIndexAddFixings($K6,$R6,$U6/100,TRUE,ISERROR(#REF!)),NA())</f>
        <v>1</v>
      </c>
      <c r="X6" s="277">
        <f>_xll.qlIndexFixing(K6,R6,,LastFixingsTrigger)</f>
        <v>2.2499999999999999E-2</v>
      </c>
      <c r="Y6" s="278"/>
    </row>
    <row r="7" spans="2:29" s="1" customFormat="1" x14ac:dyDescent="0.2">
      <c r="B7" s="6"/>
      <c r="C7" s="388" t="s">
        <v>19</v>
      </c>
      <c r="D7" s="388">
        <v>0</v>
      </c>
      <c r="E7" s="388" t="str">
        <f t="shared" si="1"/>
        <v>Australia</v>
      </c>
      <c r="F7" s="388" t="s">
        <v>231</v>
      </c>
      <c r="G7" s="388" t="b">
        <v>1</v>
      </c>
      <c r="H7" s="388" t="s">
        <v>232</v>
      </c>
      <c r="I7" s="75" t="str">
        <f>PROPER(Currency)&amp;[0]!FamilyName&amp;C7</f>
        <v>AudBBSW1M</v>
      </c>
      <c r="J7" s="389" t="str">
        <f>_xll.qlRelinkableHandleYieldTermStructure(UPPER(Currency)&amp;C7,,Permanent,Trigger,ObjectOverwrite)</f>
        <v>AUD1M#0000</v>
      </c>
      <c r="K7" s="390" t="str">
        <f>_xll.qlIborIndex(I7,FamilyName,C7,D7,Currency,E7,F7,G7,H7,J7,Permanent,Trigger,ObjectOverwrite)</f>
        <v>AudBBSW1M#0000</v>
      </c>
      <c r="L7" s="390" t="str">
        <f>_xll.qlLastFixingQuote(PROPER(Currency)&amp;FamilyName&amp;C7&amp;$L$5,K7,Permanent,Trigger,ObjectOverwrite)</f>
        <v>AudBBSW1MLastFixing_Quote#0000</v>
      </c>
      <c r="M7" s="276" t="str">
        <f>_xll.ohRangeRetrieveError(J7)</f>
        <v/>
      </c>
      <c r="N7" s="276" t="str">
        <f>_xll.ohRangeRetrieveError(K7)</f>
        <v/>
      </c>
      <c r="O7" s="276" t="str">
        <f>_xll.ohRangeRetrieveError(L7)</f>
        <v/>
      </c>
      <c r="P7" s="8"/>
      <c r="Q7" s="382" t="str">
        <f t="shared" ref="Q7:Q12" si="2">SUBSTITUTE(Currency,"D","")&amp;C7&amp;$Q$4&amp;"="</f>
        <v>AU1MBA=</v>
      </c>
      <c r="R7" s="383">
        <v>42061</v>
      </c>
      <c r="S7" s="381">
        <v>2.34</v>
      </c>
      <c r="T7" s="381">
        <v>2.2400000000000002</v>
      </c>
      <c r="U7" s="381">
        <f>IF(ISERROR(AVERAGE(S7,T7)),#NUM!,AVERAGE(S7,T7))</f>
        <v>2.29</v>
      </c>
      <c r="V7" s="381" t="b">
        <f>IF(AND(ISNUMBER($U7),$U7&lt;&gt;0%),TRUE,FALSE)</f>
        <v>1</v>
      </c>
      <c r="W7" s="384" t="b">
        <f>IF($V7,_xll.qlIndexAddFixings($K7,$R7,$U7/100,TRUE,ISERROR(#REF!)),NA())</f>
        <v>1</v>
      </c>
      <c r="X7" s="385">
        <f>_xll.qlIndexFixing(K7,R7,,LastFixingsTrigger)</f>
        <v>2.29E-2</v>
      </c>
      <c r="Y7" s="278"/>
    </row>
    <row r="8" spans="2:29" s="1" customFormat="1" x14ac:dyDescent="0.2">
      <c r="B8" s="6"/>
      <c r="C8" s="388" t="s">
        <v>18</v>
      </c>
      <c r="D8" s="388">
        <v>0</v>
      </c>
      <c r="E8" s="388" t="str">
        <f t="shared" si="1"/>
        <v>Australia</v>
      </c>
      <c r="F8" s="388" t="s">
        <v>231</v>
      </c>
      <c r="G8" s="388" t="b">
        <v>1</v>
      </c>
      <c r="H8" s="388" t="s">
        <v>232</v>
      </c>
      <c r="I8" s="75" t="str">
        <f>PROPER(Currency)&amp;[0]!FamilyName&amp;C8</f>
        <v>AudBBSW2M</v>
      </c>
      <c r="J8" s="389"/>
      <c r="K8" s="390" t="str">
        <f>_xll.qlIborIndex(I8,FamilyName,C8,D8,Currency,E8,F8,G8,H8,J8,Permanent,Trigger,ObjectOverwrite)</f>
        <v>AudBBSW2M#0000</v>
      </c>
      <c r="L8" s="390" t="str">
        <f>_xll.qlLastFixingQuote(PROPER(Currency)&amp;FamilyName&amp;C8&amp;$L$5,K8,Permanent,Trigger,ObjectOverwrite)</f>
        <v>AudBBSW2MLastFixing_Quote#0000</v>
      </c>
      <c r="M8" s="276" t="str">
        <f>_xll.ohRangeRetrieveError(J8)</f>
        <v/>
      </c>
      <c r="N8" s="276" t="str">
        <f>_xll.ohRangeRetrieveError(K8)</f>
        <v/>
      </c>
      <c r="O8" s="276" t="str">
        <f>_xll.ohRangeRetrieveError(L8)</f>
        <v/>
      </c>
      <c r="P8" s="8"/>
      <c r="Q8" s="382" t="str">
        <f t="shared" si="2"/>
        <v>AU2MBA=</v>
      </c>
      <c r="R8" s="383">
        <v>42061</v>
      </c>
      <c r="S8" s="381">
        <v>2.37</v>
      </c>
      <c r="T8" s="381">
        <v>2.27</v>
      </c>
      <c r="U8" s="381">
        <f t="shared" ref="U8:U12" si="3">IF(ISERROR(AVERAGE(S8,T8)),#NUM!,AVERAGE(S8,T8))</f>
        <v>2.3200000000000003</v>
      </c>
      <c r="V8" s="381" t="b">
        <f t="shared" ref="V8:V12" si="4">IF(AND(ISNUMBER($U8),$U8&lt;&gt;0%),TRUE,FALSE)</f>
        <v>1</v>
      </c>
      <c r="W8" s="384" t="b">
        <f>IF($V8,_xll.qlIndexAddFixings($K8,$R8,$U8/100,TRUE,ISERROR(#REF!)),NA())</f>
        <v>1</v>
      </c>
      <c r="X8" s="386">
        <f>_xll.qlIndexFixing(K8,R8,,LastFixingsTrigger)</f>
        <v>2.3200000000000002E-2</v>
      </c>
      <c r="Y8" s="278"/>
    </row>
    <row r="9" spans="2:29" s="1" customFormat="1" x14ac:dyDescent="0.2">
      <c r="B9" s="6"/>
      <c r="C9" s="388" t="s">
        <v>17</v>
      </c>
      <c r="D9" s="388">
        <v>0</v>
      </c>
      <c r="E9" s="388" t="str">
        <f t="shared" si="1"/>
        <v>Australia</v>
      </c>
      <c r="F9" s="388" t="s">
        <v>231</v>
      </c>
      <c r="G9" s="388" t="b">
        <v>1</v>
      </c>
      <c r="H9" s="388" t="s">
        <v>232</v>
      </c>
      <c r="I9" s="75" t="str">
        <f>PROPER(Currency)&amp;[0]!FamilyName&amp;C9</f>
        <v>AudBBSW3M</v>
      </c>
      <c r="J9" s="389" t="str">
        <f>_xll.qlRelinkableHandleYieldTermStructure(UPPER(Currency)&amp;C9,,Permanent,Trigger,ObjectOverwrite)</f>
        <v>AUD3M#0000</v>
      </c>
      <c r="K9" s="390" t="str">
        <f>_xll.qlIborIndex(I9,FamilyName,C9,D9,Currency,E9,F9,G9,H9,J9,Permanent,Trigger,ObjectOverwrite)</f>
        <v>AudBBSW3M#0000</v>
      </c>
      <c r="L9" s="390" t="str">
        <f>_xll.qlLastFixingQuote(PROPER(Currency)&amp;FamilyName&amp;C9&amp;$L$5,K9,Permanent,Trigger,ObjectOverwrite)</f>
        <v>AudBBSW3MLastFixing_Quote#0000</v>
      </c>
      <c r="M9" s="276" t="str">
        <f>_xll.ohRangeRetrieveError(J9)</f>
        <v/>
      </c>
      <c r="N9" s="276" t="str">
        <f>_xll.ohRangeRetrieveError(K9)</f>
        <v/>
      </c>
      <c r="O9" s="276" t="str">
        <f>_xll.ohRangeRetrieveError(L9)</f>
        <v/>
      </c>
      <c r="P9" s="8"/>
      <c r="Q9" s="382" t="str">
        <f t="shared" si="2"/>
        <v>AU3MBA=</v>
      </c>
      <c r="R9" s="383">
        <v>42061</v>
      </c>
      <c r="S9" s="381">
        <v>2.3849999999999998</v>
      </c>
      <c r="T9" s="381">
        <v>2.2850000000000001</v>
      </c>
      <c r="U9" s="381">
        <f t="shared" si="3"/>
        <v>2.335</v>
      </c>
      <c r="V9" s="381" t="b">
        <f t="shared" si="4"/>
        <v>1</v>
      </c>
      <c r="W9" s="384" t="b">
        <f>IF($V9,_xll.qlIndexAddFixings($K9,$R9,$U9/100,TRUE,ISERROR(#REF!)),NA())</f>
        <v>1</v>
      </c>
      <c r="X9" s="386">
        <f>_xll.qlIndexFixing(K9,R9,,LastFixingsTrigger)</f>
        <v>2.3349999999999999E-2</v>
      </c>
      <c r="Y9" s="278"/>
    </row>
    <row r="10" spans="2:29" s="1" customFormat="1" x14ac:dyDescent="0.2">
      <c r="B10" s="6"/>
      <c r="C10" s="388" t="s">
        <v>16</v>
      </c>
      <c r="D10" s="388">
        <v>0</v>
      </c>
      <c r="E10" s="388" t="str">
        <f t="shared" si="1"/>
        <v>Australia</v>
      </c>
      <c r="F10" s="388" t="s">
        <v>231</v>
      </c>
      <c r="G10" s="388" t="b">
        <v>1</v>
      </c>
      <c r="H10" s="388" t="s">
        <v>232</v>
      </c>
      <c r="I10" s="75" t="str">
        <f>PROPER(Currency)&amp;[0]!FamilyName&amp;C10</f>
        <v>AudBBSW4M</v>
      </c>
      <c r="J10" s="389"/>
      <c r="K10" s="390" t="str">
        <f>_xll.qlIborIndex(I10,FamilyName,C10,D10,Currency,E10,F10,G10,H10,J10,Permanent,Trigger,ObjectOverwrite)</f>
        <v>AudBBSW4M#0000</v>
      </c>
      <c r="L10" s="390" t="str">
        <f>_xll.qlLastFixingQuote(PROPER(Currency)&amp;FamilyName&amp;C10&amp;$L$5,K10,Permanent,Trigger,ObjectOverwrite)</f>
        <v>AudBBSW4MLastFixing_Quote#0000</v>
      </c>
      <c r="M10" s="276" t="str">
        <f>_xll.ohRangeRetrieveError(J10)</f>
        <v/>
      </c>
      <c r="N10" s="276" t="str">
        <f>_xll.ohRangeRetrieveError(K10)</f>
        <v/>
      </c>
      <c r="O10" s="276" t="str">
        <f>_xll.ohRangeRetrieveError(L10)</f>
        <v/>
      </c>
      <c r="P10" s="8"/>
      <c r="Q10" s="382" t="str">
        <f t="shared" si="2"/>
        <v>AU4MBA=</v>
      </c>
      <c r="R10" s="383">
        <v>42061</v>
      </c>
      <c r="S10" s="381">
        <v>2.395</v>
      </c>
      <c r="T10" s="381">
        <v>2.2949999999999999</v>
      </c>
      <c r="U10" s="381">
        <f t="shared" si="3"/>
        <v>2.3449999999999998</v>
      </c>
      <c r="V10" s="381" t="b">
        <f t="shared" si="4"/>
        <v>1</v>
      </c>
      <c r="W10" s="384" t="b">
        <f>IF($V10,_xll.qlIndexAddFixings($K10,$R10,$U10/100,TRUE,ISERROR(#REF!)),NA())</f>
        <v>1</v>
      </c>
      <c r="X10" s="386">
        <f>_xll.qlIndexFixing(K10,R10,,LastFixingsTrigger)</f>
        <v>2.3449999999999999E-2</v>
      </c>
      <c r="Y10" s="278"/>
    </row>
    <row r="11" spans="2:29" s="1" customFormat="1" x14ac:dyDescent="0.2">
      <c r="B11" s="6"/>
      <c r="C11" s="388" t="s">
        <v>15</v>
      </c>
      <c r="D11" s="388">
        <v>0</v>
      </c>
      <c r="E11" s="388" t="str">
        <f t="shared" si="1"/>
        <v>Australia</v>
      </c>
      <c r="F11" s="388" t="s">
        <v>231</v>
      </c>
      <c r="G11" s="388" t="b">
        <v>1</v>
      </c>
      <c r="H11" s="388" t="s">
        <v>232</v>
      </c>
      <c r="I11" s="75" t="str">
        <f>PROPER(Currency)&amp;[0]!FamilyName&amp;C11</f>
        <v>AudBBSW5M</v>
      </c>
      <c r="J11" s="389"/>
      <c r="K11" s="390" t="str">
        <f>_xll.qlIborIndex(I11,FamilyName,C11,D11,Currency,E11,F11,G11,H11,J11,Permanent,Trigger,ObjectOverwrite)</f>
        <v>AudBBSW5M#0000</v>
      </c>
      <c r="L11" s="390" t="str">
        <f>_xll.qlLastFixingQuote(PROPER(Currency)&amp;FamilyName&amp;C11&amp;$L$5,K11,Permanent,Trigger,ObjectOverwrite)</f>
        <v>AudBBSW5MLastFixing_Quote#0000</v>
      </c>
      <c r="M11" s="276" t="str">
        <f>_xll.ohRangeRetrieveError(J11)</f>
        <v/>
      </c>
      <c r="N11" s="276" t="str">
        <f>_xll.ohRangeRetrieveError(K11)</f>
        <v/>
      </c>
      <c r="O11" s="276" t="str">
        <f>_xll.ohRangeRetrieveError(L11)</f>
        <v/>
      </c>
      <c r="P11" s="8"/>
      <c r="Q11" s="382" t="str">
        <f t="shared" si="2"/>
        <v>AU5MBA=</v>
      </c>
      <c r="R11" s="383">
        <v>42061</v>
      </c>
      <c r="S11" s="381">
        <v>2.395</v>
      </c>
      <c r="T11" s="381">
        <v>2.2949999999999999</v>
      </c>
      <c r="U11" s="381">
        <f t="shared" si="3"/>
        <v>2.3449999999999998</v>
      </c>
      <c r="V11" s="381" t="b">
        <f t="shared" si="4"/>
        <v>1</v>
      </c>
      <c r="W11" s="384" t="b">
        <f>IF($V11,_xll.qlIndexAddFixings($K11,$R11,$U11/100,TRUE,ISERROR(#REF!)),NA())</f>
        <v>1</v>
      </c>
      <c r="X11" s="386">
        <f>_xll.qlIndexFixing(K11,R11,,LastFixingsTrigger)</f>
        <v>2.3449999999999999E-2</v>
      </c>
      <c r="Y11" s="278"/>
    </row>
    <row r="12" spans="2:29" s="1" customFormat="1" x14ac:dyDescent="0.2">
      <c r="B12" s="6"/>
      <c r="C12" s="391" t="s">
        <v>14</v>
      </c>
      <c r="D12" s="391">
        <v>0</v>
      </c>
      <c r="E12" s="391" t="str">
        <f t="shared" si="1"/>
        <v>Australia</v>
      </c>
      <c r="F12" s="391" t="s">
        <v>231</v>
      </c>
      <c r="G12" s="391" t="b">
        <v>1</v>
      </c>
      <c r="H12" s="391" t="s">
        <v>232</v>
      </c>
      <c r="I12" s="76" t="str">
        <f>PROPER(Currency)&amp;[0]!FamilyName&amp;C12</f>
        <v>AudBBSW6M</v>
      </c>
      <c r="J12" s="392" t="str">
        <f>_xll.qlRelinkableHandleYieldTermStructure(UPPER(Currency)&amp;C12,,Permanent,Trigger,ObjectOverwrite)</f>
        <v>AUD6M#0000</v>
      </c>
      <c r="K12" s="393" t="str">
        <f>_xll.qlIborIndex(I12,FamilyName,C12,D12,Currency,E12,F12,G12,H12,J12,Permanent,Trigger,ObjectOverwrite)</f>
        <v>AudBBSW6M#0000</v>
      </c>
      <c r="L12" s="393" t="str">
        <f>_xll.qlLastFixingQuote(PROPER(Currency)&amp;FamilyName&amp;C12&amp;$L$5,K12,Permanent,Trigger,ObjectOverwrite)</f>
        <v>AudBBSW6MLastFixing_Quote#0000</v>
      </c>
      <c r="M12" s="276" t="str">
        <f>_xll.ohRangeRetrieveError(J12)</f>
        <v/>
      </c>
      <c r="N12" s="276" t="str">
        <f>_xll.ohRangeRetrieveError(K12)</f>
        <v/>
      </c>
      <c r="O12" s="276" t="str">
        <f>_xll.ohRangeRetrieveError(L12)</f>
        <v/>
      </c>
      <c r="P12" s="8"/>
      <c r="Q12" s="382" t="str">
        <f t="shared" si="2"/>
        <v>AU6MBA=</v>
      </c>
      <c r="R12" s="383">
        <v>42061</v>
      </c>
      <c r="S12" s="381">
        <v>2.395</v>
      </c>
      <c r="T12" s="381">
        <v>2.2949999999999999</v>
      </c>
      <c r="U12" s="381">
        <f t="shared" si="3"/>
        <v>2.3449999999999998</v>
      </c>
      <c r="V12" s="381" t="b">
        <f t="shared" si="4"/>
        <v>1</v>
      </c>
      <c r="W12" s="384" t="b">
        <f>IF($V12,_xll.qlIndexAddFixings($K12,$R12,$U12/100,TRUE,ISERROR(#REF!)),NA())</f>
        <v>1</v>
      </c>
      <c r="X12" s="387">
        <f>_xll.qlIndexFixing(K12,R12,,LastFixingsTrigger)</f>
        <v>2.3449999999999999E-2</v>
      </c>
      <c r="Y12" s="279"/>
    </row>
    <row r="13" spans="2:29" s="1" customFormat="1" x14ac:dyDescent="0.2">
      <c r="B13" s="6"/>
      <c r="C13" s="391" t="s">
        <v>142</v>
      </c>
      <c r="D13" s="263"/>
      <c r="E13" s="264"/>
      <c r="F13" s="264"/>
      <c r="G13" s="264"/>
      <c r="H13" s="264"/>
      <c r="I13" s="262"/>
      <c r="J13" s="394" t="str">
        <f>_xll.qlRelinkableHandleYieldTermStructure(UPPER(Currency)&amp;C13,,Permanent,Trigger,ObjectOverwrite)</f>
        <v>AUDSTD#0000</v>
      </c>
      <c r="K13" s="275"/>
      <c r="L13" s="269"/>
      <c r="M13" s="269"/>
      <c r="N13" s="269"/>
      <c r="O13" s="269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Updated at 09:16:11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Updated at 09:16:11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237</v>
      </c>
      <c r="R18" s="35" t="s">
        <v>165</v>
      </c>
      <c r="S18" s="29"/>
      <c r="T18" s="32"/>
      <c r="U18" s="32"/>
      <c r="V18" s="34" t="s">
        <v>238</v>
      </c>
      <c r="W18" s="35" t="s">
        <v>162</v>
      </c>
      <c r="X18" s="29"/>
      <c r="Y18" s="33"/>
    </row>
    <row r="19" spans="10:25" ht="22.5" x14ac:dyDescent="0.2">
      <c r="J19" s="36"/>
      <c r="K19" s="241" t="s">
        <v>155</v>
      </c>
      <c r="L19" s="243" t="str">
        <f>"START:"&amp;_xll.qlSettingsEvaluationDate(Trigger)&amp; " END:"&amp;_xll.qlSettingsEvaluationDate(Trigger)&amp;" INTERVAL:1D"</f>
        <v>START:42061 END:42061 INTERVAL:1D</v>
      </c>
      <c r="M19" s="29"/>
      <c r="N19" s="29"/>
      <c r="O19" s="29"/>
      <c r="P19" s="29"/>
      <c r="Q19" s="244" t="s">
        <v>221</v>
      </c>
      <c r="R19" s="245" t="s">
        <v>156</v>
      </c>
      <c r="S19" s="29"/>
      <c r="T19" s="32"/>
      <c r="U19" s="32"/>
      <c r="V19" s="244" t="s">
        <v>221</v>
      </c>
      <c r="W19" s="245" t="s">
        <v>156</v>
      </c>
      <c r="X19" s="29"/>
      <c r="Y19" s="33"/>
    </row>
    <row r="20" spans="10:25" ht="12" thickBot="1" x14ac:dyDescent="0.25">
      <c r="J20" s="36"/>
      <c r="K20" s="241" t="s">
        <v>157</v>
      </c>
      <c r="L20" s="242" t="s">
        <v>158</v>
      </c>
      <c r="M20" s="29"/>
      <c r="N20" s="29"/>
      <c r="O20" s="29"/>
      <c r="P20" s="29"/>
      <c r="Q20" s="37" t="s">
        <v>236</v>
      </c>
      <c r="R20" s="38">
        <v>0.17150000000000001</v>
      </c>
      <c r="S20" s="29"/>
      <c r="T20" s="32"/>
      <c r="U20" s="32"/>
      <c r="V20" s="37" t="s">
        <v>236</v>
      </c>
      <c r="W20" s="38">
        <v>0.38514999999999999</v>
      </c>
      <c r="X20" s="29"/>
      <c r="Y20" s="33"/>
    </row>
    <row r="21" spans="10:25" ht="12" thickBot="1" x14ac:dyDescent="0.25">
      <c r="J21" s="36"/>
      <c r="K21" s="241" t="s">
        <v>159</v>
      </c>
      <c r="L21" s="242" t="s">
        <v>160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41"/>
      <c r="L22" s="242" t="s">
        <v>161</v>
      </c>
      <c r="M22" s="29"/>
      <c r="N22" s="29"/>
      <c r="O22" s="29"/>
      <c r="P22" s="29"/>
      <c r="Q22" s="30" t="str">
        <f>_xll.RHistory(Q10,L21:L22,L19,,"CH:In;Fd TSREPEAT:N SORT:"&amp;L20,Q23)</f>
        <v>Updated at 09:16:11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Updated at 09:16:11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239</v>
      </c>
      <c r="R23" s="35" t="s">
        <v>164</v>
      </c>
      <c r="S23" s="29"/>
      <c r="T23" s="32"/>
      <c r="U23" s="32"/>
      <c r="V23" s="34" t="s">
        <v>235</v>
      </c>
      <c r="W23" s="35" t="s">
        <v>163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4" t="s">
        <v>221</v>
      </c>
      <c r="R24" s="245" t="s">
        <v>156</v>
      </c>
      <c r="S24" s="29"/>
      <c r="T24" s="32"/>
      <c r="U24" s="32"/>
      <c r="V24" s="244" t="s">
        <v>221</v>
      </c>
      <c r="W24" s="245" t="s">
        <v>156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236</v>
      </c>
      <c r="R25" s="38">
        <v>0.2611</v>
      </c>
      <c r="S25" s="270"/>
      <c r="T25" s="32"/>
      <c r="U25" s="32"/>
      <c r="V25" s="37" t="s">
        <v>236</v>
      </c>
      <c r="W25" s="38">
        <v>0.67735000000000001</v>
      </c>
      <c r="X25" s="270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7"/>
  <sheetViews>
    <sheetView showGridLines="0" topLeftCell="I1" workbookViewId="0">
      <selection activeCell="T2" sqref="T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9.140625" style="155"/>
    <col min="12" max="12" width="11.85546875" style="155" customWidth="1"/>
    <col min="13" max="15" width="10.7109375" style="155" customWidth="1"/>
    <col min="16" max="16" width="2.7109375" style="155" customWidth="1"/>
    <col min="17" max="17" width="10.7109375" style="155" customWidth="1"/>
    <col min="18" max="18" width="2.7109375" style="155" customWidth="1"/>
    <col min="19" max="20" width="10.7109375" style="155" customWidth="1"/>
    <col min="21" max="22" width="2.7109375" style="155" customWidth="1"/>
    <col min="23" max="24" width="9.140625" style="155"/>
    <col min="25" max="25" width="9.85546875" style="155" customWidth="1"/>
    <col min="26" max="26" width="8.85546875" style="155" customWidth="1"/>
    <col min="27" max="16384" width="9.140625" style="155"/>
  </cols>
  <sheetData>
    <row r="1" spans="1:21" x14ac:dyDescent="0.2">
      <c r="A1" s="67"/>
      <c r="B1" s="67"/>
      <c r="C1" s="67"/>
      <c r="D1" s="107"/>
      <c r="E1" s="107"/>
      <c r="F1" s="107"/>
      <c r="G1" s="107"/>
      <c r="H1" s="108"/>
      <c r="J1" s="106" t="s">
        <v>201</v>
      </c>
      <c r="K1" s="117"/>
      <c r="L1" s="117"/>
      <c r="M1" s="117"/>
      <c r="N1" s="117"/>
      <c r="O1" s="117"/>
      <c r="P1" s="117"/>
      <c r="Q1" s="117"/>
      <c r="R1" s="107"/>
      <c r="S1" s="107"/>
      <c r="T1" s="107"/>
      <c r="U1" s="108"/>
    </row>
    <row r="2" spans="1:21" x14ac:dyDescent="0.2">
      <c r="A2" s="109"/>
      <c r="B2" s="110"/>
      <c r="C2" s="110"/>
      <c r="D2" s="110"/>
      <c r="E2" s="110"/>
      <c r="F2" s="110"/>
      <c r="G2" s="110"/>
      <c r="H2" s="111"/>
      <c r="J2" s="109"/>
      <c r="K2" s="110"/>
      <c r="L2" s="174" t="str">
        <f>VLOOKUP($J$1,AreaTable,AreaIndex,0)</f>
        <v>ICAP LN</v>
      </c>
      <c r="M2" s="118"/>
      <c r="N2" s="118"/>
      <c r="O2" s="118"/>
      <c r="P2" s="118"/>
      <c r="Q2" s="118"/>
      <c r="R2" s="110"/>
      <c r="S2" s="110"/>
      <c r="T2" s="298">
        <f>_xll.ohTrigger(T5:T22)</f>
        <v>74</v>
      </c>
      <c r="U2" s="111"/>
    </row>
    <row r="3" spans="1:21" x14ac:dyDescent="0.2">
      <c r="A3" s="112"/>
      <c r="B3" s="133"/>
      <c r="C3" s="133"/>
      <c r="D3" s="110"/>
      <c r="E3" s="110"/>
      <c r="F3" s="110"/>
      <c r="G3" s="110"/>
      <c r="H3" s="111"/>
      <c r="J3" s="109"/>
      <c r="K3" s="110"/>
      <c r="L3" s="68"/>
      <c r="M3" s="110"/>
      <c r="N3" s="110"/>
      <c r="O3" s="110"/>
      <c r="P3" s="49"/>
      <c r="Q3" s="49"/>
      <c r="R3" s="49"/>
      <c r="S3" s="7"/>
      <c r="T3" s="110"/>
      <c r="U3" s="111"/>
    </row>
    <row r="4" spans="1:21" ht="22.5" x14ac:dyDescent="0.2">
      <c r="A4" s="69"/>
      <c r="B4" s="77"/>
      <c r="C4" s="84"/>
      <c r="D4" s="78"/>
      <c r="E4" s="84" t="s">
        <v>194</v>
      </c>
      <c r="F4" s="85" t="s">
        <v>195</v>
      </c>
      <c r="G4" s="85" t="s">
        <v>207</v>
      </c>
      <c r="H4" s="111"/>
      <c r="J4" s="45"/>
      <c r="K4" s="120" t="s">
        <v>23</v>
      </c>
      <c r="L4" s="89" t="str">
        <f>_xll.RData(L5:L22,M4:N4,"RTFEED:IDN",ReutersRtMode,,M5)</f>
        <v>Updated at 09:43:43</v>
      </c>
      <c r="M4" s="120" t="s">
        <v>103</v>
      </c>
      <c r="N4" s="120" t="s">
        <v>102</v>
      </c>
      <c r="O4" s="120" t="s">
        <v>141</v>
      </c>
      <c r="P4" s="49" t="s">
        <v>166</v>
      </c>
      <c r="Q4" s="71" t="s">
        <v>117</v>
      </c>
      <c r="R4" s="49"/>
      <c r="S4" s="72" t="s">
        <v>116</v>
      </c>
      <c r="T4" s="73" t="s">
        <v>115</v>
      </c>
      <c r="U4" s="111"/>
    </row>
    <row r="5" spans="1:21" x14ac:dyDescent="0.2">
      <c r="A5" s="69"/>
      <c r="B5" s="134"/>
      <c r="C5" s="159" t="str">
        <f>IF(ISBLANK(K5),"",K5)</f>
        <v>ON</v>
      </c>
      <c r="D5" s="280" t="s">
        <v>243</v>
      </c>
      <c r="E5" s="74" t="str">
        <f t="shared" ref="E5:E22" si="0">Currency&amp;C5&amp;$D5&amp;QuoteSuffix</f>
        <v>AUDOND_Quote</v>
      </c>
      <c r="F5" s="74" t="str">
        <f>_xll.qlSimpleQuote(E5,,RateTickValue,Permanent,Trigger,ObjectOverwrite)</f>
        <v>AUDOND_Quote#0000</v>
      </c>
      <c r="G5" s="162" t="str">
        <f>_xll.ohRangeRetrieveError(F5)</f>
        <v/>
      </c>
      <c r="H5" s="111"/>
      <c r="J5" s="45"/>
      <c r="K5" s="283" t="s">
        <v>99</v>
      </c>
      <c r="L5" s="284" t="str">
        <f>BBSW!Q6</f>
        <v>AUCASH=RBAA</v>
      </c>
      <c r="M5" s="285">
        <v>0</v>
      </c>
      <c r="N5" s="285">
        <v>0</v>
      </c>
      <c r="O5" s="285">
        <f>BBSW!U6</f>
        <v>2.25</v>
      </c>
      <c r="P5" s="91" t="s">
        <v>166</v>
      </c>
      <c r="Q5" s="285">
        <v>2.25</v>
      </c>
      <c r="R5" s="154"/>
      <c r="S5" s="285">
        <f t="array" ref="S5:S22">QuoteLive</f>
        <v>2.25</v>
      </c>
      <c r="T5" s="286">
        <f>_xll.qlSimpleQuoteSetValue(F5,S5/100,Trigger)</f>
        <v>0</v>
      </c>
      <c r="U5" s="111"/>
    </row>
    <row r="6" spans="1:21" x14ac:dyDescent="0.2">
      <c r="A6" s="69"/>
      <c r="B6" s="135"/>
      <c r="C6" s="160" t="str">
        <f t="shared" ref="C6:C22" si="1">IF(ISBLANK(K6),"",K6)</f>
        <v>TN</v>
      </c>
      <c r="D6" s="281" t="s">
        <v>243</v>
      </c>
      <c r="E6" s="75" t="str">
        <f t="shared" si="0"/>
        <v>AUDTND_Quote</v>
      </c>
      <c r="F6" s="75" t="str">
        <f>_xll.qlSimpleQuote(E6,,RateTickValue,Permanent,Trigger,ObjectOverwrite)</f>
        <v>AUDTND_Quote#0000</v>
      </c>
      <c r="G6" s="163" t="str">
        <f>_xll.ohRangeRetrieveError(F6)</f>
        <v/>
      </c>
      <c r="H6" s="111"/>
      <c r="J6" s="45"/>
      <c r="K6" s="287" t="s">
        <v>114</v>
      </c>
      <c r="L6" s="288" t="str">
        <f>Currency&amp;K6&amp;"D="&amp;VLOOKUP($L$2,[0]!ContributorTable,2,0)</f>
        <v>AUDTND=ICAP</v>
      </c>
      <c r="M6" s="289">
        <v>2.13</v>
      </c>
      <c r="N6" s="289">
        <v>2.2799999999999998</v>
      </c>
      <c r="O6" s="289">
        <f>IF(ISERROR(AVERAGE(M6,N6)),#NUM!,AVERAGE(M6,N6))</f>
        <v>2.2050000000000001</v>
      </c>
      <c r="P6" s="91" t="s">
        <v>166</v>
      </c>
      <c r="Q6" s="292" t="e">
        <v>#NUM!</v>
      </c>
      <c r="R6" s="154"/>
      <c r="S6" s="292">
        <v>2.2050000000000001</v>
      </c>
      <c r="T6" s="296">
        <f>_xll.qlSimpleQuoteSetValue(F6,S6/100,Trigger)</f>
        <v>0</v>
      </c>
      <c r="U6" s="111"/>
    </row>
    <row r="7" spans="1:21" x14ac:dyDescent="0.2">
      <c r="A7" s="69"/>
      <c r="B7" s="135"/>
      <c r="C7" s="160" t="str">
        <f t="shared" si="1"/>
        <v>SN</v>
      </c>
      <c r="D7" s="281" t="s">
        <v>243</v>
      </c>
      <c r="E7" s="76" t="str">
        <f t="shared" si="0"/>
        <v>AUDSND_Quote</v>
      </c>
      <c r="F7" s="75" t="str">
        <f>_xll.qlSimpleQuote(E7,,RateTickValue,Permanent,Trigger,ObjectOverwrite)</f>
        <v>AUDSND_Quote#0000</v>
      </c>
      <c r="G7" s="163" t="str">
        <f>_xll.ohRangeRetrieveError(F7)</f>
        <v/>
      </c>
      <c r="H7" s="111"/>
      <c r="J7" s="45"/>
      <c r="K7" s="290" t="s">
        <v>112</v>
      </c>
      <c r="L7" s="291" t="str">
        <f>Currency&amp;K7&amp;"D="&amp;VLOOKUP($L$2,[0]!ContributorTable,2,0)</f>
        <v>AUDSND=ICAP</v>
      </c>
      <c r="M7" s="292" t="s">
        <v>108</v>
      </c>
      <c r="N7" s="292" t="s">
        <v>108</v>
      </c>
      <c r="O7" s="292" t="e">
        <f t="shared" ref="O7:O22" si="2">IF(ISERROR(AVERAGE(M7,N7)),#NUM!,AVERAGE(M7,N7))</f>
        <v>#NUM!</v>
      </c>
      <c r="P7" s="91" t="s">
        <v>166</v>
      </c>
      <c r="Q7" s="292" t="e">
        <v>#NUM!</v>
      </c>
      <c r="R7" s="154"/>
      <c r="S7" s="292" t="e">
        <v>#NUM!</v>
      </c>
      <c r="T7" s="296">
        <f>_xll.qlSimpleQuoteSetValue(F7,S7/100,Trigger)</f>
        <v>0</v>
      </c>
      <c r="U7" s="111"/>
    </row>
    <row r="8" spans="1:21" x14ac:dyDescent="0.2">
      <c r="A8" s="69"/>
      <c r="B8" s="134"/>
      <c r="C8" s="159" t="str">
        <f t="shared" si="1"/>
        <v>SW</v>
      </c>
      <c r="D8" s="280" t="s">
        <v>243</v>
      </c>
      <c r="E8" s="75" t="str">
        <f t="shared" si="0"/>
        <v>AUDSWD_Quote</v>
      </c>
      <c r="F8" s="74" t="str">
        <f>_xll.qlSimpleQuote(E8,,RateTickValue,Permanent,Trigger,ObjectOverwrite)</f>
        <v>AUDSWD_Quote#0000</v>
      </c>
      <c r="G8" s="162" t="str">
        <f>_xll.ohRangeRetrieveError(F8)</f>
        <v/>
      </c>
      <c r="H8" s="111"/>
      <c r="J8" s="45"/>
      <c r="K8" s="290" t="s">
        <v>22</v>
      </c>
      <c r="L8" s="291" t="str">
        <f>Currency&amp;K8&amp;"D="&amp;VLOOKUP($L$2,[0]!ContributorTable,2,0)</f>
        <v>AUDSWD=ICAP</v>
      </c>
      <c r="M8" s="292">
        <v>2.1800000000000002</v>
      </c>
      <c r="N8" s="292">
        <v>2.33</v>
      </c>
      <c r="O8" s="292">
        <f t="shared" si="2"/>
        <v>2.2549999999999999</v>
      </c>
      <c r="P8" s="91" t="s">
        <v>166</v>
      </c>
      <c r="Q8" s="292" t="e">
        <v>#NUM!</v>
      </c>
      <c r="R8" s="154"/>
      <c r="S8" s="292">
        <v>2.2549999999999999</v>
      </c>
      <c r="T8" s="296">
        <f>_xll.qlSimpleQuoteSetValue(F8,S8/100,Trigger)</f>
        <v>0</v>
      </c>
      <c r="U8" s="111"/>
    </row>
    <row r="9" spans="1:21" x14ac:dyDescent="0.2">
      <c r="A9" s="69"/>
      <c r="B9" s="135"/>
      <c r="C9" s="160" t="str">
        <f t="shared" si="1"/>
        <v>2W</v>
      </c>
      <c r="D9" s="281" t="s">
        <v>243</v>
      </c>
      <c r="E9" s="75" t="str">
        <f t="shared" si="0"/>
        <v>AUD2WD_Quote</v>
      </c>
      <c r="F9" s="75" t="str">
        <f>_xll.qlSimpleQuote(E9,,RateTickValue,Permanent,Trigger,ObjectOverwrite)</f>
        <v>AUD2WD_Quote#0000</v>
      </c>
      <c r="G9" s="163"/>
      <c r="H9" s="111"/>
      <c r="J9" s="45"/>
      <c r="K9" s="290" t="s">
        <v>21</v>
      </c>
      <c r="L9" s="291" t="str">
        <f>Currency&amp;K9&amp;"D="&amp;VLOOKUP($L$2,[0]!ContributorTable,2,0)</f>
        <v>AUD2WD=ICAP</v>
      </c>
      <c r="M9" s="292">
        <v>2.1800000000000002</v>
      </c>
      <c r="N9" s="292">
        <v>2.33</v>
      </c>
      <c r="O9" s="292">
        <f t="shared" si="2"/>
        <v>2.2549999999999999</v>
      </c>
      <c r="P9" s="91"/>
      <c r="Q9" s="292" t="e">
        <v>#NUM!</v>
      </c>
      <c r="R9" s="154"/>
      <c r="S9" s="292">
        <v>2.2549999999999999</v>
      </c>
      <c r="T9" s="296">
        <f>_xll.qlSimpleQuoteSetValue(F9,S9/100,Trigger)</f>
        <v>0</v>
      </c>
      <c r="U9" s="111"/>
    </row>
    <row r="10" spans="1:21" x14ac:dyDescent="0.2">
      <c r="A10" s="69"/>
      <c r="B10" s="135"/>
      <c r="C10" s="160" t="str">
        <f t="shared" si="1"/>
        <v>3W</v>
      </c>
      <c r="D10" s="281" t="s">
        <v>243</v>
      </c>
      <c r="E10" s="75" t="str">
        <f t="shared" si="0"/>
        <v>AUD3WD_Quote</v>
      </c>
      <c r="F10" s="75" t="str">
        <f>_xll.qlSimpleQuote(E10,,RateTickValue,Permanent,Trigger,ObjectOverwrite)</f>
        <v>AUD3WD_Quote#0000</v>
      </c>
      <c r="G10" s="163"/>
      <c r="H10" s="111"/>
      <c r="J10" s="45"/>
      <c r="K10" s="290" t="s">
        <v>20</v>
      </c>
      <c r="L10" s="291" t="str">
        <f>Currency&amp;K10&amp;"D="&amp;VLOOKUP($L$2,[0]!ContributorTable,2,0)</f>
        <v>AUD3WD=ICAP</v>
      </c>
      <c r="M10" s="292">
        <v>2.1800000000000002</v>
      </c>
      <c r="N10" s="292">
        <v>2.33</v>
      </c>
      <c r="O10" s="292">
        <f t="shared" si="2"/>
        <v>2.2549999999999999</v>
      </c>
      <c r="P10" s="91"/>
      <c r="Q10" s="292" t="e">
        <v>#NUM!</v>
      </c>
      <c r="R10" s="154"/>
      <c r="S10" s="292">
        <v>2.2549999999999999</v>
      </c>
      <c r="T10" s="296">
        <f>_xll.qlSimpleQuoteSetValue(F10,S10/100,Trigger)</f>
        <v>0</v>
      </c>
      <c r="U10" s="111"/>
    </row>
    <row r="11" spans="1:21" x14ac:dyDescent="0.2">
      <c r="A11" s="69"/>
      <c r="B11" s="135"/>
      <c r="C11" s="160" t="str">
        <f t="shared" si="1"/>
        <v>1M</v>
      </c>
      <c r="D11" s="281" t="s">
        <v>243</v>
      </c>
      <c r="E11" s="75" t="str">
        <f t="shared" si="0"/>
        <v>AUD1MD_Quote</v>
      </c>
      <c r="F11" s="75" t="str">
        <f>_xll.qlSimpleQuote(E11,,RateTickValue,Permanent,Trigger,ObjectOverwrite)</f>
        <v>AUD1MD_Quote#0000</v>
      </c>
      <c r="G11" s="163" t="str">
        <f>_xll.ohRangeRetrieveError(F11)</f>
        <v/>
      </c>
      <c r="H11" s="111"/>
      <c r="J11" s="45"/>
      <c r="K11" s="290" t="s">
        <v>19</v>
      </c>
      <c r="L11" s="291" t="str">
        <f>Currency&amp;K11&amp;"D="&amp;VLOOKUP($L$2,[0]!ContributorTable,2,0)</f>
        <v>AUD1MD=ICAP</v>
      </c>
      <c r="M11" s="292">
        <v>2.1800000000000002</v>
      </c>
      <c r="N11" s="292">
        <v>2.33</v>
      </c>
      <c r="O11" s="292">
        <f t="shared" si="2"/>
        <v>2.2549999999999999</v>
      </c>
      <c r="P11" s="91" t="s">
        <v>166</v>
      </c>
      <c r="Q11" s="292" t="e">
        <v>#NUM!</v>
      </c>
      <c r="R11" s="154"/>
      <c r="S11" s="292">
        <v>2.2549999999999999</v>
      </c>
      <c r="T11" s="296">
        <f>_xll.qlSimpleQuoteSetValue(F11,S11/100,Trigger)</f>
        <v>0</v>
      </c>
      <c r="U11" s="111"/>
    </row>
    <row r="12" spans="1:21" x14ac:dyDescent="0.2">
      <c r="A12" s="69"/>
      <c r="B12" s="135"/>
      <c r="C12" s="160" t="str">
        <f t="shared" si="1"/>
        <v>2M</v>
      </c>
      <c r="D12" s="281" t="s">
        <v>243</v>
      </c>
      <c r="E12" s="75" t="str">
        <f t="shared" si="0"/>
        <v>AUD2MD_Quote</v>
      </c>
      <c r="F12" s="75" t="str">
        <f>_xll.qlSimpleQuote(E12,,RateTickValue,Permanent,Trigger,ObjectOverwrite)</f>
        <v>AUD2MD_Quote#0000</v>
      </c>
      <c r="G12" s="163" t="str">
        <f>_xll.ohRangeRetrieveError(F12)</f>
        <v/>
      </c>
      <c r="H12" s="111"/>
      <c r="J12" s="45"/>
      <c r="K12" s="290" t="s">
        <v>18</v>
      </c>
      <c r="L12" s="291" t="str">
        <f>Currency&amp;K12&amp;"D="&amp;VLOOKUP($L$2,[0]!ContributorTable,2,0)</f>
        <v>AUD2MD=ICAP</v>
      </c>
      <c r="M12" s="292">
        <v>2.1800000000000002</v>
      </c>
      <c r="N12" s="292">
        <v>2.33</v>
      </c>
      <c r="O12" s="292">
        <f t="shared" si="2"/>
        <v>2.2549999999999999</v>
      </c>
      <c r="P12" s="91" t="s">
        <v>166</v>
      </c>
      <c r="Q12" s="292" t="e">
        <v>#NUM!</v>
      </c>
      <c r="R12" s="154"/>
      <c r="S12" s="292">
        <v>2.2549999999999999</v>
      </c>
      <c r="T12" s="296">
        <f>_xll.qlSimpleQuoteSetValue(F12,S12/100,Trigger)</f>
        <v>0</v>
      </c>
      <c r="U12" s="111"/>
    </row>
    <row r="13" spans="1:21" x14ac:dyDescent="0.2">
      <c r="A13" s="69"/>
      <c r="B13" s="135"/>
      <c r="C13" s="160" t="str">
        <f t="shared" si="1"/>
        <v>3M</v>
      </c>
      <c r="D13" s="281" t="s">
        <v>243</v>
      </c>
      <c r="E13" s="75" t="str">
        <f t="shared" si="0"/>
        <v>AUD3MD_Quote</v>
      </c>
      <c r="F13" s="75" t="str">
        <f>_xll.qlSimpleQuote(E13,,RateTickValue,Permanent,Trigger,ObjectOverwrite)</f>
        <v>AUD3MD_Quote#0000</v>
      </c>
      <c r="G13" s="163" t="str">
        <f>_xll.ohRangeRetrieveError(F13)</f>
        <v/>
      </c>
      <c r="H13" s="111"/>
      <c r="J13" s="45"/>
      <c r="K13" s="290" t="s">
        <v>17</v>
      </c>
      <c r="L13" s="291" t="str">
        <f>Currency&amp;K13&amp;"D="&amp;VLOOKUP($L$2,[0]!ContributorTable,2,0)</f>
        <v>AUD3MD=ICAP</v>
      </c>
      <c r="M13" s="292">
        <v>2.23</v>
      </c>
      <c r="N13" s="292">
        <v>2.38</v>
      </c>
      <c r="O13" s="292">
        <f t="shared" si="2"/>
        <v>2.3049999999999997</v>
      </c>
      <c r="P13" s="91" t="s">
        <v>166</v>
      </c>
      <c r="Q13" s="292" t="e">
        <v>#NUM!</v>
      </c>
      <c r="R13" s="154"/>
      <c r="S13" s="292">
        <v>2.3049999999999997</v>
      </c>
      <c r="T13" s="296">
        <f>_xll.qlSimpleQuoteSetValue(F13,S13/100,Trigger)</f>
        <v>0</v>
      </c>
      <c r="U13" s="111"/>
    </row>
    <row r="14" spans="1:21" x14ac:dyDescent="0.2">
      <c r="A14" s="69"/>
      <c r="B14" s="135"/>
      <c r="C14" s="160" t="str">
        <f t="shared" si="1"/>
        <v>4M</v>
      </c>
      <c r="D14" s="281" t="s">
        <v>243</v>
      </c>
      <c r="E14" s="75" t="str">
        <f t="shared" si="0"/>
        <v>AUD4MD_Quote</v>
      </c>
      <c r="F14" s="75" t="str">
        <f>_xll.qlSimpleQuote(E14,,RateTickValue,Permanent,Trigger,ObjectOverwrite)</f>
        <v>AUD4MD_Quote#0000</v>
      </c>
      <c r="G14" s="163"/>
      <c r="H14" s="111"/>
      <c r="J14" s="45"/>
      <c r="K14" s="290" t="s">
        <v>16</v>
      </c>
      <c r="L14" s="291" t="str">
        <f>Currency&amp;K14&amp;"D="&amp;VLOOKUP($L$2,[0]!ContributorTable,2,0)</f>
        <v>AUD4MD=ICAP</v>
      </c>
      <c r="M14" s="292">
        <v>2.23</v>
      </c>
      <c r="N14" s="292">
        <v>2.38</v>
      </c>
      <c r="O14" s="292">
        <f t="shared" si="2"/>
        <v>2.3049999999999997</v>
      </c>
      <c r="P14" s="91"/>
      <c r="Q14" s="292" t="e">
        <v>#NUM!</v>
      </c>
      <c r="R14" s="154"/>
      <c r="S14" s="292">
        <v>2.3049999999999997</v>
      </c>
      <c r="T14" s="296">
        <f>_xll.qlSimpleQuoteSetValue(F14,S14/100,Trigger)</f>
        <v>0</v>
      </c>
      <c r="U14" s="111"/>
    </row>
    <row r="15" spans="1:21" x14ac:dyDescent="0.2">
      <c r="A15" s="69"/>
      <c r="B15" s="135"/>
      <c r="C15" s="160" t="str">
        <f t="shared" si="1"/>
        <v>5M</v>
      </c>
      <c r="D15" s="281" t="s">
        <v>243</v>
      </c>
      <c r="E15" s="75" t="str">
        <f t="shared" si="0"/>
        <v>AUD5MD_Quote</v>
      </c>
      <c r="F15" s="75" t="str">
        <f>_xll.qlSimpleQuote(E15,,RateTickValue,Permanent,Trigger,ObjectOverwrite)</f>
        <v>AUD5MD_Quote#0000</v>
      </c>
      <c r="G15" s="163"/>
      <c r="H15" s="111"/>
      <c r="J15" s="45"/>
      <c r="K15" s="290" t="s">
        <v>15</v>
      </c>
      <c r="L15" s="291" t="str">
        <f>Currency&amp;K15&amp;"D="&amp;VLOOKUP($L$2,[0]!ContributorTable,2,0)</f>
        <v>AUD5MD=ICAP</v>
      </c>
      <c r="M15" s="292">
        <v>2.2799999999999998</v>
      </c>
      <c r="N15" s="292">
        <v>2.4300000000000002</v>
      </c>
      <c r="O15" s="292">
        <f t="shared" si="2"/>
        <v>2.355</v>
      </c>
      <c r="P15" s="91"/>
      <c r="Q15" s="292" t="e">
        <v>#NUM!</v>
      </c>
      <c r="R15" s="154"/>
      <c r="S15" s="292">
        <v>2.355</v>
      </c>
      <c r="T15" s="296">
        <f>_xll.qlSimpleQuoteSetValue(F15,S15/100,Trigger)</f>
        <v>5.0000000000000391E-4</v>
      </c>
      <c r="U15" s="111"/>
    </row>
    <row r="16" spans="1:21" x14ac:dyDescent="0.2">
      <c r="A16" s="69"/>
      <c r="B16" s="135"/>
      <c r="C16" s="160" t="str">
        <f t="shared" si="1"/>
        <v>6M</v>
      </c>
      <c r="D16" s="281" t="s">
        <v>243</v>
      </c>
      <c r="E16" s="75" t="str">
        <f t="shared" si="0"/>
        <v>AUD6MD_Quote</v>
      </c>
      <c r="F16" s="75" t="str">
        <f>_xll.qlSimpleQuote(E16,,RateTickValue,Permanent,Trigger,ObjectOverwrite)</f>
        <v>AUD6MD_Quote#0000</v>
      </c>
      <c r="G16" s="163" t="str">
        <f>_xll.ohRangeRetrieveError(F16)</f>
        <v/>
      </c>
      <c r="H16" s="111"/>
      <c r="J16" s="45"/>
      <c r="K16" s="290" t="s">
        <v>14</v>
      </c>
      <c r="L16" s="291" t="str">
        <f>Currency&amp;K16&amp;"D="&amp;VLOOKUP($L$2,[0]!ContributorTable,2,0)</f>
        <v>AUD6MD=ICAP</v>
      </c>
      <c r="M16" s="292">
        <v>2.23</v>
      </c>
      <c r="N16" s="292">
        <v>2.38</v>
      </c>
      <c r="O16" s="292">
        <f t="shared" si="2"/>
        <v>2.3049999999999997</v>
      </c>
      <c r="P16" s="91" t="s">
        <v>166</v>
      </c>
      <c r="Q16" s="292" t="e">
        <v>#NUM!</v>
      </c>
      <c r="R16" s="154"/>
      <c r="S16" s="292">
        <v>2.3049999999999997</v>
      </c>
      <c r="T16" s="296">
        <f>_xll.qlSimpleQuoteSetValue(F16,S16/100,Trigger)</f>
        <v>0</v>
      </c>
      <c r="U16" s="111"/>
    </row>
    <row r="17" spans="1:21" x14ac:dyDescent="0.2">
      <c r="A17" s="69"/>
      <c r="B17" s="135"/>
      <c r="C17" s="160" t="str">
        <f t="shared" si="1"/>
        <v>7M</v>
      </c>
      <c r="D17" s="281" t="s">
        <v>243</v>
      </c>
      <c r="E17" s="75" t="str">
        <f t="shared" si="0"/>
        <v>AUD7MD_Quote</v>
      </c>
      <c r="F17" s="75" t="str">
        <f>_xll.qlSimpleQuote(E17,,RateTickValue,Permanent,Trigger,ObjectOverwrite)</f>
        <v>AUD7MD_Quote#0000</v>
      </c>
      <c r="G17" s="163"/>
      <c r="H17" s="111"/>
      <c r="J17" s="45"/>
      <c r="K17" s="290" t="s">
        <v>13</v>
      </c>
      <c r="L17" s="291" t="str">
        <f>Currency&amp;K17&amp;"D="&amp;VLOOKUP($L$2,[0]!ContributorTable,2,0)</f>
        <v>AUD7MD=ICAP</v>
      </c>
      <c r="M17" s="292">
        <v>2.1800000000000002</v>
      </c>
      <c r="N17" s="292">
        <v>2.33</v>
      </c>
      <c r="O17" s="292">
        <f t="shared" si="2"/>
        <v>2.2549999999999999</v>
      </c>
      <c r="P17" s="91"/>
      <c r="Q17" s="292" t="e">
        <v>#NUM!</v>
      </c>
      <c r="R17" s="154"/>
      <c r="S17" s="292">
        <v>2.2549999999999999</v>
      </c>
      <c r="T17" s="296">
        <f>_xll.qlSimpleQuoteSetValue(F17,S17/100,Trigger)</f>
        <v>0</v>
      </c>
      <c r="U17" s="111"/>
    </row>
    <row r="18" spans="1:21" x14ac:dyDescent="0.2">
      <c r="A18" s="69"/>
      <c r="B18" s="135"/>
      <c r="C18" s="160" t="str">
        <f t="shared" si="1"/>
        <v>8M</v>
      </c>
      <c r="D18" s="281" t="s">
        <v>243</v>
      </c>
      <c r="E18" s="75" t="str">
        <f t="shared" si="0"/>
        <v>AUD8MD_Quote</v>
      </c>
      <c r="F18" s="75" t="str">
        <f>_xll.qlSimpleQuote(E18,,RateTickValue,Permanent,Trigger,ObjectOverwrite)</f>
        <v>AUD8MD_Quote#0000</v>
      </c>
      <c r="G18" s="163"/>
      <c r="H18" s="111"/>
      <c r="J18" s="45"/>
      <c r="K18" s="290" t="s">
        <v>12</v>
      </c>
      <c r="L18" s="291" t="str">
        <f>Currency&amp;K18&amp;"D="&amp;VLOOKUP($L$2,[0]!ContributorTable,2,0)</f>
        <v>AUD8MD=ICAP</v>
      </c>
      <c r="M18" s="292">
        <v>2.23</v>
      </c>
      <c r="N18" s="292">
        <v>2.38</v>
      </c>
      <c r="O18" s="292">
        <f t="shared" si="2"/>
        <v>2.3049999999999997</v>
      </c>
      <c r="P18" s="91"/>
      <c r="Q18" s="292" t="e">
        <v>#NUM!</v>
      </c>
      <c r="R18" s="154"/>
      <c r="S18" s="292">
        <v>2.3049999999999997</v>
      </c>
      <c r="T18" s="296">
        <f>_xll.qlSimpleQuoteSetValue(F18,S18/100,Trigger)</f>
        <v>0</v>
      </c>
      <c r="U18" s="111"/>
    </row>
    <row r="19" spans="1:21" x14ac:dyDescent="0.2">
      <c r="A19" s="69"/>
      <c r="B19" s="135"/>
      <c r="C19" s="160" t="str">
        <f t="shared" si="1"/>
        <v>9M</v>
      </c>
      <c r="D19" s="281" t="s">
        <v>243</v>
      </c>
      <c r="E19" s="75" t="str">
        <f t="shared" si="0"/>
        <v>AUD9MD_Quote</v>
      </c>
      <c r="F19" s="75" t="str">
        <f>_xll.qlSimpleQuote(E19,,RateTickValue,Permanent,Trigger,ObjectOverwrite)</f>
        <v>AUD9MD_Quote#0000</v>
      </c>
      <c r="G19" s="163"/>
      <c r="H19" s="111"/>
      <c r="J19" s="45"/>
      <c r="K19" s="290" t="s">
        <v>11</v>
      </c>
      <c r="L19" s="291" t="str">
        <f>Currency&amp;K19&amp;"D="&amp;VLOOKUP($L$2,[0]!ContributorTable,2,0)</f>
        <v>AUD9MD=ICAP</v>
      </c>
      <c r="M19" s="292">
        <v>2.23</v>
      </c>
      <c r="N19" s="292">
        <v>2.38</v>
      </c>
      <c r="O19" s="292">
        <f t="shared" si="2"/>
        <v>2.3049999999999997</v>
      </c>
      <c r="P19" s="91"/>
      <c r="Q19" s="292" t="e">
        <v>#NUM!</v>
      </c>
      <c r="R19" s="154"/>
      <c r="S19" s="292">
        <v>2.3049999999999997</v>
      </c>
      <c r="T19" s="296">
        <f>_xll.qlSimpleQuoteSetValue(F19,S19/100,Trigger)</f>
        <v>0</v>
      </c>
      <c r="U19" s="111"/>
    </row>
    <row r="20" spans="1:21" x14ac:dyDescent="0.2">
      <c r="A20" s="69"/>
      <c r="B20" s="135"/>
      <c r="C20" s="160" t="str">
        <f t="shared" si="1"/>
        <v>10M</v>
      </c>
      <c r="D20" s="281" t="s">
        <v>243</v>
      </c>
      <c r="E20" s="75" t="str">
        <f t="shared" si="0"/>
        <v>AUD10MD_Quote</v>
      </c>
      <c r="F20" s="75" t="str">
        <f>_xll.qlSimpleQuote(E20,,RateTickValue,Permanent,Trigger,ObjectOverwrite)</f>
        <v>AUD10MD_Quote#0000</v>
      </c>
      <c r="G20" s="163"/>
      <c r="H20" s="111"/>
      <c r="J20" s="45"/>
      <c r="K20" s="290" t="s">
        <v>10</v>
      </c>
      <c r="L20" s="291" t="str">
        <f>Currency&amp;K20&amp;"D="&amp;VLOOKUP($L$2,[0]!ContributorTable,2,0)</f>
        <v>AUD10MD=ICAP</v>
      </c>
      <c r="M20" s="292">
        <v>2.23</v>
      </c>
      <c r="N20" s="292">
        <v>2.38</v>
      </c>
      <c r="O20" s="292">
        <f t="shared" si="2"/>
        <v>2.3049999999999997</v>
      </c>
      <c r="P20" s="91"/>
      <c r="Q20" s="292" t="e">
        <v>#NUM!</v>
      </c>
      <c r="R20" s="154"/>
      <c r="S20" s="292">
        <v>2.3049999999999997</v>
      </c>
      <c r="T20" s="296">
        <f>_xll.qlSimpleQuoteSetValue(F20,S20/100,Trigger)</f>
        <v>0</v>
      </c>
      <c r="U20" s="111"/>
    </row>
    <row r="21" spans="1:21" x14ac:dyDescent="0.2">
      <c r="A21" s="69"/>
      <c r="B21" s="135"/>
      <c r="C21" s="160" t="str">
        <f t="shared" si="1"/>
        <v>11M</v>
      </c>
      <c r="D21" s="281" t="s">
        <v>243</v>
      </c>
      <c r="E21" s="75" t="str">
        <f t="shared" si="0"/>
        <v>AUD11MD_Quote</v>
      </c>
      <c r="F21" s="75" t="str">
        <f>_xll.qlSimpleQuote(E21,,RateTickValue,Permanent,Trigger,ObjectOverwrite)</f>
        <v>AUD11MD_Quote#0000</v>
      </c>
      <c r="G21" s="163"/>
      <c r="H21" s="111"/>
      <c r="J21" s="45"/>
      <c r="K21" s="290" t="s">
        <v>9</v>
      </c>
      <c r="L21" s="291" t="str">
        <f>Currency&amp;K21&amp;"D="&amp;VLOOKUP($L$2,[0]!ContributorTable,2,0)</f>
        <v>AUD11MD=ICAP</v>
      </c>
      <c r="M21" s="292">
        <v>2.2799999999999998</v>
      </c>
      <c r="N21" s="292">
        <v>2.4300000000000002</v>
      </c>
      <c r="O21" s="292">
        <f t="shared" si="2"/>
        <v>2.355</v>
      </c>
      <c r="P21" s="91"/>
      <c r="Q21" s="292" t="e">
        <v>#NUM!</v>
      </c>
      <c r="R21" s="154"/>
      <c r="S21" s="292">
        <v>2.355</v>
      </c>
      <c r="T21" s="296">
        <f>_xll.qlSimpleQuoteSetValue(F21,S21/100,Trigger)</f>
        <v>0</v>
      </c>
      <c r="U21" s="111"/>
    </row>
    <row r="22" spans="1:21" x14ac:dyDescent="0.2">
      <c r="A22" s="69"/>
      <c r="B22" s="136"/>
      <c r="C22" s="161" t="str">
        <f t="shared" si="1"/>
        <v>1Y</v>
      </c>
      <c r="D22" s="282" t="s">
        <v>243</v>
      </c>
      <c r="E22" s="76" t="str">
        <f t="shared" si="0"/>
        <v>AUD1YD_Quote</v>
      </c>
      <c r="F22" s="76" t="str">
        <f>_xll.qlSimpleQuote(E22,,RateTickValue,Permanent,Trigger,ObjectOverwrite)</f>
        <v>AUD1YD_Quote#0000</v>
      </c>
      <c r="G22" s="164" t="str">
        <f>_xll.ohRangeRetrieveError(F22)</f>
        <v/>
      </c>
      <c r="H22" s="111"/>
      <c r="J22" s="45"/>
      <c r="K22" s="293" t="s">
        <v>8</v>
      </c>
      <c r="L22" s="294" t="str">
        <f>Currency&amp;K22&amp;"D="&amp;VLOOKUP($L$2,[0]!ContributorTable,2,0)</f>
        <v>AUD1YD=ICAP</v>
      </c>
      <c r="M22" s="295">
        <v>2.2799999999999998</v>
      </c>
      <c r="N22" s="295">
        <v>2.4300000000000002</v>
      </c>
      <c r="O22" s="295">
        <f t="shared" si="2"/>
        <v>2.355</v>
      </c>
      <c r="P22" s="91" t="s">
        <v>166</v>
      </c>
      <c r="Q22" s="295" t="e">
        <v>#NUM!</v>
      </c>
      <c r="R22" s="154"/>
      <c r="S22" s="295">
        <v>2.355</v>
      </c>
      <c r="T22" s="297">
        <f>_xll.qlSimpleQuoteSetValue(F22,S22/100,Trigger)</f>
        <v>0</v>
      </c>
      <c r="U22" s="111"/>
    </row>
    <row r="23" spans="1:21" x14ac:dyDescent="0.2">
      <c r="A23" s="113"/>
      <c r="B23" s="114"/>
      <c r="C23" s="114"/>
      <c r="D23" s="114"/>
      <c r="E23" s="114"/>
      <c r="F23" s="114"/>
      <c r="G23" s="114"/>
      <c r="H23" s="115"/>
      <c r="J23" s="11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5"/>
    </row>
    <row r="27" spans="1:21" ht="19.5" customHeight="1" x14ac:dyDescent="0.2"/>
  </sheetData>
  <conditionalFormatting sqref="T5:T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3" width="3" style="155" hidden="1" customWidth="1" outlineLevel="1"/>
    <col min="4" max="4" width="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6" hidden="1" customWidth="1" outlineLevel="1"/>
    <col min="8" max="8" width="2.7109375" style="156" hidden="1" customWidth="1" outlineLevel="1"/>
    <col min="9" max="9" width="2.7109375" style="156" customWidth="1" collapsed="1"/>
    <col min="10" max="11" width="2.7109375" style="155" customWidth="1"/>
    <col min="12" max="13" width="4" style="155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28" width="14.140625" style="155" bestFit="1" customWidth="1"/>
    <col min="29" max="29" width="12" style="155" bestFit="1" customWidth="1"/>
    <col min="30" max="16384" width="9.140625" style="155"/>
  </cols>
  <sheetData>
    <row r="1" spans="1:29" x14ac:dyDescent="0.2">
      <c r="A1" s="67"/>
      <c r="B1" s="67"/>
      <c r="C1" s="107"/>
      <c r="D1" s="107"/>
      <c r="E1" s="107"/>
      <c r="F1" s="107"/>
      <c r="G1" s="121"/>
      <c r="H1" s="122"/>
      <c r="J1" s="132" t="s">
        <v>200</v>
      </c>
      <c r="K1" s="68"/>
      <c r="L1" s="68"/>
      <c r="M1" s="68"/>
      <c r="N1" s="68"/>
      <c r="O1" s="11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08"/>
    </row>
    <row r="2" spans="1:29" x14ac:dyDescent="0.2">
      <c r="A2" s="69"/>
      <c r="B2" s="49"/>
      <c r="C2" s="110"/>
      <c r="D2" s="110"/>
      <c r="E2" s="110"/>
      <c r="F2" s="110"/>
      <c r="G2" s="123"/>
      <c r="H2" s="124"/>
      <c r="J2" s="109"/>
      <c r="K2" s="110"/>
      <c r="L2" s="110"/>
      <c r="M2" s="7"/>
      <c r="N2" s="7"/>
      <c r="O2" s="174" t="str">
        <f>VLOOKUP($J$1,AreaTable,AreaIndex,0)</f>
        <v>Reuters</v>
      </c>
      <c r="P2" s="7"/>
      <c r="Q2" s="7"/>
      <c r="R2" s="7"/>
      <c r="S2" s="7"/>
      <c r="T2" s="49"/>
      <c r="U2" s="49"/>
      <c r="V2" s="49"/>
      <c r="W2" s="49"/>
      <c r="X2" s="49"/>
      <c r="Y2" s="49"/>
      <c r="Z2" s="298">
        <f>_xll.ohTrigger(Z5:Z31)</f>
        <v>2</v>
      </c>
      <c r="AA2" s="128"/>
      <c r="AB2" s="158"/>
      <c r="AC2" s="158"/>
    </row>
    <row r="3" spans="1:29" x14ac:dyDescent="0.2">
      <c r="A3" s="69"/>
      <c r="B3" s="49"/>
      <c r="C3" s="110"/>
      <c r="D3" s="110"/>
      <c r="E3" s="110"/>
      <c r="F3" s="110"/>
      <c r="G3" s="123"/>
      <c r="H3" s="124"/>
      <c r="J3" s="109"/>
      <c r="K3" s="49"/>
      <c r="L3" s="7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110"/>
      <c r="AA3" s="129"/>
      <c r="AB3" s="158"/>
      <c r="AC3" s="158"/>
    </row>
    <row r="4" spans="1:29" ht="22.5" x14ac:dyDescent="0.2">
      <c r="A4" s="69"/>
      <c r="B4" s="77"/>
      <c r="C4" s="77"/>
      <c r="D4" s="78"/>
      <c r="E4" s="84" t="s">
        <v>194</v>
      </c>
      <c r="F4" s="85" t="s">
        <v>195</v>
      </c>
      <c r="G4" s="85" t="s">
        <v>207</v>
      </c>
      <c r="H4" s="124"/>
      <c r="J4" s="109"/>
      <c r="K4" s="174"/>
      <c r="L4" s="86"/>
      <c r="M4" s="86"/>
      <c r="N4" s="86" t="s">
        <v>209</v>
      </c>
      <c r="O4" s="89" t="str">
        <f>_xll.RData(O5:O31,P4:S4,"RTFEED:IDN",ReutersRtMode,,P5)</f>
        <v>Updated at 09:16:11</v>
      </c>
      <c r="P4" s="71" t="s">
        <v>103</v>
      </c>
      <c r="Q4" s="71" t="s">
        <v>102</v>
      </c>
      <c r="R4" s="71" t="s">
        <v>113</v>
      </c>
      <c r="S4" s="71" t="s">
        <v>120</v>
      </c>
      <c r="T4" s="73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90" t="s">
        <v>115</v>
      </c>
      <c r="AA4" s="129"/>
      <c r="AB4" s="158"/>
      <c r="AC4" s="158"/>
    </row>
    <row r="5" spans="1:29" x14ac:dyDescent="0.2">
      <c r="A5" s="69"/>
      <c r="B5" s="92"/>
      <c r="C5" s="92">
        <v>1</v>
      </c>
      <c r="D5" s="93" t="s">
        <v>76</v>
      </c>
      <c r="E5" s="92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AUD1x4F_Quote#0000</v>
      </c>
      <c r="G5" s="165" t="str">
        <f>_xll.ohRangeRetrieveError(F5)</f>
        <v/>
      </c>
      <c r="H5" s="124"/>
      <c r="J5" s="109"/>
      <c r="K5" s="290">
        <f>L5+3</f>
        <v>4</v>
      </c>
      <c r="L5" s="290">
        <f t="shared" ref="L5:L31" si="1">C5</f>
        <v>1</v>
      </c>
      <c r="M5" s="290" t="s">
        <v>118</v>
      </c>
      <c r="N5" s="302" t="str">
        <f t="shared" ref="N5:N31" si="2">Currency&amp;$L5&amp;$M5&amp;$K5&amp;"F"</f>
        <v>AUD1X4F</v>
      </c>
      <c r="O5" s="303" t="str">
        <f t="array" ref="O5:O31">Instruments&amp;"="&amp;VLOOKUP(Contributor,ContributorTable,2,FALSE)</f>
        <v>AUD1X4F=</v>
      </c>
      <c r="P5" s="292">
        <v>2.1800000000000002</v>
      </c>
      <c r="Q5" s="292">
        <v>2.21</v>
      </c>
      <c r="R5" s="292">
        <v>0</v>
      </c>
      <c r="S5" s="292">
        <v>2.2599999999999998</v>
      </c>
      <c r="T5" s="304">
        <f>IF(ISERROR(AVERAGE(P5,Q5)),#NUM!,AVERAGE(P5,Q5))</f>
        <v>2.1950000000000003</v>
      </c>
      <c r="U5" s="289">
        <f>Q5-P5</f>
        <v>2.9999999999999805E-2</v>
      </c>
      <c r="V5" s="151"/>
      <c r="W5" s="289">
        <v>2.2549999999999999</v>
      </c>
      <c r="X5" s="151"/>
      <c r="Y5" s="289">
        <f t="array" ref="Y5:Y31">QuoteLive</f>
        <v>2.1950000000000003</v>
      </c>
      <c r="Z5" s="299">
        <f>_xll.qlSimpleQuoteSetValue(F5,Y5/100,Trigger)</f>
        <v>-5.9999999999999637E-4</v>
      </c>
      <c r="AA5" s="130"/>
      <c r="AB5" s="158"/>
      <c r="AC5" s="158"/>
    </row>
    <row r="6" spans="1:29" x14ac:dyDescent="0.2">
      <c r="A6" s="69"/>
      <c r="B6" s="94"/>
      <c r="C6" s="94">
        <v>2</v>
      </c>
      <c r="D6" s="95" t="s">
        <v>75</v>
      </c>
      <c r="E6" s="94" t="str">
        <f t="shared" si="0"/>
        <v>AUD2x5F_Quote</v>
      </c>
      <c r="F6" s="75" t="str">
        <f>_xll.qlSimpleQuote(E6,,RateTickValue,Permanent,Trigger,ObjectOverwrite)</f>
        <v>AUD2x5F_Quote#0000</v>
      </c>
      <c r="G6" s="166" t="str">
        <f>_xll.ohRangeRetrieveError(F6)</f>
        <v/>
      </c>
      <c r="H6" s="124"/>
      <c r="J6" s="109"/>
      <c r="K6" s="290">
        <f t="shared" ref="K6:K10" si="3">L6+3</f>
        <v>5</v>
      </c>
      <c r="L6" s="290">
        <f t="shared" si="1"/>
        <v>2</v>
      </c>
      <c r="M6" s="290" t="s">
        <v>118</v>
      </c>
      <c r="N6" s="303" t="str">
        <f t="shared" si="2"/>
        <v>AUD2X5F</v>
      </c>
      <c r="O6" s="303" t="str">
        <v>AUD2X5F=</v>
      </c>
      <c r="P6" s="292">
        <v>2.11</v>
      </c>
      <c r="Q6" s="292">
        <v>2.14</v>
      </c>
      <c r="R6" s="292">
        <v>0</v>
      </c>
      <c r="S6" s="292">
        <v>2.2000000000000002</v>
      </c>
      <c r="T6" s="304">
        <f t="shared" ref="T6:T31" si="4">IF(ISERROR(AVERAGE(P6,Q6)),#NUM!,AVERAGE(P6,Q6))</f>
        <v>2.125</v>
      </c>
      <c r="U6" s="292">
        <f t="shared" ref="U6:U31" si="5">Q6-P6</f>
        <v>3.0000000000000249E-2</v>
      </c>
      <c r="V6" s="151"/>
      <c r="W6" s="292">
        <v>2.1850000000000001</v>
      </c>
      <c r="X6" s="151"/>
      <c r="Y6" s="292">
        <v>2.125</v>
      </c>
      <c r="Z6" s="300">
        <f>_xll.qlSimpleQuoteSetValue(F6,Y6/100,Trigger)</f>
        <v>-5.9999999999999984E-4</v>
      </c>
      <c r="AA6" s="130"/>
      <c r="AB6" s="158"/>
      <c r="AC6" s="158"/>
    </row>
    <row r="7" spans="1:29" x14ac:dyDescent="0.2">
      <c r="A7" s="69"/>
      <c r="B7" s="94"/>
      <c r="C7" s="94">
        <v>3</v>
      </c>
      <c r="D7" s="95" t="s">
        <v>74</v>
      </c>
      <c r="E7" s="94" t="str">
        <f t="shared" si="0"/>
        <v>AUD3x6F_Quote</v>
      </c>
      <c r="F7" s="75" t="str">
        <f>_xll.qlSimpleQuote(E7,,RateTickValue,Permanent,Trigger,ObjectOverwrite)</f>
        <v>AUD3x6F_Quote#0000</v>
      </c>
      <c r="G7" s="166" t="str">
        <f>_xll.ohRangeRetrieveError(F7)</f>
        <v/>
      </c>
      <c r="H7" s="124"/>
      <c r="J7" s="109"/>
      <c r="K7" s="290">
        <f t="shared" si="3"/>
        <v>6</v>
      </c>
      <c r="L7" s="290">
        <f t="shared" si="1"/>
        <v>3</v>
      </c>
      <c r="M7" s="290" t="s">
        <v>118</v>
      </c>
      <c r="N7" s="303" t="str">
        <f t="shared" si="2"/>
        <v>AUD3X6F</v>
      </c>
      <c r="O7" s="303" t="str">
        <v>AUD3X6F=</v>
      </c>
      <c r="P7" s="292">
        <v>2.06</v>
      </c>
      <c r="Q7" s="292">
        <v>2.09</v>
      </c>
      <c r="R7" s="292">
        <v>0</v>
      </c>
      <c r="S7" s="292">
        <v>2.14</v>
      </c>
      <c r="T7" s="304">
        <f t="shared" si="4"/>
        <v>2.0750000000000002</v>
      </c>
      <c r="U7" s="292">
        <f t="shared" si="5"/>
        <v>2.9999999999999805E-2</v>
      </c>
      <c r="V7" s="151"/>
      <c r="W7" s="292">
        <v>2.1349999999999998</v>
      </c>
      <c r="X7" s="151"/>
      <c r="Y7" s="292">
        <v>2.0750000000000002</v>
      </c>
      <c r="Z7" s="300">
        <f>_xll.qlSimpleQuoteSetValue(F7,Y7/100,Trigger)</f>
        <v>-5.9999999999999637E-4</v>
      </c>
      <c r="AA7" s="130"/>
      <c r="AB7" s="158"/>
      <c r="AC7" s="158"/>
    </row>
    <row r="8" spans="1:29" x14ac:dyDescent="0.2">
      <c r="A8" s="69"/>
      <c r="B8" s="94"/>
      <c r="C8" s="94">
        <v>4</v>
      </c>
      <c r="D8" s="95" t="s">
        <v>73</v>
      </c>
      <c r="E8" s="94" t="str">
        <f t="shared" si="0"/>
        <v>AUD4x7F_Quote</v>
      </c>
      <c r="F8" s="75" t="str">
        <f>_xll.qlSimpleQuote(E8,,RateTickValue,Permanent,Trigger,ObjectOverwrite)</f>
        <v>AUD4x7F_Quote#0000</v>
      </c>
      <c r="G8" s="166" t="str">
        <f>_xll.ohRangeRetrieveError(F8)</f>
        <v/>
      </c>
      <c r="H8" s="124"/>
      <c r="J8" s="109"/>
      <c r="K8" s="290">
        <f t="shared" si="3"/>
        <v>7</v>
      </c>
      <c r="L8" s="290">
        <f t="shared" si="1"/>
        <v>4</v>
      </c>
      <c r="M8" s="290" t="s">
        <v>118</v>
      </c>
      <c r="N8" s="303" t="str">
        <f t="shared" si="2"/>
        <v>AUD4X7F</v>
      </c>
      <c r="O8" s="303" t="str">
        <v>AUD4X7F=</v>
      </c>
      <c r="P8" s="292">
        <v>2.02</v>
      </c>
      <c r="Q8" s="292">
        <v>2.0499999999999998</v>
      </c>
      <c r="R8" s="292">
        <v>0</v>
      </c>
      <c r="S8" s="292">
        <v>2.09</v>
      </c>
      <c r="T8" s="304">
        <f t="shared" si="4"/>
        <v>2.0350000000000001</v>
      </c>
      <c r="U8" s="292">
        <f t="shared" si="5"/>
        <v>2.9999999999999805E-2</v>
      </c>
      <c r="V8" s="151"/>
      <c r="W8" s="292">
        <v>2.085</v>
      </c>
      <c r="X8" s="151"/>
      <c r="Y8" s="292">
        <v>2.0350000000000001</v>
      </c>
      <c r="Z8" s="300">
        <f>_xll.qlSimpleQuoteSetValue(F8,Y8/100,Trigger)</f>
        <v>-5.0000000000000044E-4</v>
      </c>
      <c r="AA8" s="130"/>
      <c r="AB8" s="158"/>
      <c r="AC8" s="158"/>
    </row>
    <row r="9" spans="1:29" x14ac:dyDescent="0.2">
      <c r="A9" s="69"/>
      <c r="B9" s="94"/>
      <c r="C9" s="94">
        <v>5</v>
      </c>
      <c r="D9" s="95" t="s">
        <v>72</v>
      </c>
      <c r="E9" s="94" t="str">
        <f t="shared" si="0"/>
        <v>AUD5x8F_Quote</v>
      </c>
      <c r="F9" s="75" t="str">
        <f>_xll.qlSimpleQuote(E9,,RateTickValue,Permanent,Trigger,ObjectOverwrite)</f>
        <v>AUD5x8F_Quote#0000</v>
      </c>
      <c r="G9" s="166" t="str">
        <f>_xll.ohRangeRetrieveError(F9)</f>
        <v/>
      </c>
      <c r="H9" s="124"/>
      <c r="J9" s="109"/>
      <c r="K9" s="290">
        <f t="shared" si="3"/>
        <v>8</v>
      </c>
      <c r="L9" s="290">
        <f t="shared" si="1"/>
        <v>5</v>
      </c>
      <c r="M9" s="290" t="s">
        <v>118</v>
      </c>
      <c r="N9" s="303" t="str">
        <f t="shared" si="2"/>
        <v>AUD5X8F</v>
      </c>
      <c r="O9" s="303" t="str">
        <v>AUD5X8F=</v>
      </c>
      <c r="P9" s="292">
        <v>1.98</v>
      </c>
      <c r="Q9" s="292">
        <v>2.0099999999999998</v>
      </c>
      <c r="R9" s="292">
        <v>0</v>
      </c>
      <c r="S9" s="292">
        <v>2.0699999999999998</v>
      </c>
      <c r="T9" s="304">
        <f t="shared" si="4"/>
        <v>1.9949999999999999</v>
      </c>
      <c r="U9" s="292">
        <f t="shared" si="5"/>
        <v>2.9999999999999805E-2</v>
      </c>
      <c r="V9" s="151"/>
      <c r="W9" s="292">
        <v>2.0549999999999997</v>
      </c>
      <c r="X9" s="151"/>
      <c r="Y9" s="292">
        <v>1.9949999999999999</v>
      </c>
      <c r="Z9" s="300">
        <f>_xll.qlSimpleQuoteSetValue(F9,Y9/100,Trigger)</f>
        <v>-5.9999999999999984E-4</v>
      </c>
      <c r="AA9" s="130"/>
      <c r="AB9" s="158"/>
      <c r="AC9" s="158"/>
    </row>
    <row r="10" spans="1:29" x14ac:dyDescent="0.2">
      <c r="A10" s="69"/>
      <c r="B10" s="96"/>
      <c r="C10" s="96">
        <v>6</v>
      </c>
      <c r="D10" s="97" t="s">
        <v>71</v>
      </c>
      <c r="E10" s="96" t="str">
        <f t="shared" si="0"/>
        <v>AUD6x9F_Quote</v>
      </c>
      <c r="F10" s="76" t="str">
        <f>_xll.qlSimpleQuote(E10,,RateTickValue,Permanent,Trigger,ObjectOverwrite)</f>
        <v>AUD6x9F_Quote#0000</v>
      </c>
      <c r="G10" s="167" t="str">
        <f>_xll.ohRangeRetrieveError(F10)</f>
        <v/>
      </c>
      <c r="H10" s="124"/>
      <c r="J10" s="109"/>
      <c r="K10" s="293">
        <f t="shared" si="3"/>
        <v>9</v>
      </c>
      <c r="L10" s="293">
        <f t="shared" si="1"/>
        <v>6</v>
      </c>
      <c r="M10" s="293" t="s">
        <v>118</v>
      </c>
      <c r="N10" s="305" t="str">
        <f t="shared" si="2"/>
        <v>AUD6X9F</v>
      </c>
      <c r="O10" s="305" t="str">
        <v>AUD6X9F=</v>
      </c>
      <c r="P10" s="292">
        <v>1.97</v>
      </c>
      <c r="Q10" s="292">
        <v>2</v>
      </c>
      <c r="R10" s="292">
        <v>0</v>
      </c>
      <c r="S10" s="292">
        <v>2.04</v>
      </c>
      <c r="T10" s="306">
        <f t="shared" si="4"/>
        <v>1.9849999999999999</v>
      </c>
      <c r="U10" s="295">
        <f t="shared" si="5"/>
        <v>3.0000000000000027E-2</v>
      </c>
      <c r="V10" s="151"/>
      <c r="W10" s="295">
        <v>2.0350000000000001</v>
      </c>
      <c r="X10" s="151"/>
      <c r="Y10" s="295">
        <v>1.9849999999999999</v>
      </c>
      <c r="Z10" s="301">
        <f>_xll.qlSimpleQuoteSetValue(F10,Y10/100,Trigger)</f>
        <v>-5.0000000000000044E-4</v>
      </c>
      <c r="AA10" s="130"/>
      <c r="AB10" s="158"/>
      <c r="AC10" s="158"/>
    </row>
    <row r="11" spans="1:29" x14ac:dyDescent="0.2">
      <c r="A11" s="69"/>
      <c r="B11" s="92"/>
      <c r="C11" s="92">
        <v>1</v>
      </c>
      <c r="D11" s="93" t="str">
        <f t="shared" ref="D11:D19" si="6">"x"&amp;C11+6&amp;"F"</f>
        <v>x7F</v>
      </c>
      <c r="E11" s="92" t="str">
        <f t="shared" si="0"/>
        <v>AUD1x7F_Quote</v>
      </c>
      <c r="F11" s="74" t="str">
        <f>_xll.qlSimpleQuote(E11,,RateTickValue,Permanent,Trigger,ObjectOverwrite)</f>
        <v>AUD1x7F_Quote#0000</v>
      </c>
      <c r="G11" s="165" t="str">
        <f>_xll.ohRangeRetrieveError(F11)</f>
        <v/>
      </c>
      <c r="H11" s="124"/>
      <c r="J11" s="109"/>
      <c r="K11" s="287">
        <f>L11+6</f>
        <v>7</v>
      </c>
      <c r="L11" s="287">
        <f t="shared" si="1"/>
        <v>1</v>
      </c>
      <c r="M11" s="287" t="s">
        <v>118</v>
      </c>
      <c r="N11" s="307" t="str">
        <f t="shared" si="2"/>
        <v>AUD1X7F</v>
      </c>
      <c r="O11" s="307" t="str">
        <v>AUD1X7F=</v>
      </c>
      <c r="P11" s="289">
        <v>2.1800000000000002</v>
      </c>
      <c r="Q11" s="289">
        <v>2.2200000000000002</v>
      </c>
      <c r="R11" s="289">
        <v>0</v>
      </c>
      <c r="S11" s="289">
        <v>2.1800000000000002</v>
      </c>
      <c r="T11" s="308">
        <f t="shared" si="4"/>
        <v>2.2000000000000002</v>
      </c>
      <c r="U11" s="289">
        <f t="shared" si="5"/>
        <v>4.0000000000000036E-2</v>
      </c>
      <c r="V11" s="151"/>
      <c r="W11" s="289">
        <v>2.19</v>
      </c>
      <c r="X11" s="151"/>
      <c r="Y11" s="289">
        <v>2.2000000000000002</v>
      </c>
      <c r="Z11" s="299">
        <f>_xll.qlSimpleQuoteSetValue(F11,Y11/100,Trigger)</f>
        <v>1.0000000000000286E-4</v>
      </c>
      <c r="AA11" s="130"/>
      <c r="AB11" s="158"/>
      <c r="AC11" s="158"/>
    </row>
    <row r="12" spans="1:29" x14ac:dyDescent="0.2">
      <c r="A12" s="69"/>
      <c r="B12" s="94"/>
      <c r="C12" s="94">
        <v>2</v>
      </c>
      <c r="D12" s="95" t="str">
        <f t="shared" si="6"/>
        <v>x8F</v>
      </c>
      <c r="E12" s="94" t="str">
        <f t="shared" si="0"/>
        <v>AUD2x8F_Quote</v>
      </c>
      <c r="F12" s="75" t="str">
        <f>_xll.qlSimpleQuote(E12,,RateTickValue,Permanent,Trigger,ObjectOverwrite)</f>
        <v>AUD2x8F_Quote#0000</v>
      </c>
      <c r="G12" s="166" t="str">
        <f>_xll.ohRangeRetrieveError(F12)</f>
        <v/>
      </c>
      <c r="H12" s="124"/>
      <c r="J12" s="109"/>
      <c r="K12" s="290">
        <f t="shared" ref="K12:K19" si="7">L12+6</f>
        <v>8</v>
      </c>
      <c r="L12" s="290">
        <f t="shared" si="1"/>
        <v>2</v>
      </c>
      <c r="M12" s="290" t="s">
        <v>118</v>
      </c>
      <c r="N12" s="303" t="str">
        <f t="shared" si="2"/>
        <v>AUD2X8F</v>
      </c>
      <c r="O12" s="303" t="str">
        <v>AUD2X8F=</v>
      </c>
      <c r="P12" s="292">
        <v>2.13</v>
      </c>
      <c r="Q12" s="292">
        <v>2.17</v>
      </c>
      <c r="R12" s="292">
        <v>0</v>
      </c>
      <c r="S12" s="292">
        <v>2.14</v>
      </c>
      <c r="T12" s="304">
        <f t="shared" si="4"/>
        <v>2.15</v>
      </c>
      <c r="U12" s="292">
        <f t="shared" si="5"/>
        <v>4.0000000000000036E-2</v>
      </c>
      <c r="V12" s="151"/>
      <c r="W12" s="292">
        <v>2.14</v>
      </c>
      <c r="X12" s="151"/>
      <c r="Y12" s="292">
        <v>2.15</v>
      </c>
      <c r="Z12" s="300">
        <f>_xll.qlSimpleQuoteSetValue(F12,Y12/100,Trigger)</f>
        <v>9.9999999999995925E-5</v>
      </c>
      <c r="AA12" s="130"/>
      <c r="AB12" s="158"/>
      <c r="AC12" s="158"/>
    </row>
    <row r="13" spans="1:29" x14ac:dyDescent="0.2">
      <c r="A13" s="69"/>
      <c r="B13" s="94"/>
      <c r="C13" s="94">
        <v>3</v>
      </c>
      <c r="D13" s="95" t="str">
        <f t="shared" si="6"/>
        <v>x9F</v>
      </c>
      <c r="E13" s="94" t="str">
        <f t="shared" si="0"/>
        <v>AUD3x9F_Quote</v>
      </c>
      <c r="F13" s="75" t="str">
        <f>_xll.qlSimpleQuote(E13,,RateTickValue,Permanent,Trigger,ObjectOverwrite)</f>
        <v>AUD3x9F_Quote#0000</v>
      </c>
      <c r="G13" s="166" t="str">
        <f>_xll.ohRangeRetrieveError(F13)</f>
        <v/>
      </c>
      <c r="H13" s="124"/>
      <c r="J13" s="109"/>
      <c r="K13" s="290">
        <f t="shared" si="7"/>
        <v>9</v>
      </c>
      <c r="L13" s="290">
        <f t="shared" si="1"/>
        <v>3</v>
      </c>
      <c r="M13" s="290" t="s">
        <v>118</v>
      </c>
      <c r="N13" s="303" t="str">
        <f t="shared" si="2"/>
        <v>AUD3X9F</v>
      </c>
      <c r="O13" s="303" t="str">
        <v>AUD3X9F=</v>
      </c>
      <c r="P13" s="292">
        <v>2.09</v>
      </c>
      <c r="Q13" s="292">
        <v>2.13</v>
      </c>
      <c r="R13" s="292">
        <v>0</v>
      </c>
      <c r="S13" s="292">
        <v>2.09</v>
      </c>
      <c r="T13" s="304">
        <f t="shared" si="4"/>
        <v>2.11</v>
      </c>
      <c r="U13" s="292">
        <f t="shared" si="5"/>
        <v>4.0000000000000036E-2</v>
      </c>
      <c r="V13" s="151"/>
      <c r="W13" s="292">
        <v>2.1</v>
      </c>
      <c r="X13" s="151"/>
      <c r="Y13" s="292">
        <v>2.11</v>
      </c>
      <c r="Z13" s="300">
        <f>_xll.qlSimpleQuoteSetValue(F13,Y13/100,Trigger)</f>
        <v>9.9999999999995925E-5</v>
      </c>
      <c r="AA13" s="130"/>
      <c r="AB13" s="158"/>
      <c r="AC13" s="158"/>
    </row>
    <row r="14" spans="1:29" x14ac:dyDescent="0.2">
      <c r="A14" s="69"/>
      <c r="B14" s="94"/>
      <c r="C14" s="94">
        <v>4</v>
      </c>
      <c r="D14" s="95" t="str">
        <f t="shared" si="6"/>
        <v>x10F</v>
      </c>
      <c r="E14" s="94" t="str">
        <f t="shared" si="0"/>
        <v>AUD4x10F_Quote</v>
      </c>
      <c r="F14" s="75" t="str">
        <f>_xll.qlSimpleQuote(E14,,RateTickValue,Permanent,Trigger,ObjectOverwrite)</f>
        <v>AUD4x10F_Quote#0000</v>
      </c>
      <c r="G14" s="166" t="str">
        <f>_xll.ohRangeRetrieveError(F14)</f>
        <v/>
      </c>
      <c r="H14" s="124"/>
      <c r="J14" s="109"/>
      <c r="K14" s="290">
        <f t="shared" si="7"/>
        <v>10</v>
      </c>
      <c r="L14" s="290">
        <f t="shared" si="1"/>
        <v>4</v>
      </c>
      <c r="M14" s="290" t="s">
        <v>118</v>
      </c>
      <c r="N14" s="303" t="str">
        <f t="shared" si="2"/>
        <v>AUD4X10F</v>
      </c>
      <c r="O14" s="303" t="str">
        <v>AUD4X10F=</v>
      </c>
      <c r="P14" s="292">
        <v>2.06</v>
      </c>
      <c r="Q14" s="292">
        <v>2.1</v>
      </c>
      <c r="R14" s="292">
        <v>0</v>
      </c>
      <c r="S14" s="292">
        <v>2.06</v>
      </c>
      <c r="T14" s="304">
        <f t="shared" si="4"/>
        <v>2.08</v>
      </c>
      <c r="U14" s="292">
        <f t="shared" si="5"/>
        <v>4.0000000000000036E-2</v>
      </c>
      <c r="V14" s="151"/>
      <c r="W14" s="292">
        <v>2.0699999999999998</v>
      </c>
      <c r="X14" s="151"/>
      <c r="Y14" s="292">
        <v>2.08</v>
      </c>
      <c r="Z14" s="300">
        <f>_xll.qlSimpleQuoteSetValue(F14,Y14/100,Trigger)</f>
        <v>9.9999999999999395E-5</v>
      </c>
      <c r="AA14" s="130"/>
      <c r="AB14" s="158"/>
      <c r="AC14" s="158"/>
    </row>
    <row r="15" spans="1:29" x14ac:dyDescent="0.2">
      <c r="A15" s="69"/>
      <c r="B15" s="94"/>
      <c r="C15" s="94">
        <v>5</v>
      </c>
      <c r="D15" s="95" t="str">
        <f t="shared" si="6"/>
        <v>x11F</v>
      </c>
      <c r="E15" s="94" t="str">
        <f t="shared" si="0"/>
        <v>AUD5x11F_Quote</v>
      </c>
      <c r="F15" s="75" t="str">
        <f>_xll.qlSimpleQuote(E15,,RateTickValue,Permanent,Trigger,ObjectOverwrite)</f>
        <v>AUD5x11F_Quote#0000</v>
      </c>
      <c r="G15" s="166" t="str">
        <f>_xll.ohRangeRetrieveError(F15)</f>
        <v/>
      </c>
      <c r="H15" s="124"/>
      <c r="J15" s="109"/>
      <c r="K15" s="290">
        <f t="shared" si="7"/>
        <v>11</v>
      </c>
      <c r="L15" s="290">
        <f t="shared" si="1"/>
        <v>5</v>
      </c>
      <c r="M15" s="290" t="s">
        <v>118</v>
      </c>
      <c r="N15" s="303" t="str">
        <f t="shared" si="2"/>
        <v>AUD5X11F</v>
      </c>
      <c r="O15" s="303" t="str">
        <v>AUD5X11F=</v>
      </c>
      <c r="P15" s="292">
        <v>2.0499999999999998</v>
      </c>
      <c r="Q15" s="292">
        <v>2.09</v>
      </c>
      <c r="R15" s="292">
        <v>0</v>
      </c>
      <c r="S15" s="292">
        <v>2.0499999999999998</v>
      </c>
      <c r="T15" s="304">
        <f t="shared" si="4"/>
        <v>2.0699999999999998</v>
      </c>
      <c r="U15" s="292">
        <f t="shared" si="5"/>
        <v>4.0000000000000036E-2</v>
      </c>
      <c r="V15" s="151"/>
      <c r="W15" s="292">
        <v>2.06</v>
      </c>
      <c r="X15" s="151"/>
      <c r="Y15" s="292">
        <v>2.0699999999999998</v>
      </c>
      <c r="Z15" s="300">
        <f>_xll.qlSimpleQuoteSetValue(F15,Y15/100,Trigger)</f>
        <v>9.9999999999999395E-5</v>
      </c>
      <c r="AA15" s="130"/>
      <c r="AB15" s="158"/>
      <c r="AC15" s="158"/>
    </row>
    <row r="16" spans="1:29" x14ac:dyDescent="0.2">
      <c r="A16" s="69"/>
      <c r="B16" s="94"/>
      <c r="C16" s="94">
        <v>6</v>
      </c>
      <c r="D16" s="95" t="str">
        <f t="shared" si="6"/>
        <v>x12F</v>
      </c>
      <c r="E16" s="94" t="str">
        <f t="shared" si="0"/>
        <v>AUD6x12F_Quote</v>
      </c>
      <c r="F16" s="75" t="str">
        <f>_xll.qlSimpleQuote(E16,,RateTickValue,Permanent,Trigger,ObjectOverwrite)</f>
        <v>AUD6x12F_Quote#0000</v>
      </c>
      <c r="G16" s="166" t="str">
        <f>_xll.ohRangeRetrieveError(F16)</f>
        <v/>
      </c>
      <c r="H16" s="124"/>
      <c r="J16" s="109"/>
      <c r="K16" s="290">
        <f t="shared" si="7"/>
        <v>12</v>
      </c>
      <c r="L16" s="290">
        <f t="shared" si="1"/>
        <v>6</v>
      </c>
      <c r="M16" s="290" t="s">
        <v>118</v>
      </c>
      <c r="N16" s="303" t="str">
        <f t="shared" si="2"/>
        <v>AUD6X12F</v>
      </c>
      <c r="O16" s="303" t="str">
        <v>AUD6X12F=</v>
      </c>
      <c r="P16" s="292">
        <v>2.0299999999999998</v>
      </c>
      <c r="Q16" s="292">
        <v>2.0699999999999998</v>
      </c>
      <c r="R16" s="292">
        <v>0</v>
      </c>
      <c r="S16" s="292">
        <v>2.04</v>
      </c>
      <c r="T16" s="304">
        <f t="shared" si="4"/>
        <v>2.0499999999999998</v>
      </c>
      <c r="U16" s="292">
        <f t="shared" si="5"/>
        <v>4.0000000000000036E-2</v>
      </c>
      <c r="V16" s="151"/>
      <c r="W16" s="292">
        <v>2.04</v>
      </c>
      <c r="X16" s="151"/>
      <c r="Y16" s="292">
        <v>2.0499999999999998</v>
      </c>
      <c r="Z16" s="300">
        <f>_xll.qlSimpleQuoteSetValue(F16,Y16/100,Trigger)</f>
        <v>9.9999999999995925E-5</v>
      </c>
      <c r="AA16" s="130"/>
      <c r="AB16" s="158"/>
      <c r="AC16" s="158"/>
    </row>
    <row r="17" spans="1:29" x14ac:dyDescent="0.2">
      <c r="A17" s="69"/>
      <c r="B17" s="94"/>
      <c r="C17" s="94">
        <v>9</v>
      </c>
      <c r="D17" s="95" t="str">
        <f t="shared" si="6"/>
        <v>x15F</v>
      </c>
      <c r="E17" s="94" t="str">
        <f t="shared" si="0"/>
        <v>AUD9x15F_Quote</v>
      </c>
      <c r="F17" s="75" t="str">
        <f>_xll.qlSimpleQuote(E17,,RateTickValue,Permanent,Trigger,ObjectOverwrite)</f>
        <v>AUD9x15F_Quote#0000</v>
      </c>
      <c r="G17" s="166" t="str">
        <f>_xll.ohRangeRetrieveError(F17)</f>
        <v/>
      </c>
      <c r="H17" s="124"/>
      <c r="J17" s="109"/>
      <c r="K17" s="290">
        <f t="shared" si="7"/>
        <v>15</v>
      </c>
      <c r="L17" s="290">
        <f t="shared" si="1"/>
        <v>9</v>
      </c>
      <c r="M17" s="290" t="s">
        <v>118</v>
      </c>
      <c r="N17" s="303" t="str">
        <f t="shared" si="2"/>
        <v>AUD9X15F</v>
      </c>
      <c r="O17" s="303" t="str">
        <v>AUD9X15F=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304" t="e">
        <f t="shared" si="4"/>
        <v>#NUM!</v>
      </c>
      <c r="U17" s="292" t="e">
        <f t="shared" si="5"/>
        <v>#VALUE!</v>
      </c>
      <c r="V17" s="151"/>
      <c r="W17" s="292" t="e">
        <v>#NUM!</v>
      </c>
      <c r="X17" s="151"/>
      <c r="Y17" s="292" t="e">
        <v>#NUM!</v>
      </c>
      <c r="Z17" s="300">
        <f>_xll.qlSimpleQuoteSetValue(F17,Y17/100,Trigger)</f>
        <v>0</v>
      </c>
      <c r="AA17" s="130"/>
      <c r="AB17" s="158"/>
      <c r="AC17" s="158"/>
    </row>
    <row r="18" spans="1:29" x14ac:dyDescent="0.2">
      <c r="A18" s="69"/>
      <c r="B18" s="94"/>
      <c r="C18" s="94">
        <v>12</v>
      </c>
      <c r="D18" s="95" t="str">
        <f t="shared" si="6"/>
        <v>x18F</v>
      </c>
      <c r="E18" s="94" t="str">
        <f t="shared" si="0"/>
        <v>AUD12x18F_Quote</v>
      </c>
      <c r="F18" s="75" t="str">
        <f>_xll.qlSimpleQuote(E18,,RateTickValue,Permanent,Trigger,ObjectOverwrite)</f>
        <v>AUD12x18F_Quote#0000</v>
      </c>
      <c r="G18" s="166" t="str">
        <f>_xll.ohRangeRetrieveError(F18)</f>
        <v/>
      </c>
      <c r="H18" s="124"/>
      <c r="J18" s="109"/>
      <c r="K18" s="290">
        <f t="shared" si="7"/>
        <v>18</v>
      </c>
      <c r="L18" s="290">
        <f t="shared" si="1"/>
        <v>12</v>
      </c>
      <c r="M18" s="290" t="s">
        <v>118</v>
      </c>
      <c r="N18" s="303" t="str">
        <f t="shared" si="2"/>
        <v>AUD12X18F</v>
      </c>
      <c r="O18" s="303" t="str">
        <v>AUD12X18F=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304" t="e">
        <f t="shared" si="4"/>
        <v>#NUM!</v>
      </c>
      <c r="U18" s="292" t="e">
        <f t="shared" si="5"/>
        <v>#VALUE!</v>
      </c>
      <c r="V18" s="151"/>
      <c r="W18" s="292" t="e">
        <v>#NUM!</v>
      </c>
      <c r="X18" s="151"/>
      <c r="Y18" s="292" t="e">
        <v>#NUM!</v>
      </c>
      <c r="Z18" s="300">
        <f>_xll.qlSimpleQuoteSetValue(F18,Y18/100,Trigger)</f>
        <v>0</v>
      </c>
      <c r="AA18" s="130"/>
      <c r="AB18" s="158"/>
      <c r="AC18" s="158"/>
    </row>
    <row r="19" spans="1:29" x14ac:dyDescent="0.2">
      <c r="A19" s="69"/>
      <c r="B19" s="96"/>
      <c r="C19" s="96">
        <v>18</v>
      </c>
      <c r="D19" s="97" t="str">
        <f t="shared" si="6"/>
        <v>x24F</v>
      </c>
      <c r="E19" s="96" t="str">
        <f t="shared" si="0"/>
        <v>AUD18x24F_Quote</v>
      </c>
      <c r="F19" s="76" t="str">
        <f>_xll.qlSimpleQuote(E19,,RateTickValue,Permanent,Trigger,ObjectOverwrite)</f>
        <v>AUD18x24F_Quote#0000</v>
      </c>
      <c r="G19" s="167" t="str">
        <f>_xll.ohRangeRetrieveError(F19)</f>
        <v/>
      </c>
      <c r="H19" s="124"/>
      <c r="J19" s="109"/>
      <c r="K19" s="293">
        <f t="shared" si="7"/>
        <v>24</v>
      </c>
      <c r="L19" s="293">
        <f t="shared" si="1"/>
        <v>18</v>
      </c>
      <c r="M19" s="293" t="s">
        <v>118</v>
      </c>
      <c r="N19" s="305" t="str">
        <f t="shared" si="2"/>
        <v>AUD18X24F</v>
      </c>
      <c r="O19" s="305" t="str">
        <v>AUD18X24F=</v>
      </c>
      <c r="P19" s="295" t="s">
        <v>108</v>
      </c>
      <c r="Q19" s="295" t="s">
        <v>108</v>
      </c>
      <c r="R19" s="295" t="s">
        <v>108</v>
      </c>
      <c r="S19" s="295" t="s">
        <v>108</v>
      </c>
      <c r="T19" s="306" t="e">
        <f t="shared" si="4"/>
        <v>#NUM!</v>
      </c>
      <c r="U19" s="295" t="e">
        <f t="shared" si="5"/>
        <v>#VALUE!</v>
      </c>
      <c r="V19" s="151"/>
      <c r="W19" s="295" t="e">
        <v>#NUM!</v>
      </c>
      <c r="X19" s="151"/>
      <c r="Y19" s="295" t="e">
        <v>#NUM!</v>
      </c>
      <c r="Z19" s="301">
        <f>_xll.qlSimpleQuoteSetValue(F19,Y19/100,Trigger)</f>
        <v>0</v>
      </c>
      <c r="AA19" s="130"/>
      <c r="AB19" s="158"/>
      <c r="AC19" s="158"/>
    </row>
    <row r="20" spans="1:29" x14ac:dyDescent="0.2">
      <c r="A20" s="69"/>
      <c r="B20" s="92"/>
      <c r="C20" s="92">
        <v>1</v>
      </c>
      <c r="D20" s="98" t="str">
        <f>"x"&amp;C20+12&amp;"F"</f>
        <v>x13F</v>
      </c>
      <c r="E20" s="92" t="str">
        <f t="shared" si="0"/>
        <v>AUD1x13F_Quote</v>
      </c>
      <c r="F20" s="74" t="str">
        <f>_xll.qlSimpleQuote(E20,,RateTickValue,Permanent,Trigger,ObjectOverwrite)</f>
        <v>AUD1x13F_Quote#0000</v>
      </c>
      <c r="G20" s="165" t="str">
        <f>_xll.ohRangeRetrieveError(F20)</f>
        <v/>
      </c>
      <c r="H20" s="124"/>
      <c r="J20" s="109"/>
      <c r="K20" s="287">
        <f>L20+12</f>
        <v>13</v>
      </c>
      <c r="L20" s="287">
        <f t="shared" si="1"/>
        <v>1</v>
      </c>
      <c r="M20" s="287" t="s">
        <v>118</v>
      </c>
      <c r="N20" s="307" t="str">
        <f t="shared" si="2"/>
        <v>AUD1X13F</v>
      </c>
      <c r="O20" s="307" t="str">
        <v>AUD1X13F=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308" t="e">
        <f t="shared" si="4"/>
        <v>#NUM!</v>
      </c>
      <c r="U20" s="292" t="e">
        <f t="shared" si="5"/>
        <v>#VALUE!</v>
      </c>
      <c r="V20" s="151"/>
      <c r="W20" s="289" t="e">
        <v>#NUM!</v>
      </c>
      <c r="X20" s="151"/>
      <c r="Y20" s="289" t="e">
        <v>#NUM!</v>
      </c>
      <c r="Z20" s="299">
        <f>_xll.qlSimpleQuoteSetValue(F20,Y20/100,Trigger)</f>
        <v>0</v>
      </c>
      <c r="AA20" s="131"/>
    </row>
    <row r="21" spans="1:29" x14ac:dyDescent="0.2">
      <c r="A21" s="69"/>
      <c r="B21" s="94"/>
      <c r="C21" s="94">
        <v>2</v>
      </c>
      <c r="D21" s="99" t="str">
        <f t="shared" ref="D21:D31" si="8">"x"&amp;C21+12&amp;"F"</f>
        <v>x14F</v>
      </c>
      <c r="E21" s="94" t="str">
        <f t="shared" si="0"/>
        <v>AUD2x14F_Quote</v>
      </c>
      <c r="F21" s="75" t="str">
        <f>_xll.qlSimpleQuote(E21,,RateTickValue,Permanent,Trigger,ObjectOverwrite)</f>
        <v>AUD2x14F_Quote#0000</v>
      </c>
      <c r="G21" s="166" t="str">
        <f>_xll.ohRangeRetrieveError(F21)</f>
        <v/>
      </c>
      <c r="H21" s="124"/>
      <c r="J21" s="109"/>
      <c r="K21" s="290">
        <f t="shared" ref="K21:K31" si="9">L21+12</f>
        <v>14</v>
      </c>
      <c r="L21" s="290">
        <f t="shared" si="1"/>
        <v>2</v>
      </c>
      <c r="M21" s="290" t="s">
        <v>118</v>
      </c>
      <c r="N21" s="303" t="str">
        <f t="shared" si="2"/>
        <v>AUD2X14F</v>
      </c>
      <c r="O21" s="303" t="str">
        <v>AUD2X14F=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304" t="e">
        <f t="shared" si="4"/>
        <v>#NUM!</v>
      </c>
      <c r="U21" s="292" t="e">
        <f t="shared" si="5"/>
        <v>#VALUE!</v>
      </c>
      <c r="V21" s="151"/>
      <c r="W21" s="292" t="e">
        <v>#NUM!</v>
      </c>
      <c r="X21" s="151"/>
      <c r="Y21" s="292" t="e">
        <v>#NUM!</v>
      </c>
      <c r="Z21" s="300">
        <f>_xll.qlSimpleQuoteSetValue(F21,Y21/100,Trigger)</f>
        <v>0</v>
      </c>
      <c r="AA21" s="131"/>
    </row>
    <row r="22" spans="1:29" x14ac:dyDescent="0.2">
      <c r="A22" s="69"/>
      <c r="B22" s="94"/>
      <c r="C22" s="94">
        <v>3</v>
      </c>
      <c r="D22" s="99" t="str">
        <f t="shared" si="8"/>
        <v>x15F</v>
      </c>
      <c r="E22" s="94" t="str">
        <f t="shared" si="0"/>
        <v>AUD3x15F_Quote</v>
      </c>
      <c r="F22" s="75" t="str">
        <f>_xll.qlSimpleQuote(E22,,RateTickValue,Permanent,Trigger,ObjectOverwrite)</f>
        <v>AUD3x15F_Quote#0000</v>
      </c>
      <c r="G22" s="166" t="str">
        <f>_xll.ohRangeRetrieveError(F22)</f>
        <v/>
      </c>
      <c r="H22" s="124"/>
      <c r="J22" s="109"/>
      <c r="K22" s="290">
        <f t="shared" si="9"/>
        <v>15</v>
      </c>
      <c r="L22" s="290">
        <f t="shared" si="1"/>
        <v>3</v>
      </c>
      <c r="M22" s="290" t="s">
        <v>118</v>
      </c>
      <c r="N22" s="303" t="str">
        <f t="shared" si="2"/>
        <v>AUD3X15F</v>
      </c>
      <c r="O22" s="303" t="str">
        <v>AUD3X15F=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304" t="e">
        <f t="shared" si="4"/>
        <v>#NUM!</v>
      </c>
      <c r="U22" s="292" t="e">
        <f t="shared" si="5"/>
        <v>#VALUE!</v>
      </c>
      <c r="V22" s="151"/>
      <c r="W22" s="292" t="e">
        <v>#NUM!</v>
      </c>
      <c r="X22" s="151"/>
      <c r="Y22" s="292" t="e">
        <v>#NUM!</v>
      </c>
      <c r="Z22" s="300">
        <f>_xll.qlSimpleQuoteSetValue(F22,Y22/100,Trigger)</f>
        <v>0</v>
      </c>
      <c r="AA22" s="131"/>
    </row>
    <row r="23" spans="1:29" x14ac:dyDescent="0.2">
      <c r="A23" s="69"/>
      <c r="B23" s="94"/>
      <c r="C23" s="94">
        <v>4</v>
      </c>
      <c r="D23" s="99" t="str">
        <f t="shared" si="8"/>
        <v>x16F</v>
      </c>
      <c r="E23" s="94" t="str">
        <f t="shared" si="0"/>
        <v>AUD4x16F_Quote</v>
      </c>
      <c r="F23" s="75" t="str">
        <f>_xll.qlSimpleQuote(E23,,RateTickValue,Permanent,Trigger,ObjectOverwrite)</f>
        <v>AUD4x16F_Quote#0000</v>
      </c>
      <c r="G23" s="166" t="str">
        <f>_xll.ohRangeRetrieveError(F23)</f>
        <v/>
      </c>
      <c r="H23" s="124"/>
      <c r="J23" s="109"/>
      <c r="K23" s="290">
        <f t="shared" si="9"/>
        <v>16</v>
      </c>
      <c r="L23" s="290">
        <f t="shared" si="1"/>
        <v>4</v>
      </c>
      <c r="M23" s="290" t="s">
        <v>118</v>
      </c>
      <c r="N23" s="303" t="str">
        <f t="shared" si="2"/>
        <v>AUD4X16F</v>
      </c>
      <c r="O23" s="303" t="str">
        <v>AUD4X16F=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304" t="e">
        <f t="shared" si="4"/>
        <v>#NUM!</v>
      </c>
      <c r="U23" s="292" t="e">
        <f t="shared" si="5"/>
        <v>#VALUE!</v>
      </c>
      <c r="V23" s="151"/>
      <c r="W23" s="292" t="e">
        <v>#NUM!</v>
      </c>
      <c r="X23" s="151"/>
      <c r="Y23" s="292" t="e">
        <v>#NUM!</v>
      </c>
      <c r="Z23" s="300">
        <f>_xll.qlSimpleQuoteSetValue(F23,Y23/100,Trigger)</f>
        <v>0</v>
      </c>
      <c r="AA23" s="131"/>
    </row>
    <row r="24" spans="1:29" x14ac:dyDescent="0.2">
      <c r="A24" s="69"/>
      <c r="B24" s="94"/>
      <c r="C24" s="94">
        <v>5</v>
      </c>
      <c r="D24" s="99" t="str">
        <f t="shared" si="8"/>
        <v>x17F</v>
      </c>
      <c r="E24" s="94" t="str">
        <f t="shared" si="0"/>
        <v>AUD5x17F_Quote</v>
      </c>
      <c r="F24" s="75" t="str">
        <f>_xll.qlSimpleQuote(E24,,RateTickValue,Permanent,Trigger,ObjectOverwrite)</f>
        <v>AUD5x17F_Quote#0000</v>
      </c>
      <c r="G24" s="166" t="str">
        <f>_xll.ohRangeRetrieveError(F24)</f>
        <v/>
      </c>
      <c r="H24" s="124"/>
      <c r="J24" s="109"/>
      <c r="K24" s="290">
        <f t="shared" si="9"/>
        <v>17</v>
      </c>
      <c r="L24" s="290">
        <f t="shared" si="1"/>
        <v>5</v>
      </c>
      <c r="M24" s="290" t="s">
        <v>118</v>
      </c>
      <c r="N24" s="303" t="str">
        <f t="shared" si="2"/>
        <v>AUD5X17F</v>
      </c>
      <c r="O24" s="303" t="str">
        <v>AUD5X17F=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304" t="e">
        <f t="shared" si="4"/>
        <v>#NUM!</v>
      </c>
      <c r="U24" s="292" t="e">
        <f t="shared" si="5"/>
        <v>#VALUE!</v>
      </c>
      <c r="V24" s="151"/>
      <c r="W24" s="292" t="e">
        <v>#NUM!</v>
      </c>
      <c r="X24" s="151"/>
      <c r="Y24" s="292" t="e">
        <v>#NUM!</v>
      </c>
      <c r="Z24" s="300">
        <f>_xll.qlSimpleQuoteSetValue(F24,Y24/100,Trigger)</f>
        <v>0</v>
      </c>
      <c r="AA24" s="131"/>
    </row>
    <row r="25" spans="1:29" x14ac:dyDescent="0.2">
      <c r="A25" s="69"/>
      <c r="B25" s="94"/>
      <c r="C25" s="94">
        <v>6</v>
      </c>
      <c r="D25" s="99" t="str">
        <f t="shared" si="8"/>
        <v>x18F</v>
      </c>
      <c r="E25" s="94" t="str">
        <f t="shared" si="0"/>
        <v>AUD6x18F_Quote</v>
      </c>
      <c r="F25" s="75" t="str">
        <f>_xll.qlSimpleQuote(E25,,RateTickValue,Permanent,Trigger,ObjectOverwrite)</f>
        <v>AUD6x18F_Quote#0000</v>
      </c>
      <c r="G25" s="166" t="str">
        <f>_xll.ohRangeRetrieveError(F25)</f>
        <v/>
      </c>
      <c r="H25" s="124"/>
      <c r="J25" s="109"/>
      <c r="K25" s="290">
        <f t="shared" si="9"/>
        <v>18</v>
      </c>
      <c r="L25" s="290">
        <f t="shared" si="1"/>
        <v>6</v>
      </c>
      <c r="M25" s="290" t="s">
        <v>118</v>
      </c>
      <c r="N25" s="303" t="str">
        <f t="shared" si="2"/>
        <v>AUD6X18F</v>
      </c>
      <c r="O25" s="303" t="str">
        <v>AUD6X18F=</v>
      </c>
      <c r="P25" s="292">
        <v>6.11</v>
      </c>
      <c r="Q25" s="292">
        <v>6.16</v>
      </c>
      <c r="R25" s="292">
        <v>0</v>
      </c>
      <c r="S25" s="292">
        <v>6.11</v>
      </c>
      <c r="T25" s="304">
        <f t="shared" si="4"/>
        <v>6.1349999999999998</v>
      </c>
      <c r="U25" s="292">
        <f t="shared" si="5"/>
        <v>4.9999999999999822E-2</v>
      </c>
      <c r="V25" s="151"/>
      <c r="W25" s="292">
        <v>6.1349999999999998</v>
      </c>
      <c r="X25" s="151"/>
      <c r="Y25" s="292">
        <v>6.1349999999999998</v>
      </c>
      <c r="Z25" s="300">
        <f>_xll.qlSimpleQuoteSetValue(F25,Y25/100,Trigger)</f>
        <v>0</v>
      </c>
      <c r="AA25" s="131"/>
    </row>
    <row r="26" spans="1:29" x14ac:dyDescent="0.2">
      <c r="A26" s="69"/>
      <c r="B26" s="94"/>
      <c r="C26" s="94">
        <v>7</v>
      </c>
      <c r="D26" s="99" t="str">
        <f t="shared" si="8"/>
        <v>x19F</v>
      </c>
      <c r="E26" s="94" t="str">
        <f t="shared" si="0"/>
        <v>AUD7x19F_Quote</v>
      </c>
      <c r="F26" s="75" t="str">
        <f>_xll.qlSimpleQuote(E26,,RateTickValue,Permanent,Trigger,ObjectOverwrite)</f>
        <v>AUD7x19F_Quote#0000</v>
      </c>
      <c r="G26" s="166" t="str">
        <f>_xll.ohRangeRetrieveError(F26)</f>
        <v/>
      </c>
      <c r="H26" s="124"/>
      <c r="J26" s="109"/>
      <c r="K26" s="290">
        <f t="shared" si="9"/>
        <v>19</v>
      </c>
      <c r="L26" s="290">
        <f t="shared" si="1"/>
        <v>7</v>
      </c>
      <c r="M26" s="290" t="s">
        <v>118</v>
      </c>
      <c r="N26" s="303" t="str">
        <f t="shared" si="2"/>
        <v>AUD7X19F</v>
      </c>
      <c r="O26" s="303" t="str">
        <v>AUD7X19F=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304" t="e">
        <f t="shared" si="4"/>
        <v>#NUM!</v>
      </c>
      <c r="U26" s="292" t="e">
        <f t="shared" si="5"/>
        <v>#VALUE!</v>
      </c>
      <c r="V26" s="151"/>
      <c r="W26" s="292" t="e">
        <v>#NUM!</v>
      </c>
      <c r="X26" s="151"/>
      <c r="Y26" s="292" t="e">
        <v>#NUM!</v>
      </c>
      <c r="Z26" s="300">
        <f>_xll.qlSimpleQuoteSetValue(F26,Y26/100,Trigger)</f>
        <v>0</v>
      </c>
      <c r="AA26" s="131"/>
    </row>
    <row r="27" spans="1:29" x14ac:dyDescent="0.2">
      <c r="A27" s="69"/>
      <c r="B27" s="94"/>
      <c r="C27" s="94">
        <v>8</v>
      </c>
      <c r="D27" s="99" t="str">
        <f t="shared" si="8"/>
        <v>x20F</v>
      </c>
      <c r="E27" s="94" t="str">
        <f t="shared" si="0"/>
        <v>AUD8x20F_Quote</v>
      </c>
      <c r="F27" s="75" t="str">
        <f>_xll.qlSimpleQuote(E27,,RateTickValue,Permanent,Trigger,ObjectOverwrite)</f>
        <v>AUD8x20F_Quote#0000</v>
      </c>
      <c r="G27" s="166" t="str">
        <f>_xll.ohRangeRetrieveError(F27)</f>
        <v/>
      </c>
      <c r="H27" s="124"/>
      <c r="J27" s="109"/>
      <c r="K27" s="290">
        <f t="shared" si="9"/>
        <v>20</v>
      </c>
      <c r="L27" s="290">
        <f t="shared" si="1"/>
        <v>8</v>
      </c>
      <c r="M27" s="290" t="s">
        <v>118</v>
      </c>
      <c r="N27" s="303" t="str">
        <f t="shared" si="2"/>
        <v>AUD8X20F</v>
      </c>
      <c r="O27" s="303" t="str">
        <v>AUD8X20F=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304" t="e">
        <f t="shared" si="4"/>
        <v>#NUM!</v>
      </c>
      <c r="U27" s="292" t="e">
        <f t="shared" si="5"/>
        <v>#VALUE!</v>
      </c>
      <c r="V27" s="151"/>
      <c r="W27" s="292" t="e">
        <v>#NUM!</v>
      </c>
      <c r="X27" s="151"/>
      <c r="Y27" s="292" t="e">
        <v>#NUM!</v>
      </c>
      <c r="Z27" s="300">
        <f>_xll.qlSimpleQuoteSetValue(F27,Y27/100,Trigger)</f>
        <v>0</v>
      </c>
      <c r="AA27" s="131"/>
    </row>
    <row r="28" spans="1:29" x14ac:dyDescent="0.2">
      <c r="A28" s="69"/>
      <c r="B28" s="94"/>
      <c r="C28" s="94">
        <v>9</v>
      </c>
      <c r="D28" s="99" t="str">
        <f t="shared" si="8"/>
        <v>x21F</v>
      </c>
      <c r="E28" s="94" t="str">
        <f t="shared" si="0"/>
        <v>AUD9x21F_Quote</v>
      </c>
      <c r="F28" s="75" t="str">
        <f>_xll.qlSimpleQuote(E28,,RateTickValue,Permanent,Trigger,ObjectOverwrite)</f>
        <v>AUD9x21F_Quote#0000</v>
      </c>
      <c r="G28" s="166" t="str">
        <f>_xll.ohRangeRetrieveError(F28)</f>
        <v/>
      </c>
      <c r="H28" s="124"/>
      <c r="J28" s="109"/>
      <c r="K28" s="290">
        <f t="shared" si="9"/>
        <v>21</v>
      </c>
      <c r="L28" s="290">
        <f t="shared" si="1"/>
        <v>9</v>
      </c>
      <c r="M28" s="290" t="s">
        <v>118</v>
      </c>
      <c r="N28" s="303" t="str">
        <f t="shared" si="2"/>
        <v>AUD9X21F</v>
      </c>
      <c r="O28" s="303" t="str">
        <v>AUD9X21F=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304" t="e">
        <f t="shared" si="4"/>
        <v>#NUM!</v>
      </c>
      <c r="U28" s="292" t="e">
        <f t="shared" si="5"/>
        <v>#VALUE!</v>
      </c>
      <c r="V28" s="151"/>
      <c r="W28" s="292" t="e">
        <v>#NUM!</v>
      </c>
      <c r="X28" s="151"/>
      <c r="Y28" s="292" t="e">
        <v>#NUM!</v>
      </c>
      <c r="Z28" s="300">
        <f>_xll.qlSimpleQuoteSetValue(F28,Y28/100,Trigger)</f>
        <v>0</v>
      </c>
      <c r="AA28" s="131"/>
    </row>
    <row r="29" spans="1:29" x14ac:dyDescent="0.2">
      <c r="A29" s="69"/>
      <c r="B29" s="94"/>
      <c r="C29" s="94">
        <v>10</v>
      </c>
      <c r="D29" s="99" t="str">
        <f t="shared" si="8"/>
        <v>x22F</v>
      </c>
      <c r="E29" s="94" t="str">
        <f t="shared" si="0"/>
        <v>AUD10x22F_Quote</v>
      </c>
      <c r="F29" s="75" t="str">
        <f>_xll.qlSimpleQuote(E29,,RateTickValue,Permanent,Trigger,ObjectOverwrite)</f>
        <v>AUD10x22F_Quote#0000</v>
      </c>
      <c r="G29" s="166" t="str">
        <f>_xll.ohRangeRetrieveError(F29)</f>
        <v/>
      </c>
      <c r="H29" s="124"/>
      <c r="J29" s="109"/>
      <c r="K29" s="290">
        <f t="shared" si="9"/>
        <v>22</v>
      </c>
      <c r="L29" s="290">
        <f t="shared" si="1"/>
        <v>10</v>
      </c>
      <c r="M29" s="290" t="s">
        <v>118</v>
      </c>
      <c r="N29" s="303" t="str">
        <f t="shared" si="2"/>
        <v>AUD10X22F</v>
      </c>
      <c r="O29" s="303" t="str">
        <v>AUD10X22F=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304" t="e">
        <f t="shared" si="4"/>
        <v>#NUM!</v>
      </c>
      <c r="U29" s="292" t="e">
        <f t="shared" si="5"/>
        <v>#VALUE!</v>
      </c>
      <c r="V29" s="151"/>
      <c r="W29" s="292" t="e">
        <v>#NUM!</v>
      </c>
      <c r="X29" s="151"/>
      <c r="Y29" s="292" t="e">
        <v>#NUM!</v>
      </c>
      <c r="Z29" s="300">
        <f>_xll.qlSimpleQuoteSetValue(F29,Y29/100,Trigger)</f>
        <v>0</v>
      </c>
      <c r="AA29" s="131"/>
    </row>
    <row r="30" spans="1:29" x14ac:dyDescent="0.2">
      <c r="A30" s="69"/>
      <c r="B30" s="94"/>
      <c r="C30" s="94">
        <v>11</v>
      </c>
      <c r="D30" s="99" t="str">
        <f t="shared" si="8"/>
        <v>x23F</v>
      </c>
      <c r="E30" s="94" t="str">
        <f t="shared" si="0"/>
        <v>AUD11x23F_Quote</v>
      </c>
      <c r="F30" s="75" t="str">
        <f>_xll.qlSimpleQuote(E30,,RateTickValue,Permanent,Trigger,ObjectOverwrite)</f>
        <v>AUD11x23F_Quote#0000</v>
      </c>
      <c r="G30" s="166" t="str">
        <f>_xll.ohRangeRetrieveError(F30)</f>
        <v/>
      </c>
      <c r="H30" s="124"/>
      <c r="J30" s="109"/>
      <c r="K30" s="290">
        <f t="shared" si="9"/>
        <v>23</v>
      </c>
      <c r="L30" s="290">
        <f t="shared" si="1"/>
        <v>11</v>
      </c>
      <c r="M30" s="290" t="s">
        <v>118</v>
      </c>
      <c r="N30" s="303" t="str">
        <f t="shared" si="2"/>
        <v>AUD11X23F</v>
      </c>
      <c r="O30" s="303" t="str">
        <v>AUD11X23F=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304" t="e">
        <f t="shared" si="4"/>
        <v>#NUM!</v>
      </c>
      <c r="U30" s="292" t="e">
        <f t="shared" si="5"/>
        <v>#VALUE!</v>
      </c>
      <c r="V30" s="151"/>
      <c r="W30" s="292" t="e">
        <v>#NUM!</v>
      </c>
      <c r="X30" s="151"/>
      <c r="Y30" s="292" t="e">
        <v>#NUM!</v>
      </c>
      <c r="Z30" s="300">
        <f>_xll.qlSimpleQuoteSetValue(F30,Y30/100,Trigger)</f>
        <v>0</v>
      </c>
      <c r="AA30" s="131"/>
    </row>
    <row r="31" spans="1:29" x14ac:dyDescent="0.2">
      <c r="A31" s="69"/>
      <c r="B31" s="96"/>
      <c r="C31" s="96">
        <v>12</v>
      </c>
      <c r="D31" s="100" t="str">
        <f t="shared" si="8"/>
        <v>x24F</v>
      </c>
      <c r="E31" s="96" t="str">
        <f t="shared" si="0"/>
        <v>AUD12x24F_Quote</v>
      </c>
      <c r="F31" s="76" t="str">
        <f>_xll.qlSimpleQuote(E31,,RateTickValue,Permanent,Trigger,ObjectOverwrite)</f>
        <v>AUD12x24F_Quote#0000</v>
      </c>
      <c r="G31" s="167" t="str">
        <f>_xll.ohRangeRetrieveError(F31)</f>
        <v/>
      </c>
      <c r="H31" s="125"/>
      <c r="I31" s="157"/>
      <c r="J31" s="109"/>
      <c r="K31" s="293">
        <f t="shared" si="9"/>
        <v>24</v>
      </c>
      <c r="L31" s="293">
        <f t="shared" si="1"/>
        <v>12</v>
      </c>
      <c r="M31" s="293" t="s">
        <v>118</v>
      </c>
      <c r="N31" s="305" t="str">
        <f t="shared" si="2"/>
        <v>AUD12X24F</v>
      </c>
      <c r="O31" s="305" t="str">
        <v>AUD12X24F=</v>
      </c>
      <c r="P31" s="295">
        <v>6.53</v>
      </c>
      <c r="Q31" s="295">
        <v>6.58</v>
      </c>
      <c r="R31" s="295">
        <v>0</v>
      </c>
      <c r="S31" s="295">
        <v>6.53</v>
      </c>
      <c r="T31" s="306">
        <f t="shared" si="4"/>
        <v>6.5549999999999997</v>
      </c>
      <c r="U31" s="295">
        <f t="shared" si="5"/>
        <v>4.9999999999999822E-2</v>
      </c>
      <c r="V31" s="151"/>
      <c r="W31" s="295">
        <v>6.5549999999999997</v>
      </c>
      <c r="X31" s="151"/>
      <c r="Y31" s="295">
        <v>6.5549999999999997</v>
      </c>
      <c r="Z31" s="301">
        <f>_xll.qlSimpleQuoteSetValue(F31,Y31/100,Trigger)</f>
        <v>0</v>
      </c>
      <c r="AA31" s="131"/>
    </row>
    <row r="32" spans="1:29" x14ac:dyDescent="0.2">
      <c r="A32" s="113"/>
      <c r="B32" s="114"/>
      <c r="C32" s="114"/>
      <c r="D32" s="114"/>
      <c r="E32" s="114"/>
      <c r="F32" s="114"/>
      <c r="G32" s="126"/>
      <c r="H32" s="127"/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5"/>
    </row>
  </sheetData>
  <conditionalFormatting sqref="Z5:Z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81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8">
        <f>_xll.ohTrigger(Z5:Z58)</f>
        <v>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09:16:11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AUDOISSW_Quote#0000</v>
      </c>
      <c r="G5" s="166" t="str">
        <f>_xll.ohRangeRetrieveError(F5)</f>
        <v/>
      </c>
      <c r="H5" s="141"/>
      <c r="J5" s="69"/>
      <c r="K5" s="309"/>
      <c r="L5" s="310" t="s">
        <v>22</v>
      </c>
      <c r="M5" s="287" t="s">
        <v>81</v>
      </c>
      <c r="N5" s="307" t="str">
        <f t="shared" ref="N5:N36" si="1">Currency&amp;$L5&amp;K5&amp;$M5</f>
        <v>AUDSWOIS</v>
      </c>
      <c r="O5" s="307" t="str">
        <f t="array" ref="O5:O58">Instruments&amp;"="&amp;VLOOKUP(Contributor,ContributorTable,2,FALSE)</f>
        <v>AUDSWOIS=ICAA</v>
      </c>
      <c r="P5" s="289">
        <v>2.202</v>
      </c>
      <c r="Q5" s="289">
        <v>2.2229999999999999</v>
      </c>
      <c r="R5" s="289">
        <v>0</v>
      </c>
      <c r="S5" s="289">
        <v>0</v>
      </c>
      <c r="T5" s="289">
        <f>IF(ISERROR(AVERAGE(P5,Q5)),#NUM!,AVERAGE(P5,Q5))</f>
        <v>2.2124999999999999</v>
      </c>
      <c r="U5" s="292">
        <f>Q5-P5</f>
        <v>2.0999999999999908E-2</v>
      </c>
      <c r="V5" s="153"/>
      <c r="W5" s="289">
        <v>2.25</v>
      </c>
      <c r="X5" s="153"/>
      <c r="Y5" s="289">
        <f t="array" ref="Y5:Y58">QuoteLive</f>
        <v>2.2124999999999999</v>
      </c>
      <c r="Z5" s="315">
        <f>_xll.qlSimpleQuoteSetValue(F5,Y5/100,Trigger)</f>
        <v>-3.7500000000000033E-4</v>
      </c>
      <c r="AA5" s="70"/>
    </row>
    <row r="6" spans="1:27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AUDOIS2W_Quote</v>
      </c>
      <c r="F6" s="75" t="str">
        <f>_xll.qlSimpleQuote(Currency&amp;$C6&amp;$D6&amp;QuoteSuffix,,RateTickValue,Permanent,Trigger,ObjectOverwrite)</f>
        <v>AUDOIS2W_Quote#0000</v>
      </c>
      <c r="G6" s="166" t="str">
        <f>_xll.ohRangeRetrieveError(F6)</f>
        <v/>
      </c>
      <c r="H6" s="141"/>
      <c r="J6" s="69"/>
      <c r="K6" s="311"/>
      <c r="L6" s="312" t="s">
        <v>21</v>
      </c>
      <c r="M6" s="290" t="s">
        <v>81</v>
      </c>
      <c r="N6" s="303" t="str">
        <f t="shared" si="1"/>
        <v>AUD2WOIS</v>
      </c>
      <c r="O6" s="303" t="str">
        <v>AUD2WOIS=ICAA</v>
      </c>
      <c r="P6" s="292" t="s">
        <v>108</v>
      </c>
      <c r="Q6" s="292" t="s">
        <v>108</v>
      </c>
      <c r="R6" s="292" t="s">
        <v>108</v>
      </c>
      <c r="S6" s="292" t="s">
        <v>108</v>
      </c>
      <c r="T6" s="292" t="e">
        <f t="shared" ref="T6:T58" si="5">IF(ISERROR(AVERAGE(P6,Q6)),#NUM!,AVERAGE(P6,Q6))</f>
        <v>#NUM!</v>
      </c>
      <c r="U6" s="292" t="e">
        <f t="shared" ref="U6:U58" si="6">Q6-P6</f>
        <v>#VALUE!</v>
      </c>
      <c r="V6" s="153"/>
      <c r="W6" s="292" t="e">
        <v>#NUM!</v>
      </c>
      <c r="X6" s="153"/>
      <c r="Y6" s="292" t="e">
        <v>#NUM!</v>
      </c>
      <c r="Z6" s="296">
        <f>_xll.qlSimpleQuoteSetValue(F6,Y6/100,Trigger)</f>
        <v>0</v>
      </c>
      <c r="AA6" s="70"/>
    </row>
    <row r="7" spans="1:27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4" t="str">
        <f t="shared" si="0"/>
        <v>AUDOIS3W_Quote</v>
      </c>
      <c r="F7" s="75" t="str">
        <f>_xll.qlSimpleQuote(Currency&amp;$C7&amp;$D7&amp;QuoteSuffix,,RateTickValue,Permanent,Trigger,ObjectOverwrite)</f>
        <v>AUDOIS3W_Quote#0000</v>
      </c>
      <c r="G7" s="166" t="str">
        <f>_xll.ohRangeRetrieveError(F7)</f>
        <v/>
      </c>
      <c r="H7" s="141"/>
      <c r="J7" s="69"/>
      <c r="K7" s="311"/>
      <c r="L7" s="312" t="s">
        <v>20</v>
      </c>
      <c r="M7" s="290" t="s">
        <v>81</v>
      </c>
      <c r="N7" s="303" t="str">
        <f t="shared" si="1"/>
        <v>AUD3WOIS</v>
      </c>
      <c r="O7" s="303" t="str">
        <v>AUD3WOIS=ICAA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5"/>
        <v>#NUM!</v>
      </c>
      <c r="U7" s="292" t="e">
        <f t="shared" si="6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</row>
    <row r="8" spans="1:27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4" t="str">
        <f t="shared" si="0"/>
        <v>AUDOIS1M_Quote</v>
      </c>
      <c r="F8" s="75" t="str">
        <f>_xll.qlSimpleQuote(Currency&amp;$C8&amp;$D8&amp;QuoteSuffix,,RateTickValue,Permanent,Trigger,ObjectOverwrite)</f>
        <v>AUDOIS1M_Quote#0000</v>
      </c>
      <c r="G8" s="166" t="str">
        <f>_xll.ohRangeRetrieveError(F8)</f>
        <v/>
      </c>
      <c r="H8" s="141"/>
      <c r="J8" s="69"/>
      <c r="K8" s="311"/>
      <c r="L8" s="312" t="s">
        <v>19</v>
      </c>
      <c r="M8" s="290" t="s">
        <v>81</v>
      </c>
      <c r="N8" s="303" t="str">
        <f t="shared" si="1"/>
        <v>AUD1MOIS</v>
      </c>
      <c r="O8" s="303" t="str">
        <v>AUD1MOIS=ICAA</v>
      </c>
      <c r="P8" s="292">
        <v>2.1349999999999998</v>
      </c>
      <c r="Q8" s="292">
        <v>2.15</v>
      </c>
      <c r="R8" s="292">
        <v>0</v>
      </c>
      <c r="S8" s="292">
        <v>0</v>
      </c>
      <c r="T8" s="292">
        <f t="shared" si="5"/>
        <v>2.1425000000000001</v>
      </c>
      <c r="U8" s="292">
        <f t="shared" si="6"/>
        <v>1.5000000000000124E-2</v>
      </c>
      <c r="V8" s="153"/>
      <c r="W8" s="292">
        <v>2.1749999999999998</v>
      </c>
      <c r="X8" s="153"/>
      <c r="Y8" s="292">
        <v>2.1425000000000001</v>
      </c>
      <c r="Z8" s="296">
        <f>_xll.qlSimpleQuoteSetValue(F8,Y8/100,Trigger)</f>
        <v>-3.249999999999989E-4</v>
      </c>
      <c r="AA8" s="70"/>
    </row>
    <row r="9" spans="1:27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4" t="str">
        <f t="shared" si="0"/>
        <v>AUDOIS2M_Quote</v>
      </c>
      <c r="F9" s="75" t="str">
        <f>_xll.qlSimpleQuote(Currency&amp;$C9&amp;$D9&amp;QuoteSuffix,,RateTickValue,Permanent,Trigger,ObjectOverwrite)</f>
        <v>AUDOIS2M_Quote#0000</v>
      </c>
      <c r="G9" s="166" t="str">
        <f>_xll.ohRangeRetrieveError(F9)</f>
        <v/>
      </c>
      <c r="H9" s="141"/>
      <c r="J9" s="69"/>
      <c r="K9" s="311"/>
      <c r="L9" s="312" t="s">
        <v>18</v>
      </c>
      <c r="M9" s="290" t="s">
        <v>81</v>
      </c>
      <c r="N9" s="303" t="str">
        <f t="shared" si="1"/>
        <v>AUD2MOIS</v>
      </c>
      <c r="O9" s="303" t="str">
        <v>AUD2MOIS=ICAA</v>
      </c>
      <c r="P9" s="292">
        <v>2.1</v>
      </c>
      <c r="Q9" s="292">
        <v>2.1080000000000001</v>
      </c>
      <c r="R9" s="292">
        <v>0</v>
      </c>
      <c r="S9" s="292">
        <v>0</v>
      </c>
      <c r="T9" s="292">
        <f t="shared" si="5"/>
        <v>2.1040000000000001</v>
      </c>
      <c r="U9" s="292">
        <f t="shared" si="6"/>
        <v>8.0000000000000071E-3</v>
      </c>
      <c r="V9" s="153"/>
      <c r="W9" s="292">
        <v>2.1315</v>
      </c>
      <c r="X9" s="153"/>
      <c r="Y9" s="292">
        <v>2.1040000000000001</v>
      </c>
      <c r="Z9" s="296">
        <f>_xll.qlSimpleQuoteSetValue(F9,Y9/100,Trigger)</f>
        <v>-2.7500000000000094E-4</v>
      </c>
      <c r="AA9" s="70"/>
    </row>
    <row r="10" spans="1:27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4" t="str">
        <f t="shared" si="0"/>
        <v>AUDOIS3M_Quote</v>
      </c>
      <c r="F10" s="75" t="str">
        <f>_xll.qlSimpleQuote(Currency&amp;$C10&amp;$D10&amp;QuoteSuffix,,RateTickValue,Permanent,Trigger,ObjectOverwrite)</f>
        <v>AUDOIS3M_Quote#0000</v>
      </c>
      <c r="G10" s="166" t="str">
        <f>_xll.ohRangeRetrieveError(F10)</f>
        <v/>
      </c>
      <c r="H10" s="141"/>
      <c r="J10" s="69"/>
      <c r="K10" s="311"/>
      <c r="L10" s="312" t="s">
        <v>17</v>
      </c>
      <c r="M10" s="290" t="s">
        <v>81</v>
      </c>
      <c r="N10" s="303" t="str">
        <f t="shared" si="1"/>
        <v>AUD3MOIS</v>
      </c>
      <c r="O10" s="303" t="str">
        <v>AUD3MOIS=ICAA</v>
      </c>
      <c r="P10" s="292">
        <v>2.052</v>
      </c>
      <c r="Q10" s="292">
        <v>2.0680000000000001</v>
      </c>
      <c r="R10" s="292">
        <v>0</v>
      </c>
      <c r="S10" s="292">
        <v>0</v>
      </c>
      <c r="T10" s="292">
        <f t="shared" si="5"/>
        <v>2.06</v>
      </c>
      <c r="U10" s="292">
        <f t="shared" si="6"/>
        <v>1.6000000000000014E-2</v>
      </c>
      <c r="V10" s="153"/>
      <c r="W10" s="292">
        <v>2.09</v>
      </c>
      <c r="X10" s="153"/>
      <c r="Y10" s="292">
        <v>2.06</v>
      </c>
      <c r="Z10" s="296">
        <f>_xll.qlSimpleQuoteSetValue(F10,Y10/100,Trigger)</f>
        <v>-2.9999999999999818E-4</v>
      </c>
      <c r="AA10" s="70"/>
    </row>
    <row r="11" spans="1:27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4" t="str">
        <f t="shared" si="0"/>
        <v>AUDOIS4M_Quote</v>
      </c>
      <c r="F11" s="75" t="str">
        <f>_xll.qlSimpleQuote(Currency&amp;$C11&amp;$D11&amp;QuoteSuffix,,RateTickValue,Permanent,Trigger,ObjectOverwrite)</f>
        <v>AUDOIS4M_Quote#0000</v>
      </c>
      <c r="G11" s="166" t="str">
        <f>_xll.ohRangeRetrieveError(F11)</f>
        <v/>
      </c>
      <c r="H11" s="141"/>
      <c r="J11" s="69"/>
      <c r="K11" s="311"/>
      <c r="L11" s="312" t="s">
        <v>16</v>
      </c>
      <c r="M11" s="290" t="s">
        <v>81</v>
      </c>
      <c r="N11" s="303" t="str">
        <f t="shared" si="1"/>
        <v>AUD4MOIS</v>
      </c>
      <c r="O11" s="303" t="str">
        <v>AUD4MOIS=ICAA</v>
      </c>
      <c r="P11" s="292">
        <v>2.0099999999999998</v>
      </c>
      <c r="Q11" s="292">
        <v>2.0249999999999999</v>
      </c>
      <c r="R11" s="292">
        <v>0</v>
      </c>
      <c r="S11" s="292">
        <v>0</v>
      </c>
      <c r="T11" s="292">
        <f t="shared" si="5"/>
        <v>2.0175000000000001</v>
      </c>
      <c r="U11" s="292">
        <f t="shared" si="6"/>
        <v>1.5000000000000124E-2</v>
      </c>
      <c r="V11" s="153"/>
      <c r="W11" s="292">
        <v>2.0525000000000002</v>
      </c>
      <c r="X11" s="153"/>
      <c r="Y11" s="292">
        <v>2.0175000000000001</v>
      </c>
      <c r="Z11" s="296">
        <f>_xll.qlSimpleQuoteSetValue(F11,Y11/100,Trigger)</f>
        <v>-3.4999999999999962E-4</v>
      </c>
      <c r="AA11" s="70"/>
    </row>
    <row r="12" spans="1:27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4" t="str">
        <f t="shared" si="0"/>
        <v>AUDOIS5M_Quote</v>
      </c>
      <c r="F12" s="75" t="str">
        <f>_xll.qlSimpleQuote(Currency&amp;$C12&amp;$D12&amp;QuoteSuffix,,RateTickValue,Permanent,Trigger,ObjectOverwrite)</f>
        <v>AUDOIS5M_Quote#0000</v>
      </c>
      <c r="G12" s="166" t="str">
        <f>_xll.ohRangeRetrieveError(F12)</f>
        <v/>
      </c>
      <c r="H12" s="141"/>
      <c r="J12" s="69"/>
      <c r="K12" s="311"/>
      <c r="L12" s="312" t="s">
        <v>15</v>
      </c>
      <c r="M12" s="290" t="s">
        <v>81</v>
      </c>
      <c r="N12" s="303" t="str">
        <f t="shared" si="1"/>
        <v>AUD5MOIS</v>
      </c>
      <c r="O12" s="303" t="str">
        <v>AUD5MOIS=ICAA</v>
      </c>
      <c r="P12" s="292">
        <v>1.97</v>
      </c>
      <c r="Q12" s="292">
        <v>1.9849999999999999</v>
      </c>
      <c r="R12" s="292">
        <v>0</v>
      </c>
      <c r="S12" s="292">
        <v>0</v>
      </c>
      <c r="T12" s="292">
        <f t="shared" si="5"/>
        <v>1.9775</v>
      </c>
      <c r="U12" s="292">
        <f t="shared" si="6"/>
        <v>1.4999999999999902E-2</v>
      </c>
      <c r="V12" s="153"/>
      <c r="W12" s="292">
        <v>2.0150000000000001</v>
      </c>
      <c r="X12" s="153"/>
      <c r="Y12" s="292">
        <v>1.9775</v>
      </c>
      <c r="Z12" s="296">
        <f>_xll.qlSimpleQuoteSetValue(F12,Y12/100,Trigger)</f>
        <v>-3.7500000000000033E-4</v>
      </c>
      <c r="AA12" s="70"/>
    </row>
    <row r="13" spans="1:27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4" t="str">
        <f t="shared" si="0"/>
        <v>AUDOIS6M_Quote</v>
      </c>
      <c r="F13" s="75" t="str">
        <f>_xll.qlSimpleQuote(Currency&amp;$C13&amp;$D13&amp;QuoteSuffix,,RateTickValue,Permanent,Trigger,ObjectOverwrite)</f>
        <v>AUDOIS6M_Quote#0000</v>
      </c>
      <c r="G13" s="166" t="str">
        <f>_xll.ohRangeRetrieveError(F13)</f>
        <v/>
      </c>
      <c r="H13" s="141"/>
      <c r="J13" s="69"/>
      <c r="K13" s="311"/>
      <c r="L13" s="312" t="s">
        <v>14</v>
      </c>
      <c r="M13" s="290" t="s">
        <v>81</v>
      </c>
      <c r="N13" s="303" t="str">
        <f t="shared" si="1"/>
        <v>AUD6MOIS</v>
      </c>
      <c r="O13" s="303" t="str">
        <v>AUD6MOIS=ICAA</v>
      </c>
      <c r="P13" s="292">
        <v>1.9470000000000001</v>
      </c>
      <c r="Q13" s="292">
        <v>1.96</v>
      </c>
      <c r="R13" s="292">
        <v>0</v>
      </c>
      <c r="S13" s="292">
        <v>0</v>
      </c>
      <c r="T13" s="292">
        <f t="shared" si="5"/>
        <v>1.9535</v>
      </c>
      <c r="U13" s="292">
        <f t="shared" si="6"/>
        <v>1.2999999999999901E-2</v>
      </c>
      <c r="V13" s="153"/>
      <c r="W13" s="292">
        <v>1.9914999999999998</v>
      </c>
      <c r="X13" s="153"/>
      <c r="Y13" s="292">
        <v>1.9535</v>
      </c>
      <c r="Z13" s="296">
        <f>_xll.qlSimpleQuoteSetValue(F13,Y13/100,Trigger)</f>
        <v>-3.7999999999999839E-4</v>
      </c>
      <c r="AA13" s="70"/>
    </row>
    <row r="14" spans="1:27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4" t="str">
        <f t="shared" si="0"/>
        <v>AUDOIS7M_Quote</v>
      </c>
      <c r="F14" s="75" t="str">
        <f>_xll.qlSimpleQuote(Currency&amp;$C14&amp;$D14&amp;QuoteSuffix,,RateTickValue,Permanent,Trigger,ObjectOverwrite)</f>
        <v>AUDOIS7M_Quote#0000</v>
      </c>
      <c r="G14" s="166" t="str">
        <f>_xll.ohRangeRetrieveError(F14)</f>
        <v/>
      </c>
      <c r="H14" s="141"/>
      <c r="J14" s="69"/>
      <c r="K14" s="311"/>
      <c r="L14" s="312" t="s">
        <v>13</v>
      </c>
      <c r="M14" s="290" t="s">
        <v>81</v>
      </c>
      <c r="N14" s="303" t="str">
        <f t="shared" si="1"/>
        <v>AUD7MOIS</v>
      </c>
      <c r="O14" s="303" t="str">
        <v>AUD7MOIS=ICAA</v>
      </c>
      <c r="P14" s="292" t="s">
        <v>108</v>
      </c>
      <c r="Q14" s="292" t="s">
        <v>108</v>
      </c>
      <c r="R14" s="292" t="s">
        <v>108</v>
      </c>
      <c r="S14" s="292" t="s">
        <v>108</v>
      </c>
      <c r="T14" s="292" t="e">
        <f t="shared" si="5"/>
        <v>#NUM!</v>
      </c>
      <c r="U14" s="292" t="e">
        <f t="shared" si="6"/>
        <v>#VALUE!</v>
      </c>
      <c r="V14" s="153"/>
      <c r="W14" s="292" t="e">
        <v>#NUM!</v>
      </c>
      <c r="X14" s="153"/>
      <c r="Y14" s="292" t="e">
        <v>#NUM!</v>
      </c>
      <c r="Z14" s="296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4" t="str">
        <f t="shared" si="0"/>
        <v>AUDOIS8M_Quote</v>
      </c>
      <c r="F15" s="75" t="str">
        <f>_xll.qlSimpleQuote(Currency&amp;$C15&amp;$D15&amp;QuoteSuffix,,RateTickValue,Permanent,Trigger,ObjectOverwrite)</f>
        <v>AUDOIS8M_Quote#0000</v>
      </c>
      <c r="G15" s="166" t="str">
        <f>_xll.ohRangeRetrieveError(F15)</f>
        <v/>
      </c>
      <c r="H15" s="141"/>
      <c r="J15" s="69"/>
      <c r="K15" s="311"/>
      <c r="L15" s="312" t="s">
        <v>12</v>
      </c>
      <c r="M15" s="290" t="s">
        <v>81</v>
      </c>
      <c r="N15" s="303" t="str">
        <f t="shared" si="1"/>
        <v>AUD8MOIS</v>
      </c>
      <c r="O15" s="303" t="str">
        <v>AUD8MOIS=ICAA</v>
      </c>
      <c r="P15" s="292" t="s">
        <v>108</v>
      </c>
      <c r="Q15" s="292" t="s">
        <v>108</v>
      </c>
      <c r="R15" s="292" t="s">
        <v>108</v>
      </c>
      <c r="S15" s="292" t="s">
        <v>108</v>
      </c>
      <c r="T15" s="292" t="e">
        <f t="shared" si="5"/>
        <v>#NUM!</v>
      </c>
      <c r="U15" s="292" t="e">
        <f t="shared" si="6"/>
        <v>#VALUE!</v>
      </c>
      <c r="V15" s="153"/>
      <c r="W15" s="292" t="e">
        <v>#NUM!</v>
      </c>
      <c r="X15" s="153"/>
      <c r="Y15" s="292" t="e">
        <v>#NUM!</v>
      </c>
      <c r="Z15" s="296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4" t="str">
        <f t="shared" si="0"/>
        <v>AUDOIS9M_Quote</v>
      </c>
      <c r="F16" s="75" t="str">
        <f>_xll.qlSimpleQuote(Currency&amp;$C16&amp;$D16&amp;QuoteSuffix,,RateTickValue,Permanent,Trigger,ObjectOverwrite)</f>
        <v>AUDOIS9M_Quote#0000</v>
      </c>
      <c r="G16" s="166" t="str">
        <f>_xll.ohRangeRetrieveError(F16)</f>
        <v/>
      </c>
      <c r="H16" s="141"/>
      <c r="J16" s="69"/>
      <c r="K16" s="311"/>
      <c r="L16" s="312" t="s">
        <v>11</v>
      </c>
      <c r="M16" s="290" t="s">
        <v>81</v>
      </c>
      <c r="N16" s="303" t="str">
        <f t="shared" si="1"/>
        <v>AUD9MOIS</v>
      </c>
      <c r="O16" s="303" t="str">
        <v>AUD9MOIS=ICAA</v>
      </c>
      <c r="P16" s="292">
        <v>1.8800000000000001</v>
      </c>
      <c r="Q16" s="292">
        <v>1.8980000000000001</v>
      </c>
      <c r="R16" s="292">
        <v>0</v>
      </c>
      <c r="S16" s="292">
        <v>0</v>
      </c>
      <c r="T16" s="292">
        <f t="shared" si="5"/>
        <v>1.8890000000000002</v>
      </c>
      <c r="U16" s="292">
        <f t="shared" si="6"/>
        <v>1.8000000000000016E-2</v>
      </c>
      <c r="V16" s="153"/>
      <c r="W16" s="292">
        <v>1.9350000000000001</v>
      </c>
      <c r="X16" s="153"/>
      <c r="Y16" s="292">
        <v>1.8890000000000002</v>
      </c>
      <c r="Z16" s="296">
        <f>_xll.qlSimpleQuoteSetValue(F16,Y16/100,Trigger)</f>
        <v>-4.5999999999999514E-4</v>
      </c>
      <c r="AA16" s="70"/>
    </row>
    <row r="17" spans="1:27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4" t="str">
        <f t="shared" si="0"/>
        <v>AUDOIS10M_Quote</v>
      </c>
      <c r="F17" s="75" t="str">
        <f>_xll.qlSimpleQuote(Currency&amp;$C17&amp;$D17&amp;QuoteSuffix,,RateTickValue,Permanent,Trigger,ObjectOverwrite)</f>
        <v>AUDOIS10M_Quote#0000</v>
      </c>
      <c r="G17" s="166" t="str">
        <f>_xll.ohRangeRetrieveError(F17)</f>
        <v/>
      </c>
      <c r="H17" s="141"/>
      <c r="J17" s="69"/>
      <c r="K17" s="311"/>
      <c r="L17" s="312" t="s">
        <v>10</v>
      </c>
      <c r="M17" s="290" t="s">
        <v>81</v>
      </c>
      <c r="N17" s="303" t="str">
        <f t="shared" si="1"/>
        <v>AUD10MOIS</v>
      </c>
      <c r="O17" s="303" t="str">
        <v>AUD10MOIS=ICAA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292" t="e">
        <f t="shared" si="5"/>
        <v>#NUM!</v>
      </c>
      <c r="U17" s="292" t="e">
        <f t="shared" si="6"/>
        <v>#VALUE!</v>
      </c>
      <c r="V17" s="153"/>
      <c r="W17" s="292" t="e">
        <v>#NUM!</v>
      </c>
      <c r="X17" s="153"/>
      <c r="Y17" s="292" t="e">
        <v>#NUM!</v>
      </c>
      <c r="Z17" s="296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4" t="str">
        <f t="shared" si="0"/>
        <v>AUDOIS11M_Quote</v>
      </c>
      <c r="F18" s="75" t="str">
        <f>_xll.qlSimpleQuote(Currency&amp;$C18&amp;$D18&amp;QuoteSuffix,,RateTickValue,Permanent,Trigger,ObjectOverwrite)</f>
        <v>AUDOIS11M_Quote#0000</v>
      </c>
      <c r="G18" s="166" t="str">
        <f>_xll.ohRangeRetrieveError(F18)</f>
        <v/>
      </c>
      <c r="H18" s="141"/>
      <c r="J18" s="69"/>
      <c r="K18" s="311"/>
      <c r="L18" s="312" t="s">
        <v>9</v>
      </c>
      <c r="M18" s="290" t="s">
        <v>81</v>
      </c>
      <c r="N18" s="303" t="str">
        <f t="shared" si="1"/>
        <v>AUD11MOIS</v>
      </c>
      <c r="O18" s="303" t="str">
        <v>AUD11MOIS=ICAA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292" t="e">
        <f t="shared" si="5"/>
        <v>#NUM!</v>
      </c>
      <c r="U18" s="292" t="e">
        <f t="shared" si="6"/>
        <v>#VALUE!</v>
      </c>
      <c r="V18" s="153"/>
      <c r="W18" s="292" t="e">
        <v>#NUM!</v>
      </c>
      <c r="X18" s="153"/>
      <c r="Y18" s="292" t="e">
        <v>#NUM!</v>
      </c>
      <c r="Z18" s="296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4" t="str">
        <f t="shared" si="0"/>
        <v>AUDOIS12M_Quote</v>
      </c>
      <c r="F19" s="75" t="str">
        <f>_xll.qlSimpleQuote(Currency&amp;$C19&amp;$D19&amp;QuoteSuffix,,RateTickValue,Permanent,Trigger,ObjectOverwrite)</f>
        <v>AUDOIS12M_Quote#0000</v>
      </c>
      <c r="G19" s="166" t="str">
        <f>_xll.ohRangeRetrieveError(F19)</f>
        <v/>
      </c>
      <c r="H19" s="141"/>
      <c r="J19" s="69"/>
      <c r="K19" s="311"/>
      <c r="L19" s="312" t="s">
        <v>259</v>
      </c>
      <c r="M19" s="290" t="s">
        <v>81</v>
      </c>
      <c r="N19" s="303" t="str">
        <f t="shared" si="1"/>
        <v>AUD12MOIS</v>
      </c>
      <c r="O19" s="303" t="str">
        <v>AUD12MOIS=ICAA</v>
      </c>
      <c r="P19" s="292">
        <v>1.8519999999999999</v>
      </c>
      <c r="Q19" s="292">
        <v>1.865</v>
      </c>
      <c r="R19" s="292">
        <v>0</v>
      </c>
      <c r="S19" s="292">
        <v>0</v>
      </c>
      <c r="T19" s="292">
        <f t="shared" si="5"/>
        <v>1.8584999999999998</v>
      </c>
      <c r="U19" s="292">
        <f t="shared" si="6"/>
        <v>1.3000000000000123E-2</v>
      </c>
      <c r="V19" s="153"/>
      <c r="W19" s="292" t="e">
        <v>#NUM!</v>
      </c>
      <c r="X19" s="153"/>
      <c r="Y19" s="292">
        <v>1.8584999999999998</v>
      </c>
      <c r="Z19" s="296">
        <f>_xll.qlSimpleQuoteSetValue(F19,Y19/100,Trigger)</f>
        <v>-4.650000000000036E-4</v>
      </c>
      <c r="AA19" s="70"/>
    </row>
    <row r="20" spans="1:27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4" t="str">
        <f t="shared" si="0"/>
        <v>AUDOIS13M_Quote</v>
      </c>
      <c r="F20" s="75" t="str">
        <f>_xll.qlSimpleQuote(Currency&amp;$C20&amp;$D20&amp;QuoteSuffix,,RateTickValue,Permanent,Trigger,ObjectOverwrite)</f>
        <v>AUDOIS13M_Quote#0000</v>
      </c>
      <c r="G20" s="166" t="str">
        <f>_xll.ohRangeRetrieveError(F20)</f>
        <v/>
      </c>
      <c r="H20" s="141"/>
      <c r="J20" s="69"/>
      <c r="K20" s="311"/>
      <c r="L20" s="312" t="s">
        <v>98</v>
      </c>
      <c r="M20" s="290" t="s">
        <v>81</v>
      </c>
      <c r="N20" s="303" t="str">
        <f t="shared" si="1"/>
        <v>AUD13MOIS</v>
      </c>
      <c r="O20" s="303" t="str">
        <v>AUD13MOIS=ICAA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292" t="e">
        <f t="shared" si="5"/>
        <v>#NUM!</v>
      </c>
      <c r="U20" s="292" t="e">
        <f t="shared" si="6"/>
        <v>#VALUE!</v>
      </c>
      <c r="V20" s="153"/>
      <c r="W20" s="292" t="e">
        <v>#NUM!</v>
      </c>
      <c r="X20" s="153"/>
      <c r="Y20" s="292" t="e">
        <v>#NUM!</v>
      </c>
      <c r="Z20" s="296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4" t="str">
        <f t="shared" si="0"/>
        <v>AUDOIS14M_Quote</v>
      </c>
      <c r="F21" s="75" t="str">
        <f>_xll.qlSimpleQuote(Currency&amp;$C21&amp;$D21&amp;QuoteSuffix,,RateTickValue,Permanent,Trigger,ObjectOverwrite)</f>
        <v>AUDOIS14M_Quote#0000</v>
      </c>
      <c r="G21" s="166" t="str">
        <f>_xll.ohRangeRetrieveError(F21)</f>
        <v/>
      </c>
      <c r="H21" s="141"/>
      <c r="J21" s="69"/>
      <c r="K21" s="311"/>
      <c r="L21" s="312" t="s">
        <v>97</v>
      </c>
      <c r="M21" s="290" t="s">
        <v>81</v>
      </c>
      <c r="N21" s="303" t="str">
        <f t="shared" si="1"/>
        <v>AUD14MOIS</v>
      </c>
      <c r="O21" s="303" t="str">
        <v>AUD14MOIS=ICAA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5"/>
        <v>#NUM!</v>
      </c>
      <c r="U21" s="292" t="e">
        <f t="shared" si="6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4" t="str">
        <f t="shared" si="0"/>
        <v>AUDOIS15M_Quote</v>
      </c>
      <c r="F22" s="75" t="str">
        <f>_xll.qlSimpleQuote(Currency&amp;$C22&amp;$D22&amp;QuoteSuffix,,RateTickValue,Permanent,Trigger,ObjectOverwrite)</f>
        <v>AUDOIS15M_Quote#0000</v>
      </c>
      <c r="G22" s="166" t="str">
        <f>_xll.ohRangeRetrieveError(F22)</f>
        <v/>
      </c>
      <c r="H22" s="141"/>
      <c r="J22" s="69"/>
      <c r="K22" s="311"/>
      <c r="L22" s="312" t="s">
        <v>66</v>
      </c>
      <c r="M22" s="290" t="s">
        <v>81</v>
      </c>
      <c r="N22" s="303" t="str">
        <f t="shared" si="1"/>
        <v>AUD15MOIS</v>
      </c>
      <c r="O22" s="303" t="str">
        <v>AUD15MOIS=ICAA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5"/>
        <v>#NUM!</v>
      </c>
      <c r="U22" s="292" t="e">
        <f t="shared" si="6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4" t="str">
        <f t="shared" si="0"/>
        <v>AUDOIS16M_Quote</v>
      </c>
      <c r="F23" s="75" t="str">
        <f>_xll.qlSimpleQuote(Currency&amp;$C23&amp;$D23&amp;QuoteSuffix,,RateTickValue,Permanent,Trigger,ObjectOverwrite)</f>
        <v>AUDOIS16M_Quote#0000</v>
      </c>
      <c r="G23" s="166" t="str">
        <f>_xll.ohRangeRetrieveError(F23)</f>
        <v/>
      </c>
      <c r="H23" s="141"/>
      <c r="J23" s="69"/>
      <c r="K23" s="311"/>
      <c r="L23" s="312" t="s">
        <v>96</v>
      </c>
      <c r="M23" s="290" t="s">
        <v>81</v>
      </c>
      <c r="N23" s="303" t="str">
        <f t="shared" si="1"/>
        <v>AUD16MOIS</v>
      </c>
      <c r="O23" s="303" t="str">
        <v>AUD16MOIS=ICAA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292" t="e">
        <f t="shared" si="5"/>
        <v>#NUM!</v>
      </c>
      <c r="U23" s="292" t="e">
        <f t="shared" si="6"/>
        <v>#VALUE!</v>
      </c>
      <c r="V23" s="153"/>
      <c r="W23" s="292" t="e">
        <v>#NUM!</v>
      </c>
      <c r="X23" s="153"/>
      <c r="Y23" s="292" t="e">
        <v>#NUM!</v>
      </c>
      <c r="Z23" s="296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4" t="str">
        <f t="shared" si="0"/>
        <v>AUDOIS17M_Quote</v>
      </c>
      <c r="F24" s="75" t="str">
        <f>_xll.qlSimpleQuote(Currency&amp;$C24&amp;$D24&amp;QuoteSuffix,,RateTickValue,Permanent,Trigger,ObjectOverwrite)</f>
        <v>AUDOIS17M_Quote#0000</v>
      </c>
      <c r="G24" s="166" t="str">
        <f>_xll.ohRangeRetrieveError(F24)</f>
        <v/>
      </c>
      <c r="H24" s="141"/>
      <c r="J24" s="69"/>
      <c r="K24" s="311"/>
      <c r="L24" s="312" t="s">
        <v>95</v>
      </c>
      <c r="M24" s="290" t="s">
        <v>81</v>
      </c>
      <c r="N24" s="303" t="str">
        <f t="shared" si="1"/>
        <v>AUD17MOIS</v>
      </c>
      <c r="O24" s="303" t="str">
        <v>AUD17MOIS=ICAA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5"/>
        <v>#NUM!</v>
      </c>
      <c r="U24" s="292" t="e">
        <f t="shared" si="6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4" t="str">
        <f t="shared" si="0"/>
        <v>AUDOIS18M_Quote</v>
      </c>
      <c r="F25" s="75" t="str">
        <f>_xll.qlSimpleQuote(Currency&amp;$C25&amp;$D25&amp;QuoteSuffix,,RateTickValue,Permanent,Trigger,ObjectOverwrite)</f>
        <v>AUDOIS18M_Quote#0000</v>
      </c>
      <c r="G25" s="166" t="str">
        <f>_xll.ohRangeRetrieveError(F25)</f>
        <v/>
      </c>
      <c r="H25" s="141"/>
      <c r="J25" s="69"/>
      <c r="K25" s="311"/>
      <c r="L25" s="312" t="s">
        <v>65</v>
      </c>
      <c r="M25" s="290" t="s">
        <v>81</v>
      </c>
      <c r="N25" s="303" t="str">
        <f t="shared" si="1"/>
        <v>AUD18MOIS</v>
      </c>
      <c r="O25" s="303" t="str">
        <v>AUD18MOIS=ICAA</v>
      </c>
      <c r="P25" s="292">
        <v>1.8199999999999998</v>
      </c>
      <c r="Q25" s="292">
        <v>1.8699999999999999</v>
      </c>
      <c r="R25" s="292">
        <v>0</v>
      </c>
      <c r="S25" s="292">
        <v>0</v>
      </c>
      <c r="T25" s="292">
        <f t="shared" si="5"/>
        <v>1.8449999999999998</v>
      </c>
      <c r="U25" s="292">
        <f t="shared" si="6"/>
        <v>5.0000000000000044E-2</v>
      </c>
      <c r="V25" s="153"/>
      <c r="W25" s="292">
        <v>1.8900000000000001</v>
      </c>
      <c r="X25" s="153"/>
      <c r="Y25" s="292">
        <v>1.8449999999999998</v>
      </c>
      <c r="Z25" s="296">
        <f>_xll.qlSimpleQuoteSetValue(F25,Y25/100,Trigger)</f>
        <v>-4.5000000000000248E-4</v>
      </c>
      <c r="AA25" s="70"/>
    </row>
    <row r="26" spans="1:27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4" t="str">
        <f t="shared" si="0"/>
        <v>AUDOIS19M_Quote</v>
      </c>
      <c r="F26" s="75" t="str">
        <f>_xll.qlSimpleQuote(Currency&amp;$C26&amp;$D26&amp;QuoteSuffix,,RateTickValue,Permanent,Trigger,ObjectOverwrite)</f>
        <v>AUDOIS19M_Quote#0000</v>
      </c>
      <c r="G26" s="166" t="str">
        <f>_xll.ohRangeRetrieveError(F26)</f>
        <v/>
      </c>
      <c r="H26" s="141"/>
      <c r="J26" s="69"/>
      <c r="K26" s="311"/>
      <c r="L26" s="312" t="s">
        <v>94</v>
      </c>
      <c r="M26" s="290" t="s">
        <v>81</v>
      </c>
      <c r="N26" s="303" t="str">
        <f t="shared" si="1"/>
        <v>AUD19MOIS</v>
      </c>
      <c r="O26" s="303" t="str">
        <v>AUD19MOIS=ICAA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5"/>
        <v>#NUM!</v>
      </c>
      <c r="U26" s="292" t="e">
        <f t="shared" si="6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4" t="str">
        <f t="shared" si="0"/>
        <v>AUDOIS20M_Quote</v>
      </c>
      <c r="F27" s="75" t="str">
        <f>_xll.qlSimpleQuote(Currency&amp;$C27&amp;$D27&amp;QuoteSuffix,,RateTickValue,Permanent,Trigger,ObjectOverwrite)</f>
        <v>AUDOIS20M_Quote#0000</v>
      </c>
      <c r="G27" s="166" t="str">
        <f>_xll.ohRangeRetrieveError(F27)</f>
        <v/>
      </c>
      <c r="H27" s="141"/>
      <c r="J27" s="69"/>
      <c r="K27" s="311"/>
      <c r="L27" s="312" t="s">
        <v>93</v>
      </c>
      <c r="M27" s="290" t="s">
        <v>81</v>
      </c>
      <c r="N27" s="303" t="str">
        <f t="shared" si="1"/>
        <v>AUD20MOIS</v>
      </c>
      <c r="O27" s="303" t="str">
        <v>AUD20MOIS=ICAA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5"/>
        <v>#NUM!</v>
      </c>
      <c r="U27" s="292" t="e">
        <f t="shared" si="6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4" t="str">
        <f t="shared" si="0"/>
        <v>AUDOIS21M_Quote</v>
      </c>
      <c r="F28" s="75" t="str">
        <f>_xll.qlSimpleQuote(Currency&amp;$C28&amp;$D28&amp;QuoteSuffix,,RateTickValue,Permanent,Trigger,ObjectOverwrite)</f>
        <v>AUDOIS21M_Quote#0000</v>
      </c>
      <c r="G28" s="166" t="str">
        <f>_xll.ohRangeRetrieveError(F28)</f>
        <v/>
      </c>
      <c r="H28" s="141"/>
      <c r="J28" s="69"/>
      <c r="K28" s="311"/>
      <c r="L28" s="312" t="s">
        <v>64</v>
      </c>
      <c r="M28" s="290" t="s">
        <v>81</v>
      </c>
      <c r="N28" s="303" t="str">
        <f t="shared" si="1"/>
        <v>AUD21MOIS</v>
      </c>
      <c r="O28" s="303" t="str">
        <v>AUD21MOIS=ICAA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292" t="e">
        <f t="shared" si="5"/>
        <v>#NUM!</v>
      </c>
      <c r="U28" s="292" t="e">
        <f t="shared" si="6"/>
        <v>#VALUE!</v>
      </c>
      <c r="V28" s="153"/>
      <c r="W28" s="292" t="e">
        <v>#NUM!</v>
      </c>
      <c r="X28" s="153"/>
      <c r="Y28" s="292" t="e">
        <v>#NUM!</v>
      </c>
      <c r="Z28" s="296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4" t="str">
        <f t="shared" si="0"/>
        <v>AUDOIS22M_Quote</v>
      </c>
      <c r="F29" s="75" t="str">
        <f>_xll.qlSimpleQuote(Currency&amp;$C29&amp;$D29&amp;QuoteSuffix,,RateTickValue,Permanent,Trigger,ObjectOverwrite)</f>
        <v>AUDOIS22M_Quote#0000</v>
      </c>
      <c r="G29" s="166" t="str">
        <f>_xll.ohRangeRetrieveError(F29)</f>
        <v/>
      </c>
      <c r="H29" s="141"/>
      <c r="J29" s="69"/>
      <c r="K29" s="311"/>
      <c r="L29" s="312" t="s">
        <v>92</v>
      </c>
      <c r="M29" s="290" t="s">
        <v>81</v>
      </c>
      <c r="N29" s="303" t="str">
        <f t="shared" si="1"/>
        <v>AUD22MOIS</v>
      </c>
      <c r="O29" s="303" t="str">
        <v>AUD22MOIS=ICAA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5"/>
        <v>#NUM!</v>
      </c>
      <c r="U29" s="292" t="e">
        <f t="shared" si="6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4" t="str">
        <f t="shared" si="0"/>
        <v>AUDOIS23M_Quote</v>
      </c>
      <c r="F30" s="75" t="str">
        <f>_xll.qlSimpleQuote(Currency&amp;$C30&amp;$D30&amp;QuoteSuffix,,RateTickValue,Permanent,Trigger,ObjectOverwrite)</f>
        <v>AUDOIS23M_Quote#0000</v>
      </c>
      <c r="G30" s="166" t="str">
        <f>_xll.ohRangeRetrieveError(F30)</f>
        <v/>
      </c>
      <c r="H30" s="141"/>
      <c r="J30" s="69"/>
      <c r="K30" s="311"/>
      <c r="L30" s="312" t="s">
        <v>91</v>
      </c>
      <c r="M30" s="290" t="s">
        <v>81</v>
      </c>
      <c r="N30" s="303" t="str">
        <f t="shared" si="1"/>
        <v>AUD23MOIS</v>
      </c>
      <c r="O30" s="303" t="str">
        <v>AUD23MOIS=ICAA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5"/>
        <v>#NUM!</v>
      </c>
      <c r="U30" s="292" t="e">
        <f t="shared" si="6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4" t="str">
        <f t="shared" si="0"/>
        <v>AUDOIS2Y_Quote</v>
      </c>
      <c r="F31" s="75" t="str">
        <f>_xll.qlSimpleQuote(Currency&amp;$C31&amp;$D31&amp;QuoteSuffix,,RateTickValue,Permanent,Trigger,ObjectOverwrite)</f>
        <v>AUDOIS2Y_Quote#0000</v>
      </c>
      <c r="G31" s="166" t="str">
        <f>_xll.ohRangeRetrieveError(F31)</f>
        <v/>
      </c>
      <c r="H31" s="141"/>
      <c r="J31" s="69"/>
      <c r="K31" s="311"/>
      <c r="L31" s="312" t="s">
        <v>58</v>
      </c>
      <c r="M31" s="290" t="s">
        <v>81</v>
      </c>
      <c r="N31" s="303" t="str">
        <f t="shared" si="1"/>
        <v>AUD2YOIS</v>
      </c>
      <c r="O31" s="303" t="str">
        <v>AUD2YOIS=ICAA</v>
      </c>
      <c r="P31" s="292">
        <v>1.835</v>
      </c>
      <c r="Q31" s="292">
        <v>1.885</v>
      </c>
      <c r="R31" s="292">
        <v>0</v>
      </c>
      <c r="S31" s="292">
        <v>0</v>
      </c>
      <c r="T31" s="292">
        <f t="shared" si="5"/>
        <v>1.8599999999999999</v>
      </c>
      <c r="U31" s="292">
        <f t="shared" si="6"/>
        <v>5.0000000000000044E-2</v>
      </c>
      <c r="V31" s="153"/>
      <c r="W31" s="292">
        <v>1.9050000000000002</v>
      </c>
      <c r="X31" s="153"/>
      <c r="Y31" s="292">
        <v>1.8599999999999999</v>
      </c>
      <c r="Z31" s="296">
        <f>_xll.qlSimpleQuoteSetValue(F31,Y31/100,Trigger)</f>
        <v>-4.5000000000000248E-4</v>
      </c>
      <c r="AA31" s="70"/>
    </row>
    <row r="32" spans="1:27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4" t="str">
        <f t="shared" si="0"/>
        <v>AUDOIS27M_Quote</v>
      </c>
      <c r="F32" s="75" t="str">
        <f>_xll.qlSimpleQuote(Currency&amp;$C32&amp;$D32&amp;QuoteSuffix,,RateTickValue,Permanent,Trigger,ObjectOverwrite)</f>
        <v>AUDOIS27M_Quote#0000</v>
      </c>
      <c r="G32" s="166" t="str">
        <f>_xll.ohRangeRetrieveError(F32)</f>
        <v/>
      </c>
      <c r="H32" s="141"/>
      <c r="J32" s="69"/>
      <c r="K32" s="311"/>
      <c r="L32" s="312" t="s">
        <v>90</v>
      </c>
      <c r="M32" s="290" t="s">
        <v>81</v>
      </c>
      <c r="N32" s="303" t="str">
        <f t="shared" si="1"/>
        <v>AUD27MOIS</v>
      </c>
      <c r="O32" s="303" t="str">
        <v>AUD27MOIS=ICAA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5"/>
        <v>#NUM!</v>
      </c>
      <c r="U32" s="292" t="e">
        <f t="shared" si="6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4" t="str">
        <f t="shared" si="0"/>
        <v>AUDOIS30M_Quote</v>
      </c>
      <c r="F33" s="75" t="str">
        <f>_xll.qlSimpleQuote(Currency&amp;$C33&amp;$D33&amp;QuoteSuffix,,RateTickValue,Permanent,Trigger,ObjectOverwrite)</f>
        <v>AUDOIS30M_Quote#0000</v>
      </c>
      <c r="G33" s="166" t="str">
        <f>_xll.ohRangeRetrieveError(F33)</f>
        <v/>
      </c>
      <c r="H33" s="141"/>
      <c r="J33" s="69"/>
      <c r="K33" s="311"/>
      <c r="L33" s="312" t="s">
        <v>89</v>
      </c>
      <c r="M33" s="290" t="s">
        <v>81</v>
      </c>
      <c r="N33" s="303" t="str">
        <f t="shared" si="1"/>
        <v>AUD30MOIS</v>
      </c>
      <c r="O33" s="303" t="str">
        <v>AUD30MOIS=ICAA</v>
      </c>
      <c r="P33" s="292" t="s">
        <v>108</v>
      </c>
      <c r="Q33" s="292" t="s">
        <v>108</v>
      </c>
      <c r="R33" s="292" t="s">
        <v>108</v>
      </c>
      <c r="S33" s="292" t="s">
        <v>108</v>
      </c>
      <c r="T33" s="292" t="e">
        <f t="shared" si="5"/>
        <v>#NUM!</v>
      </c>
      <c r="U33" s="292" t="e">
        <f t="shared" si="6"/>
        <v>#VALUE!</v>
      </c>
      <c r="V33" s="153"/>
      <c r="W33" s="292" t="e">
        <v>#NUM!</v>
      </c>
      <c r="X33" s="153"/>
      <c r="Y33" s="292" t="e">
        <v>#NUM!</v>
      </c>
      <c r="Z33" s="296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4" t="str">
        <f t="shared" si="0"/>
        <v>AUDOIS33M_Quote</v>
      </c>
      <c r="F34" s="75" t="str">
        <f>_xll.qlSimpleQuote(Currency&amp;$C34&amp;$D34&amp;QuoteSuffix,,RateTickValue,Permanent,Trigger,ObjectOverwrite)</f>
        <v>AUDOIS33M_Quote#0000</v>
      </c>
      <c r="G34" s="166" t="str">
        <f>_xll.ohRangeRetrieveError(F34)</f>
        <v/>
      </c>
      <c r="H34" s="141"/>
      <c r="J34" s="69"/>
      <c r="K34" s="311"/>
      <c r="L34" s="312" t="s">
        <v>88</v>
      </c>
      <c r="M34" s="290" t="s">
        <v>81</v>
      </c>
      <c r="N34" s="303" t="str">
        <f t="shared" si="1"/>
        <v>AUD33MOIS</v>
      </c>
      <c r="O34" s="303" t="str">
        <v>AUD33MOIS=ICAA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5"/>
        <v>#NUM!</v>
      </c>
      <c r="U34" s="292" t="e">
        <f t="shared" si="6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4" t="str">
        <f t="shared" si="0"/>
        <v>AUDOIS3Y_Quote</v>
      </c>
      <c r="F35" s="75" t="str">
        <f>_xll.qlSimpleQuote(Currency&amp;$C35&amp;$D35&amp;QuoteSuffix,,RateTickValue,Permanent,Trigger,ObjectOverwrite)</f>
        <v>AUDOIS3Y_Quote#0000</v>
      </c>
      <c r="G35" s="166" t="str">
        <f>_xll.ohRangeRetrieveError(F35)</f>
        <v/>
      </c>
      <c r="H35" s="141"/>
      <c r="J35" s="69"/>
      <c r="K35" s="311"/>
      <c r="L35" s="312" t="s">
        <v>57</v>
      </c>
      <c r="M35" s="290" t="s">
        <v>81</v>
      </c>
      <c r="N35" s="303" t="str">
        <f t="shared" si="1"/>
        <v>AUD3YOIS</v>
      </c>
      <c r="O35" s="303" t="str">
        <v>AUD3YOIS=ICAA</v>
      </c>
      <c r="P35" s="292">
        <v>1.905</v>
      </c>
      <c r="Q35" s="292">
        <v>1.9550000000000001</v>
      </c>
      <c r="R35" s="292">
        <v>0</v>
      </c>
      <c r="S35" s="292">
        <v>0</v>
      </c>
      <c r="T35" s="292">
        <f t="shared" si="5"/>
        <v>1.9300000000000002</v>
      </c>
      <c r="U35" s="292">
        <f t="shared" si="6"/>
        <v>5.0000000000000044E-2</v>
      </c>
      <c r="V35" s="153"/>
      <c r="W35" s="292">
        <v>1.9849999999999999</v>
      </c>
      <c r="X35" s="153"/>
      <c r="Y35" s="292">
        <v>1.9300000000000002</v>
      </c>
      <c r="Z35" s="296">
        <f>_xll.qlSimpleQuoteSetValue(F35,Y35/100,Trigger)</f>
        <v>-5.4999999999999841E-4</v>
      </c>
      <c r="AA35" s="70"/>
    </row>
    <row r="36" spans="1:27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4" t="str">
        <f t="shared" si="0"/>
        <v>AUDOIS39M_Quote</v>
      </c>
      <c r="F36" s="75" t="str">
        <f>_xll.qlSimpleQuote(Currency&amp;$C36&amp;$D36&amp;QuoteSuffix,,RateTickValue,Permanent,Trigger,ObjectOverwrite)</f>
        <v>AUDOIS39M_Quote#0000</v>
      </c>
      <c r="G36" s="166" t="str">
        <f>_xll.ohRangeRetrieveError(F36)</f>
        <v/>
      </c>
      <c r="H36" s="141"/>
      <c r="J36" s="69"/>
      <c r="K36" s="311"/>
      <c r="L36" s="312" t="s">
        <v>87</v>
      </c>
      <c r="M36" s="290" t="s">
        <v>81</v>
      </c>
      <c r="N36" s="303" t="str">
        <f t="shared" si="1"/>
        <v>AUD39MOIS</v>
      </c>
      <c r="O36" s="303" t="str">
        <v>AUD39MOIS=ICAA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5"/>
        <v>#NUM!</v>
      </c>
      <c r="U36" s="292" t="e">
        <f t="shared" si="6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AUDOIS42M_Quote#0000</v>
      </c>
      <c r="G37" s="166" t="str">
        <f>_xll.ohRangeRetrieveError(F37)</f>
        <v/>
      </c>
      <c r="H37" s="141"/>
      <c r="J37" s="69"/>
      <c r="K37" s="311"/>
      <c r="L37" s="312" t="s">
        <v>86</v>
      </c>
      <c r="M37" s="290" t="s">
        <v>81</v>
      </c>
      <c r="N37" s="303" t="str">
        <f t="shared" ref="N37:N58" si="8">Currency&amp;$L37&amp;K37&amp;$M37</f>
        <v>AUD42MOIS</v>
      </c>
      <c r="O37" s="303" t="str">
        <v>AUD42MOIS=ICAA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5"/>
        <v>#NUM!</v>
      </c>
      <c r="U37" s="292" t="e">
        <f t="shared" si="6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4" t="str">
        <f t="shared" si="7"/>
        <v>AUDOIS45M_Quote</v>
      </c>
      <c r="F38" s="75" t="str">
        <f>_xll.qlSimpleQuote(Currency&amp;$C38&amp;$D38&amp;QuoteSuffix,,RateTickValue,Permanent,Trigger,ObjectOverwrite)</f>
        <v>AUDOIS45M_Quote#0000</v>
      </c>
      <c r="G38" s="166" t="str">
        <f>_xll.ohRangeRetrieveError(F38)</f>
        <v/>
      </c>
      <c r="H38" s="141"/>
      <c r="J38" s="69"/>
      <c r="K38" s="311"/>
      <c r="L38" s="312" t="s">
        <v>85</v>
      </c>
      <c r="M38" s="290" t="s">
        <v>81</v>
      </c>
      <c r="N38" s="303" t="str">
        <f t="shared" si="8"/>
        <v>AUD45MOIS</v>
      </c>
      <c r="O38" s="303" t="str">
        <v>AUD45MOIS=ICAA</v>
      </c>
      <c r="P38" s="292" t="s">
        <v>108</v>
      </c>
      <c r="Q38" s="292" t="s">
        <v>108</v>
      </c>
      <c r="R38" s="292" t="s">
        <v>108</v>
      </c>
      <c r="S38" s="292" t="s">
        <v>108</v>
      </c>
      <c r="T38" s="292" t="e">
        <f t="shared" si="5"/>
        <v>#NUM!</v>
      </c>
      <c r="U38" s="292" t="e">
        <f t="shared" si="6"/>
        <v>#VALUE!</v>
      </c>
      <c r="V38" s="153"/>
      <c r="W38" s="292" t="e">
        <v>#NUM!</v>
      </c>
      <c r="X38" s="153"/>
      <c r="Y38" s="292" t="e">
        <v>#NUM!</v>
      </c>
      <c r="Z38" s="296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4" t="str">
        <f t="shared" si="7"/>
        <v>AUDOIS4Y_Quote</v>
      </c>
      <c r="F39" s="75" t="str">
        <f>_xll.qlSimpleQuote(Currency&amp;$C39&amp;$D39&amp;QuoteSuffix,,RateTickValue,Permanent,Trigger,ObjectOverwrite)</f>
        <v>AUDOIS4Y_Quote#0000</v>
      </c>
      <c r="G39" s="166" t="str">
        <f>_xll.ohRangeRetrieveError(F39)</f>
        <v/>
      </c>
      <c r="H39" s="141"/>
      <c r="J39" s="69"/>
      <c r="K39" s="311"/>
      <c r="L39" s="312" t="s">
        <v>56</v>
      </c>
      <c r="M39" s="290" t="s">
        <v>81</v>
      </c>
      <c r="N39" s="303" t="str">
        <f t="shared" si="8"/>
        <v>AUD4YOIS</v>
      </c>
      <c r="O39" s="303" t="str">
        <v>AUD4YOIS=ICAA</v>
      </c>
      <c r="P39" s="292" t="s">
        <v>108</v>
      </c>
      <c r="Q39" s="292" t="s">
        <v>108</v>
      </c>
      <c r="R39" s="292" t="s">
        <v>108</v>
      </c>
      <c r="S39" s="292" t="s">
        <v>108</v>
      </c>
      <c r="T39" s="292" t="e">
        <f t="shared" si="5"/>
        <v>#NUM!</v>
      </c>
      <c r="U39" s="292" t="e">
        <f t="shared" si="6"/>
        <v>#VALUE!</v>
      </c>
      <c r="V39" s="153"/>
      <c r="W39" s="292" t="e">
        <v>#NUM!</v>
      </c>
      <c r="X39" s="153"/>
      <c r="Y39" s="292" t="e">
        <v>#NUM!</v>
      </c>
      <c r="Z39" s="296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4" t="str">
        <f t="shared" si="7"/>
        <v>AUDOIS51M_Quote</v>
      </c>
      <c r="F40" s="75" t="str">
        <f>_xll.qlSimpleQuote(Currency&amp;$C40&amp;$D40&amp;QuoteSuffix,,RateTickValue,Permanent,Trigger,ObjectOverwrite)</f>
        <v>AUDOIS51M_Quote#0000</v>
      </c>
      <c r="G40" s="166" t="str">
        <f>_xll.ohRangeRetrieveError(F40)</f>
        <v/>
      </c>
      <c r="H40" s="141"/>
      <c r="J40" s="69"/>
      <c r="K40" s="311"/>
      <c r="L40" s="312" t="s">
        <v>84</v>
      </c>
      <c r="M40" s="290" t="s">
        <v>81</v>
      </c>
      <c r="N40" s="303" t="str">
        <f t="shared" si="8"/>
        <v>AUD51MOIS</v>
      </c>
      <c r="O40" s="303" t="str">
        <v>AUD51MOIS=ICAA</v>
      </c>
      <c r="P40" s="292" t="s">
        <v>108</v>
      </c>
      <c r="Q40" s="292" t="s">
        <v>108</v>
      </c>
      <c r="R40" s="292" t="s">
        <v>108</v>
      </c>
      <c r="S40" s="292" t="s">
        <v>108</v>
      </c>
      <c r="T40" s="292" t="e">
        <f t="shared" si="5"/>
        <v>#NUM!</v>
      </c>
      <c r="U40" s="292" t="e">
        <f t="shared" si="6"/>
        <v>#VALUE!</v>
      </c>
      <c r="V40" s="153"/>
      <c r="W40" s="292" t="e">
        <v>#NUM!</v>
      </c>
      <c r="X40" s="153"/>
      <c r="Y40" s="292" t="e">
        <v>#NUM!</v>
      </c>
      <c r="Z40" s="296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4" t="str">
        <f t="shared" si="7"/>
        <v>AUDOIS54M_Quote</v>
      </c>
      <c r="F41" s="75" t="str">
        <f>_xll.qlSimpleQuote(Currency&amp;$C41&amp;$D41&amp;QuoteSuffix,,RateTickValue,Permanent,Trigger,ObjectOverwrite)</f>
        <v>AUDOIS54M_Quote#0000</v>
      </c>
      <c r="G41" s="166" t="str">
        <f>_xll.ohRangeRetrieveError(F41)</f>
        <v/>
      </c>
      <c r="H41" s="141"/>
      <c r="J41" s="69"/>
      <c r="K41" s="311"/>
      <c r="L41" s="312" t="s">
        <v>83</v>
      </c>
      <c r="M41" s="290" t="s">
        <v>81</v>
      </c>
      <c r="N41" s="303" t="str">
        <f t="shared" si="8"/>
        <v>AUD54MOIS</v>
      </c>
      <c r="O41" s="303" t="str">
        <v>AUD54MOIS=ICAA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5"/>
        <v>#NUM!</v>
      </c>
      <c r="U41" s="292" t="e">
        <f t="shared" si="6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4" t="str">
        <f t="shared" si="7"/>
        <v>AUDOIS57M_Quote</v>
      </c>
      <c r="F42" s="75" t="str">
        <f>_xll.qlSimpleQuote(Currency&amp;$C42&amp;$D42&amp;QuoteSuffix,,RateTickValue,Permanent,Trigger,ObjectOverwrite)</f>
        <v>AUDOIS57M_Quote#0000</v>
      </c>
      <c r="G42" s="166" t="str">
        <f>_xll.ohRangeRetrieveError(F42)</f>
        <v/>
      </c>
      <c r="H42" s="141"/>
      <c r="J42" s="69"/>
      <c r="K42" s="311"/>
      <c r="L42" s="312" t="s">
        <v>82</v>
      </c>
      <c r="M42" s="290" t="s">
        <v>81</v>
      </c>
      <c r="N42" s="303" t="str">
        <f t="shared" si="8"/>
        <v>AUD57MOIS</v>
      </c>
      <c r="O42" s="303" t="str">
        <v>AUD57MOIS=ICAA</v>
      </c>
      <c r="P42" s="292" t="s">
        <v>108</v>
      </c>
      <c r="Q42" s="292" t="s">
        <v>108</v>
      </c>
      <c r="R42" s="292" t="s">
        <v>108</v>
      </c>
      <c r="S42" s="292" t="s">
        <v>108</v>
      </c>
      <c r="T42" s="292" t="e">
        <f t="shared" si="5"/>
        <v>#NUM!</v>
      </c>
      <c r="U42" s="292" t="e">
        <f t="shared" si="6"/>
        <v>#VALUE!</v>
      </c>
      <c r="V42" s="153"/>
      <c r="W42" s="292" t="e">
        <v>#NUM!</v>
      </c>
      <c r="X42" s="153"/>
      <c r="Y42" s="292" t="e">
        <v>#NUM!</v>
      </c>
      <c r="Z42" s="296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4" t="str">
        <f t="shared" si="7"/>
        <v>AUDOIS5Y_Quote</v>
      </c>
      <c r="F43" s="75" t="str">
        <f>_xll.qlSimpleQuote(Currency&amp;$C43&amp;$D43&amp;QuoteSuffix,,RateTickValue,Permanent,Trigger,ObjectOverwrite)</f>
        <v>AUDOIS5Y_Quote#0000</v>
      </c>
      <c r="G43" s="166" t="str">
        <f>_xll.ohRangeRetrieveError(F43)</f>
        <v/>
      </c>
      <c r="H43" s="141"/>
      <c r="J43" s="69"/>
      <c r="K43" s="311"/>
      <c r="L43" s="312" t="s">
        <v>55</v>
      </c>
      <c r="M43" s="290" t="s">
        <v>81</v>
      </c>
      <c r="N43" s="303" t="str">
        <f t="shared" si="8"/>
        <v>AUD5YOIS</v>
      </c>
      <c r="O43" s="303" t="str">
        <v>AUD5YOIS=ICAA</v>
      </c>
      <c r="P43" s="292" t="s">
        <v>108</v>
      </c>
      <c r="Q43" s="292" t="s">
        <v>108</v>
      </c>
      <c r="R43" s="292" t="s">
        <v>108</v>
      </c>
      <c r="S43" s="292" t="s">
        <v>108</v>
      </c>
      <c r="T43" s="292" t="e">
        <f t="shared" si="5"/>
        <v>#NUM!</v>
      </c>
      <c r="U43" s="292" t="e">
        <f t="shared" si="6"/>
        <v>#VALUE!</v>
      </c>
      <c r="V43" s="153"/>
      <c r="W43" s="292" t="e">
        <v>#NUM!</v>
      </c>
      <c r="X43" s="153"/>
      <c r="Y43" s="292" t="e">
        <v>#NUM!</v>
      </c>
      <c r="Z43" s="296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4" t="str">
        <f t="shared" si="7"/>
        <v>AUDOIS6Y_Quote</v>
      </c>
      <c r="F44" s="75" t="str">
        <f>_xll.qlSimpleQuote(Currency&amp;$C44&amp;$D44&amp;QuoteSuffix,,RateTickValue,Permanent,Trigger,ObjectOverwrite)</f>
        <v>AUDOIS6Y_Quote#0000</v>
      </c>
      <c r="G44" s="166" t="str">
        <f>_xll.ohRangeRetrieveError(F44)</f>
        <v/>
      </c>
      <c r="H44" s="141"/>
      <c r="J44" s="69"/>
      <c r="K44" s="311"/>
      <c r="L44" s="312" t="s">
        <v>54</v>
      </c>
      <c r="M44" s="290" t="s">
        <v>81</v>
      </c>
      <c r="N44" s="303" t="str">
        <f t="shared" si="8"/>
        <v>AUD6YOIS</v>
      </c>
      <c r="O44" s="303" t="str">
        <v>AUD6YOIS=ICAA</v>
      </c>
      <c r="P44" s="292" t="s">
        <v>108</v>
      </c>
      <c r="Q44" s="292" t="s">
        <v>108</v>
      </c>
      <c r="R44" s="292" t="s">
        <v>108</v>
      </c>
      <c r="S44" s="292" t="s">
        <v>108</v>
      </c>
      <c r="T44" s="292" t="e">
        <f t="shared" si="5"/>
        <v>#NUM!</v>
      </c>
      <c r="U44" s="292" t="e">
        <f t="shared" si="6"/>
        <v>#VALUE!</v>
      </c>
      <c r="V44" s="153"/>
      <c r="W44" s="292" t="e">
        <v>#NUM!</v>
      </c>
      <c r="X44" s="153"/>
      <c r="Y44" s="292" t="e">
        <v>#NUM!</v>
      </c>
      <c r="Z44" s="296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4" t="str">
        <f t="shared" si="7"/>
        <v>AUDOIS7Y_Quote</v>
      </c>
      <c r="F45" s="75" t="str">
        <f>_xll.qlSimpleQuote(Currency&amp;$C45&amp;$D45&amp;QuoteSuffix,,RateTickValue,Permanent,Trigger,ObjectOverwrite)</f>
        <v>AUDOIS7Y_Quote#0000</v>
      </c>
      <c r="G45" s="166" t="str">
        <f>_xll.ohRangeRetrieveError(F45)</f>
        <v/>
      </c>
      <c r="H45" s="141"/>
      <c r="J45" s="69"/>
      <c r="K45" s="311"/>
      <c r="L45" s="312" t="s">
        <v>53</v>
      </c>
      <c r="M45" s="290" t="s">
        <v>81</v>
      </c>
      <c r="N45" s="303" t="str">
        <f t="shared" si="8"/>
        <v>AUD7YOIS</v>
      </c>
      <c r="O45" s="303" t="str">
        <v>AUD7YOIS=ICAA</v>
      </c>
      <c r="P45" s="292" t="s">
        <v>108</v>
      </c>
      <c r="Q45" s="292" t="s">
        <v>108</v>
      </c>
      <c r="R45" s="292" t="s">
        <v>108</v>
      </c>
      <c r="S45" s="292" t="s">
        <v>108</v>
      </c>
      <c r="T45" s="292" t="e">
        <f t="shared" si="5"/>
        <v>#NUM!</v>
      </c>
      <c r="U45" s="292" t="e">
        <f t="shared" si="6"/>
        <v>#VALUE!</v>
      </c>
      <c r="V45" s="153"/>
      <c r="W45" s="292" t="e">
        <v>#NUM!</v>
      </c>
      <c r="X45" s="153"/>
      <c r="Y45" s="292" t="e">
        <v>#NUM!</v>
      </c>
      <c r="Z45" s="296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4" t="str">
        <f t="shared" si="7"/>
        <v>AUDOIS8Y_Quote</v>
      </c>
      <c r="F46" s="75" t="str">
        <f>_xll.qlSimpleQuote(Currency&amp;$C46&amp;$D46&amp;QuoteSuffix,,RateTickValue,Permanent,Trigger,ObjectOverwrite)</f>
        <v>AUDOIS8Y_Quote#0000</v>
      </c>
      <c r="G46" s="166" t="str">
        <f>_xll.ohRangeRetrieveError(F46)</f>
        <v/>
      </c>
      <c r="H46" s="141"/>
      <c r="J46" s="69"/>
      <c r="K46" s="311"/>
      <c r="L46" s="312" t="s">
        <v>52</v>
      </c>
      <c r="M46" s="290" t="s">
        <v>81</v>
      </c>
      <c r="N46" s="303" t="str">
        <f t="shared" si="8"/>
        <v>AUD8YOIS</v>
      </c>
      <c r="O46" s="303" t="str">
        <v>AUD8YOIS=ICAA</v>
      </c>
      <c r="P46" s="292" t="s">
        <v>108</v>
      </c>
      <c r="Q46" s="292" t="s">
        <v>108</v>
      </c>
      <c r="R46" s="292" t="s">
        <v>108</v>
      </c>
      <c r="S46" s="292" t="s">
        <v>108</v>
      </c>
      <c r="T46" s="292" t="e">
        <f t="shared" si="5"/>
        <v>#NUM!</v>
      </c>
      <c r="U46" s="292" t="e">
        <f t="shared" si="6"/>
        <v>#VALUE!</v>
      </c>
      <c r="V46" s="153"/>
      <c r="W46" s="292" t="e">
        <v>#NUM!</v>
      </c>
      <c r="X46" s="153"/>
      <c r="Y46" s="292" t="e">
        <v>#NUM!</v>
      </c>
      <c r="Z46" s="296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4" t="str">
        <f t="shared" si="7"/>
        <v>AUDOIS9Y_Quote</v>
      </c>
      <c r="F47" s="75" t="str">
        <f>_xll.qlSimpleQuote(Currency&amp;$C47&amp;$D47&amp;QuoteSuffix,,RateTickValue,Permanent,Trigger,ObjectOverwrite)</f>
        <v>AUDOIS9Y_Quote#0000</v>
      </c>
      <c r="G47" s="166" t="str">
        <f>_xll.ohRangeRetrieveError(F47)</f>
        <v/>
      </c>
      <c r="H47" s="141"/>
      <c r="J47" s="69"/>
      <c r="K47" s="311"/>
      <c r="L47" s="312" t="s">
        <v>51</v>
      </c>
      <c r="M47" s="290" t="s">
        <v>81</v>
      </c>
      <c r="N47" s="303" t="str">
        <f t="shared" si="8"/>
        <v>AUD9YOIS</v>
      </c>
      <c r="O47" s="303" t="str">
        <v>AUD9YOIS=ICAA</v>
      </c>
      <c r="P47" s="292" t="s">
        <v>108</v>
      </c>
      <c r="Q47" s="292" t="s">
        <v>108</v>
      </c>
      <c r="R47" s="292" t="s">
        <v>108</v>
      </c>
      <c r="S47" s="292" t="s">
        <v>108</v>
      </c>
      <c r="T47" s="292" t="e">
        <f t="shared" si="5"/>
        <v>#NUM!</v>
      </c>
      <c r="U47" s="292" t="e">
        <f t="shared" si="6"/>
        <v>#VALUE!</v>
      </c>
      <c r="V47" s="153"/>
      <c r="W47" s="292" t="e">
        <v>#NUM!</v>
      </c>
      <c r="X47" s="153"/>
      <c r="Y47" s="292" t="e">
        <v>#NUM!</v>
      </c>
      <c r="Z47" s="296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4" t="str">
        <f t="shared" si="7"/>
        <v>AUDOIS10Y_Quote</v>
      </c>
      <c r="F48" s="75" t="str">
        <f>_xll.qlSimpleQuote(Currency&amp;$C48&amp;$D48&amp;QuoteSuffix,,RateTickValue,Permanent,Trigger,ObjectOverwrite)</f>
        <v>AUDOIS10Y_Quote#0000</v>
      </c>
      <c r="G48" s="166" t="str">
        <f>_xll.ohRangeRetrieveError(F48)</f>
        <v/>
      </c>
      <c r="H48" s="141"/>
      <c r="J48" s="69"/>
      <c r="K48" s="311"/>
      <c r="L48" s="312" t="s">
        <v>50</v>
      </c>
      <c r="M48" s="290" t="s">
        <v>81</v>
      </c>
      <c r="N48" s="303" t="str">
        <f t="shared" si="8"/>
        <v>AUD10YOIS</v>
      </c>
      <c r="O48" s="303" t="str">
        <v>AUD10YOIS=ICAA</v>
      </c>
      <c r="P48" s="292" t="s">
        <v>108</v>
      </c>
      <c r="Q48" s="292" t="s">
        <v>108</v>
      </c>
      <c r="R48" s="292" t="s">
        <v>108</v>
      </c>
      <c r="S48" s="292" t="s">
        <v>108</v>
      </c>
      <c r="T48" s="292" t="e">
        <f t="shared" si="5"/>
        <v>#NUM!</v>
      </c>
      <c r="U48" s="292" t="e">
        <f t="shared" si="6"/>
        <v>#VALUE!</v>
      </c>
      <c r="V48" s="153"/>
      <c r="W48" s="292" t="e">
        <v>#NUM!</v>
      </c>
      <c r="X48" s="153"/>
      <c r="Y48" s="292" t="e">
        <v>#NUM!</v>
      </c>
      <c r="Z48" s="296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4" t="str">
        <f t="shared" si="7"/>
        <v>AUDOIS12Y_Quote</v>
      </c>
      <c r="F49" s="75" t="str">
        <f>_xll.qlSimpleQuote(Currency&amp;$C49&amp;$D49&amp;QuoteSuffix,,RateTickValue,Permanent,Trigger,ObjectOverwrite)</f>
        <v>AUDOIS12Y_Quote#0000</v>
      </c>
      <c r="G49" s="166" t="str">
        <f>_xll.ohRangeRetrieveError(F49)</f>
        <v/>
      </c>
      <c r="H49" s="141"/>
      <c r="J49" s="69"/>
      <c r="K49" s="311"/>
      <c r="L49" s="312" t="s">
        <v>48</v>
      </c>
      <c r="M49" s="290" t="s">
        <v>81</v>
      </c>
      <c r="N49" s="303" t="str">
        <f t="shared" si="8"/>
        <v>AUD12YOIS</v>
      </c>
      <c r="O49" s="303" t="str">
        <v>AUD12YOIS=ICAA</v>
      </c>
      <c r="P49" s="292" t="s">
        <v>108</v>
      </c>
      <c r="Q49" s="292" t="s">
        <v>108</v>
      </c>
      <c r="R49" s="292" t="s">
        <v>108</v>
      </c>
      <c r="S49" s="292" t="s">
        <v>108</v>
      </c>
      <c r="T49" s="292" t="e">
        <f t="shared" si="5"/>
        <v>#NUM!</v>
      </c>
      <c r="U49" s="292" t="e">
        <f t="shared" si="6"/>
        <v>#VALUE!</v>
      </c>
      <c r="V49" s="153"/>
      <c r="W49" s="292" t="e">
        <v>#NUM!</v>
      </c>
      <c r="X49" s="153"/>
      <c r="Y49" s="292" t="e">
        <v>#NUM!</v>
      </c>
      <c r="Z49" s="296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4" t="str">
        <f t="shared" si="7"/>
        <v>AUDOIS15Y_Quote</v>
      </c>
      <c r="F50" s="75" t="str">
        <f>_xll.qlSimpleQuote(Currency&amp;$C50&amp;$D50&amp;QuoteSuffix,,RateTickValue,Permanent,Trigger,ObjectOverwrite)</f>
        <v>AUDOIS15Y_Quote#0000</v>
      </c>
      <c r="G50" s="166" t="str">
        <f>_xll.ohRangeRetrieveError(F50)</f>
        <v/>
      </c>
      <c r="H50" s="141"/>
      <c r="J50" s="69"/>
      <c r="K50" s="311"/>
      <c r="L50" s="312" t="s">
        <v>45</v>
      </c>
      <c r="M50" s="290" t="s">
        <v>81</v>
      </c>
      <c r="N50" s="303" t="str">
        <f t="shared" si="8"/>
        <v>AUD15YOIS</v>
      </c>
      <c r="O50" s="303" t="str">
        <v>AUD15YOIS=ICAA</v>
      </c>
      <c r="P50" s="292" t="s">
        <v>108</v>
      </c>
      <c r="Q50" s="292" t="s">
        <v>108</v>
      </c>
      <c r="R50" s="292" t="s">
        <v>108</v>
      </c>
      <c r="S50" s="292" t="s">
        <v>108</v>
      </c>
      <c r="T50" s="292" t="e">
        <f t="shared" si="5"/>
        <v>#NUM!</v>
      </c>
      <c r="U50" s="292" t="e">
        <f t="shared" si="6"/>
        <v>#VALUE!</v>
      </c>
      <c r="V50" s="153"/>
      <c r="W50" s="292" t="e">
        <v>#NUM!</v>
      </c>
      <c r="X50" s="153"/>
      <c r="Y50" s="292" t="e">
        <v>#NUM!</v>
      </c>
      <c r="Z50" s="296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4" t="str">
        <f t="shared" si="7"/>
        <v>AUDOIS20Y_Quote</v>
      </c>
      <c r="F51" s="75" t="str">
        <f>_xll.qlSimpleQuote(Currency&amp;$C51&amp;$D51&amp;QuoteSuffix,,RateTickValue,Permanent,Trigger,ObjectOverwrite)</f>
        <v>AUDOIS20Y_Quote#0000</v>
      </c>
      <c r="G51" s="166" t="str">
        <f>_xll.ohRangeRetrieveError(F51)</f>
        <v/>
      </c>
      <c r="H51" s="141"/>
      <c r="J51" s="69"/>
      <c r="K51" s="311"/>
      <c r="L51" s="312" t="s">
        <v>40</v>
      </c>
      <c r="M51" s="290" t="s">
        <v>81</v>
      </c>
      <c r="N51" s="303" t="str">
        <f t="shared" si="8"/>
        <v>AUD20YOIS</v>
      </c>
      <c r="O51" s="303" t="str">
        <v>AUD20YOIS=ICAA</v>
      </c>
      <c r="P51" s="292" t="s">
        <v>108</v>
      </c>
      <c r="Q51" s="292" t="s">
        <v>108</v>
      </c>
      <c r="R51" s="292" t="s">
        <v>108</v>
      </c>
      <c r="S51" s="292" t="s">
        <v>108</v>
      </c>
      <c r="T51" s="292" t="e">
        <f t="shared" si="5"/>
        <v>#NUM!</v>
      </c>
      <c r="U51" s="292" t="e">
        <f t="shared" si="6"/>
        <v>#VALUE!</v>
      </c>
      <c r="V51" s="153"/>
      <c r="W51" s="292" t="e">
        <v>#NUM!</v>
      </c>
      <c r="X51" s="153"/>
      <c r="Y51" s="292" t="e">
        <v>#NUM!</v>
      </c>
      <c r="Z51" s="296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4" t="str">
        <f t="shared" si="7"/>
        <v>AUDOIS25Y_Quote</v>
      </c>
      <c r="F52" s="75" t="str">
        <f>_xll.qlSimpleQuote(Currency&amp;$C52&amp;$D52&amp;QuoteSuffix,,RateTickValue,Permanent,Trigger,ObjectOverwrite)</f>
        <v>AUDOIS25Y_Quote#0000</v>
      </c>
      <c r="G52" s="166" t="str">
        <f>_xll.ohRangeRetrieveError(F52)</f>
        <v/>
      </c>
      <c r="H52" s="141"/>
      <c r="J52" s="69"/>
      <c r="K52" s="311"/>
      <c r="L52" s="312" t="s">
        <v>35</v>
      </c>
      <c r="M52" s="290" t="s">
        <v>81</v>
      </c>
      <c r="N52" s="303" t="str">
        <f t="shared" si="8"/>
        <v>AUD25YOIS</v>
      </c>
      <c r="O52" s="303" t="str">
        <v>AUD25YOIS=ICAA</v>
      </c>
      <c r="P52" s="292" t="s">
        <v>108</v>
      </c>
      <c r="Q52" s="292" t="s">
        <v>108</v>
      </c>
      <c r="R52" s="292" t="s">
        <v>108</v>
      </c>
      <c r="S52" s="292" t="s">
        <v>108</v>
      </c>
      <c r="T52" s="292" t="e">
        <f t="shared" si="5"/>
        <v>#NUM!</v>
      </c>
      <c r="U52" s="292" t="e">
        <f t="shared" si="6"/>
        <v>#VALUE!</v>
      </c>
      <c r="V52" s="153"/>
      <c r="W52" s="292" t="e">
        <v>#NUM!</v>
      </c>
      <c r="X52" s="153"/>
      <c r="Y52" s="292" t="e">
        <v>#NUM!</v>
      </c>
      <c r="Z52" s="296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4" t="str">
        <f t="shared" si="7"/>
        <v>AUDOIS27Y_Quote</v>
      </c>
      <c r="F53" s="75" t="str">
        <f>_xll.qlSimpleQuote(Currency&amp;$C53&amp;$D53&amp;QuoteSuffix,,RateTickValue,Permanent,Trigger,ObjectOverwrite)</f>
        <v>AUDOIS27Y_Quote#0000</v>
      </c>
      <c r="G53" s="166" t="str">
        <f>_xll.ohRangeRetrieveError(F53)</f>
        <v/>
      </c>
      <c r="H53" s="141"/>
      <c r="J53" s="69"/>
      <c r="K53" s="311"/>
      <c r="L53" s="312" t="s">
        <v>33</v>
      </c>
      <c r="M53" s="290" t="s">
        <v>81</v>
      </c>
      <c r="N53" s="303" t="str">
        <f t="shared" si="8"/>
        <v>AUD27YOIS</v>
      </c>
      <c r="O53" s="303" t="str">
        <v>AUD27YOIS=ICAA</v>
      </c>
      <c r="P53" s="292" t="s">
        <v>108</v>
      </c>
      <c r="Q53" s="292" t="s">
        <v>108</v>
      </c>
      <c r="R53" s="292" t="s">
        <v>108</v>
      </c>
      <c r="S53" s="292" t="s">
        <v>108</v>
      </c>
      <c r="T53" s="292" t="e">
        <f t="shared" si="5"/>
        <v>#NUM!</v>
      </c>
      <c r="U53" s="292" t="e">
        <f t="shared" si="6"/>
        <v>#VALUE!</v>
      </c>
      <c r="V53" s="153"/>
      <c r="W53" s="292" t="e">
        <v>#NUM!</v>
      </c>
      <c r="X53" s="153"/>
      <c r="Y53" s="292" t="e">
        <v>#NUM!</v>
      </c>
      <c r="Z53" s="296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4" t="str">
        <f t="shared" si="7"/>
        <v>AUDOIS30Y_Quote</v>
      </c>
      <c r="F54" s="75" t="str">
        <f>_xll.qlSimpleQuote(Currency&amp;$C54&amp;$D54&amp;QuoteSuffix,,RateTickValue,Permanent,Trigger,ObjectOverwrite)</f>
        <v>AUDOIS30Y_Quote#0000</v>
      </c>
      <c r="G54" s="166" t="str">
        <f>_xll.ohRangeRetrieveError(F54)</f>
        <v/>
      </c>
      <c r="H54" s="141"/>
      <c r="J54" s="69"/>
      <c r="K54" s="311"/>
      <c r="L54" s="312" t="s">
        <v>30</v>
      </c>
      <c r="M54" s="290" t="s">
        <v>81</v>
      </c>
      <c r="N54" s="303" t="str">
        <f t="shared" si="8"/>
        <v>AUD30YOIS</v>
      </c>
      <c r="O54" s="303" t="str">
        <v>AUD30YOIS=ICAA</v>
      </c>
      <c r="P54" s="292" t="s">
        <v>108</v>
      </c>
      <c r="Q54" s="292" t="s">
        <v>108</v>
      </c>
      <c r="R54" s="292" t="s">
        <v>108</v>
      </c>
      <c r="S54" s="292" t="s">
        <v>108</v>
      </c>
      <c r="T54" s="292" t="e">
        <f t="shared" si="5"/>
        <v>#NUM!</v>
      </c>
      <c r="U54" s="292" t="e">
        <f t="shared" si="6"/>
        <v>#VALUE!</v>
      </c>
      <c r="V54" s="153"/>
      <c r="W54" s="292" t="e">
        <v>#NUM!</v>
      </c>
      <c r="X54" s="153"/>
      <c r="Y54" s="292" t="e">
        <v>#NUM!</v>
      </c>
      <c r="Z54" s="296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4" t="str">
        <f t="shared" si="7"/>
        <v>AUDOIS35Y_Quote</v>
      </c>
      <c r="F55" s="75" t="str">
        <f>_xll.qlSimpleQuote(Currency&amp;$C55&amp;$D55&amp;QuoteSuffix,,RateTickValue,Permanent,Trigger,ObjectOverwrite)</f>
        <v>AUDOIS35Y_Quote#0000</v>
      </c>
      <c r="G55" s="166" t="str">
        <f>_xll.ohRangeRetrieveError(F55)</f>
        <v/>
      </c>
      <c r="H55" s="141"/>
      <c r="J55" s="69"/>
      <c r="K55" s="311"/>
      <c r="L55" s="312" t="s">
        <v>29</v>
      </c>
      <c r="M55" s="290" t="s">
        <v>81</v>
      </c>
      <c r="N55" s="303" t="str">
        <f t="shared" si="8"/>
        <v>AUD35YOIS</v>
      </c>
      <c r="O55" s="303" t="str">
        <v>AUD35YOIS=ICAA</v>
      </c>
      <c r="P55" s="292" t="s">
        <v>108</v>
      </c>
      <c r="Q55" s="292" t="s">
        <v>108</v>
      </c>
      <c r="R55" s="292" t="s">
        <v>108</v>
      </c>
      <c r="S55" s="292" t="s">
        <v>108</v>
      </c>
      <c r="T55" s="292" t="e">
        <f t="shared" si="5"/>
        <v>#NUM!</v>
      </c>
      <c r="U55" s="292" t="e">
        <f t="shared" si="6"/>
        <v>#VALUE!</v>
      </c>
      <c r="V55" s="153"/>
      <c r="W55" s="292" t="e">
        <v>#NUM!</v>
      </c>
      <c r="X55" s="153"/>
      <c r="Y55" s="292" t="e">
        <v>#NUM!</v>
      </c>
      <c r="Z55" s="296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4" t="str">
        <f t="shared" si="7"/>
        <v>AUDOIS40Y_Quote</v>
      </c>
      <c r="F56" s="75" t="str">
        <f>_xll.qlSimpleQuote(Currency&amp;$C56&amp;$D56&amp;QuoteSuffix,,RateTickValue,Permanent,Trigger,ObjectOverwrite)</f>
        <v>AUDOIS40Y_Quote#0000</v>
      </c>
      <c r="G56" s="166" t="str">
        <f>_xll.ohRangeRetrieveError(F56)</f>
        <v/>
      </c>
      <c r="H56" s="141"/>
      <c r="J56" s="69"/>
      <c r="K56" s="311"/>
      <c r="L56" s="312" t="s">
        <v>28</v>
      </c>
      <c r="M56" s="290" t="s">
        <v>81</v>
      </c>
      <c r="N56" s="303" t="str">
        <f t="shared" si="8"/>
        <v>AUD40YOIS</v>
      </c>
      <c r="O56" s="303" t="str">
        <v>AUD40YOIS=ICAA</v>
      </c>
      <c r="P56" s="292" t="s">
        <v>108</v>
      </c>
      <c r="Q56" s="292" t="s">
        <v>108</v>
      </c>
      <c r="R56" s="292" t="s">
        <v>108</v>
      </c>
      <c r="S56" s="292" t="s">
        <v>108</v>
      </c>
      <c r="T56" s="292" t="e">
        <f t="shared" si="5"/>
        <v>#NUM!</v>
      </c>
      <c r="U56" s="292" t="e">
        <f t="shared" si="6"/>
        <v>#VALUE!</v>
      </c>
      <c r="V56" s="153"/>
      <c r="W56" s="292" t="e">
        <v>#NUM!</v>
      </c>
      <c r="X56" s="153"/>
      <c r="Y56" s="292" t="e">
        <v>#NUM!</v>
      </c>
      <c r="Z56" s="296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4" t="str">
        <f t="shared" si="7"/>
        <v>AUDOIS45Y_Quote</v>
      </c>
      <c r="F57" s="75" t="str">
        <f>_xll.qlSimpleQuote(Currency&amp;$C57&amp;$D57&amp;QuoteSuffix,,RateTickValue,Permanent,Trigger,ObjectOverwrite)</f>
        <v>AUDOIS45Y_Quote#0000</v>
      </c>
      <c r="G57" s="166" t="str">
        <f>_xll.ohRangeRetrieveError(F57)</f>
        <v/>
      </c>
      <c r="H57" s="141"/>
      <c r="J57" s="69"/>
      <c r="K57" s="311"/>
      <c r="L57" s="312" t="s">
        <v>27</v>
      </c>
      <c r="M57" s="290" t="s">
        <v>81</v>
      </c>
      <c r="N57" s="303" t="str">
        <f t="shared" si="8"/>
        <v>AUD45YOIS</v>
      </c>
      <c r="O57" s="303" t="str">
        <v>AUD45YOIS=ICAA</v>
      </c>
      <c r="P57" s="292" t="s">
        <v>108</v>
      </c>
      <c r="Q57" s="292" t="s">
        <v>108</v>
      </c>
      <c r="R57" s="292" t="s">
        <v>108</v>
      </c>
      <c r="S57" s="292" t="s">
        <v>108</v>
      </c>
      <c r="T57" s="292" t="e">
        <f t="shared" si="5"/>
        <v>#NUM!</v>
      </c>
      <c r="U57" s="292" t="e">
        <f t="shared" si="6"/>
        <v>#VALUE!</v>
      </c>
      <c r="V57" s="153"/>
      <c r="W57" s="292" t="e">
        <v>#NUM!</v>
      </c>
      <c r="X57" s="153"/>
      <c r="Y57" s="292" t="e">
        <v>#NUM!</v>
      </c>
      <c r="Z57" s="296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6" t="str">
        <f t="shared" si="7"/>
        <v>AUDOIS50Y_Quote</v>
      </c>
      <c r="F58" s="76" t="str">
        <f>_xll.qlSimpleQuote(Currency&amp;$C58&amp;$D58&amp;QuoteSuffix,,RateTickValue,Permanent,Trigger,ObjectOverwrite)</f>
        <v>AUDOIS50Y_Quote#0000</v>
      </c>
      <c r="G58" s="167" t="str">
        <f>_xll.ohRangeRetrieveError(F58)</f>
        <v/>
      </c>
      <c r="H58" s="141"/>
      <c r="J58" s="69"/>
      <c r="K58" s="313"/>
      <c r="L58" s="314" t="s">
        <v>26</v>
      </c>
      <c r="M58" s="293" t="s">
        <v>81</v>
      </c>
      <c r="N58" s="305" t="str">
        <f t="shared" si="8"/>
        <v>AUD50YOIS</v>
      </c>
      <c r="O58" s="305" t="str">
        <v>AUD50YOIS=ICAA</v>
      </c>
      <c r="P58" s="295" t="s">
        <v>108</v>
      </c>
      <c r="Q58" s="295" t="s">
        <v>108</v>
      </c>
      <c r="R58" s="295" t="s">
        <v>108</v>
      </c>
      <c r="S58" s="295" t="s">
        <v>108</v>
      </c>
      <c r="T58" s="295" t="e">
        <f t="shared" si="5"/>
        <v>#NUM!</v>
      </c>
      <c r="U58" s="295" t="e">
        <f t="shared" si="6"/>
        <v>#VALUE!</v>
      </c>
      <c r="V58" s="153"/>
      <c r="W58" s="295" t="e">
        <v>#NUM!</v>
      </c>
      <c r="X58" s="153"/>
      <c r="Y58" s="295" t="e">
        <v>#NUM!</v>
      </c>
      <c r="Z58" s="297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7.7109375" style="155" hidden="1" customWidth="1" outlineLevel="1"/>
    <col min="6" max="6" width="21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244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8">
        <f>_xll.ohTrigger(Z5:Z58)</f>
        <v>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09:16:11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AUDMTOISSW_Quote#0000</v>
      </c>
      <c r="G5" s="166" t="str">
        <f>_xll.ohRangeRetrieveError(F5)</f>
        <v/>
      </c>
      <c r="H5" s="141"/>
      <c r="J5" s="69"/>
      <c r="K5" s="287" t="s">
        <v>245</v>
      </c>
      <c r="L5" s="310" t="s">
        <v>22</v>
      </c>
      <c r="M5" s="287" t="s">
        <v>81</v>
      </c>
      <c r="N5" s="307" t="str">
        <f t="shared" ref="N5:N36" si="1">Currency&amp;$L5&amp;K5&amp;$M5</f>
        <v>AUDSWMTOIS</v>
      </c>
      <c r="O5" s="307" t="str">
        <f t="array" ref="O5:O58">Instruments&amp;"="&amp;VLOOKUP(Contributor,ContributorTable,2,FALSE)</f>
        <v>AUDSWMTOIS=ICAA</v>
      </c>
      <c r="P5" s="289" t="s">
        <v>108</v>
      </c>
      <c r="Q5" s="289" t="s">
        <v>108</v>
      </c>
      <c r="R5" s="289" t="s">
        <v>108</v>
      </c>
      <c r="S5" s="289" t="s">
        <v>108</v>
      </c>
      <c r="T5" s="289" t="e">
        <f>IF(ISERROR(AVERAGE(P5,Q5)),#NUM!,AVERAGE(P5,Q5))</f>
        <v>#NUM!</v>
      </c>
      <c r="U5" s="292" t="e">
        <f>Q5-P5</f>
        <v>#VALUE!</v>
      </c>
      <c r="V5" s="153"/>
      <c r="W5" s="289" t="e">
        <v>#NUM!</v>
      </c>
      <c r="X5" s="153"/>
      <c r="Y5" s="289" t="e">
        <f t="array" ref="Y5:Y58">QuoteLive</f>
        <v>#NUM!</v>
      </c>
      <c r="Z5" s="315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AUDMTOIS2W_Quote</v>
      </c>
      <c r="F6" s="75" t="str">
        <f>_xll.qlSimpleQuote(E6,,RateTickValue,Permanent,Trigger,ObjectOverwrite)</f>
        <v>AUDMTOIS2W_Quote#0000</v>
      </c>
      <c r="G6" s="166" t="str">
        <f>_xll.ohRangeRetrieveError(F6)</f>
        <v/>
      </c>
      <c r="H6" s="141"/>
      <c r="J6" s="69"/>
      <c r="K6" s="290" t="s">
        <v>245</v>
      </c>
      <c r="L6" s="312" t="s">
        <v>21</v>
      </c>
      <c r="M6" s="290" t="s">
        <v>81</v>
      </c>
      <c r="N6" s="303" t="str">
        <f t="shared" si="1"/>
        <v>AUD2WMTOIS</v>
      </c>
      <c r="O6" s="303" t="str">
        <v>AUD2WMTOIS=ICAA</v>
      </c>
      <c r="P6" s="292" t="s">
        <v>108</v>
      </c>
      <c r="Q6" s="292" t="s">
        <v>108</v>
      </c>
      <c r="R6" s="292" t="s">
        <v>108</v>
      </c>
      <c r="S6" s="292" t="s">
        <v>108</v>
      </c>
      <c r="T6" s="292" t="e">
        <f t="shared" ref="T6:T58" si="5">IF(ISERROR(AVERAGE(P6,Q6)),#NUM!,AVERAGE(P6,Q6))</f>
        <v>#NUM!</v>
      </c>
      <c r="U6" s="292" t="e">
        <f t="shared" ref="U6:U58" si="6">Q6-P6</f>
        <v>#VALUE!</v>
      </c>
      <c r="V6" s="153"/>
      <c r="W6" s="292" t="e">
        <v>#NUM!</v>
      </c>
      <c r="X6" s="153"/>
      <c r="Y6" s="292" t="e">
        <v>#NUM!</v>
      </c>
      <c r="Z6" s="296">
        <f>_xll.qlSimpleQuoteSetValue(F6,Y6/100,Trigger)</f>
        <v>0</v>
      </c>
      <c r="AA6" s="70"/>
    </row>
    <row r="7" spans="1:27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4" t="str">
        <f t="shared" si="0"/>
        <v>AUDMTOIS3W_Quote</v>
      </c>
      <c r="F7" s="75" t="str">
        <f>_xll.qlSimpleQuote(E7,,RateTickValue,Permanent,Trigger,ObjectOverwrite)</f>
        <v>AUDMTOIS3W_Quote#0000</v>
      </c>
      <c r="G7" s="166" t="str">
        <f>_xll.ohRangeRetrieveError(F7)</f>
        <v/>
      </c>
      <c r="H7" s="141"/>
      <c r="J7" s="69"/>
      <c r="K7" s="290" t="s">
        <v>245</v>
      </c>
      <c r="L7" s="312" t="s">
        <v>20</v>
      </c>
      <c r="M7" s="290" t="s">
        <v>81</v>
      </c>
      <c r="N7" s="303" t="str">
        <f t="shared" si="1"/>
        <v>AUD3WMTOIS</v>
      </c>
      <c r="O7" s="303" t="str">
        <v>AUD3WMTOIS=ICAA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5"/>
        <v>#NUM!</v>
      </c>
      <c r="U7" s="292" t="e">
        <f t="shared" si="6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</row>
    <row r="8" spans="1:27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4" t="str">
        <f t="shared" si="0"/>
        <v>AUDMTOIS1M_Quote</v>
      </c>
      <c r="F8" s="75" t="str">
        <f>_xll.qlSimpleQuote(E8,,RateTickValue,Permanent,Trigger,ObjectOverwrite)</f>
        <v>AUDMTOIS1M_Quote#0000</v>
      </c>
      <c r="G8" s="166" t="str">
        <f>_xll.ohRangeRetrieveError(F8)</f>
        <v/>
      </c>
      <c r="H8" s="141"/>
      <c r="J8" s="69"/>
      <c r="K8" s="290" t="s">
        <v>245</v>
      </c>
      <c r="L8" s="312" t="s">
        <v>19</v>
      </c>
      <c r="M8" s="290" t="s">
        <v>81</v>
      </c>
      <c r="N8" s="303" t="str">
        <f t="shared" si="1"/>
        <v>AUD1MMTOIS</v>
      </c>
      <c r="O8" s="303" t="str">
        <v>AUD1MMTOIS=ICAA</v>
      </c>
      <c r="P8" s="292" t="s">
        <v>108</v>
      </c>
      <c r="Q8" s="292" t="s">
        <v>108</v>
      </c>
      <c r="R8" s="292" t="s">
        <v>108</v>
      </c>
      <c r="S8" s="292" t="s">
        <v>108</v>
      </c>
      <c r="T8" s="292" t="e">
        <f t="shared" si="5"/>
        <v>#NUM!</v>
      </c>
      <c r="U8" s="292" t="e">
        <f t="shared" si="6"/>
        <v>#VALUE!</v>
      </c>
      <c r="V8" s="153"/>
      <c r="W8" s="292" t="e">
        <v>#NUM!</v>
      </c>
      <c r="X8" s="153"/>
      <c r="Y8" s="292" t="e">
        <v>#NUM!</v>
      </c>
      <c r="Z8" s="296">
        <f>_xll.qlSimpleQuoteSetValue(F8,Y8/100,Trigger)</f>
        <v>0</v>
      </c>
      <c r="AA8" s="70"/>
    </row>
    <row r="9" spans="1:27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4" t="str">
        <f t="shared" si="0"/>
        <v>AUDMTOIS2M_Quote</v>
      </c>
      <c r="F9" s="75" t="str">
        <f>_xll.qlSimpleQuote(E9,,RateTickValue,Permanent,Trigger,ObjectOverwrite)</f>
        <v>AUDMTOIS2M_Quote#0000</v>
      </c>
      <c r="G9" s="166" t="str">
        <f>_xll.ohRangeRetrieveError(F9)</f>
        <v/>
      </c>
      <c r="H9" s="141"/>
      <c r="J9" s="69"/>
      <c r="K9" s="290" t="s">
        <v>245</v>
      </c>
      <c r="L9" s="312" t="s">
        <v>18</v>
      </c>
      <c r="M9" s="290" t="s">
        <v>81</v>
      </c>
      <c r="N9" s="303" t="str">
        <f t="shared" si="1"/>
        <v>AUD2MMTOIS</v>
      </c>
      <c r="O9" s="303" t="str">
        <v>AUD2MMTOIS=ICAA</v>
      </c>
      <c r="P9" s="292" t="s">
        <v>108</v>
      </c>
      <c r="Q9" s="292" t="s">
        <v>108</v>
      </c>
      <c r="R9" s="292" t="s">
        <v>108</v>
      </c>
      <c r="S9" s="292" t="s">
        <v>108</v>
      </c>
      <c r="T9" s="292" t="e">
        <f t="shared" si="5"/>
        <v>#NUM!</v>
      </c>
      <c r="U9" s="292" t="e">
        <f t="shared" si="6"/>
        <v>#VALUE!</v>
      </c>
      <c r="V9" s="153"/>
      <c r="W9" s="292" t="e">
        <v>#NUM!</v>
      </c>
      <c r="X9" s="153"/>
      <c r="Y9" s="292" t="e">
        <v>#NUM!</v>
      </c>
      <c r="Z9" s="296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4" t="str">
        <f t="shared" si="0"/>
        <v>AUDMTOIS3M_Quote</v>
      </c>
      <c r="F10" s="75" t="str">
        <f>_xll.qlSimpleQuote(E10,,RateTickValue,Permanent,Trigger,ObjectOverwrite)</f>
        <v>AUDMTOIS3M_Quote#0000</v>
      </c>
      <c r="G10" s="166" t="str">
        <f>_xll.ohRangeRetrieveError(F10)</f>
        <v/>
      </c>
      <c r="H10" s="141"/>
      <c r="J10" s="69"/>
      <c r="K10" s="290" t="s">
        <v>245</v>
      </c>
      <c r="L10" s="312" t="s">
        <v>17</v>
      </c>
      <c r="M10" s="290" t="s">
        <v>81</v>
      </c>
      <c r="N10" s="303" t="str">
        <f t="shared" si="1"/>
        <v>AUD3MMTOIS</v>
      </c>
      <c r="O10" s="303" t="str">
        <v>AUD3MMTOIS=ICAA</v>
      </c>
      <c r="P10" s="292" t="s">
        <v>108</v>
      </c>
      <c r="Q10" s="292" t="s">
        <v>108</v>
      </c>
      <c r="R10" s="292" t="s">
        <v>108</v>
      </c>
      <c r="S10" s="292" t="s">
        <v>108</v>
      </c>
      <c r="T10" s="292" t="e">
        <f t="shared" si="5"/>
        <v>#NUM!</v>
      </c>
      <c r="U10" s="292" t="e">
        <f t="shared" si="6"/>
        <v>#VALUE!</v>
      </c>
      <c r="V10" s="153"/>
      <c r="W10" s="292" t="e">
        <v>#NUM!</v>
      </c>
      <c r="X10" s="153"/>
      <c r="Y10" s="292" t="e">
        <v>#NUM!</v>
      </c>
      <c r="Z10" s="296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4" t="str">
        <f t="shared" si="0"/>
        <v>AUDMTOIS4M_Quote</v>
      </c>
      <c r="F11" s="75" t="str">
        <f>_xll.qlSimpleQuote(E11,,RateTickValue,Permanent,Trigger,ObjectOverwrite)</f>
        <v>AUDMTOIS4M_Quote#0000</v>
      </c>
      <c r="G11" s="166" t="str">
        <f>_xll.ohRangeRetrieveError(F11)</f>
        <v/>
      </c>
      <c r="H11" s="141"/>
      <c r="J11" s="69"/>
      <c r="K11" s="290" t="s">
        <v>245</v>
      </c>
      <c r="L11" s="312" t="s">
        <v>16</v>
      </c>
      <c r="M11" s="290" t="s">
        <v>81</v>
      </c>
      <c r="N11" s="303" t="str">
        <f t="shared" si="1"/>
        <v>AUD4MMTOIS</v>
      </c>
      <c r="O11" s="303" t="str">
        <v>AUD4MMTOIS=ICAA</v>
      </c>
      <c r="P11" s="292" t="s">
        <v>108</v>
      </c>
      <c r="Q11" s="292" t="s">
        <v>108</v>
      </c>
      <c r="R11" s="292" t="s">
        <v>108</v>
      </c>
      <c r="S11" s="292" t="s">
        <v>108</v>
      </c>
      <c r="T11" s="292" t="e">
        <f t="shared" si="5"/>
        <v>#NUM!</v>
      </c>
      <c r="U11" s="292" t="e">
        <f t="shared" si="6"/>
        <v>#VALUE!</v>
      </c>
      <c r="V11" s="153"/>
      <c r="W11" s="292" t="e">
        <v>#NUM!</v>
      </c>
      <c r="X11" s="153"/>
      <c r="Y11" s="292" t="e">
        <v>#NUM!</v>
      </c>
      <c r="Z11" s="296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4" t="str">
        <f t="shared" si="0"/>
        <v>AUDMTOIS5M_Quote</v>
      </c>
      <c r="F12" s="75" t="str">
        <f>_xll.qlSimpleQuote(E12,,RateTickValue,Permanent,Trigger,ObjectOverwrite)</f>
        <v>AUDMTOIS5M_Quote#0000</v>
      </c>
      <c r="G12" s="166" t="str">
        <f>_xll.ohRangeRetrieveError(F12)</f>
        <v/>
      </c>
      <c r="H12" s="141"/>
      <c r="J12" s="69"/>
      <c r="K12" s="290" t="s">
        <v>245</v>
      </c>
      <c r="L12" s="312" t="s">
        <v>15</v>
      </c>
      <c r="M12" s="290" t="s">
        <v>81</v>
      </c>
      <c r="N12" s="303" t="str">
        <f t="shared" si="1"/>
        <v>AUD5MMTOIS</v>
      </c>
      <c r="O12" s="303" t="str">
        <v>AUD5MMTOIS=ICAA</v>
      </c>
      <c r="P12" s="292" t="s">
        <v>108</v>
      </c>
      <c r="Q12" s="292" t="s">
        <v>108</v>
      </c>
      <c r="R12" s="292" t="s">
        <v>108</v>
      </c>
      <c r="S12" s="292" t="s">
        <v>108</v>
      </c>
      <c r="T12" s="292" t="e">
        <f t="shared" si="5"/>
        <v>#NUM!</v>
      </c>
      <c r="U12" s="292" t="e">
        <f t="shared" si="6"/>
        <v>#VALUE!</v>
      </c>
      <c r="V12" s="153"/>
      <c r="W12" s="292" t="e">
        <v>#NUM!</v>
      </c>
      <c r="X12" s="153"/>
      <c r="Y12" s="292" t="e">
        <v>#NUM!</v>
      </c>
      <c r="Z12" s="296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4" t="str">
        <f t="shared" si="0"/>
        <v>AUDMTOIS6M_Quote</v>
      </c>
      <c r="F13" s="75" t="str">
        <f>_xll.qlSimpleQuote(E13,,RateTickValue,Permanent,Trigger,ObjectOverwrite)</f>
        <v>AUDMTOIS6M_Quote#0000</v>
      </c>
      <c r="G13" s="166" t="str">
        <f>_xll.ohRangeRetrieveError(F13)</f>
        <v/>
      </c>
      <c r="H13" s="141"/>
      <c r="J13" s="69"/>
      <c r="K13" s="290" t="s">
        <v>245</v>
      </c>
      <c r="L13" s="312" t="s">
        <v>14</v>
      </c>
      <c r="M13" s="290" t="s">
        <v>81</v>
      </c>
      <c r="N13" s="303" t="str">
        <f t="shared" si="1"/>
        <v>AUD6MMTOIS</v>
      </c>
      <c r="O13" s="303" t="str">
        <v>AUD6MMTOIS=ICAA</v>
      </c>
      <c r="P13" s="292" t="s">
        <v>108</v>
      </c>
      <c r="Q13" s="292" t="s">
        <v>108</v>
      </c>
      <c r="R13" s="292" t="s">
        <v>108</v>
      </c>
      <c r="S13" s="292" t="s">
        <v>108</v>
      </c>
      <c r="T13" s="292" t="e">
        <f t="shared" si="5"/>
        <v>#NUM!</v>
      </c>
      <c r="U13" s="292" t="e">
        <f t="shared" si="6"/>
        <v>#VALUE!</v>
      </c>
      <c r="V13" s="153"/>
      <c r="W13" s="292" t="e">
        <v>#NUM!</v>
      </c>
      <c r="X13" s="153"/>
      <c r="Y13" s="292" t="e">
        <v>#NUM!</v>
      </c>
      <c r="Z13" s="296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4" t="str">
        <f t="shared" si="0"/>
        <v>AUDMTOIS7M_Quote</v>
      </c>
      <c r="F14" s="75" t="str">
        <f>_xll.qlSimpleQuote(E14,,RateTickValue,Permanent,Trigger,ObjectOverwrite)</f>
        <v>AUDMTOIS7M_Quote#0000</v>
      </c>
      <c r="G14" s="166" t="str">
        <f>_xll.ohRangeRetrieveError(F14)</f>
        <v/>
      </c>
      <c r="H14" s="141"/>
      <c r="J14" s="69"/>
      <c r="K14" s="290" t="s">
        <v>245</v>
      </c>
      <c r="L14" s="312" t="s">
        <v>13</v>
      </c>
      <c r="M14" s="290" t="s">
        <v>81</v>
      </c>
      <c r="N14" s="303" t="str">
        <f t="shared" si="1"/>
        <v>AUD7MMTOIS</v>
      </c>
      <c r="O14" s="303" t="str">
        <v>AUD7MMTOIS=ICAA</v>
      </c>
      <c r="P14" s="292" t="s">
        <v>108</v>
      </c>
      <c r="Q14" s="292" t="s">
        <v>108</v>
      </c>
      <c r="R14" s="292" t="s">
        <v>108</v>
      </c>
      <c r="S14" s="292" t="s">
        <v>108</v>
      </c>
      <c r="T14" s="292" t="e">
        <f t="shared" si="5"/>
        <v>#NUM!</v>
      </c>
      <c r="U14" s="292" t="e">
        <f t="shared" si="6"/>
        <v>#VALUE!</v>
      </c>
      <c r="V14" s="153"/>
      <c r="W14" s="292" t="e">
        <v>#NUM!</v>
      </c>
      <c r="X14" s="153"/>
      <c r="Y14" s="292" t="e">
        <v>#NUM!</v>
      </c>
      <c r="Z14" s="296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4" t="str">
        <f t="shared" si="0"/>
        <v>AUDMTOIS8M_Quote</v>
      </c>
      <c r="F15" s="75" t="str">
        <f>_xll.qlSimpleQuote(E15,,RateTickValue,Permanent,Trigger,ObjectOverwrite)</f>
        <v>AUDMTOIS8M_Quote#0000</v>
      </c>
      <c r="G15" s="166" t="str">
        <f>_xll.ohRangeRetrieveError(F15)</f>
        <v/>
      </c>
      <c r="H15" s="141"/>
      <c r="J15" s="69"/>
      <c r="K15" s="290" t="s">
        <v>245</v>
      </c>
      <c r="L15" s="312" t="s">
        <v>12</v>
      </c>
      <c r="M15" s="290" t="s">
        <v>81</v>
      </c>
      <c r="N15" s="303" t="str">
        <f t="shared" si="1"/>
        <v>AUD8MMTOIS</v>
      </c>
      <c r="O15" s="303" t="str">
        <v>AUD8MMTOIS=ICAA</v>
      </c>
      <c r="P15" s="292" t="s">
        <v>108</v>
      </c>
      <c r="Q15" s="292" t="s">
        <v>108</v>
      </c>
      <c r="R15" s="292" t="s">
        <v>108</v>
      </c>
      <c r="S15" s="292" t="s">
        <v>108</v>
      </c>
      <c r="T15" s="292" t="e">
        <f t="shared" si="5"/>
        <v>#NUM!</v>
      </c>
      <c r="U15" s="292" t="e">
        <f t="shared" si="6"/>
        <v>#VALUE!</v>
      </c>
      <c r="V15" s="153"/>
      <c r="W15" s="292" t="e">
        <v>#NUM!</v>
      </c>
      <c r="X15" s="153"/>
      <c r="Y15" s="292" t="e">
        <v>#NUM!</v>
      </c>
      <c r="Z15" s="296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4" t="str">
        <f t="shared" si="0"/>
        <v>AUDMTOIS9M_Quote</v>
      </c>
      <c r="F16" s="75" t="str">
        <f>_xll.qlSimpleQuote(E16,,RateTickValue,Permanent,Trigger,ObjectOverwrite)</f>
        <v>AUDMTOIS9M_Quote#0000</v>
      </c>
      <c r="G16" s="166" t="str">
        <f>_xll.ohRangeRetrieveError(F16)</f>
        <v/>
      </c>
      <c r="H16" s="141"/>
      <c r="J16" s="69"/>
      <c r="K16" s="290" t="s">
        <v>245</v>
      </c>
      <c r="L16" s="312" t="s">
        <v>11</v>
      </c>
      <c r="M16" s="290" t="s">
        <v>81</v>
      </c>
      <c r="N16" s="303" t="str">
        <f t="shared" si="1"/>
        <v>AUD9MMTOIS</v>
      </c>
      <c r="O16" s="303" t="str">
        <v>AUD9MMTOIS=ICAA</v>
      </c>
      <c r="P16" s="292" t="s">
        <v>108</v>
      </c>
      <c r="Q16" s="292" t="s">
        <v>108</v>
      </c>
      <c r="R16" s="292" t="s">
        <v>108</v>
      </c>
      <c r="S16" s="292" t="s">
        <v>108</v>
      </c>
      <c r="T16" s="292" t="e">
        <f t="shared" si="5"/>
        <v>#NUM!</v>
      </c>
      <c r="U16" s="292" t="e">
        <f t="shared" si="6"/>
        <v>#VALUE!</v>
      </c>
      <c r="V16" s="153"/>
      <c r="W16" s="292" t="e">
        <v>#NUM!</v>
      </c>
      <c r="X16" s="153"/>
      <c r="Y16" s="292" t="e">
        <v>#NUM!</v>
      </c>
      <c r="Z16" s="296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4" t="str">
        <f t="shared" si="0"/>
        <v>AUDMTOIS10M_Quote</v>
      </c>
      <c r="F17" s="75" t="str">
        <f>_xll.qlSimpleQuote(E17,,RateTickValue,Permanent,Trigger,ObjectOverwrite)</f>
        <v>AUDMTOIS10M_Quote#0000</v>
      </c>
      <c r="G17" s="166" t="str">
        <f>_xll.ohRangeRetrieveError(F17)</f>
        <v/>
      </c>
      <c r="H17" s="141"/>
      <c r="J17" s="69"/>
      <c r="K17" s="290" t="s">
        <v>245</v>
      </c>
      <c r="L17" s="312" t="s">
        <v>10</v>
      </c>
      <c r="M17" s="290" t="s">
        <v>81</v>
      </c>
      <c r="N17" s="303" t="str">
        <f t="shared" si="1"/>
        <v>AUD10MMTOIS</v>
      </c>
      <c r="O17" s="303" t="str">
        <v>AUD10MMTOIS=ICAA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292" t="e">
        <f t="shared" si="5"/>
        <v>#NUM!</v>
      </c>
      <c r="U17" s="292" t="e">
        <f t="shared" si="6"/>
        <v>#VALUE!</v>
      </c>
      <c r="V17" s="153"/>
      <c r="W17" s="292" t="e">
        <v>#NUM!</v>
      </c>
      <c r="X17" s="153"/>
      <c r="Y17" s="292" t="e">
        <v>#NUM!</v>
      </c>
      <c r="Z17" s="296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4" t="str">
        <f t="shared" si="0"/>
        <v>AUDMTOIS11M_Quote</v>
      </c>
      <c r="F18" s="75" t="str">
        <f>_xll.qlSimpleQuote(E18,,RateTickValue,Permanent,Trigger,ObjectOverwrite)</f>
        <v>AUDMTOIS11M_Quote#0000</v>
      </c>
      <c r="G18" s="166" t="str">
        <f>_xll.ohRangeRetrieveError(F18)</f>
        <v/>
      </c>
      <c r="H18" s="141"/>
      <c r="J18" s="69"/>
      <c r="K18" s="290" t="s">
        <v>245</v>
      </c>
      <c r="L18" s="312" t="s">
        <v>9</v>
      </c>
      <c r="M18" s="290" t="s">
        <v>81</v>
      </c>
      <c r="N18" s="303" t="str">
        <f t="shared" si="1"/>
        <v>AUD11MMTOIS</v>
      </c>
      <c r="O18" s="303" t="str">
        <v>AUD11MMTOIS=ICAA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292" t="e">
        <f t="shared" si="5"/>
        <v>#NUM!</v>
      </c>
      <c r="U18" s="292" t="e">
        <f t="shared" si="6"/>
        <v>#VALUE!</v>
      </c>
      <c r="V18" s="153"/>
      <c r="W18" s="292" t="e">
        <v>#NUM!</v>
      </c>
      <c r="X18" s="153"/>
      <c r="Y18" s="292" t="e">
        <v>#NUM!</v>
      </c>
      <c r="Z18" s="296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4" t="str">
        <f t="shared" si="0"/>
        <v>AUDMTOIS1Y_Quote</v>
      </c>
      <c r="F19" s="75" t="str">
        <f>_xll.qlSimpleQuote(E19,,RateTickValue,Permanent,Trigger,ObjectOverwrite)</f>
        <v>AUDMTOIS1Y_Quote#0000</v>
      </c>
      <c r="G19" s="166" t="str">
        <f>_xll.ohRangeRetrieveError(F19)</f>
        <v/>
      </c>
      <c r="H19" s="141"/>
      <c r="J19" s="69"/>
      <c r="K19" s="290" t="s">
        <v>245</v>
      </c>
      <c r="L19" s="312" t="s">
        <v>8</v>
      </c>
      <c r="M19" s="290" t="s">
        <v>81</v>
      </c>
      <c r="N19" s="303" t="str">
        <f t="shared" si="1"/>
        <v>AUD1YMTOIS</v>
      </c>
      <c r="O19" s="303" t="str">
        <v>AUD1YMTOIS=ICAA</v>
      </c>
      <c r="P19" s="292">
        <v>1.833</v>
      </c>
      <c r="Q19" s="292">
        <v>1.883</v>
      </c>
      <c r="R19" s="292">
        <v>0</v>
      </c>
      <c r="S19" s="292">
        <v>1.8580000000000001</v>
      </c>
      <c r="T19" s="292">
        <f t="shared" si="5"/>
        <v>1.8580000000000001</v>
      </c>
      <c r="U19" s="292">
        <f t="shared" si="6"/>
        <v>5.0000000000000044E-2</v>
      </c>
      <c r="V19" s="153"/>
      <c r="W19" s="292">
        <v>1.8980000000000001</v>
      </c>
      <c r="X19" s="153"/>
      <c r="Y19" s="292">
        <v>1.8580000000000001</v>
      </c>
      <c r="Z19" s="296">
        <f>_xll.qlSimpleQuoteSetValue(F19,Y19/100,Trigger)</f>
        <v>-4.0000000000000105E-4</v>
      </c>
      <c r="AA19" s="70"/>
    </row>
    <row r="20" spans="1:27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4" t="str">
        <f t="shared" si="0"/>
        <v>AUDMTOIS13M_Quote</v>
      </c>
      <c r="F20" s="75" t="str">
        <f>_xll.qlSimpleQuote(E20,,RateTickValue,Permanent,Trigger,ObjectOverwrite)</f>
        <v>AUDMTOIS13M_Quote#0000</v>
      </c>
      <c r="G20" s="166" t="str">
        <f>_xll.ohRangeRetrieveError(F20)</f>
        <v/>
      </c>
      <c r="H20" s="141"/>
      <c r="J20" s="69"/>
      <c r="K20" s="290" t="s">
        <v>245</v>
      </c>
      <c r="L20" s="312" t="s">
        <v>98</v>
      </c>
      <c r="M20" s="290" t="s">
        <v>81</v>
      </c>
      <c r="N20" s="303" t="str">
        <f t="shared" si="1"/>
        <v>AUD13MMTOIS</v>
      </c>
      <c r="O20" s="303" t="str">
        <v>AUD13MMTOIS=ICAA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292" t="e">
        <f t="shared" si="5"/>
        <v>#NUM!</v>
      </c>
      <c r="U20" s="292" t="e">
        <f t="shared" si="6"/>
        <v>#VALUE!</v>
      </c>
      <c r="V20" s="153"/>
      <c r="W20" s="292" t="e">
        <v>#NUM!</v>
      </c>
      <c r="X20" s="153"/>
      <c r="Y20" s="292" t="e">
        <v>#NUM!</v>
      </c>
      <c r="Z20" s="296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4" t="str">
        <f t="shared" si="0"/>
        <v>AUDMTOIS14M_Quote</v>
      </c>
      <c r="F21" s="75" t="str">
        <f>_xll.qlSimpleQuote(E21,,RateTickValue,Permanent,Trigger,ObjectOverwrite)</f>
        <v>AUDMTOIS14M_Quote#0000</v>
      </c>
      <c r="G21" s="166" t="str">
        <f>_xll.ohRangeRetrieveError(F21)</f>
        <v/>
      </c>
      <c r="H21" s="141"/>
      <c r="J21" s="69"/>
      <c r="K21" s="290" t="s">
        <v>245</v>
      </c>
      <c r="L21" s="312" t="s">
        <v>97</v>
      </c>
      <c r="M21" s="290" t="s">
        <v>81</v>
      </c>
      <c r="N21" s="303" t="str">
        <f t="shared" si="1"/>
        <v>AUD14MMTOIS</v>
      </c>
      <c r="O21" s="303" t="str">
        <v>AUD14MMTOIS=ICAA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5"/>
        <v>#NUM!</v>
      </c>
      <c r="U21" s="292" t="e">
        <f t="shared" si="6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4" t="str">
        <f t="shared" si="0"/>
        <v>AUDMTOIS15M_Quote</v>
      </c>
      <c r="F22" s="75" t="str">
        <f>_xll.qlSimpleQuote(E22,,RateTickValue,Permanent,Trigger,ObjectOverwrite)</f>
        <v>AUDMTOIS15M_Quote#0000</v>
      </c>
      <c r="G22" s="166" t="str">
        <f>_xll.ohRangeRetrieveError(F22)</f>
        <v/>
      </c>
      <c r="H22" s="141"/>
      <c r="J22" s="69"/>
      <c r="K22" s="290" t="s">
        <v>245</v>
      </c>
      <c r="L22" s="312" t="s">
        <v>66</v>
      </c>
      <c r="M22" s="290" t="s">
        <v>81</v>
      </c>
      <c r="N22" s="303" t="str">
        <f t="shared" si="1"/>
        <v>AUD15MMTOIS</v>
      </c>
      <c r="O22" s="303" t="str">
        <v>AUD15MMTOIS=ICAA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5"/>
        <v>#NUM!</v>
      </c>
      <c r="U22" s="292" t="e">
        <f t="shared" si="6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4" t="str">
        <f t="shared" si="0"/>
        <v>AUDMTOIS16M_Quote</v>
      </c>
      <c r="F23" s="75" t="str">
        <f>_xll.qlSimpleQuote(E23,,RateTickValue,Permanent,Trigger,ObjectOverwrite)</f>
        <v>AUDMTOIS16M_Quote#0000</v>
      </c>
      <c r="G23" s="166" t="str">
        <f>_xll.ohRangeRetrieveError(F23)</f>
        <v/>
      </c>
      <c r="H23" s="141"/>
      <c r="J23" s="69"/>
      <c r="K23" s="290" t="s">
        <v>245</v>
      </c>
      <c r="L23" s="312" t="s">
        <v>96</v>
      </c>
      <c r="M23" s="290" t="s">
        <v>81</v>
      </c>
      <c r="N23" s="303" t="str">
        <f t="shared" si="1"/>
        <v>AUD16MMTOIS</v>
      </c>
      <c r="O23" s="303" t="str">
        <v>AUD16MMTOIS=ICAA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292" t="e">
        <f t="shared" si="5"/>
        <v>#NUM!</v>
      </c>
      <c r="U23" s="292" t="e">
        <f t="shared" si="6"/>
        <v>#VALUE!</v>
      </c>
      <c r="V23" s="153"/>
      <c r="W23" s="292" t="e">
        <v>#NUM!</v>
      </c>
      <c r="X23" s="153"/>
      <c r="Y23" s="292" t="e">
        <v>#NUM!</v>
      </c>
      <c r="Z23" s="296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4" t="str">
        <f t="shared" si="0"/>
        <v>AUDMTOIS17M_Quote</v>
      </c>
      <c r="F24" s="75" t="str">
        <f>_xll.qlSimpleQuote(E24,,RateTickValue,Permanent,Trigger,ObjectOverwrite)</f>
        <v>AUDMTOIS17M_Quote#0000</v>
      </c>
      <c r="G24" s="166" t="str">
        <f>_xll.ohRangeRetrieveError(F24)</f>
        <v/>
      </c>
      <c r="H24" s="141"/>
      <c r="J24" s="69"/>
      <c r="K24" s="290" t="s">
        <v>245</v>
      </c>
      <c r="L24" s="312" t="s">
        <v>95</v>
      </c>
      <c r="M24" s="290" t="s">
        <v>81</v>
      </c>
      <c r="N24" s="303" t="str">
        <f t="shared" si="1"/>
        <v>AUD17MMTOIS</v>
      </c>
      <c r="O24" s="303" t="str">
        <v>AUD17MMTOIS=ICAA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5"/>
        <v>#NUM!</v>
      </c>
      <c r="U24" s="292" t="e">
        <f t="shared" si="6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4" t="str">
        <f t="shared" si="0"/>
        <v>AUDMTOIS18M_Quote</v>
      </c>
      <c r="F25" s="75" t="str">
        <f>_xll.qlSimpleQuote(E25,,RateTickValue,Permanent,Trigger,ObjectOverwrite)</f>
        <v>AUDMTOIS18M_Quote#0000</v>
      </c>
      <c r="G25" s="166" t="str">
        <f>_xll.ohRangeRetrieveError(F25)</f>
        <v/>
      </c>
      <c r="H25" s="141"/>
      <c r="J25" s="69"/>
      <c r="K25" s="290" t="s">
        <v>245</v>
      </c>
      <c r="L25" s="312" t="s">
        <v>65</v>
      </c>
      <c r="M25" s="290" t="s">
        <v>81</v>
      </c>
      <c r="N25" s="303" t="str">
        <f t="shared" si="1"/>
        <v>AUD18MMTOIS</v>
      </c>
      <c r="O25" s="303" t="str">
        <v>AUD18MMTOIS=ICAA</v>
      </c>
      <c r="P25" s="292">
        <v>1.7949999999999999</v>
      </c>
      <c r="Q25" s="292">
        <v>1.845</v>
      </c>
      <c r="R25" s="292">
        <v>0</v>
      </c>
      <c r="S25" s="292">
        <v>1.8199999999999998</v>
      </c>
      <c r="T25" s="292">
        <f t="shared" si="5"/>
        <v>1.8199999999999998</v>
      </c>
      <c r="U25" s="292">
        <f t="shared" si="6"/>
        <v>5.0000000000000044E-2</v>
      </c>
      <c r="V25" s="153"/>
      <c r="W25" s="292">
        <v>1.8650000000000002</v>
      </c>
      <c r="X25" s="153"/>
      <c r="Y25" s="292">
        <v>1.8199999999999998</v>
      </c>
      <c r="Z25" s="296">
        <f>_xll.qlSimpleQuoteSetValue(F25,Y25/100,Trigger)</f>
        <v>-4.5000000000000595E-4</v>
      </c>
      <c r="AA25" s="70"/>
    </row>
    <row r="26" spans="1:27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4" t="str">
        <f t="shared" si="0"/>
        <v>AUDMTOIS19M_Quote</v>
      </c>
      <c r="F26" s="75" t="str">
        <f>_xll.qlSimpleQuote(E26,,RateTickValue,Permanent,Trigger,ObjectOverwrite)</f>
        <v>AUDMTOIS19M_Quote#0000</v>
      </c>
      <c r="G26" s="166" t="str">
        <f>_xll.ohRangeRetrieveError(F26)</f>
        <v/>
      </c>
      <c r="H26" s="141"/>
      <c r="J26" s="69"/>
      <c r="K26" s="290" t="s">
        <v>245</v>
      </c>
      <c r="L26" s="312" t="s">
        <v>94</v>
      </c>
      <c r="M26" s="290" t="s">
        <v>81</v>
      </c>
      <c r="N26" s="303" t="str">
        <f t="shared" si="1"/>
        <v>AUD19MMTOIS</v>
      </c>
      <c r="O26" s="303" t="str">
        <v>AUD19MMTOIS=ICAA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5"/>
        <v>#NUM!</v>
      </c>
      <c r="U26" s="292" t="e">
        <f t="shared" si="6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4" t="str">
        <f t="shared" si="0"/>
        <v>AUDMTOIS20M_Quote</v>
      </c>
      <c r="F27" s="75" t="str">
        <f>_xll.qlSimpleQuote(E27,,RateTickValue,Permanent,Trigger,ObjectOverwrite)</f>
        <v>AUDMTOIS20M_Quote#0000</v>
      </c>
      <c r="G27" s="166" t="str">
        <f>_xll.ohRangeRetrieveError(F27)</f>
        <v/>
      </c>
      <c r="H27" s="141"/>
      <c r="J27" s="69"/>
      <c r="K27" s="290" t="s">
        <v>245</v>
      </c>
      <c r="L27" s="312" t="s">
        <v>93</v>
      </c>
      <c r="M27" s="290" t="s">
        <v>81</v>
      </c>
      <c r="N27" s="303" t="str">
        <f t="shared" si="1"/>
        <v>AUD20MMTOIS</v>
      </c>
      <c r="O27" s="303" t="str">
        <v>AUD20MMTOIS=ICAA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5"/>
        <v>#NUM!</v>
      </c>
      <c r="U27" s="292" t="e">
        <f t="shared" si="6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4" t="str">
        <f t="shared" si="0"/>
        <v>AUDMTOIS21M_Quote</v>
      </c>
      <c r="F28" s="75" t="str">
        <f>_xll.qlSimpleQuote(E28,,RateTickValue,Permanent,Trigger,ObjectOverwrite)</f>
        <v>AUDMTOIS21M_Quote#0000</v>
      </c>
      <c r="G28" s="166" t="str">
        <f>_xll.ohRangeRetrieveError(F28)</f>
        <v/>
      </c>
      <c r="H28" s="141"/>
      <c r="J28" s="69"/>
      <c r="K28" s="290" t="s">
        <v>245</v>
      </c>
      <c r="L28" s="312" t="s">
        <v>64</v>
      </c>
      <c r="M28" s="290" t="s">
        <v>81</v>
      </c>
      <c r="N28" s="303" t="str">
        <f t="shared" si="1"/>
        <v>AUD21MMTOIS</v>
      </c>
      <c r="O28" s="303" t="str">
        <v>AUD21MMTOIS=ICAA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292" t="e">
        <f t="shared" si="5"/>
        <v>#NUM!</v>
      </c>
      <c r="U28" s="292" t="e">
        <f t="shared" si="6"/>
        <v>#VALUE!</v>
      </c>
      <c r="V28" s="153"/>
      <c r="W28" s="292" t="e">
        <v>#NUM!</v>
      </c>
      <c r="X28" s="153"/>
      <c r="Y28" s="292" t="e">
        <v>#NUM!</v>
      </c>
      <c r="Z28" s="296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4" t="str">
        <f t="shared" si="0"/>
        <v>AUDMTOIS22M_Quote</v>
      </c>
      <c r="F29" s="75" t="str">
        <f>_xll.qlSimpleQuote(E29,,RateTickValue,Permanent,Trigger,ObjectOverwrite)</f>
        <v>AUDMTOIS22M_Quote#0000</v>
      </c>
      <c r="G29" s="166" t="str">
        <f>_xll.ohRangeRetrieveError(F29)</f>
        <v/>
      </c>
      <c r="H29" s="141"/>
      <c r="J29" s="69"/>
      <c r="K29" s="290" t="s">
        <v>245</v>
      </c>
      <c r="L29" s="312" t="s">
        <v>92</v>
      </c>
      <c r="M29" s="290" t="s">
        <v>81</v>
      </c>
      <c r="N29" s="303" t="str">
        <f t="shared" si="1"/>
        <v>AUD22MMTOIS</v>
      </c>
      <c r="O29" s="303" t="str">
        <v>AUD22MMTOIS=ICAA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5"/>
        <v>#NUM!</v>
      </c>
      <c r="U29" s="292" t="e">
        <f t="shared" si="6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4" t="str">
        <f t="shared" si="0"/>
        <v>AUDMTOIS23M_Quote</v>
      </c>
      <c r="F30" s="75" t="str">
        <f>_xll.qlSimpleQuote(E30,,RateTickValue,Permanent,Trigger,ObjectOverwrite)</f>
        <v>AUDMTOIS23M_Quote#0000</v>
      </c>
      <c r="G30" s="166" t="str">
        <f>_xll.ohRangeRetrieveError(F30)</f>
        <v/>
      </c>
      <c r="H30" s="141"/>
      <c r="J30" s="69"/>
      <c r="K30" s="290" t="s">
        <v>245</v>
      </c>
      <c r="L30" s="312" t="s">
        <v>91</v>
      </c>
      <c r="M30" s="290" t="s">
        <v>81</v>
      </c>
      <c r="N30" s="303" t="str">
        <f t="shared" si="1"/>
        <v>AUD23MMTOIS</v>
      </c>
      <c r="O30" s="303" t="str">
        <v>AUD23MMTOIS=ICAA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5"/>
        <v>#NUM!</v>
      </c>
      <c r="U30" s="292" t="e">
        <f t="shared" si="6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4" t="str">
        <f t="shared" si="0"/>
        <v>AUDMTOIS2Y_Quote</v>
      </c>
      <c r="F31" s="75" t="str">
        <f>_xll.qlSimpleQuote(E31,,RateTickValue,Permanent,Trigger,ObjectOverwrite)</f>
        <v>AUDMTOIS2Y_Quote#0000</v>
      </c>
      <c r="G31" s="166" t="str">
        <f>_xll.ohRangeRetrieveError(F31)</f>
        <v/>
      </c>
      <c r="H31" s="141"/>
      <c r="J31" s="69"/>
      <c r="K31" s="290" t="s">
        <v>245</v>
      </c>
      <c r="L31" s="312" t="s">
        <v>58</v>
      </c>
      <c r="M31" s="290" t="s">
        <v>81</v>
      </c>
      <c r="N31" s="303" t="str">
        <f t="shared" si="1"/>
        <v>AUD2YMTOIS</v>
      </c>
      <c r="O31" s="303" t="str">
        <v>AUD2YMTOIS=ICAA</v>
      </c>
      <c r="P31" s="292">
        <v>1.8050000000000002</v>
      </c>
      <c r="Q31" s="292">
        <v>1.855</v>
      </c>
      <c r="R31" s="292">
        <v>0</v>
      </c>
      <c r="S31" s="292">
        <v>1.83</v>
      </c>
      <c r="T31" s="292">
        <f t="shared" si="5"/>
        <v>1.83</v>
      </c>
      <c r="U31" s="292">
        <f t="shared" si="6"/>
        <v>4.9999999999999822E-2</v>
      </c>
      <c r="V31" s="153"/>
      <c r="W31" s="292">
        <v>1.8849999999999998</v>
      </c>
      <c r="X31" s="153"/>
      <c r="Y31" s="292">
        <v>1.83</v>
      </c>
      <c r="Z31" s="296">
        <f>_xll.qlSimpleQuoteSetValue(F31,Y31/100,Trigger)</f>
        <v>-5.4999999999999841E-4</v>
      </c>
      <c r="AA31" s="70"/>
    </row>
    <row r="32" spans="1:27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4" t="str">
        <f t="shared" si="0"/>
        <v>AUDMTOIS27M_Quote</v>
      </c>
      <c r="F32" s="75" t="str">
        <f>_xll.qlSimpleQuote(E32,,RateTickValue,Permanent,Trigger,ObjectOverwrite)</f>
        <v>AUDMTOIS27M_Quote#0000</v>
      </c>
      <c r="G32" s="166" t="str">
        <f>_xll.ohRangeRetrieveError(F32)</f>
        <v/>
      </c>
      <c r="H32" s="141"/>
      <c r="J32" s="69"/>
      <c r="K32" s="290" t="s">
        <v>245</v>
      </c>
      <c r="L32" s="312" t="s">
        <v>90</v>
      </c>
      <c r="M32" s="290" t="s">
        <v>81</v>
      </c>
      <c r="N32" s="303" t="str">
        <f t="shared" si="1"/>
        <v>AUD27MMTOIS</v>
      </c>
      <c r="O32" s="303" t="str">
        <v>AUD27MMTOIS=ICAA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5"/>
        <v>#NUM!</v>
      </c>
      <c r="U32" s="292" t="e">
        <f t="shared" si="6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4" t="str">
        <f t="shared" si="0"/>
        <v>AUDMTOIS30M_Quote</v>
      </c>
      <c r="F33" s="75" t="str">
        <f>_xll.qlSimpleQuote(E33,,RateTickValue,Permanent,Trigger,ObjectOverwrite)</f>
        <v>AUDMTOIS30M_Quote#0000</v>
      </c>
      <c r="G33" s="166" t="str">
        <f>_xll.ohRangeRetrieveError(F33)</f>
        <v/>
      </c>
      <c r="H33" s="141"/>
      <c r="J33" s="69"/>
      <c r="K33" s="290" t="s">
        <v>245</v>
      </c>
      <c r="L33" s="312" t="s">
        <v>89</v>
      </c>
      <c r="M33" s="290" t="s">
        <v>81</v>
      </c>
      <c r="N33" s="303" t="str">
        <f t="shared" si="1"/>
        <v>AUD30MMTOIS</v>
      </c>
      <c r="O33" s="303" t="str">
        <v>AUD30MMTOIS=ICAA</v>
      </c>
      <c r="P33" s="292" t="s">
        <v>108</v>
      </c>
      <c r="Q33" s="292" t="s">
        <v>108</v>
      </c>
      <c r="R33" s="292" t="s">
        <v>108</v>
      </c>
      <c r="S33" s="292" t="s">
        <v>108</v>
      </c>
      <c r="T33" s="292" t="e">
        <f t="shared" si="5"/>
        <v>#NUM!</v>
      </c>
      <c r="U33" s="292" t="e">
        <f t="shared" si="6"/>
        <v>#VALUE!</v>
      </c>
      <c r="V33" s="153"/>
      <c r="W33" s="292" t="e">
        <v>#NUM!</v>
      </c>
      <c r="X33" s="153"/>
      <c r="Y33" s="292" t="e">
        <v>#NUM!</v>
      </c>
      <c r="Z33" s="296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4" t="str">
        <f t="shared" si="0"/>
        <v>AUDMTOIS33M_Quote</v>
      </c>
      <c r="F34" s="75" t="str">
        <f>_xll.qlSimpleQuote(E34,,RateTickValue,Permanent,Trigger,ObjectOverwrite)</f>
        <v>AUDMTOIS33M_Quote#0000</v>
      </c>
      <c r="G34" s="166" t="str">
        <f>_xll.ohRangeRetrieveError(F34)</f>
        <v/>
      </c>
      <c r="H34" s="141"/>
      <c r="J34" s="69"/>
      <c r="K34" s="290" t="s">
        <v>245</v>
      </c>
      <c r="L34" s="312" t="s">
        <v>88</v>
      </c>
      <c r="M34" s="290" t="s">
        <v>81</v>
      </c>
      <c r="N34" s="303" t="str">
        <f t="shared" si="1"/>
        <v>AUD33MMTOIS</v>
      </c>
      <c r="O34" s="303" t="str">
        <v>AUD33MMTOIS=ICAA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5"/>
        <v>#NUM!</v>
      </c>
      <c r="U34" s="292" t="e">
        <f t="shared" si="6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4" t="str">
        <f t="shared" si="0"/>
        <v>AUDMTOIS3Y_Quote</v>
      </c>
      <c r="F35" s="75" t="str">
        <f>_xll.qlSimpleQuote(E35,,RateTickValue,Permanent,Trigger,ObjectOverwrite)</f>
        <v>AUDMTOIS3Y_Quote#0000</v>
      </c>
      <c r="G35" s="166" t="str">
        <f>_xll.ohRangeRetrieveError(F35)</f>
        <v/>
      </c>
      <c r="H35" s="141"/>
      <c r="J35" s="69"/>
      <c r="K35" s="290" t="s">
        <v>245</v>
      </c>
      <c r="L35" s="312" t="s">
        <v>57</v>
      </c>
      <c r="M35" s="290" t="s">
        <v>81</v>
      </c>
      <c r="N35" s="303" t="str">
        <f t="shared" si="1"/>
        <v>AUD3YMTOIS</v>
      </c>
      <c r="O35" s="303" t="str">
        <v>AUD3YMTOIS=ICAA</v>
      </c>
      <c r="P35" s="292">
        <v>1.865</v>
      </c>
      <c r="Q35" s="292">
        <v>1.915</v>
      </c>
      <c r="R35" s="292">
        <v>0</v>
      </c>
      <c r="S35" s="292">
        <v>1.8900000000000001</v>
      </c>
      <c r="T35" s="292">
        <f t="shared" si="5"/>
        <v>1.8900000000000001</v>
      </c>
      <c r="U35" s="292">
        <f t="shared" si="6"/>
        <v>5.0000000000000044E-2</v>
      </c>
      <c r="V35" s="153"/>
      <c r="W35" s="292">
        <v>1.9449999999999998</v>
      </c>
      <c r="X35" s="153"/>
      <c r="Y35" s="292">
        <v>1.8900000000000001</v>
      </c>
      <c r="Z35" s="296">
        <f>_xll.qlSimpleQuoteSetValue(F35,Y35/100,Trigger)</f>
        <v>-5.4999999999999841E-4</v>
      </c>
      <c r="AA35" s="70"/>
    </row>
    <row r="36" spans="1:27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4" t="str">
        <f t="shared" si="0"/>
        <v>AUDMTOIS39M_Quote</v>
      </c>
      <c r="F36" s="75" t="str">
        <f>_xll.qlSimpleQuote(E36,,RateTickValue,Permanent,Trigger,ObjectOverwrite)</f>
        <v>AUDMTOIS39M_Quote#0000</v>
      </c>
      <c r="G36" s="166" t="str">
        <f>_xll.ohRangeRetrieveError(F36)</f>
        <v/>
      </c>
      <c r="H36" s="141"/>
      <c r="J36" s="69"/>
      <c r="K36" s="290" t="s">
        <v>245</v>
      </c>
      <c r="L36" s="312" t="s">
        <v>87</v>
      </c>
      <c r="M36" s="290" t="s">
        <v>81</v>
      </c>
      <c r="N36" s="303" t="str">
        <f t="shared" si="1"/>
        <v>AUD39MMTOIS</v>
      </c>
      <c r="O36" s="303" t="str">
        <v>AUD39MMTOIS=ICAA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5"/>
        <v>#NUM!</v>
      </c>
      <c r="U36" s="292" t="e">
        <f t="shared" si="6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AUDMTOIS42M_Quote#0000</v>
      </c>
      <c r="G37" s="166" t="str">
        <f>_xll.ohRangeRetrieveError(F37)</f>
        <v/>
      </c>
      <c r="H37" s="141"/>
      <c r="J37" s="69"/>
      <c r="K37" s="290" t="s">
        <v>245</v>
      </c>
      <c r="L37" s="312" t="s">
        <v>86</v>
      </c>
      <c r="M37" s="290" t="s">
        <v>81</v>
      </c>
      <c r="N37" s="303" t="str">
        <f t="shared" ref="N37:N58" si="8">Currency&amp;$L37&amp;K37&amp;$M37</f>
        <v>AUD42MMTOIS</v>
      </c>
      <c r="O37" s="303" t="str">
        <v>AUD42MMTOIS=ICAA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5"/>
        <v>#NUM!</v>
      </c>
      <c r="U37" s="292" t="e">
        <f t="shared" si="6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4" t="str">
        <f t="shared" si="7"/>
        <v>AUDMTOIS45M_Quote</v>
      </c>
      <c r="F38" s="75" t="str">
        <f>_xll.qlSimpleQuote(E38,,RateTickValue,Permanent,Trigger,ObjectOverwrite)</f>
        <v>AUDMTOIS45M_Quote#0000</v>
      </c>
      <c r="G38" s="166" t="str">
        <f>_xll.ohRangeRetrieveError(F38)</f>
        <v/>
      </c>
      <c r="H38" s="141"/>
      <c r="J38" s="69"/>
      <c r="K38" s="290" t="s">
        <v>245</v>
      </c>
      <c r="L38" s="312" t="s">
        <v>85</v>
      </c>
      <c r="M38" s="290" t="s">
        <v>81</v>
      </c>
      <c r="N38" s="303" t="str">
        <f t="shared" si="8"/>
        <v>AUD45MMTOIS</v>
      </c>
      <c r="O38" s="303" t="str">
        <v>AUD45MMTOIS=ICAA</v>
      </c>
      <c r="P38" s="292" t="s">
        <v>108</v>
      </c>
      <c r="Q38" s="292" t="s">
        <v>108</v>
      </c>
      <c r="R38" s="292" t="s">
        <v>108</v>
      </c>
      <c r="S38" s="292" t="s">
        <v>108</v>
      </c>
      <c r="T38" s="292" t="e">
        <f t="shared" si="5"/>
        <v>#NUM!</v>
      </c>
      <c r="U38" s="292" t="e">
        <f t="shared" si="6"/>
        <v>#VALUE!</v>
      </c>
      <c r="V38" s="153"/>
      <c r="W38" s="292" t="e">
        <v>#NUM!</v>
      </c>
      <c r="X38" s="153"/>
      <c r="Y38" s="292" t="e">
        <v>#NUM!</v>
      </c>
      <c r="Z38" s="296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4" t="str">
        <f t="shared" si="7"/>
        <v>AUDMTOIS4Y_Quote</v>
      </c>
      <c r="F39" s="75" t="str">
        <f>_xll.qlSimpleQuote(E39,,RateTickValue,Permanent,Trigger,ObjectOverwrite)</f>
        <v>AUDMTOIS4Y_Quote#0000</v>
      </c>
      <c r="G39" s="166" t="str">
        <f>_xll.ohRangeRetrieveError(F39)</f>
        <v/>
      </c>
      <c r="H39" s="141"/>
      <c r="J39" s="69"/>
      <c r="K39" s="290" t="s">
        <v>245</v>
      </c>
      <c r="L39" s="312" t="s">
        <v>56</v>
      </c>
      <c r="M39" s="290" t="s">
        <v>81</v>
      </c>
      <c r="N39" s="303" t="str">
        <f t="shared" si="8"/>
        <v>AUD4YMTOIS</v>
      </c>
      <c r="O39" s="303" t="str">
        <v>AUD4YMTOIS=ICAA</v>
      </c>
      <c r="P39" s="292">
        <v>1.9330000000000001</v>
      </c>
      <c r="Q39" s="292">
        <v>1.9830000000000001</v>
      </c>
      <c r="R39" s="292">
        <v>0</v>
      </c>
      <c r="S39" s="292">
        <v>1.958</v>
      </c>
      <c r="T39" s="292">
        <f t="shared" si="5"/>
        <v>1.9580000000000002</v>
      </c>
      <c r="U39" s="292">
        <f t="shared" si="6"/>
        <v>5.0000000000000044E-2</v>
      </c>
      <c r="V39" s="153"/>
      <c r="W39" s="292">
        <v>2.0129999999999999</v>
      </c>
      <c r="X39" s="153"/>
      <c r="Y39" s="292">
        <v>1.9580000000000002</v>
      </c>
      <c r="Z39" s="296">
        <f>_xll.qlSimpleQuoteSetValue(F39,Y39/100,Trigger)</f>
        <v>-5.4999999999999841E-4</v>
      </c>
      <c r="AA39" s="70"/>
    </row>
    <row r="40" spans="1:27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4" t="str">
        <f t="shared" si="7"/>
        <v>AUDMTOIS51M_Quote</v>
      </c>
      <c r="F40" s="75" t="str">
        <f>_xll.qlSimpleQuote(E40,,RateTickValue,Permanent,Trigger,ObjectOverwrite)</f>
        <v>AUDMTOIS51M_Quote#0000</v>
      </c>
      <c r="G40" s="166" t="str">
        <f>_xll.ohRangeRetrieveError(F40)</f>
        <v/>
      </c>
      <c r="H40" s="141"/>
      <c r="J40" s="69"/>
      <c r="K40" s="290" t="s">
        <v>245</v>
      </c>
      <c r="L40" s="312" t="s">
        <v>84</v>
      </c>
      <c r="M40" s="290" t="s">
        <v>81</v>
      </c>
      <c r="N40" s="303" t="str">
        <f t="shared" si="8"/>
        <v>AUD51MMTOIS</v>
      </c>
      <c r="O40" s="303" t="str">
        <v>AUD51MMTOIS=ICAA</v>
      </c>
      <c r="P40" s="292" t="s">
        <v>108</v>
      </c>
      <c r="Q40" s="292" t="s">
        <v>108</v>
      </c>
      <c r="R40" s="292" t="s">
        <v>108</v>
      </c>
      <c r="S40" s="292" t="s">
        <v>108</v>
      </c>
      <c r="T40" s="292" t="e">
        <f t="shared" si="5"/>
        <v>#NUM!</v>
      </c>
      <c r="U40" s="292" t="e">
        <f t="shared" si="6"/>
        <v>#VALUE!</v>
      </c>
      <c r="V40" s="153"/>
      <c r="W40" s="292" t="e">
        <v>#NUM!</v>
      </c>
      <c r="X40" s="153"/>
      <c r="Y40" s="292" t="e">
        <v>#NUM!</v>
      </c>
      <c r="Z40" s="296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4" t="str">
        <f t="shared" si="7"/>
        <v>AUDMTOIS54M_Quote</v>
      </c>
      <c r="F41" s="75" t="str">
        <f>_xll.qlSimpleQuote(E41,,RateTickValue,Permanent,Trigger,ObjectOverwrite)</f>
        <v>AUDMTOIS54M_Quote#0000</v>
      </c>
      <c r="G41" s="166" t="str">
        <f>_xll.ohRangeRetrieveError(F41)</f>
        <v/>
      </c>
      <c r="H41" s="141"/>
      <c r="J41" s="69"/>
      <c r="K41" s="290" t="s">
        <v>245</v>
      </c>
      <c r="L41" s="312" t="s">
        <v>83</v>
      </c>
      <c r="M41" s="290" t="s">
        <v>81</v>
      </c>
      <c r="N41" s="303" t="str">
        <f t="shared" si="8"/>
        <v>AUD54MMTOIS</v>
      </c>
      <c r="O41" s="303" t="str">
        <v>AUD54MMTOIS=ICAA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5"/>
        <v>#NUM!</v>
      </c>
      <c r="U41" s="292" t="e">
        <f t="shared" si="6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4" t="str">
        <f t="shared" si="7"/>
        <v>AUDMTOIS57M_Quote</v>
      </c>
      <c r="F42" s="75" t="str">
        <f>_xll.qlSimpleQuote(E42,,RateTickValue,Permanent,Trigger,ObjectOverwrite)</f>
        <v>AUDMTOIS57M_Quote#0000</v>
      </c>
      <c r="G42" s="166" t="str">
        <f>_xll.ohRangeRetrieveError(F42)</f>
        <v/>
      </c>
      <c r="H42" s="141"/>
      <c r="J42" s="69"/>
      <c r="K42" s="290" t="s">
        <v>245</v>
      </c>
      <c r="L42" s="312" t="s">
        <v>82</v>
      </c>
      <c r="M42" s="290" t="s">
        <v>81</v>
      </c>
      <c r="N42" s="303" t="str">
        <f t="shared" si="8"/>
        <v>AUD57MMTOIS</v>
      </c>
      <c r="O42" s="303" t="str">
        <v>AUD57MMTOIS=ICAA</v>
      </c>
      <c r="P42" s="292" t="s">
        <v>108</v>
      </c>
      <c r="Q42" s="292" t="s">
        <v>108</v>
      </c>
      <c r="R42" s="292" t="s">
        <v>108</v>
      </c>
      <c r="S42" s="292" t="s">
        <v>108</v>
      </c>
      <c r="T42" s="292" t="e">
        <f t="shared" si="5"/>
        <v>#NUM!</v>
      </c>
      <c r="U42" s="292" t="e">
        <f t="shared" si="6"/>
        <v>#VALUE!</v>
      </c>
      <c r="V42" s="153"/>
      <c r="W42" s="292" t="e">
        <v>#NUM!</v>
      </c>
      <c r="X42" s="153"/>
      <c r="Y42" s="292" t="e">
        <v>#NUM!</v>
      </c>
      <c r="Z42" s="296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4" t="str">
        <f t="shared" si="7"/>
        <v>AUDMTOIS5Y_Quote</v>
      </c>
      <c r="F43" s="75" t="str">
        <f>_xll.qlSimpleQuote(E43,,RateTickValue,Permanent,Trigger,ObjectOverwrite)</f>
        <v>AUDMTOIS5Y_Quote#0000</v>
      </c>
      <c r="G43" s="166" t="str">
        <f>_xll.ohRangeRetrieveError(F43)</f>
        <v/>
      </c>
      <c r="H43" s="141"/>
      <c r="J43" s="69"/>
      <c r="K43" s="290" t="s">
        <v>245</v>
      </c>
      <c r="L43" s="312" t="s">
        <v>55</v>
      </c>
      <c r="M43" s="290" t="s">
        <v>81</v>
      </c>
      <c r="N43" s="303" t="str">
        <f t="shared" si="8"/>
        <v>AUD5YMTOIS</v>
      </c>
      <c r="O43" s="303" t="str">
        <v>AUD5YMTOIS=ICAA</v>
      </c>
      <c r="P43" s="292">
        <v>2.0249999999999999</v>
      </c>
      <c r="Q43" s="292">
        <v>2.0750000000000002</v>
      </c>
      <c r="R43" s="292">
        <v>0</v>
      </c>
      <c r="S43" s="292">
        <v>2.0499999999999998</v>
      </c>
      <c r="T43" s="292">
        <f t="shared" si="5"/>
        <v>2.0499999999999998</v>
      </c>
      <c r="U43" s="292">
        <f t="shared" si="6"/>
        <v>5.0000000000000266E-2</v>
      </c>
      <c r="V43" s="153"/>
      <c r="W43" s="292">
        <v>2.11</v>
      </c>
      <c r="X43" s="153"/>
      <c r="Y43" s="292">
        <v>2.0499999999999998</v>
      </c>
      <c r="Z43" s="296">
        <f>_xll.qlSimpleQuoteSetValue(F43,Y43/100,Trigger)</f>
        <v>-5.9999999999999984E-4</v>
      </c>
      <c r="AA43" s="70"/>
    </row>
    <row r="44" spans="1:27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4" t="str">
        <f t="shared" si="7"/>
        <v>AUDMTOIS6Y_Quote</v>
      </c>
      <c r="F44" s="75" t="str">
        <f>_xll.qlSimpleQuote(E44,,RateTickValue,Permanent,Trigger,ObjectOverwrite)</f>
        <v>AUDMTOIS6Y_Quote#0000</v>
      </c>
      <c r="G44" s="166" t="str">
        <f>_xll.ohRangeRetrieveError(F44)</f>
        <v/>
      </c>
      <c r="H44" s="141"/>
      <c r="J44" s="69"/>
      <c r="K44" s="290" t="s">
        <v>245</v>
      </c>
      <c r="L44" s="312" t="s">
        <v>54</v>
      </c>
      <c r="M44" s="290" t="s">
        <v>81</v>
      </c>
      <c r="N44" s="303" t="str">
        <f t="shared" si="8"/>
        <v>AUD6YMTOIS</v>
      </c>
      <c r="O44" s="303" t="str">
        <v>AUD6YMTOIS=ICAA</v>
      </c>
      <c r="P44" s="292">
        <v>2.12</v>
      </c>
      <c r="Q44" s="292">
        <v>2.17</v>
      </c>
      <c r="R44" s="292">
        <v>0</v>
      </c>
      <c r="S44" s="292">
        <v>2.145</v>
      </c>
      <c r="T44" s="292">
        <f t="shared" si="5"/>
        <v>2.145</v>
      </c>
      <c r="U44" s="292">
        <f t="shared" si="6"/>
        <v>4.9999999999999822E-2</v>
      </c>
      <c r="V44" s="153"/>
      <c r="W44" s="292">
        <v>2.2050000000000001</v>
      </c>
      <c r="X44" s="153"/>
      <c r="Y44" s="292">
        <v>2.145</v>
      </c>
      <c r="Z44" s="296">
        <f>_xll.qlSimpleQuoteSetValue(F44,Y44/100,Trigger)</f>
        <v>-5.9999999999999984E-4</v>
      </c>
      <c r="AA44" s="70"/>
    </row>
    <row r="45" spans="1:27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4" t="str">
        <f t="shared" si="7"/>
        <v>AUDMTOIS7Y_Quote</v>
      </c>
      <c r="F45" s="75" t="str">
        <f>_xll.qlSimpleQuote(E45,,RateTickValue,Permanent,Trigger,ObjectOverwrite)</f>
        <v>AUDMTOIS7Y_Quote#0000</v>
      </c>
      <c r="G45" s="166" t="str">
        <f>_xll.ohRangeRetrieveError(F45)</f>
        <v/>
      </c>
      <c r="H45" s="141"/>
      <c r="J45" s="69"/>
      <c r="K45" s="290" t="s">
        <v>245</v>
      </c>
      <c r="L45" s="312" t="s">
        <v>53</v>
      </c>
      <c r="M45" s="290" t="s">
        <v>81</v>
      </c>
      <c r="N45" s="303" t="str">
        <f t="shared" si="8"/>
        <v>AUD7YMTOIS</v>
      </c>
      <c r="O45" s="303" t="str">
        <v>AUD7YMTOIS=ICAA</v>
      </c>
      <c r="P45" s="292">
        <v>2.2149999999999999</v>
      </c>
      <c r="Q45" s="292">
        <v>2.2650000000000001</v>
      </c>
      <c r="R45" s="292">
        <v>0</v>
      </c>
      <c r="S45" s="292">
        <v>2.2400000000000002</v>
      </c>
      <c r="T45" s="292">
        <f t="shared" si="5"/>
        <v>2.2400000000000002</v>
      </c>
      <c r="U45" s="292">
        <f t="shared" si="6"/>
        <v>5.0000000000000266E-2</v>
      </c>
      <c r="V45" s="153"/>
      <c r="W45" s="292">
        <v>2.2999999999999998</v>
      </c>
      <c r="X45" s="153"/>
      <c r="Y45" s="292">
        <v>2.2400000000000002</v>
      </c>
      <c r="Z45" s="296">
        <f>_xll.qlSimpleQuoteSetValue(F45,Y45/100,Trigger)</f>
        <v>-5.9999999999999637E-4</v>
      </c>
      <c r="AA45" s="70"/>
    </row>
    <row r="46" spans="1:27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4" t="str">
        <f t="shared" si="7"/>
        <v>AUDMTOIS8Y_Quote</v>
      </c>
      <c r="F46" s="75" t="str">
        <f>_xll.qlSimpleQuote(E46,,RateTickValue,Permanent,Trigger,ObjectOverwrite)</f>
        <v>AUDMTOIS8Y_Quote#0000</v>
      </c>
      <c r="G46" s="166" t="str">
        <f>_xll.ohRangeRetrieveError(F46)</f>
        <v/>
      </c>
      <c r="H46" s="141"/>
      <c r="J46" s="69"/>
      <c r="K46" s="290" t="s">
        <v>245</v>
      </c>
      <c r="L46" s="312" t="s">
        <v>52</v>
      </c>
      <c r="M46" s="290" t="s">
        <v>81</v>
      </c>
      <c r="N46" s="303" t="str">
        <f t="shared" si="8"/>
        <v>AUD8YMTOIS</v>
      </c>
      <c r="O46" s="303" t="str">
        <v>AUD8YMTOIS=ICAA</v>
      </c>
      <c r="P46" s="292">
        <v>2.2850000000000001</v>
      </c>
      <c r="Q46" s="292">
        <v>2.335</v>
      </c>
      <c r="R46" s="292">
        <v>0</v>
      </c>
      <c r="S46" s="292">
        <v>2.31</v>
      </c>
      <c r="T46" s="292">
        <f t="shared" si="5"/>
        <v>2.31</v>
      </c>
      <c r="U46" s="292">
        <f t="shared" si="6"/>
        <v>4.9999999999999822E-2</v>
      </c>
      <c r="V46" s="153"/>
      <c r="W46" s="292">
        <v>2.3730000000000002</v>
      </c>
      <c r="X46" s="153"/>
      <c r="Y46" s="292">
        <v>2.31</v>
      </c>
      <c r="Z46" s="296">
        <f>_xll.qlSimpleQuoteSetValue(F46,Y46/100,Trigger)</f>
        <v>-6.3000000000000209E-4</v>
      </c>
      <c r="AA46" s="70"/>
    </row>
    <row r="47" spans="1:27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4" t="str">
        <f t="shared" si="7"/>
        <v>AUDMTOIS9Y_Quote</v>
      </c>
      <c r="F47" s="75" t="str">
        <f>_xll.qlSimpleQuote(E47,,RateTickValue,Permanent,Trigger,ObjectOverwrite)</f>
        <v>AUDMTOIS9Y_Quote#0000</v>
      </c>
      <c r="G47" s="166" t="str">
        <f>_xll.ohRangeRetrieveError(F47)</f>
        <v/>
      </c>
      <c r="H47" s="141"/>
      <c r="J47" s="69"/>
      <c r="K47" s="290" t="s">
        <v>245</v>
      </c>
      <c r="L47" s="312" t="s">
        <v>51</v>
      </c>
      <c r="M47" s="290" t="s">
        <v>81</v>
      </c>
      <c r="N47" s="303" t="str">
        <f t="shared" si="8"/>
        <v>AUD9YMTOIS</v>
      </c>
      <c r="O47" s="303" t="str">
        <v>AUD9YMTOIS=ICAA</v>
      </c>
      <c r="P47" s="292">
        <v>2.3580000000000001</v>
      </c>
      <c r="Q47" s="292">
        <v>2.4079999999999999</v>
      </c>
      <c r="R47" s="292">
        <v>0</v>
      </c>
      <c r="S47" s="292">
        <v>2.383</v>
      </c>
      <c r="T47" s="292">
        <f t="shared" si="5"/>
        <v>2.383</v>
      </c>
      <c r="U47" s="292">
        <f t="shared" si="6"/>
        <v>4.9999999999999822E-2</v>
      </c>
      <c r="V47" s="153"/>
      <c r="W47" s="292">
        <v>2.4430000000000001</v>
      </c>
      <c r="X47" s="153"/>
      <c r="Y47" s="292">
        <v>2.383</v>
      </c>
      <c r="Z47" s="296">
        <f>_xll.qlSimpleQuoteSetValue(F47,Y47/100,Trigger)</f>
        <v>-5.9999999999999984E-4</v>
      </c>
      <c r="AA47" s="70"/>
    </row>
    <row r="48" spans="1:27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4" t="str">
        <f t="shared" si="7"/>
        <v>AUDMTOIS10Y_Quote</v>
      </c>
      <c r="F48" s="75" t="str">
        <f>_xll.qlSimpleQuote(E48,,RateTickValue,Permanent,Trigger,ObjectOverwrite)</f>
        <v>AUDMTOIS10Y_Quote#0000</v>
      </c>
      <c r="G48" s="166" t="str">
        <f>_xll.ohRangeRetrieveError(F48)</f>
        <v/>
      </c>
      <c r="H48" s="141"/>
      <c r="J48" s="69"/>
      <c r="K48" s="290" t="s">
        <v>245</v>
      </c>
      <c r="L48" s="312" t="s">
        <v>50</v>
      </c>
      <c r="M48" s="290" t="s">
        <v>81</v>
      </c>
      <c r="N48" s="303" t="str">
        <f t="shared" si="8"/>
        <v>AUD10YMTOIS</v>
      </c>
      <c r="O48" s="303" t="str">
        <v>AUD10YMTOIS=ICAA</v>
      </c>
      <c r="P48" s="292">
        <v>2.4279999999999999</v>
      </c>
      <c r="Q48" s="292">
        <v>2.4780000000000002</v>
      </c>
      <c r="R48" s="292">
        <v>0</v>
      </c>
      <c r="S48" s="292">
        <v>2.4529999999999998</v>
      </c>
      <c r="T48" s="292">
        <f t="shared" si="5"/>
        <v>2.4530000000000003</v>
      </c>
      <c r="U48" s="292">
        <f t="shared" si="6"/>
        <v>5.0000000000000266E-2</v>
      </c>
      <c r="V48" s="153"/>
      <c r="W48" s="292">
        <v>2.5150000000000001</v>
      </c>
      <c r="X48" s="153"/>
      <c r="Y48" s="292">
        <v>2.4530000000000003</v>
      </c>
      <c r="Z48" s="296">
        <f>_xll.qlSimpleQuoteSetValue(F48,Y48/100,Trigger)</f>
        <v>-6.1999999999999902E-4</v>
      </c>
      <c r="AA48" s="70"/>
    </row>
    <row r="49" spans="1:27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4" t="str">
        <f t="shared" si="7"/>
        <v>AUDMTOIS12Y_Quote</v>
      </c>
      <c r="F49" s="75" t="str">
        <f>_xll.qlSimpleQuote(E49,,RateTickValue,Permanent,Trigger,ObjectOverwrite)</f>
        <v>AUDMTOIS12Y_Quote#0000</v>
      </c>
      <c r="G49" s="166" t="str">
        <f>_xll.ohRangeRetrieveError(F49)</f>
        <v/>
      </c>
      <c r="H49" s="141"/>
      <c r="J49" s="69"/>
      <c r="K49" s="290" t="s">
        <v>245</v>
      </c>
      <c r="L49" s="312" t="s">
        <v>48</v>
      </c>
      <c r="M49" s="290" t="s">
        <v>81</v>
      </c>
      <c r="N49" s="303" t="str">
        <f t="shared" si="8"/>
        <v>AUD12YMTOIS</v>
      </c>
      <c r="O49" s="303" t="str">
        <v>AUD12YMTOIS=ICAA</v>
      </c>
      <c r="P49" s="292">
        <v>2.5380000000000003</v>
      </c>
      <c r="Q49" s="292">
        <v>2.5880000000000001</v>
      </c>
      <c r="R49" s="292">
        <v>0</v>
      </c>
      <c r="S49" s="292">
        <v>2.5629999999999997</v>
      </c>
      <c r="T49" s="292">
        <f t="shared" si="5"/>
        <v>2.5630000000000002</v>
      </c>
      <c r="U49" s="292">
        <f t="shared" si="6"/>
        <v>4.9999999999999822E-2</v>
      </c>
      <c r="V49" s="153"/>
      <c r="W49" s="292">
        <v>2.633</v>
      </c>
      <c r="X49" s="153"/>
      <c r="Y49" s="292">
        <v>2.5630000000000002</v>
      </c>
      <c r="Z49" s="296">
        <f>_xll.qlSimpleQuoteSetValue(F49,Y49/100,Trigger)</f>
        <v>-6.9999999999999923E-4</v>
      </c>
      <c r="AA49" s="70"/>
    </row>
    <row r="50" spans="1:27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4" t="str">
        <f t="shared" si="7"/>
        <v>AUDMTOIS15Y_Quote</v>
      </c>
      <c r="F50" s="75" t="str">
        <f>_xll.qlSimpleQuote(E50,,RateTickValue,Permanent,Trigger,ObjectOverwrite)</f>
        <v>AUDMTOIS15Y_Quote#0000</v>
      </c>
      <c r="G50" s="166" t="str">
        <f>_xll.ohRangeRetrieveError(F50)</f>
        <v/>
      </c>
      <c r="H50" s="141"/>
      <c r="J50" s="69"/>
      <c r="K50" s="290" t="s">
        <v>245</v>
      </c>
      <c r="L50" s="312" t="s">
        <v>45</v>
      </c>
      <c r="M50" s="290" t="s">
        <v>81</v>
      </c>
      <c r="N50" s="303" t="str">
        <f t="shared" si="8"/>
        <v>AUD15YMTOIS</v>
      </c>
      <c r="O50" s="303" t="str">
        <v>AUD15YMTOIS=ICAA</v>
      </c>
      <c r="P50" s="292">
        <v>2.665</v>
      </c>
      <c r="Q50" s="292">
        <v>2.7149999999999999</v>
      </c>
      <c r="R50" s="292">
        <v>0</v>
      </c>
      <c r="S50" s="292">
        <v>2.69</v>
      </c>
      <c r="T50" s="292">
        <f t="shared" si="5"/>
        <v>2.69</v>
      </c>
      <c r="U50" s="292">
        <f t="shared" si="6"/>
        <v>4.9999999999999822E-2</v>
      </c>
      <c r="V50" s="153"/>
      <c r="W50" s="292">
        <v>2.7549999999999999</v>
      </c>
      <c r="X50" s="153"/>
      <c r="Y50" s="292">
        <v>2.69</v>
      </c>
      <c r="Z50" s="296">
        <f>_xll.qlSimpleQuoteSetValue(F50,Y50/100,Trigger)</f>
        <v>-6.499999999999978E-4</v>
      </c>
      <c r="AA50" s="70"/>
    </row>
    <row r="51" spans="1:27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4" t="str">
        <f t="shared" si="7"/>
        <v>AUDMTOIS20Y_Quote</v>
      </c>
      <c r="F51" s="75" t="str">
        <f>_xll.qlSimpleQuote(E51,,RateTickValue,Permanent,Trigger,ObjectOverwrite)</f>
        <v>AUDMTOIS20Y_Quote#0000</v>
      </c>
      <c r="G51" s="166" t="str">
        <f>_xll.ohRangeRetrieveError(F51)</f>
        <v/>
      </c>
      <c r="H51" s="141"/>
      <c r="J51" s="69"/>
      <c r="K51" s="290" t="s">
        <v>245</v>
      </c>
      <c r="L51" s="312" t="s">
        <v>40</v>
      </c>
      <c r="M51" s="290" t="s">
        <v>81</v>
      </c>
      <c r="N51" s="303" t="str">
        <f t="shared" si="8"/>
        <v>AUD20YMTOIS</v>
      </c>
      <c r="O51" s="303" t="str">
        <v>AUD20YMTOIS=ICAA</v>
      </c>
      <c r="P51" s="292">
        <v>2.7850000000000001</v>
      </c>
      <c r="Q51" s="292">
        <v>2.835</v>
      </c>
      <c r="R51" s="292">
        <v>0</v>
      </c>
      <c r="S51" s="292">
        <v>2.81</v>
      </c>
      <c r="T51" s="292">
        <f t="shared" si="5"/>
        <v>2.81</v>
      </c>
      <c r="U51" s="292">
        <f t="shared" si="6"/>
        <v>4.9999999999999822E-2</v>
      </c>
      <c r="V51" s="153"/>
      <c r="W51" s="292">
        <v>2.875</v>
      </c>
      <c r="X51" s="153"/>
      <c r="Y51" s="292">
        <v>2.81</v>
      </c>
      <c r="Z51" s="296">
        <f>_xll.qlSimpleQuoteSetValue(F51,Y51/100,Trigger)</f>
        <v>-6.5000000000000127E-4</v>
      </c>
      <c r="AA51" s="70"/>
    </row>
    <row r="52" spans="1:27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4" t="str">
        <f t="shared" si="7"/>
        <v>AUDMTOIS25Y_Quote</v>
      </c>
      <c r="F52" s="75" t="str">
        <f>_xll.qlSimpleQuote(E52,,RateTickValue,Permanent,Trigger,ObjectOverwrite)</f>
        <v>AUDMTOIS25Y_Quote#0000</v>
      </c>
      <c r="G52" s="166" t="str">
        <f>_xll.ohRangeRetrieveError(F52)</f>
        <v/>
      </c>
      <c r="H52" s="141"/>
      <c r="J52" s="69"/>
      <c r="K52" s="290" t="s">
        <v>245</v>
      </c>
      <c r="L52" s="312" t="s">
        <v>35</v>
      </c>
      <c r="M52" s="290" t="s">
        <v>81</v>
      </c>
      <c r="N52" s="303" t="str">
        <f t="shared" si="8"/>
        <v>AUD25YMTOIS</v>
      </c>
      <c r="O52" s="303" t="str">
        <v>AUD25YMTOIS=ICAA</v>
      </c>
      <c r="P52" s="292">
        <v>2.8580000000000001</v>
      </c>
      <c r="Q52" s="292">
        <v>2.9079999999999999</v>
      </c>
      <c r="R52" s="292">
        <v>0</v>
      </c>
      <c r="S52" s="292">
        <v>2.883</v>
      </c>
      <c r="T52" s="292">
        <f t="shared" si="5"/>
        <v>2.883</v>
      </c>
      <c r="U52" s="292">
        <f t="shared" si="6"/>
        <v>4.9999999999999822E-2</v>
      </c>
      <c r="V52" s="153"/>
      <c r="W52" s="292">
        <v>2.948</v>
      </c>
      <c r="X52" s="153"/>
      <c r="Y52" s="292">
        <v>2.883</v>
      </c>
      <c r="Z52" s="296">
        <f>_xll.qlSimpleQuoteSetValue(F52,Y52/100,Trigger)</f>
        <v>-6.499999999999978E-4</v>
      </c>
      <c r="AA52" s="70"/>
    </row>
    <row r="53" spans="1:27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4" t="str">
        <f t="shared" si="7"/>
        <v>AUDMTOIS27Y_Quote</v>
      </c>
      <c r="F53" s="75" t="str">
        <f>_xll.qlSimpleQuote(E53,,RateTickValue,Permanent,Trigger,ObjectOverwrite)</f>
        <v>AUDMTOIS27Y_Quote#0000</v>
      </c>
      <c r="G53" s="166" t="str">
        <f>_xll.ohRangeRetrieveError(F53)</f>
        <v/>
      </c>
      <c r="H53" s="141"/>
      <c r="J53" s="69"/>
      <c r="K53" s="290" t="s">
        <v>245</v>
      </c>
      <c r="L53" s="312" t="s">
        <v>33</v>
      </c>
      <c r="M53" s="290" t="s">
        <v>81</v>
      </c>
      <c r="N53" s="303" t="str">
        <f t="shared" si="8"/>
        <v>AUD27YMTOIS</v>
      </c>
      <c r="O53" s="303" t="str">
        <v>AUD27YMTOIS=ICAA</v>
      </c>
      <c r="P53" s="292" t="s">
        <v>108</v>
      </c>
      <c r="Q53" s="292" t="s">
        <v>108</v>
      </c>
      <c r="R53" s="292" t="s">
        <v>108</v>
      </c>
      <c r="S53" s="292" t="s">
        <v>108</v>
      </c>
      <c r="T53" s="292" t="e">
        <f t="shared" si="5"/>
        <v>#NUM!</v>
      </c>
      <c r="U53" s="292" t="e">
        <f t="shared" si="6"/>
        <v>#VALUE!</v>
      </c>
      <c r="V53" s="153"/>
      <c r="W53" s="292" t="e">
        <v>#NUM!</v>
      </c>
      <c r="X53" s="153"/>
      <c r="Y53" s="292" t="e">
        <v>#NUM!</v>
      </c>
      <c r="Z53" s="296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4" t="str">
        <f t="shared" si="7"/>
        <v>AUDMTOIS30Y_Quote</v>
      </c>
      <c r="F54" s="75" t="str">
        <f>_xll.qlSimpleQuote(E54,,RateTickValue,Permanent,Trigger,ObjectOverwrite)</f>
        <v>AUDMTOIS30Y_Quote#0000</v>
      </c>
      <c r="G54" s="166" t="str">
        <f>_xll.ohRangeRetrieveError(F54)</f>
        <v/>
      </c>
      <c r="H54" s="141"/>
      <c r="J54" s="69"/>
      <c r="K54" s="290" t="s">
        <v>245</v>
      </c>
      <c r="L54" s="312" t="s">
        <v>30</v>
      </c>
      <c r="M54" s="290" t="s">
        <v>81</v>
      </c>
      <c r="N54" s="303" t="str">
        <f t="shared" si="8"/>
        <v>AUD30YMTOIS</v>
      </c>
      <c r="O54" s="303" t="str">
        <v>AUD30YMTOIS=ICAA</v>
      </c>
      <c r="P54" s="292">
        <v>2.8730000000000002</v>
      </c>
      <c r="Q54" s="292">
        <v>2.923</v>
      </c>
      <c r="R54" s="292">
        <v>0</v>
      </c>
      <c r="S54" s="292">
        <v>2.8980000000000001</v>
      </c>
      <c r="T54" s="292">
        <f t="shared" si="5"/>
        <v>2.8980000000000001</v>
      </c>
      <c r="U54" s="292">
        <f t="shared" si="6"/>
        <v>4.9999999999999822E-2</v>
      </c>
      <c r="V54" s="153"/>
      <c r="W54" s="292">
        <v>2.9630000000000001</v>
      </c>
      <c r="X54" s="153"/>
      <c r="Y54" s="292">
        <v>2.8980000000000001</v>
      </c>
      <c r="Z54" s="296">
        <f>_xll.qlSimpleQuoteSetValue(F54,Y54/100,Trigger)</f>
        <v>-6.499999999999978E-4</v>
      </c>
      <c r="AA54" s="70"/>
    </row>
    <row r="55" spans="1:27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4" t="str">
        <f t="shared" si="7"/>
        <v>AUDMTOIS35Y_Quote</v>
      </c>
      <c r="F55" s="75" t="str">
        <f>_xll.qlSimpleQuote(E55,,RateTickValue,Permanent,Trigger,ObjectOverwrite)</f>
        <v>AUDMTOIS35Y_Quote#0000</v>
      </c>
      <c r="G55" s="166" t="str">
        <f>_xll.ohRangeRetrieveError(F55)</f>
        <v/>
      </c>
      <c r="H55" s="141"/>
      <c r="J55" s="69"/>
      <c r="K55" s="290" t="s">
        <v>245</v>
      </c>
      <c r="L55" s="312" t="s">
        <v>29</v>
      </c>
      <c r="M55" s="290" t="s">
        <v>81</v>
      </c>
      <c r="N55" s="303" t="str">
        <f t="shared" si="8"/>
        <v>AUD35YMTOIS</v>
      </c>
      <c r="O55" s="303" t="str">
        <v>AUD35YMTOIS=ICAA</v>
      </c>
      <c r="P55" s="292" t="s">
        <v>108</v>
      </c>
      <c r="Q55" s="292" t="s">
        <v>108</v>
      </c>
      <c r="R55" s="292" t="s">
        <v>108</v>
      </c>
      <c r="S55" s="292" t="s">
        <v>108</v>
      </c>
      <c r="T55" s="292" t="e">
        <f t="shared" si="5"/>
        <v>#NUM!</v>
      </c>
      <c r="U55" s="292" t="e">
        <f t="shared" si="6"/>
        <v>#VALUE!</v>
      </c>
      <c r="V55" s="153"/>
      <c r="W55" s="292" t="e">
        <v>#NUM!</v>
      </c>
      <c r="X55" s="153"/>
      <c r="Y55" s="292" t="e">
        <v>#NUM!</v>
      </c>
      <c r="Z55" s="296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4" t="str">
        <f t="shared" si="7"/>
        <v>AUDMTOIS40Y_Quote</v>
      </c>
      <c r="F56" s="75" t="str">
        <f>_xll.qlSimpleQuote(E56,,RateTickValue,Permanent,Trigger,ObjectOverwrite)</f>
        <v>AUDMTOIS40Y_Quote#0000</v>
      </c>
      <c r="G56" s="166" t="str">
        <f>_xll.ohRangeRetrieveError(F56)</f>
        <v/>
      </c>
      <c r="H56" s="141"/>
      <c r="J56" s="69"/>
      <c r="K56" s="290" t="s">
        <v>245</v>
      </c>
      <c r="L56" s="312" t="s">
        <v>28</v>
      </c>
      <c r="M56" s="290" t="s">
        <v>81</v>
      </c>
      <c r="N56" s="303" t="str">
        <f t="shared" si="8"/>
        <v>AUD40YMTOIS</v>
      </c>
      <c r="O56" s="303" t="str">
        <v>AUD40YMTOIS=ICAA</v>
      </c>
      <c r="P56" s="292" t="s">
        <v>108</v>
      </c>
      <c r="Q56" s="292" t="s">
        <v>108</v>
      </c>
      <c r="R56" s="292" t="s">
        <v>108</v>
      </c>
      <c r="S56" s="292" t="s">
        <v>108</v>
      </c>
      <c r="T56" s="292" t="e">
        <f t="shared" si="5"/>
        <v>#NUM!</v>
      </c>
      <c r="U56" s="292" t="e">
        <f t="shared" si="6"/>
        <v>#VALUE!</v>
      </c>
      <c r="V56" s="153"/>
      <c r="W56" s="292" t="e">
        <v>#NUM!</v>
      </c>
      <c r="X56" s="153"/>
      <c r="Y56" s="292" t="e">
        <v>#NUM!</v>
      </c>
      <c r="Z56" s="296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4" t="str">
        <f t="shared" si="7"/>
        <v>AUDMTOIS45Y_Quote</v>
      </c>
      <c r="F57" s="75" t="str">
        <f>_xll.qlSimpleQuote(E57,,RateTickValue,Permanent,Trigger,ObjectOverwrite)</f>
        <v>AUDMTOIS45Y_Quote#0000</v>
      </c>
      <c r="G57" s="166" t="str">
        <f>_xll.ohRangeRetrieveError(F57)</f>
        <v/>
      </c>
      <c r="H57" s="141"/>
      <c r="J57" s="69"/>
      <c r="K57" s="290" t="s">
        <v>245</v>
      </c>
      <c r="L57" s="312" t="s">
        <v>27</v>
      </c>
      <c r="M57" s="290" t="s">
        <v>81</v>
      </c>
      <c r="N57" s="303" t="str">
        <f t="shared" si="8"/>
        <v>AUD45YMTOIS</v>
      </c>
      <c r="O57" s="303" t="str">
        <v>AUD45YMTOIS=ICAA</v>
      </c>
      <c r="P57" s="292" t="s">
        <v>108</v>
      </c>
      <c r="Q57" s="292" t="s">
        <v>108</v>
      </c>
      <c r="R57" s="292" t="s">
        <v>108</v>
      </c>
      <c r="S57" s="292" t="s">
        <v>108</v>
      </c>
      <c r="T57" s="292" t="e">
        <f t="shared" si="5"/>
        <v>#NUM!</v>
      </c>
      <c r="U57" s="292" t="e">
        <f t="shared" si="6"/>
        <v>#VALUE!</v>
      </c>
      <c r="V57" s="153"/>
      <c r="W57" s="292" t="e">
        <v>#NUM!</v>
      </c>
      <c r="X57" s="153"/>
      <c r="Y57" s="292" t="e">
        <v>#NUM!</v>
      </c>
      <c r="Z57" s="296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6" t="str">
        <f t="shared" si="7"/>
        <v>AUDMTOIS50Y_Quote</v>
      </c>
      <c r="F58" s="76" t="str">
        <f>_xll.qlSimpleQuote(E58,,RateTickValue,Permanent,Trigger,ObjectOverwrite)</f>
        <v>AUDMTOIS50Y_Quote#0000</v>
      </c>
      <c r="G58" s="167" t="str">
        <f>_xll.ohRangeRetrieveError(F58)</f>
        <v/>
      </c>
      <c r="H58" s="141"/>
      <c r="J58" s="69"/>
      <c r="K58" s="293" t="s">
        <v>245</v>
      </c>
      <c r="L58" s="314" t="s">
        <v>26</v>
      </c>
      <c r="M58" s="293" t="s">
        <v>81</v>
      </c>
      <c r="N58" s="305" t="str">
        <f t="shared" si="8"/>
        <v>AUD50YMTOIS</v>
      </c>
      <c r="O58" s="305" t="str">
        <v>AUD50YMTOIS=ICAA</v>
      </c>
      <c r="P58" s="295" t="s">
        <v>108</v>
      </c>
      <c r="Q58" s="295" t="s">
        <v>108</v>
      </c>
      <c r="R58" s="295" t="s">
        <v>108</v>
      </c>
      <c r="S58" s="295" t="s">
        <v>108</v>
      </c>
      <c r="T58" s="295" t="e">
        <f t="shared" si="5"/>
        <v>#NUM!</v>
      </c>
      <c r="U58" s="295" t="e">
        <f t="shared" si="6"/>
        <v>#VALUE!</v>
      </c>
      <c r="V58" s="153"/>
      <c r="W58" s="295" t="e">
        <v>#NUM!</v>
      </c>
      <c r="X58" s="153"/>
      <c r="Y58" s="295" t="e">
        <v>#NUM!</v>
      </c>
      <c r="Z58" s="297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47"/>
  <sheetViews>
    <sheetView showGridLines="0" topLeftCell="L1" workbookViewId="0">
      <selection activeCell="AF2" sqref="AF2"/>
    </sheetView>
  </sheetViews>
  <sheetFormatPr defaultRowHeight="11.25" outlineLevelCol="1" x14ac:dyDescent="0.2"/>
  <cols>
    <col min="1" max="1" width="2.7109375" style="155" hidden="1" customWidth="1" outlineLevel="1"/>
    <col min="2" max="2" width="3.7109375" style="155" hidden="1" customWidth="1" outlineLevel="1"/>
    <col min="3" max="3" width="6" style="155" hidden="1" customWidth="1" outlineLevel="1"/>
    <col min="4" max="4" width="7.2851562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4.42578125" style="155" hidden="1" customWidth="1" outlineLevel="1"/>
    <col min="9" max="9" width="31.7109375" style="155" hidden="1" customWidth="1" outlineLevel="1"/>
    <col min="10" max="10" width="20.7109375" style="155" hidden="1" customWidth="1" outlineLevel="1"/>
    <col min="11" max="11" width="2.7109375" style="155" hidden="1" customWidth="1" outlineLevel="1"/>
    <col min="12" max="12" width="2.7109375" style="155" customWidth="1" collapsed="1"/>
    <col min="13" max="13" width="2.7109375" style="155" customWidth="1"/>
    <col min="14" max="14" width="3" style="155" bestFit="1" customWidth="1"/>
    <col min="15" max="15" width="6" style="155" bestFit="1" customWidth="1"/>
    <col min="16" max="16" width="7.140625" style="155" customWidth="1"/>
    <col min="17" max="17" width="17.28515625" style="155" bestFit="1" customWidth="1"/>
    <col min="18" max="18" width="13.5703125" style="155" customWidth="1"/>
    <col min="19" max="19" width="11.140625" style="155" customWidth="1"/>
    <col min="20" max="23" width="10.7109375" style="155" customWidth="1"/>
    <col min="24" max="25" width="8.7109375" style="155" customWidth="1"/>
    <col min="26" max="27" width="10.7109375" style="155" customWidth="1"/>
    <col min="28" max="28" width="2.7109375" style="155" customWidth="1"/>
    <col min="29" max="29" width="10.7109375" style="155" customWidth="1"/>
    <col min="30" max="30" width="2.7109375" style="155" customWidth="1"/>
    <col min="31" max="32" width="10.7109375" style="155" customWidth="1"/>
    <col min="33" max="34" width="2.7109375" style="155" customWidth="1"/>
    <col min="35" max="16384" width="9.140625" style="155"/>
  </cols>
  <sheetData>
    <row r="1" spans="1:33" x14ac:dyDescent="0.2">
      <c r="A1" s="116"/>
      <c r="B1" s="107"/>
      <c r="C1" s="107"/>
      <c r="D1" s="107"/>
      <c r="E1" s="107"/>
      <c r="F1" s="107"/>
      <c r="G1" s="107"/>
      <c r="H1" s="174" t="s">
        <v>101</v>
      </c>
      <c r="I1" s="298" t="str">
        <f>FuturesHWConvAdj!C5</f>
        <v>AUDHW_Volatility_Quote#0000</v>
      </c>
      <c r="J1" s="107"/>
      <c r="K1" s="108"/>
      <c r="M1" s="2" t="s">
        <v>213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5"/>
      <c r="AC1" s="175"/>
      <c r="AD1" s="3"/>
      <c r="AE1" s="3"/>
      <c r="AF1" s="3"/>
      <c r="AG1" s="216"/>
    </row>
    <row r="2" spans="1:33" x14ac:dyDescent="0.2">
      <c r="A2" s="109"/>
      <c r="B2" s="110"/>
      <c r="C2" s="110"/>
      <c r="D2" s="110"/>
      <c r="E2" s="110"/>
      <c r="F2" s="110"/>
      <c r="G2" s="110"/>
      <c r="H2" s="174" t="s">
        <v>100</v>
      </c>
      <c r="I2" s="298" t="str">
        <f>FuturesHWConvAdj!C6</f>
        <v>AUDHW_MeanReversion_Quote#0000</v>
      </c>
      <c r="J2" s="110"/>
      <c r="K2" s="111"/>
      <c r="M2" s="79"/>
      <c r="N2" s="7"/>
      <c r="O2" s="217"/>
      <c r="P2" s="21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9"/>
      <c r="AC2" s="49"/>
      <c r="AD2" s="7"/>
      <c r="AE2" s="49"/>
      <c r="AF2" s="298">
        <f>_xll.ohTrigger(AF5:AF46)</f>
        <v>25</v>
      </c>
      <c r="AG2" s="218"/>
    </row>
    <row r="3" spans="1:33" x14ac:dyDescent="0.2">
      <c r="A3" s="109"/>
      <c r="B3" s="110"/>
      <c r="C3" s="110"/>
      <c r="D3" s="176" t="s">
        <v>80</v>
      </c>
      <c r="E3" s="176" t="s">
        <v>17</v>
      </c>
      <c r="F3" s="110"/>
      <c r="G3" s="110"/>
      <c r="H3" s="174" t="s">
        <v>61</v>
      </c>
      <c r="I3" s="298" t="str">
        <f>BBSW!K10</f>
        <v>AudBBSW4M#0000</v>
      </c>
      <c r="J3" s="110"/>
      <c r="K3" s="111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9"/>
      <c r="AC3" s="49"/>
      <c r="AD3" s="7"/>
      <c r="AE3" s="7"/>
      <c r="AF3" s="7"/>
      <c r="AG3" s="218"/>
    </row>
    <row r="4" spans="1:33" ht="22.5" customHeight="1" x14ac:dyDescent="0.2">
      <c r="A4" s="140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194</v>
      </c>
      <c r="F4" s="85" t="s">
        <v>195</v>
      </c>
      <c r="G4" s="229" t="s">
        <v>207</v>
      </c>
      <c r="H4" s="85" t="s">
        <v>214</v>
      </c>
      <c r="I4" s="85" t="s">
        <v>215</v>
      </c>
      <c r="J4" s="229" t="s">
        <v>207</v>
      </c>
      <c r="K4" s="141"/>
      <c r="M4" s="79"/>
      <c r="N4" s="149" t="s">
        <v>79</v>
      </c>
      <c r="O4" s="149" t="s">
        <v>78</v>
      </c>
      <c r="P4" s="149" t="s">
        <v>77</v>
      </c>
      <c r="Q4" s="149" t="s">
        <v>122</v>
      </c>
      <c r="R4" s="148" t="str">
        <f>_xll.RData(R5:R46,S4:Y4,"RTFEED:IDN",ReutersRtMode,,S5)</f>
        <v>Updated at 09:49:53</v>
      </c>
      <c r="S4" s="149" t="s">
        <v>121</v>
      </c>
      <c r="T4" s="149" t="s">
        <v>103</v>
      </c>
      <c r="U4" s="149" t="s">
        <v>102</v>
      </c>
      <c r="V4" s="149" t="s">
        <v>113</v>
      </c>
      <c r="W4" s="149" t="s">
        <v>120</v>
      </c>
      <c r="X4" s="149" t="s">
        <v>246</v>
      </c>
      <c r="Y4" s="149" t="s">
        <v>247</v>
      </c>
      <c r="Z4" s="150" t="s">
        <v>119</v>
      </c>
      <c r="AA4" s="72" t="s">
        <v>208</v>
      </c>
      <c r="AB4" s="45"/>
      <c r="AC4" s="149" t="s">
        <v>117</v>
      </c>
      <c r="AD4" s="45"/>
      <c r="AE4" s="149" t="s">
        <v>116</v>
      </c>
      <c r="AF4" s="149" t="s">
        <v>115</v>
      </c>
      <c r="AG4" s="44"/>
    </row>
    <row r="5" spans="1:33" x14ac:dyDescent="0.2">
      <c r="A5" s="220"/>
      <c r="B5" s="331">
        <v>1</v>
      </c>
      <c r="C5" s="332" t="b">
        <v>0</v>
      </c>
      <c r="D5" s="333" t="str">
        <f t="array" ref="D5:D46">_xll.qlIMMNextCodes(_xll.qlSettingsEvaluationDate(Trigger)-1,$C5:$C46)</f>
        <v>H5</v>
      </c>
      <c r="E5" s="334" t="str">
        <f t="shared" ref="E5:E46" si="0">Currency&amp;$D$3&amp;$E$3&amp;$D5&amp;QuoteSuffix</f>
        <v>AUDFUT3MH5_Quote</v>
      </c>
      <c r="F5" s="335" t="str">
        <f>_xll.qlSimpleQuote(E5,,PriceTickValue,Permanent,Trigger,ObjectOverwrite)</f>
        <v>AUDFUT3MH5_Quote#0000</v>
      </c>
      <c r="G5" s="224"/>
      <c r="H5" s="346" t="str">
        <f t="shared" ref="H5:H46" si="1">Currency&amp;$D$3&amp;$E$3&amp;$D5&amp;"ConvAdj"&amp;QuoteSuffix</f>
        <v>AUDFUT3MH5ConvAdj_Quote</v>
      </c>
      <c r="I5" s="347" t="str">
        <f>_xll.qlFuturesConvAdjustmentQuote(H5,IborIndex,D5,F5,Volatility,MeanReversion,Permanent,AND(ISERROR(AF5),ISERROR(FuturesHWConvAdj!U5:U6)),ObjectOverwrite)</f>
        <v>AUDFUT3MH5ConvAdj_Quote#0069</v>
      </c>
      <c r="J5" s="186" t="str">
        <f>_xll.ohRangeRetrieveError(I5)</f>
        <v/>
      </c>
      <c r="K5" s="141"/>
      <c r="M5" s="222"/>
      <c r="N5" s="316">
        <v>1</v>
      </c>
      <c r="O5" s="316" t="b">
        <v>0</v>
      </c>
      <c r="P5" s="317" t="str">
        <f t="array" ref="P5:P46">_xll.qlIMMcode(FuturesDates)</f>
        <v>H5</v>
      </c>
      <c r="Q5" s="318">
        <f t="array" ref="Q5:Q46">_xll.qlIMMNextDates(_xll.qlSettingsEvaluationDate(Trigger)-1,$O5:$O46)</f>
        <v>42081</v>
      </c>
      <c r="R5" s="317" t="str">
        <f t="array" ref="R5:R46">"YBA"&amp;FuturesCodes</f>
        <v>YBAH5</v>
      </c>
      <c r="S5" s="319">
        <v>42075</v>
      </c>
      <c r="T5" s="289">
        <v>97.72</v>
      </c>
      <c r="U5" s="289">
        <v>97.73</v>
      </c>
      <c r="V5" s="289">
        <v>97.73</v>
      </c>
      <c r="W5" s="289">
        <v>97.74</v>
      </c>
      <c r="X5" s="355">
        <v>50</v>
      </c>
      <c r="Y5" s="355">
        <v>136132</v>
      </c>
      <c r="Z5" s="289">
        <f>_xll.qlMidSafe(T5,U5,Trigger)</f>
        <v>97.724999999999994</v>
      </c>
      <c r="AA5" s="292">
        <f>U5-T5</f>
        <v>1.0000000000005116E-2</v>
      </c>
      <c r="AB5" s="223"/>
      <c r="AC5" s="328">
        <v>97.694999999999993</v>
      </c>
      <c r="AD5" s="223"/>
      <c r="AE5" s="289">
        <f t="array" ref="AE5:AE46">QuoteLive</f>
        <v>97.724999999999994</v>
      </c>
      <c r="AF5" s="317">
        <f>_xll.qlSimpleQuoteSetValue(F5,AE5,Trigger)</f>
        <v>0</v>
      </c>
      <c r="AG5" s="44"/>
    </row>
    <row r="6" spans="1:33" x14ac:dyDescent="0.2">
      <c r="A6" s="220"/>
      <c r="B6" s="336">
        <v>2</v>
      </c>
      <c r="C6" s="337" t="b">
        <v>0</v>
      </c>
      <c r="D6" s="338" t="str">
        <v>J5</v>
      </c>
      <c r="E6" s="339" t="str">
        <f t="shared" si="0"/>
        <v>AUDFUT3MJ5_Quote</v>
      </c>
      <c r="F6" s="340" t="str">
        <f>_xll.qlSimpleQuote(E6,,PriceTickValue,Permanent,Trigger,ObjectOverwrite)</f>
        <v>AUDFUT3MJ5_Quote#0000</v>
      </c>
      <c r="G6" s="224" t="str">
        <f>_xll.ohRangeRetrieveError(F6)</f>
        <v/>
      </c>
      <c r="H6" s="348" t="str">
        <f t="shared" si="1"/>
        <v>AUDFUT3MJ5ConvAdj_Quote</v>
      </c>
      <c r="I6" s="349" t="str">
        <f>_xll.qlFuturesConvAdjustmentQuote(H6,IborIndex,D6,F6,Volatility,MeanReversion,Permanent,AND(ISERROR(AF6),ISERROR(FuturesHWConvAdj!U6:U7)),ObjectOverwrite)</f>
        <v>AUDFUT3MJ5ConvAdj_Quote#0069</v>
      </c>
      <c r="J6" s="187" t="str">
        <f>_xll.ohRangeRetrieveError(I6)</f>
        <v/>
      </c>
      <c r="K6" s="141"/>
      <c r="M6" s="222"/>
      <c r="N6" s="320">
        <v>2</v>
      </c>
      <c r="O6" s="320" t="b">
        <v>0</v>
      </c>
      <c r="P6" s="321" t="str">
        <v>J5</v>
      </c>
      <c r="Q6" s="322">
        <v>42109</v>
      </c>
      <c r="R6" s="321" t="str">
        <v>YBAJ5</v>
      </c>
      <c r="S6" s="323" t="s">
        <v>108</v>
      </c>
      <c r="T6" s="292" t="s">
        <v>108</v>
      </c>
      <c r="U6" s="292" t="s">
        <v>108</v>
      </c>
      <c r="V6" s="292" t="s">
        <v>108</v>
      </c>
      <c r="W6" s="292" t="s">
        <v>108</v>
      </c>
      <c r="X6" s="356" t="s">
        <v>108</v>
      </c>
      <c r="Y6" s="356" t="s">
        <v>108</v>
      </c>
      <c r="Z6" s="292" t="e">
        <f>_xll.qlMidSafe(T6,U6,Trigger)</f>
        <v>#NUM!</v>
      </c>
      <c r="AA6" s="292" t="e">
        <f t="shared" ref="AA6:AA46" si="2">U6-T6</f>
        <v>#VALUE!</v>
      </c>
      <c r="AB6" s="223"/>
      <c r="AC6" s="329" t="e">
        <v>#NUM!</v>
      </c>
      <c r="AD6" s="223"/>
      <c r="AE6" s="292" t="e">
        <v>#NUM!</v>
      </c>
      <c r="AF6" s="321">
        <f>_xll.qlSimpleQuoteSetValue(F6,AE6,Trigger)</f>
        <v>0</v>
      </c>
      <c r="AG6" s="44"/>
    </row>
    <row r="7" spans="1:33" x14ac:dyDescent="0.2">
      <c r="A7" s="220"/>
      <c r="B7" s="336">
        <v>3</v>
      </c>
      <c r="C7" s="337" t="b">
        <v>0</v>
      </c>
      <c r="D7" s="338" t="str">
        <v>K5</v>
      </c>
      <c r="E7" s="339" t="str">
        <f t="shared" si="0"/>
        <v>AUDFUT3MK5_Quote</v>
      </c>
      <c r="F7" s="340" t="str">
        <f>_xll.qlSimpleQuote(E7,,PriceTickValue,Permanent,Trigger,ObjectOverwrite)</f>
        <v>AUDFUT3MK5_Quote#0000</v>
      </c>
      <c r="G7" s="224" t="str">
        <f>_xll.ohRangeRetrieveError(F7)</f>
        <v/>
      </c>
      <c r="H7" s="348" t="str">
        <f t="shared" si="1"/>
        <v>AUDFUT3MK5ConvAdj_Quote</v>
      </c>
      <c r="I7" s="349" t="str">
        <f>_xll.qlFuturesConvAdjustmentQuote(H7,IborIndex,D7,F7,Volatility,MeanReversion,Permanent,AND(ISERROR(AF7),ISERROR(FuturesHWConvAdj!U7:U8)),ObjectOverwrite)</f>
        <v>AUDFUT3MK5ConvAdj_Quote#0024</v>
      </c>
      <c r="J7" s="187" t="str">
        <f>_xll.ohRangeRetrieveError(I7)</f>
        <v/>
      </c>
      <c r="K7" s="141"/>
      <c r="M7" s="222"/>
      <c r="N7" s="320">
        <v>3</v>
      </c>
      <c r="O7" s="320" t="b">
        <v>0</v>
      </c>
      <c r="P7" s="321" t="str">
        <v>K5</v>
      </c>
      <c r="Q7" s="322">
        <v>42144</v>
      </c>
      <c r="R7" s="321" t="str">
        <v>YBAK5</v>
      </c>
      <c r="S7" s="323" t="s">
        <v>108</v>
      </c>
      <c r="T7" s="292" t="s">
        <v>108</v>
      </c>
      <c r="U7" s="292" t="s">
        <v>108</v>
      </c>
      <c r="V7" s="292" t="s">
        <v>108</v>
      </c>
      <c r="W7" s="292" t="s">
        <v>108</v>
      </c>
      <c r="X7" s="356" t="s">
        <v>108</v>
      </c>
      <c r="Y7" s="356" t="s">
        <v>108</v>
      </c>
      <c r="Z7" s="292" t="e">
        <f>_xll.qlMidSafe(T7,U7,Trigger)</f>
        <v>#NUM!</v>
      </c>
      <c r="AA7" s="292" t="e">
        <f t="shared" si="2"/>
        <v>#VALUE!</v>
      </c>
      <c r="AB7" s="223"/>
      <c r="AC7" s="329" t="e">
        <v>#NUM!</v>
      </c>
      <c r="AD7" s="223"/>
      <c r="AE7" s="292" t="e">
        <v>#NUM!</v>
      </c>
      <c r="AF7" s="321">
        <f>_xll.qlSimpleQuoteSetValue(F7,AE7,Trigger)</f>
        <v>0</v>
      </c>
      <c r="AG7" s="44"/>
    </row>
    <row r="8" spans="1:33" x14ac:dyDescent="0.2">
      <c r="A8" s="220"/>
      <c r="B8" s="336">
        <v>4</v>
      </c>
      <c r="C8" s="337" t="b">
        <v>0</v>
      </c>
      <c r="D8" s="338" t="str">
        <v>M5</v>
      </c>
      <c r="E8" s="339" t="str">
        <f t="shared" si="0"/>
        <v>AUDFUT3MM5_Quote</v>
      </c>
      <c r="F8" s="340" t="str">
        <f>_xll.qlSimpleQuote(E8,,PriceTickValue,Permanent,Trigger,ObjectOverwrite)</f>
        <v>AUDFUT3MM5_Quote#0000</v>
      </c>
      <c r="G8" s="224" t="str">
        <f>_xll.ohRangeRetrieveError(F8)</f>
        <v/>
      </c>
      <c r="H8" s="348" t="str">
        <f t="shared" si="1"/>
        <v>AUDFUT3MM5ConvAdj_Quote</v>
      </c>
      <c r="I8" s="349" t="str">
        <f>_xll.qlFuturesConvAdjustmentQuote(H8,IborIndex,D8,F8,Volatility,MeanReversion,Permanent,AND(ISERROR(AF8),ISERROR(FuturesHWConvAdj!U8:U9)),ObjectOverwrite)</f>
        <v>AUDFUT3MM5ConvAdj_Quote#0024</v>
      </c>
      <c r="J8" s="187" t="str">
        <f>_xll.ohRangeRetrieveError(I8)</f>
        <v/>
      </c>
      <c r="K8" s="141"/>
      <c r="M8" s="222"/>
      <c r="N8" s="320">
        <v>4</v>
      </c>
      <c r="O8" s="320" t="b">
        <v>0</v>
      </c>
      <c r="P8" s="321" t="str">
        <v>M5</v>
      </c>
      <c r="Q8" s="322">
        <v>42172</v>
      </c>
      <c r="R8" s="321" t="str">
        <v>YBAM5</v>
      </c>
      <c r="S8" s="323">
        <v>42166</v>
      </c>
      <c r="T8" s="292">
        <v>97.93</v>
      </c>
      <c r="U8" s="292">
        <v>97.94</v>
      </c>
      <c r="V8" s="292">
        <v>97.94</v>
      </c>
      <c r="W8" s="292">
        <v>97.94</v>
      </c>
      <c r="X8" s="356">
        <v>2</v>
      </c>
      <c r="Y8" s="356">
        <v>209045</v>
      </c>
      <c r="Z8" s="292">
        <f>_xll.qlMidSafe(T8,U8,Trigger)</f>
        <v>97.935000000000002</v>
      </c>
      <c r="AA8" s="292">
        <f t="shared" si="2"/>
        <v>9.9999999999909051E-3</v>
      </c>
      <c r="AB8" s="223"/>
      <c r="AC8" s="329">
        <v>97.884999999999991</v>
      </c>
      <c r="AD8" s="223"/>
      <c r="AE8" s="292">
        <v>97.935000000000002</v>
      </c>
      <c r="AF8" s="321">
        <f>_xll.qlSimpleQuoteSetValue(F8,AE8,Trigger)</f>
        <v>0</v>
      </c>
      <c r="AG8" s="44"/>
    </row>
    <row r="9" spans="1:33" x14ac:dyDescent="0.2">
      <c r="A9" s="220"/>
      <c r="B9" s="336">
        <v>5</v>
      </c>
      <c r="C9" s="337" t="b">
        <v>0</v>
      </c>
      <c r="D9" s="338" t="str">
        <v>N5</v>
      </c>
      <c r="E9" s="339" t="str">
        <f t="shared" si="0"/>
        <v>AUDFUT3MN5_Quote</v>
      </c>
      <c r="F9" s="340" t="str">
        <f>_xll.qlSimpleQuote(E9,,PriceTickValue,Permanent,Trigger,ObjectOverwrite)</f>
        <v>AUDFUT3MN5_Quote#0000</v>
      </c>
      <c r="G9" s="224" t="str">
        <f>_xll.ohRangeRetrieveError(F9)</f>
        <v/>
      </c>
      <c r="H9" s="348" t="str">
        <f t="shared" si="1"/>
        <v>AUDFUT3MN5ConvAdj_Quote</v>
      </c>
      <c r="I9" s="349" t="str">
        <f>_xll.qlFuturesConvAdjustmentQuote(H9,IborIndex,D9,F9,Volatility,MeanReversion,Permanent,AND(ISERROR(AF9),ISERROR(FuturesHWConvAdj!U9:U10)),ObjectOverwrite)</f>
        <v>AUDFUT3MN5ConvAdj_Quote#0024</v>
      </c>
      <c r="J9" s="187" t="str">
        <f>_xll.ohRangeRetrieveError(I9)</f>
        <v/>
      </c>
      <c r="K9" s="141"/>
      <c r="L9" s="225"/>
      <c r="M9" s="222"/>
      <c r="N9" s="320">
        <v>5</v>
      </c>
      <c r="O9" s="320" t="b">
        <v>0</v>
      </c>
      <c r="P9" s="321" t="str">
        <v>N5</v>
      </c>
      <c r="Q9" s="322">
        <v>42200</v>
      </c>
      <c r="R9" s="321" t="str">
        <v>YBAN5</v>
      </c>
      <c r="S9" s="323" t="s">
        <v>108</v>
      </c>
      <c r="T9" s="292" t="s">
        <v>108</v>
      </c>
      <c r="U9" s="292" t="s">
        <v>108</v>
      </c>
      <c r="V9" s="292" t="s">
        <v>108</v>
      </c>
      <c r="W9" s="292" t="s">
        <v>108</v>
      </c>
      <c r="X9" s="356" t="s">
        <v>108</v>
      </c>
      <c r="Y9" s="356" t="s">
        <v>108</v>
      </c>
      <c r="Z9" s="292" t="e">
        <f>_xll.qlMidSafe(T9,U9,Trigger)</f>
        <v>#NUM!</v>
      </c>
      <c r="AA9" s="292" t="e">
        <f t="shared" si="2"/>
        <v>#VALUE!</v>
      </c>
      <c r="AB9" s="223"/>
      <c r="AC9" s="329" t="e">
        <v>#NUM!</v>
      </c>
      <c r="AD9" s="223"/>
      <c r="AE9" s="292" t="e">
        <v>#NUM!</v>
      </c>
      <c r="AF9" s="321">
        <f>_xll.qlSimpleQuoteSetValue(F9,AE9,Trigger)</f>
        <v>0</v>
      </c>
      <c r="AG9" s="44"/>
    </row>
    <row r="10" spans="1:33" x14ac:dyDescent="0.2">
      <c r="A10" s="220"/>
      <c r="B10" s="336">
        <v>6</v>
      </c>
      <c r="C10" s="337" t="b">
        <v>0</v>
      </c>
      <c r="D10" s="338" t="str">
        <v>Q5</v>
      </c>
      <c r="E10" s="339" t="str">
        <f t="shared" si="0"/>
        <v>AUDFUT3MQ5_Quote</v>
      </c>
      <c r="F10" s="340" t="str">
        <f>_xll.qlSimpleQuote(E10,,PriceTickValue,Permanent,Trigger,ObjectOverwrite)</f>
        <v>AUDFUT3MQ5_Quote#0000</v>
      </c>
      <c r="G10" s="224" t="str">
        <f>_xll.ohRangeRetrieveError(F10)</f>
        <v/>
      </c>
      <c r="H10" s="348" t="str">
        <f t="shared" si="1"/>
        <v>AUDFUT3MQ5ConvAdj_Quote</v>
      </c>
      <c r="I10" s="349" t="str">
        <f>_xll.qlFuturesConvAdjustmentQuote(H10,IborIndex,D10,F10,Volatility,MeanReversion,Permanent,AND(ISERROR(AF10),ISERROR(FuturesHWConvAdj!U10:U11)),ObjectOverwrite)</f>
        <v>AUDFUT3MQ5ConvAdj_Quote#0024</v>
      </c>
      <c r="J10" s="187" t="str">
        <f>_xll.ohRangeRetrieveError(I10)</f>
        <v/>
      </c>
      <c r="K10" s="141"/>
      <c r="M10" s="222"/>
      <c r="N10" s="320">
        <v>6</v>
      </c>
      <c r="O10" s="320" t="b">
        <v>0</v>
      </c>
      <c r="P10" s="321" t="str">
        <v>Q5</v>
      </c>
      <c r="Q10" s="322">
        <v>42235</v>
      </c>
      <c r="R10" s="321" t="str">
        <v>YBAQ5</v>
      </c>
      <c r="S10" s="323" t="s">
        <v>108</v>
      </c>
      <c r="T10" s="292" t="s">
        <v>108</v>
      </c>
      <c r="U10" s="292" t="s">
        <v>108</v>
      </c>
      <c r="V10" s="292" t="s">
        <v>108</v>
      </c>
      <c r="W10" s="292" t="s">
        <v>108</v>
      </c>
      <c r="X10" s="356" t="s">
        <v>108</v>
      </c>
      <c r="Y10" s="356" t="s">
        <v>108</v>
      </c>
      <c r="Z10" s="292" t="e">
        <f>_xll.qlMidSafe(T10,U10,Trigger)</f>
        <v>#NUM!</v>
      </c>
      <c r="AA10" s="292" t="e">
        <f t="shared" si="2"/>
        <v>#VALUE!</v>
      </c>
      <c r="AB10" s="223"/>
      <c r="AC10" s="329" t="e">
        <v>#NUM!</v>
      </c>
      <c r="AD10" s="223"/>
      <c r="AE10" s="292" t="e">
        <v>#NUM!</v>
      </c>
      <c r="AF10" s="321">
        <f>_xll.qlSimpleQuoteSetValue(F10,AE10,Trigger)</f>
        <v>0</v>
      </c>
      <c r="AG10" s="44"/>
    </row>
    <row r="11" spans="1:33" x14ac:dyDescent="0.2">
      <c r="A11" s="220"/>
      <c r="B11" s="336">
        <v>7</v>
      </c>
      <c r="C11" s="337" t="b">
        <v>0</v>
      </c>
      <c r="D11" s="338" t="str">
        <v>U5</v>
      </c>
      <c r="E11" s="339" t="str">
        <f t="shared" si="0"/>
        <v>AUDFUT3MU5_Quote</v>
      </c>
      <c r="F11" s="340" t="str">
        <f>_xll.qlSimpleQuote(E11,,PriceTickValue,Permanent,Trigger,ObjectOverwrite)</f>
        <v>AUDFUT3MU5_Quote#0000</v>
      </c>
      <c r="G11" s="224" t="str">
        <f>_xll.ohRangeRetrieveError(F11)</f>
        <v/>
      </c>
      <c r="H11" s="348" t="str">
        <f t="shared" si="1"/>
        <v>AUDFUT3MU5ConvAdj_Quote</v>
      </c>
      <c r="I11" s="349" t="str">
        <f>_xll.qlFuturesConvAdjustmentQuote(H11,IborIndex,D11,F11,Volatility,MeanReversion,Permanent,AND(ISERROR(AF11),ISERROR(FuturesHWConvAdj!U11:U12)),ObjectOverwrite)</f>
        <v>AUDFUT3MU5ConvAdj_Quote#0024</v>
      </c>
      <c r="J11" s="187" t="str">
        <f>_xll.ohRangeRetrieveError(I11)</f>
        <v/>
      </c>
      <c r="K11" s="141"/>
      <c r="M11" s="222"/>
      <c r="N11" s="320">
        <v>7</v>
      </c>
      <c r="O11" s="320" t="b">
        <v>0</v>
      </c>
      <c r="P11" s="321" t="str">
        <v>U5</v>
      </c>
      <c r="Q11" s="322">
        <v>42263</v>
      </c>
      <c r="R11" s="321" t="str">
        <v>YBAU5</v>
      </c>
      <c r="S11" s="323">
        <v>42257</v>
      </c>
      <c r="T11" s="292">
        <v>98</v>
      </c>
      <c r="U11" s="292">
        <v>98.01</v>
      </c>
      <c r="V11" s="292">
        <v>98.01</v>
      </c>
      <c r="W11" s="292">
        <v>98.01</v>
      </c>
      <c r="X11" s="356">
        <v>2</v>
      </c>
      <c r="Y11" s="356">
        <v>171605</v>
      </c>
      <c r="Z11" s="292">
        <f>_xll.qlMidSafe(T11,U11,Trigger)</f>
        <v>98.004999999999995</v>
      </c>
      <c r="AA11" s="292">
        <f t="shared" si="2"/>
        <v>1.0000000000005116E-2</v>
      </c>
      <c r="AB11" s="223"/>
      <c r="AC11" s="329">
        <v>97.954999999999998</v>
      </c>
      <c r="AD11" s="223"/>
      <c r="AE11" s="292">
        <v>98.004999999999995</v>
      </c>
      <c r="AF11" s="321">
        <f>_xll.qlSimpleQuoteSetValue(F11,AE11,Trigger)</f>
        <v>-1.0000000000005116E-2</v>
      </c>
      <c r="AG11" s="44"/>
    </row>
    <row r="12" spans="1:33" x14ac:dyDescent="0.2">
      <c r="A12" s="220"/>
      <c r="B12" s="336">
        <v>8</v>
      </c>
      <c r="C12" s="337" t="b">
        <v>0</v>
      </c>
      <c r="D12" s="338" t="str">
        <v>V5</v>
      </c>
      <c r="E12" s="339" t="str">
        <f t="shared" si="0"/>
        <v>AUDFUT3MV5_Quote</v>
      </c>
      <c r="F12" s="340" t="str">
        <f>_xll.qlSimpleQuote(E12,,PriceTickValue,Permanent,Trigger,ObjectOverwrite)</f>
        <v>AUDFUT3MV5_Quote#0000</v>
      </c>
      <c r="G12" s="224" t="str">
        <f>_xll.ohRangeRetrieveError(F12)</f>
        <v/>
      </c>
      <c r="H12" s="348" t="str">
        <f t="shared" si="1"/>
        <v>AUDFUT3MV5ConvAdj_Quote</v>
      </c>
      <c r="I12" s="349" t="str">
        <f>_xll.qlFuturesConvAdjustmentQuote(H12,IborIndex,D12,F12,Volatility,MeanReversion,Permanent,AND(ISERROR(AF12),ISERROR(FuturesHWConvAdj!U12:U13)),ObjectOverwrite)</f>
        <v>AUDFUT3MV5ConvAdj_Quote#0024</v>
      </c>
      <c r="J12" s="187" t="str">
        <f>_xll.ohRangeRetrieveError(I12)</f>
        <v/>
      </c>
      <c r="K12" s="141"/>
      <c r="M12" s="222"/>
      <c r="N12" s="320">
        <v>8</v>
      </c>
      <c r="O12" s="320" t="b">
        <v>0</v>
      </c>
      <c r="P12" s="321" t="str">
        <v>V5</v>
      </c>
      <c r="Q12" s="322">
        <v>42298</v>
      </c>
      <c r="R12" s="321" t="str">
        <v>YBAV5</v>
      </c>
      <c r="S12" s="323" t="s">
        <v>108</v>
      </c>
      <c r="T12" s="292" t="s">
        <v>108</v>
      </c>
      <c r="U12" s="292" t="s">
        <v>108</v>
      </c>
      <c r="V12" s="292" t="s">
        <v>108</v>
      </c>
      <c r="W12" s="292" t="s">
        <v>108</v>
      </c>
      <c r="X12" s="356" t="s">
        <v>108</v>
      </c>
      <c r="Y12" s="356" t="s">
        <v>108</v>
      </c>
      <c r="Z12" s="292" t="e">
        <f>_xll.qlMidSafe(T12,U12,Trigger)</f>
        <v>#NUM!</v>
      </c>
      <c r="AA12" s="292" t="e">
        <f t="shared" si="2"/>
        <v>#VALUE!</v>
      </c>
      <c r="AB12" s="223"/>
      <c r="AC12" s="329" t="e">
        <v>#NUM!</v>
      </c>
      <c r="AD12" s="223"/>
      <c r="AE12" s="292" t="e">
        <v>#NUM!</v>
      </c>
      <c r="AF12" s="321">
        <f>_xll.qlSimpleQuoteSetValue(F12,AE12,Trigger)</f>
        <v>0</v>
      </c>
      <c r="AG12" s="44"/>
    </row>
    <row r="13" spans="1:33" x14ac:dyDescent="0.2">
      <c r="A13" s="220"/>
      <c r="B13" s="336">
        <v>9</v>
      </c>
      <c r="C13" s="337" t="b">
        <v>0</v>
      </c>
      <c r="D13" s="338" t="str">
        <v>X5</v>
      </c>
      <c r="E13" s="339" t="str">
        <f t="shared" si="0"/>
        <v>AUDFUT3MX5_Quote</v>
      </c>
      <c r="F13" s="340" t="str">
        <f>_xll.qlSimpleQuote(E13,,PriceTickValue,Permanent,Trigger,ObjectOverwrite)</f>
        <v>AUDFUT3MX5_Quote#0000</v>
      </c>
      <c r="G13" s="224" t="str">
        <f>_xll.ohRangeRetrieveError(F13)</f>
        <v/>
      </c>
      <c r="H13" s="348" t="str">
        <f t="shared" si="1"/>
        <v>AUDFUT3MX5ConvAdj_Quote</v>
      </c>
      <c r="I13" s="349" t="str">
        <f>_xll.qlFuturesConvAdjustmentQuote(H13,IborIndex,D13,F13,Volatility,MeanReversion,Permanent,AND(ISERROR(AF13),ISERROR(FuturesHWConvAdj!U13:U14)),ObjectOverwrite)</f>
        <v>AUDFUT3MX5ConvAdj_Quote#0024</v>
      </c>
      <c r="J13" s="187" t="str">
        <f>_xll.ohRangeRetrieveError(I13)</f>
        <v/>
      </c>
      <c r="K13" s="141"/>
      <c r="M13" s="222"/>
      <c r="N13" s="320">
        <v>9</v>
      </c>
      <c r="O13" s="320" t="b">
        <v>0</v>
      </c>
      <c r="P13" s="321" t="str">
        <v>X5</v>
      </c>
      <c r="Q13" s="322">
        <v>42326</v>
      </c>
      <c r="R13" s="321" t="str">
        <v>YBAX5</v>
      </c>
      <c r="S13" s="323" t="s">
        <v>108</v>
      </c>
      <c r="T13" s="292" t="s">
        <v>108</v>
      </c>
      <c r="U13" s="292" t="s">
        <v>108</v>
      </c>
      <c r="V13" s="292" t="s">
        <v>108</v>
      </c>
      <c r="W13" s="292" t="s">
        <v>108</v>
      </c>
      <c r="X13" s="356" t="s">
        <v>108</v>
      </c>
      <c r="Y13" s="356" t="s">
        <v>108</v>
      </c>
      <c r="Z13" s="292" t="e">
        <f>_xll.qlMidSafe(T13,U13,Trigger)</f>
        <v>#NUM!</v>
      </c>
      <c r="AA13" s="292" t="e">
        <f t="shared" si="2"/>
        <v>#VALUE!</v>
      </c>
      <c r="AB13" s="223"/>
      <c r="AC13" s="329" t="e">
        <v>#NUM!</v>
      </c>
      <c r="AD13" s="223"/>
      <c r="AE13" s="292" t="e">
        <v>#NUM!</v>
      </c>
      <c r="AF13" s="321">
        <f>_xll.qlSimpleQuoteSetValue(F13,AE13,Trigger)</f>
        <v>0</v>
      </c>
      <c r="AG13" s="44"/>
    </row>
    <row r="14" spans="1:33" x14ac:dyDescent="0.2">
      <c r="A14" s="220"/>
      <c r="B14" s="336">
        <v>10</v>
      </c>
      <c r="C14" s="337" t="b">
        <v>0</v>
      </c>
      <c r="D14" s="338" t="str">
        <v>Z5</v>
      </c>
      <c r="E14" s="339" t="str">
        <f t="shared" si="0"/>
        <v>AUDFUT3MZ5_Quote</v>
      </c>
      <c r="F14" s="340" t="str">
        <f>_xll.qlSimpleQuote(E14,,PriceTickValue,Permanent,Trigger,ObjectOverwrite)</f>
        <v>AUDFUT3MZ5_Quote#0000</v>
      </c>
      <c r="G14" s="224" t="str">
        <f>_xll.ohRangeRetrieveError(F14)</f>
        <v/>
      </c>
      <c r="H14" s="348" t="str">
        <f t="shared" si="1"/>
        <v>AUDFUT3MZ5ConvAdj_Quote</v>
      </c>
      <c r="I14" s="349" t="str">
        <f>_xll.qlFuturesConvAdjustmentQuote(H14,IborIndex,D14,F14,Volatility,MeanReversion,Permanent,AND(ISERROR(AF14),ISERROR(FuturesHWConvAdj!U14:U15)),ObjectOverwrite)</f>
        <v>AUDFUT3MZ5ConvAdj_Quote#0024</v>
      </c>
      <c r="J14" s="187" t="str">
        <f>_xll.ohRangeRetrieveError(I14)</f>
        <v/>
      </c>
      <c r="K14" s="141"/>
      <c r="M14" s="222"/>
      <c r="N14" s="320">
        <v>10</v>
      </c>
      <c r="O14" s="320" t="b">
        <v>0</v>
      </c>
      <c r="P14" s="321" t="str">
        <v>Z5</v>
      </c>
      <c r="Q14" s="322">
        <v>42354</v>
      </c>
      <c r="R14" s="321" t="str">
        <v>YBAZ5</v>
      </c>
      <c r="S14" s="323">
        <v>42348</v>
      </c>
      <c r="T14" s="292">
        <v>98.01</v>
      </c>
      <c r="U14" s="292">
        <v>98.02</v>
      </c>
      <c r="V14" s="292">
        <v>98.02</v>
      </c>
      <c r="W14" s="292">
        <v>98.02</v>
      </c>
      <c r="X14" s="356">
        <v>1</v>
      </c>
      <c r="Y14" s="356">
        <v>135739</v>
      </c>
      <c r="Z14" s="292">
        <f>_xll.qlMidSafe(T14,U14,Trigger)</f>
        <v>98.015000000000001</v>
      </c>
      <c r="AA14" s="292">
        <f t="shared" si="2"/>
        <v>9.9999999999909051E-3</v>
      </c>
      <c r="AB14" s="223"/>
      <c r="AC14" s="329">
        <v>97.965000000000003</v>
      </c>
      <c r="AD14" s="223"/>
      <c r="AE14" s="292">
        <v>98.015000000000001</v>
      </c>
      <c r="AF14" s="321">
        <f>_xll.qlSimpleQuoteSetValue(F14,AE14,Trigger)</f>
        <v>0</v>
      </c>
      <c r="AG14" s="44"/>
    </row>
    <row r="15" spans="1:33" x14ac:dyDescent="0.2">
      <c r="A15" s="220"/>
      <c r="B15" s="336">
        <v>11</v>
      </c>
      <c r="C15" s="337" t="b">
        <v>0</v>
      </c>
      <c r="D15" s="338" t="str">
        <v>F6</v>
      </c>
      <c r="E15" s="339" t="str">
        <f t="shared" si="0"/>
        <v>AUDFUT3MF6_Quote</v>
      </c>
      <c r="F15" s="340" t="str">
        <f>_xll.qlSimpleQuote(E15,,PriceTickValue,Permanent,Trigger,ObjectOverwrite)</f>
        <v>AUDFUT3MF6_Quote#0000</v>
      </c>
      <c r="G15" s="224" t="str">
        <f>_xll.ohRangeRetrieveError(F15)</f>
        <v/>
      </c>
      <c r="H15" s="348" t="str">
        <f t="shared" si="1"/>
        <v>AUDFUT3MF6ConvAdj_Quote</v>
      </c>
      <c r="I15" s="349" t="str">
        <f>_xll.qlFuturesConvAdjustmentQuote(H15,IborIndex,D15,F15,Volatility,MeanReversion,Permanent,AND(ISERROR(AF15),ISERROR(FuturesHWConvAdj!U15:U16)),ObjectOverwrite)</f>
        <v>AUDFUT3MF6ConvAdj_Quote#0024</v>
      </c>
      <c r="J15" s="187" t="str">
        <f>_xll.ohRangeRetrieveError(I15)</f>
        <v/>
      </c>
      <c r="K15" s="141"/>
      <c r="M15" s="222"/>
      <c r="N15" s="320">
        <v>11</v>
      </c>
      <c r="O15" s="320" t="b">
        <v>0</v>
      </c>
      <c r="P15" s="321" t="str">
        <v>F6</v>
      </c>
      <c r="Q15" s="322">
        <v>42389</v>
      </c>
      <c r="R15" s="321" t="str">
        <v>YBAF6</v>
      </c>
      <c r="S15" s="323" t="s">
        <v>108</v>
      </c>
      <c r="T15" s="292" t="s">
        <v>108</v>
      </c>
      <c r="U15" s="292" t="s">
        <v>108</v>
      </c>
      <c r="V15" s="292" t="s">
        <v>108</v>
      </c>
      <c r="W15" s="292" t="s">
        <v>108</v>
      </c>
      <c r="X15" s="356" t="s">
        <v>108</v>
      </c>
      <c r="Y15" s="356" t="s">
        <v>108</v>
      </c>
      <c r="Z15" s="292" t="e">
        <f>_xll.qlMidSafe(T15,U15,Trigger)</f>
        <v>#NUM!</v>
      </c>
      <c r="AA15" s="292" t="e">
        <f t="shared" si="2"/>
        <v>#VALUE!</v>
      </c>
      <c r="AB15" s="223"/>
      <c r="AC15" s="329" t="e">
        <v>#NUM!</v>
      </c>
      <c r="AD15" s="223"/>
      <c r="AE15" s="292" t="e">
        <v>#NUM!</v>
      </c>
      <c r="AF15" s="321">
        <f>_xll.qlSimpleQuoteSetValue(F15,AE15,Trigger)</f>
        <v>0</v>
      </c>
      <c r="AG15" s="44"/>
    </row>
    <row r="16" spans="1:33" x14ac:dyDescent="0.2">
      <c r="A16" s="220"/>
      <c r="B16" s="336">
        <v>12</v>
      </c>
      <c r="C16" s="337" t="b">
        <v>0</v>
      </c>
      <c r="D16" s="338" t="str">
        <v>G6</v>
      </c>
      <c r="E16" s="339" t="str">
        <f t="shared" si="0"/>
        <v>AUDFUT3MG6_Quote</v>
      </c>
      <c r="F16" s="340" t="str">
        <f>_xll.qlSimpleQuote(E16,,PriceTickValue,Permanent,Trigger,ObjectOverwrite)</f>
        <v>AUDFUT3MG6_Quote#0000</v>
      </c>
      <c r="G16" s="224" t="str">
        <f>_xll.ohRangeRetrieveError(F16)</f>
        <v/>
      </c>
      <c r="H16" s="348" t="str">
        <f t="shared" si="1"/>
        <v>AUDFUT3MG6ConvAdj_Quote</v>
      </c>
      <c r="I16" s="349" t="str">
        <f>_xll.qlFuturesConvAdjustmentQuote(H16,IborIndex,D16,F16,Volatility,MeanReversion,Permanent,AND(ISERROR(AF16),ISERROR(FuturesHWConvAdj!U16:U17)),ObjectOverwrite)</f>
        <v>AUDFUT3MG6ConvAdj_Quote#0024</v>
      </c>
      <c r="J16" s="187" t="str">
        <f>_xll.ohRangeRetrieveError(I16)</f>
        <v/>
      </c>
      <c r="K16" s="141"/>
      <c r="M16" s="222"/>
      <c r="N16" s="320">
        <v>12</v>
      </c>
      <c r="O16" s="320" t="b">
        <v>0</v>
      </c>
      <c r="P16" s="321" t="str">
        <v>G6</v>
      </c>
      <c r="Q16" s="322">
        <v>42417</v>
      </c>
      <c r="R16" s="321" t="str">
        <v>YBAG6</v>
      </c>
      <c r="S16" s="323" t="s">
        <v>108</v>
      </c>
      <c r="T16" s="292" t="s">
        <v>108</v>
      </c>
      <c r="U16" s="292" t="s">
        <v>108</v>
      </c>
      <c r="V16" s="292" t="s">
        <v>108</v>
      </c>
      <c r="W16" s="292" t="s">
        <v>108</v>
      </c>
      <c r="X16" s="356" t="s">
        <v>108</v>
      </c>
      <c r="Y16" s="356" t="s">
        <v>108</v>
      </c>
      <c r="Z16" s="292" t="e">
        <f>_xll.qlMidSafe(T16,U16,Trigger)</f>
        <v>#NUM!</v>
      </c>
      <c r="AA16" s="292" t="e">
        <f t="shared" si="2"/>
        <v>#VALUE!</v>
      </c>
      <c r="AB16" s="223"/>
      <c r="AC16" s="329" t="e">
        <v>#NUM!</v>
      </c>
      <c r="AD16" s="223"/>
      <c r="AE16" s="292" t="e">
        <v>#NUM!</v>
      </c>
      <c r="AF16" s="321">
        <f>_xll.qlSimpleQuoteSetValue(F16,AE16,Trigger)</f>
        <v>0</v>
      </c>
      <c r="AG16" s="44"/>
    </row>
    <row r="17" spans="1:33" x14ac:dyDescent="0.2">
      <c r="A17" s="220"/>
      <c r="B17" s="336">
        <v>13</v>
      </c>
      <c r="C17" s="337" t="b">
        <v>1</v>
      </c>
      <c r="D17" s="338" t="str">
        <v>H6</v>
      </c>
      <c r="E17" s="339" t="str">
        <f t="shared" si="0"/>
        <v>AUDFUT3MH6_Quote</v>
      </c>
      <c r="F17" s="340" t="str">
        <f>_xll.qlSimpleQuote(E17,,PriceTickValue,Permanent,Trigger,ObjectOverwrite)</f>
        <v>AUDFUT3MH6_Quote#0000</v>
      </c>
      <c r="G17" s="224" t="str">
        <f>_xll.ohRangeRetrieveError(F17)</f>
        <v/>
      </c>
      <c r="H17" s="348" t="str">
        <f t="shared" si="1"/>
        <v>AUDFUT3MH6ConvAdj_Quote</v>
      </c>
      <c r="I17" s="349" t="str">
        <f>_xll.qlFuturesConvAdjustmentQuote(H17,IborIndex,D17,F17,Volatility,MeanReversion,Permanent,AND(ISERROR(AF17),ISERROR(FuturesHWConvAdj!U17:U18)),ObjectOverwrite)</f>
        <v>AUDFUT3MH6ConvAdj_Quote#0024</v>
      </c>
      <c r="J17" s="187" t="str">
        <f>_xll.ohRangeRetrieveError(I17)</f>
        <v/>
      </c>
      <c r="K17" s="141"/>
      <c r="M17" s="222"/>
      <c r="N17" s="320">
        <v>13</v>
      </c>
      <c r="O17" s="320" t="b">
        <v>1</v>
      </c>
      <c r="P17" s="321" t="str">
        <v>H6</v>
      </c>
      <c r="Q17" s="322">
        <v>42445</v>
      </c>
      <c r="R17" s="321" t="str">
        <v>YBAH6</v>
      </c>
      <c r="S17" s="323">
        <v>42439</v>
      </c>
      <c r="T17" s="292">
        <v>97.98</v>
      </c>
      <c r="U17" s="292">
        <v>98</v>
      </c>
      <c r="V17" s="292">
        <v>97.99</v>
      </c>
      <c r="W17" s="292">
        <v>98</v>
      </c>
      <c r="X17" s="356">
        <v>10</v>
      </c>
      <c r="Y17" s="356">
        <v>106375</v>
      </c>
      <c r="Z17" s="292">
        <f>_xll.qlMidSafe(T17,U17,Trigger)</f>
        <v>97.990000000000009</v>
      </c>
      <c r="AA17" s="292">
        <f t="shared" si="2"/>
        <v>1.9999999999996021E-2</v>
      </c>
      <c r="AB17" s="223"/>
      <c r="AC17" s="329">
        <v>97.935000000000002</v>
      </c>
      <c r="AD17" s="223"/>
      <c r="AE17" s="292">
        <v>97.990000000000009</v>
      </c>
      <c r="AF17" s="321">
        <f>_xll.qlSimpleQuoteSetValue(F17,AE17,Trigger)</f>
        <v>-4.9999999999954525E-3</v>
      </c>
      <c r="AG17" s="44"/>
    </row>
    <row r="18" spans="1:33" x14ac:dyDescent="0.2">
      <c r="A18" s="220"/>
      <c r="B18" s="336">
        <v>14</v>
      </c>
      <c r="C18" s="337" t="b">
        <v>1</v>
      </c>
      <c r="D18" s="338" t="str">
        <v>M6</v>
      </c>
      <c r="E18" s="339" t="str">
        <f t="shared" si="0"/>
        <v>AUDFUT3MM6_Quote</v>
      </c>
      <c r="F18" s="340" t="str">
        <f>_xll.qlSimpleQuote(E18,,PriceTickValue,Permanent,Trigger,ObjectOverwrite)</f>
        <v>AUDFUT3MM6_Quote#0000</v>
      </c>
      <c r="G18" s="224" t="str">
        <f>_xll.ohRangeRetrieveError(F18)</f>
        <v/>
      </c>
      <c r="H18" s="348" t="str">
        <f t="shared" si="1"/>
        <v>AUDFUT3MM6ConvAdj_Quote</v>
      </c>
      <c r="I18" s="349" t="str">
        <f>_xll.qlFuturesConvAdjustmentQuote(H18,IborIndex,D18,F18,Volatility,MeanReversion,Permanent,AND(ISERROR(AF18),ISERROR(FuturesHWConvAdj!U18:U19)),ObjectOverwrite)</f>
        <v>AUDFUT3MM6ConvAdj_Quote#0024</v>
      </c>
      <c r="J18" s="187" t="str">
        <f>_xll.ohRangeRetrieveError(I18)</f>
        <v/>
      </c>
      <c r="K18" s="141"/>
      <c r="M18" s="222"/>
      <c r="N18" s="320">
        <v>14</v>
      </c>
      <c r="O18" s="320" t="b">
        <v>1</v>
      </c>
      <c r="P18" s="321" t="str">
        <v>M6</v>
      </c>
      <c r="Q18" s="322">
        <v>42536</v>
      </c>
      <c r="R18" s="321" t="str">
        <v>YBAM6</v>
      </c>
      <c r="S18" s="323">
        <v>42530</v>
      </c>
      <c r="T18" s="292">
        <v>97.95</v>
      </c>
      <c r="U18" s="292">
        <v>97.96</v>
      </c>
      <c r="V18" s="292">
        <v>97.96</v>
      </c>
      <c r="W18" s="292">
        <v>97.96</v>
      </c>
      <c r="X18" s="356">
        <v>2</v>
      </c>
      <c r="Y18" s="356">
        <v>66169</v>
      </c>
      <c r="Z18" s="292">
        <f>_xll.qlMidSafe(T18,U18,Trigger)</f>
        <v>97.954999999999998</v>
      </c>
      <c r="AA18" s="292">
        <f t="shared" si="2"/>
        <v>9.9999999999909051E-3</v>
      </c>
      <c r="AB18" s="223"/>
      <c r="AC18" s="329">
        <v>97.905000000000001</v>
      </c>
      <c r="AD18" s="223"/>
      <c r="AE18" s="292">
        <v>97.954999999999998</v>
      </c>
      <c r="AF18" s="321">
        <f>_xll.qlSimpleQuoteSetValue(F18,AE18,Trigger)</f>
        <v>0</v>
      </c>
      <c r="AG18" s="44"/>
    </row>
    <row r="19" spans="1:33" x14ac:dyDescent="0.2">
      <c r="A19" s="220"/>
      <c r="B19" s="336">
        <v>15</v>
      </c>
      <c r="C19" s="337" t="b">
        <v>1</v>
      </c>
      <c r="D19" s="338" t="str">
        <v>U6</v>
      </c>
      <c r="E19" s="339" t="str">
        <f t="shared" si="0"/>
        <v>AUDFUT3MU6_Quote</v>
      </c>
      <c r="F19" s="340" t="str">
        <f>_xll.qlSimpleQuote(E19,,PriceTickValue,Permanent,Trigger,ObjectOverwrite)</f>
        <v>AUDFUT3MU6_Quote#0000</v>
      </c>
      <c r="G19" s="224" t="str">
        <f>_xll.ohRangeRetrieveError(F19)</f>
        <v/>
      </c>
      <c r="H19" s="348" t="str">
        <f t="shared" si="1"/>
        <v>AUDFUT3MU6ConvAdj_Quote</v>
      </c>
      <c r="I19" s="349" t="str">
        <f>_xll.qlFuturesConvAdjustmentQuote(H19,IborIndex,D19,F19,Volatility,MeanReversion,Permanent,AND(ISERROR(AF19),ISERROR(FuturesHWConvAdj!U19:U20)),ObjectOverwrite)</f>
        <v>AUDFUT3MU6ConvAdj_Quote#0024</v>
      </c>
      <c r="J19" s="187" t="str">
        <f>_xll.ohRangeRetrieveError(I19)</f>
        <v/>
      </c>
      <c r="K19" s="141"/>
      <c r="M19" s="222"/>
      <c r="N19" s="320">
        <v>15</v>
      </c>
      <c r="O19" s="320" t="b">
        <v>1</v>
      </c>
      <c r="P19" s="321" t="str">
        <v>U6</v>
      </c>
      <c r="Q19" s="322">
        <v>42634</v>
      </c>
      <c r="R19" s="321" t="str">
        <v>YBAU6</v>
      </c>
      <c r="S19" s="323">
        <v>42621</v>
      </c>
      <c r="T19" s="292">
        <v>97.92</v>
      </c>
      <c r="U19" s="292">
        <v>97.93</v>
      </c>
      <c r="V19" s="292">
        <v>97.92</v>
      </c>
      <c r="W19" s="292">
        <v>97.93</v>
      </c>
      <c r="X19" s="356">
        <v>40</v>
      </c>
      <c r="Y19" s="356">
        <v>42781</v>
      </c>
      <c r="Z19" s="292">
        <f>_xll.qlMidSafe(T19,U19,Trigger)</f>
        <v>97.925000000000011</v>
      </c>
      <c r="AA19" s="292">
        <f t="shared" si="2"/>
        <v>1.0000000000005116E-2</v>
      </c>
      <c r="AB19" s="223"/>
      <c r="AC19" s="329">
        <v>97.87</v>
      </c>
      <c r="AD19" s="223"/>
      <c r="AE19" s="292">
        <v>97.925000000000011</v>
      </c>
      <c r="AF19" s="321">
        <f>_xll.qlSimpleQuoteSetValue(F19,AE19,Trigger)</f>
        <v>0</v>
      </c>
      <c r="AG19" s="44"/>
    </row>
    <row r="20" spans="1:33" x14ac:dyDescent="0.2">
      <c r="A20" s="220"/>
      <c r="B20" s="336">
        <v>16</v>
      </c>
      <c r="C20" s="337" t="b">
        <v>1</v>
      </c>
      <c r="D20" s="338" t="str">
        <v>Z6</v>
      </c>
      <c r="E20" s="339" t="str">
        <f t="shared" si="0"/>
        <v>AUDFUT3MZ6_Quote</v>
      </c>
      <c r="F20" s="340" t="str">
        <f>_xll.qlSimpleQuote(E20,,PriceTickValue,Permanent,Trigger,ObjectOverwrite)</f>
        <v>AUDFUT3MZ6_Quote#0000</v>
      </c>
      <c r="G20" s="224" t="str">
        <f>_xll.ohRangeRetrieveError(F20)</f>
        <v/>
      </c>
      <c r="H20" s="348" t="str">
        <f t="shared" si="1"/>
        <v>AUDFUT3MZ6ConvAdj_Quote</v>
      </c>
      <c r="I20" s="349" t="str">
        <f>_xll.qlFuturesConvAdjustmentQuote(H20,IborIndex,D20,F20,Volatility,MeanReversion,Permanent,AND(ISERROR(AF20),ISERROR(FuturesHWConvAdj!U20:U21)),ObjectOverwrite)</f>
        <v>AUDFUT3MZ6ConvAdj_Quote#0024</v>
      </c>
      <c r="J20" s="187" t="str">
        <f>_xll.ohRangeRetrieveError(I20)</f>
        <v/>
      </c>
      <c r="K20" s="141"/>
      <c r="M20" s="222"/>
      <c r="N20" s="320">
        <v>16</v>
      </c>
      <c r="O20" s="320" t="b">
        <v>1</v>
      </c>
      <c r="P20" s="321" t="str">
        <v>Z6</v>
      </c>
      <c r="Q20" s="322">
        <v>42725</v>
      </c>
      <c r="R20" s="321" t="str">
        <v>YBAZ6</v>
      </c>
      <c r="S20" s="323">
        <v>42712</v>
      </c>
      <c r="T20" s="292">
        <v>97.88</v>
      </c>
      <c r="U20" s="292">
        <v>97.89</v>
      </c>
      <c r="V20" s="292">
        <v>0</v>
      </c>
      <c r="W20" s="292">
        <v>97.87</v>
      </c>
      <c r="X20" s="356">
        <v>0</v>
      </c>
      <c r="Y20" s="356">
        <v>42773</v>
      </c>
      <c r="Z20" s="292">
        <f>_xll.qlMidSafe(T20,U20,Trigger)</f>
        <v>97.884999999999991</v>
      </c>
      <c r="AA20" s="292">
        <f t="shared" si="2"/>
        <v>1.0000000000005116E-2</v>
      </c>
      <c r="AB20" s="223"/>
      <c r="AC20" s="329">
        <v>97.825000000000003</v>
      </c>
      <c r="AD20" s="223"/>
      <c r="AE20" s="292">
        <v>97.884999999999991</v>
      </c>
      <c r="AF20" s="321">
        <f>_xll.qlSimpleQuoteSetValue(F20,AE20,Trigger)</f>
        <v>0</v>
      </c>
      <c r="AG20" s="44"/>
    </row>
    <row r="21" spans="1:33" x14ac:dyDescent="0.2">
      <c r="A21" s="220"/>
      <c r="B21" s="336">
        <v>17</v>
      </c>
      <c r="C21" s="337" t="b">
        <v>1</v>
      </c>
      <c r="D21" s="338" t="str">
        <v>H7</v>
      </c>
      <c r="E21" s="339" t="str">
        <f t="shared" si="0"/>
        <v>AUDFUT3MH7_Quote</v>
      </c>
      <c r="F21" s="340" t="str">
        <f>_xll.qlSimpleQuote(E21,,PriceTickValue,Permanent,Trigger,ObjectOverwrite)</f>
        <v>AUDFUT3MH7_Quote#0000</v>
      </c>
      <c r="G21" s="224" t="str">
        <f>_xll.ohRangeRetrieveError(F21)</f>
        <v/>
      </c>
      <c r="H21" s="348" t="str">
        <f t="shared" si="1"/>
        <v>AUDFUT3MH7ConvAdj_Quote</v>
      </c>
      <c r="I21" s="349" t="str">
        <f>_xll.qlFuturesConvAdjustmentQuote(H21,IborIndex,D21,F21,Volatility,MeanReversion,Permanent,AND(ISERROR(AF21),ISERROR(FuturesHWConvAdj!U21:U22)),ObjectOverwrite)</f>
        <v>AUDFUT3MH7ConvAdj_Quote#0024</v>
      </c>
      <c r="J21" s="187" t="str">
        <f>_xll.ohRangeRetrieveError(I21)</f>
        <v/>
      </c>
      <c r="K21" s="141"/>
      <c r="M21" s="222"/>
      <c r="N21" s="320">
        <v>17</v>
      </c>
      <c r="O21" s="320" t="b">
        <v>1</v>
      </c>
      <c r="P21" s="321" t="str">
        <v>H7</v>
      </c>
      <c r="Q21" s="322">
        <v>42809</v>
      </c>
      <c r="R21" s="321" t="str">
        <v>YBAH7</v>
      </c>
      <c r="S21" s="323">
        <v>42803</v>
      </c>
      <c r="T21" s="292">
        <v>97.83</v>
      </c>
      <c r="U21" s="292">
        <v>97.85</v>
      </c>
      <c r="V21" s="292">
        <v>0</v>
      </c>
      <c r="W21" s="292">
        <v>97.84</v>
      </c>
      <c r="X21" s="356">
        <v>0</v>
      </c>
      <c r="Y21" s="356">
        <v>4416</v>
      </c>
      <c r="Z21" s="292">
        <f>_xll.qlMidSafe(T21,U21,Trigger)</f>
        <v>97.84</v>
      </c>
      <c r="AA21" s="292">
        <f t="shared" si="2"/>
        <v>1.9999999999996021E-2</v>
      </c>
      <c r="AB21" s="223"/>
      <c r="AC21" s="329">
        <v>97.78</v>
      </c>
      <c r="AD21" s="223"/>
      <c r="AE21" s="292">
        <v>97.84</v>
      </c>
      <c r="AF21" s="321">
        <f>_xll.qlSimpleQuoteSetValue(F21,AE21,Trigger)</f>
        <v>0</v>
      </c>
      <c r="AG21" s="44"/>
    </row>
    <row r="22" spans="1:33" x14ac:dyDescent="0.2">
      <c r="A22" s="220"/>
      <c r="B22" s="336">
        <v>18</v>
      </c>
      <c r="C22" s="337" t="b">
        <v>1</v>
      </c>
      <c r="D22" s="338" t="str">
        <v>M7</v>
      </c>
      <c r="E22" s="339" t="str">
        <f t="shared" si="0"/>
        <v>AUDFUT3MM7_Quote</v>
      </c>
      <c r="F22" s="340" t="str">
        <f>_xll.qlSimpleQuote(E22,,PriceTickValue,Permanent,Trigger,ObjectOverwrite)</f>
        <v>AUDFUT3MM7_Quote#0000</v>
      </c>
      <c r="G22" s="224" t="str">
        <f>_xll.ohRangeRetrieveError(F22)</f>
        <v/>
      </c>
      <c r="H22" s="348" t="str">
        <f t="shared" si="1"/>
        <v>AUDFUT3MM7ConvAdj_Quote</v>
      </c>
      <c r="I22" s="349" t="str">
        <f>_xll.qlFuturesConvAdjustmentQuote(H22,IborIndex,D22,F22,Volatility,MeanReversion,Permanent,AND(ISERROR(AF22),ISERROR(FuturesHWConvAdj!U22:U23)),ObjectOverwrite)</f>
        <v>AUDFUT3MM7ConvAdj_Quote#0024</v>
      </c>
      <c r="J22" s="187" t="str">
        <f>_xll.ohRangeRetrieveError(I22)</f>
        <v/>
      </c>
      <c r="K22" s="141"/>
      <c r="M22" s="222"/>
      <c r="N22" s="320">
        <v>18</v>
      </c>
      <c r="O22" s="320" t="b">
        <v>1</v>
      </c>
      <c r="P22" s="321" t="str">
        <v>M7</v>
      </c>
      <c r="Q22" s="322">
        <v>42907</v>
      </c>
      <c r="R22" s="321" t="str">
        <v>YBAM7</v>
      </c>
      <c r="S22" s="323">
        <v>42894</v>
      </c>
      <c r="T22" s="292">
        <v>97.78</v>
      </c>
      <c r="U22" s="292">
        <v>97.81</v>
      </c>
      <c r="V22" s="292">
        <v>0</v>
      </c>
      <c r="W22" s="292">
        <v>97.77</v>
      </c>
      <c r="X22" s="356">
        <v>0</v>
      </c>
      <c r="Y22" s="356">
        <v>5141</v>
      </c>
      <c r="Z22" s="292">
        <f>_xll.qlMidSafe(T22,U22,Trigger)</f>
        <v>97.795000000000002</v>
      </c>
      <c r="AA22" s="292">
        <f t="shared" si="2"/>
        <v>3.0000000000001137E-2</v>
      </c>
      <c r="AB22" s="223"/>
      <c r="AC22" s="329">
        <v>97.734999999999999</v>
      </c>
      <c r="AD22" s="223"/>
      <c r="AE22" s="292">
        <v>97.795000000000002</v>
      </c>
      <c r="AF22" s="321">
        <f>_xll.qlSimpleQuoteSetValue(F22,AE22,Trigger)</f>
        <v>0</v>
      </c>
      <c r="AG22" s="44"/>
    </row>
    <row r="23" spans="1:33" x14ac:dyDescent="0.2">
      <c r="A23" s="220"/>
      <c r="B23" s="336">
        <v>19</v>
      </c>
      <c r="C23" s="337" t="b">
        <v>1</v>
      </c>
      <c r="D23" s="338" t="str">
        <v>U7</v>
      </c>
      <c r="E23" s="339" t="str">
        <f t="shared" si="0"/>
        <v>AUDFUT3MU7_Quote</v>
      </c>
      <c r="F23" s="340" t="str">
        <f>_xll.qlSimpleQuote(E23,,PriceTickValue,Permanent,Trigger,ObjectOverwrite)</f>
        <v>AUDFUT3MU7_Quote#0000</v>
      </c>
      <c r="G23" s="224" t="str">
        <f>_xll.ohRangeRetrieveError(F23)</f>
        <v/>
      </c>
      <c r="H23" s="348" t="str">
        <f t="shared" si="1"/>
        <v>AUDFUT3MU7ConvAdj_Quote</v>
      </c>
      <c r="I23" s="349" t="str">
        <f>_xll.qlFuturesConvAdjustmentQuote(H23,IborIndex,D23,F23,Volatility,MeanReversion,Permanent,AND(ISERROR(AF23),ISERROR(FuturesHWConvAdj!U23:U24)),ObjectOverwrite)</f>
        <v>AUDFUT3MU7ConvAdj_Quote#0024</v>
      </c>
      <c r="J23" s="187" t="str">
        <f>_xll.ohRangeRetrieveError(I23)</f>
        <v/>
      </c>
      <c r="K23" s="141"/>
      <c r="M23" s="222"/>
      <c r="N23" s="320">
        <v>19</v>
      </c>
      <c r="O23" s="320" t="b">
        <v>1</v>
      </c>
      <c r="P23" s="321" t="str">
        <v>U7</v>
      </c>
      <c r="Q23" s="322">
        <v>42998</v>
      </c>
      <c r="R23" s="321" t="str">
        <v>YBAU7</v>
      </c>
      <c r="S23" s="323">
        <v>42985</v>
      </c>
      <c r="T23" s="292">
        <v>97.72</v>
      </c>
      <c r="U23" s="292">
        <v>97.76</v>
      </c>
      <c r="V23" s="292">
        <v>0</v>
      </c>
      <c r="W23" s="292">
        <v>97.74</v>
      </c>
      <c r="X23" s="356">
        <v>0</v>
      </c>
      <c r="Y23" s="356">
        <v>4229</v>
      </c>
      <c r="Z23" s="292">
        <f>_xll.qlMidSafe(T23,U23,Trigger)</f>
        <v>97.740000000000009</v>
      </c>
      <c r="AA23" s="292">
        <f t="shared" si="2"/>
        <v>4.0000000000006253E-2</v>
      </c>
      <c r="AB23" s="223"/>
      <c r="AC23" s="329">
        <v>97.68</v>
      </c>
      <c r="AD23" s="223"/>
      <c r="AE23" s="292">
        <v>97.740000000000009</v>
      </c>
      <c r="AF23" s="321">
        <f>_xll.qlSimpleQuoteSetValue(F23,AE23,Trigger)</f>
        <v>0</v>
      </c>
      <c r="AG23" s="44"/>
    </row>
    <row r="24" spans="1:33" x14ac:dyDescent="0.2">
      <c r="A24" s="220"/>
      <c r="B24" s="336">
        <v>20</v>
      </c>
      <c r="C24" s="337" t="b">
        <v>1</v>
      </c>
      <c r="D24" s="338" t="str">
        <v>Z7</v>
      </c>
      <c r="E24" s="339" t="str">
        <f t="shared" si="0"/>
        <v>AUDFUT3MZ7_Quote</v>
      </c>
      <c r="F24" s="340" t="str">
        <f>_xll.qlSimpleQuote(E24,,PriceTickValue,Permanent,Trigger,ObjectOverwrite)</f>
        <v>AUDFUT3MZ7_Quote#0000</v>
      </c>
      <c r="G24" s="224" t="str">
        <f>_xll.ohRangeRetrieveError(F24)</f>
        <v/>
      </c>
      <c r="H24" s="348" t="str">
        <f t="shared" si="1"/>
        <v>AUDFUT3MZ7ConvAdj_Quote</v>
      </c>
      <c r="I24" s="349" t="str">
        <f>_xll.qlFuturesConvAdjustmentQuote(H24,IborIndex,D24,F24,Volatility,MeanReversion,Permanent,AND(ISERROR(AF24),ISERROR(FuturesHWConvAdj!U24:U25)),ObjectOverwrite)</f>
        <v>AUDFUT3MZ7ConvAdj_Quote#0024</v>
      </c>
      <c r="J24" s="187" t="str">
        <f>_xll.ohRangeRetrieveError(I24)</f>
        <v/>
      </c>
      <c r="K24" s="141"/>
      <c r="M24" s="222"/>
      <c r="N24" s="320">
        <v>20</v>
      </c>
      <c r="O24" s="320" t="b">
        <v>1</v>
      </c>
      <c r="P24" s="321" t="str">
        <v>Z7</v>
      </c>
      <c r="Q24" s="322">
        <v>43089</v>
      </c>
      <c r="R24" s="321" t="str">
        <v>YBAZ7</v>
      </c>
      <c r="S24" s="323">
        <v>43076</v>
      </c>
      <c r="T24" s="292">
        <v>97.66</v>
      </c>
      <c r="U24" s="292">
        <v>97.71</v>
      </c>
      <c r="V24" s="292">
        <v>0</v>
      </c>
      <c r="W24" s="292">
        <v>97.54</v>
      </c>
      <c r="X24" s="356">
        <v>0</v>
      </c>
      <c r="Y24" s="356">
        <v>1358</v>
      </c>
      <c r="Z24" s="292">
        <f>_xll.qlMidSafe(T24,U24,Trigger)</f>
        <v>97.685000000000002</v>
      </c>
      <c r="AA24" s="292">
        <f t="shared" si="2"/>
        <v>4.9999999999997158E-2</v>
      </c>
      <c r="AB24" s="223"/>
      <c r="AC24" s="329">
        <v>97.625</v>
      </c>
      <c r="AD24" s="223"/>
      <c r="AE24" s="292">
        <v>97.685000000000002</v>
      </c>
      <c r="AF24" s="321">
        <f>_xll.qlSimpleQuoteSetValue(F24,AE24,Trigger)</f>
        <v>0</v>
      </c>
      <c r="AG24" s="44"/>
    </row>
    <row r="25" spans="1:33" x14ac:dyDescent="0.2">
      <c r="A25" s="220"/>
      <c r="B25" s="336">
        <v>21</v>
      </c>
      <c r="C25" s="337" t="b">
        <v>1</v>
      </c>
      <c r="D25" s="338" t="str">
        <v>H8</v>
      </c>
      <c r="E25" s="339" t="str">
        <f t="shared" si="0"/>
        <v>AUDFUT3MH8_Quote</v>
      </c>
      <c r="F25" s="340" t="str">
        <f>_xll.qlSimpleQuote(E25,,PriceTickValue,Permanent,Trigger,ObjectOverwrite)</f>
        <v>AUDFUT3MH8_Quote#0000</v>
      </c>
      <c r="G25" s="224" t="str">
        <f>_xll.ohRangeRetrieveError(F25)</f>
        <v/>
      </c>
      <c r="H25" s="348" t="str">
        <f t="shared" si="1"/>
        <v>AUDFUT3MH8ConvAdj_Quote</v>
      </c>
      <c r="I25" s="349" t="str">
        <f>_xll.qlFuturesConvAdjustmentQuote(H25,IborIndex,D25,F25,Volatility,MeanReversion,Permanent,AND(ISERROR(AF25),ISERROR(FuturesHWConvAdj!U25:U26)),ObjectOverwrite)</f>
        <v>AUDFUT3MH8ConvAdj_Quote#0024</v>
      </c>
      <c r="J25" s="187" t="str">
        <f>_xll.ohRangeRetrieveError(I25)</f>
        <v/>
      </c>
      <c r="K25" s="141"/>
      <c r="M25" s="222"/>
      <c r="N25" s="320">
        <v>21</v>
      </c>
      <c r="O25" s="320" t="b">
        <v>1</v>
      </c>
      <c r="P25" s="321" t="str">
        <v>H8</v>
      </c>
      <c r="Q25" s="322">
        <v>43180</v>
      </c>
      <c r="R25" s="321" t="str">
        <v>YBAH8</v>
      </c>
      <c r="S25" s="323">
        <v>43167</v>
      </c>
      <c r="T25" s="292">
        <v>97.6</v>
      </c>
      <c r="U25" s="292">
        <v>97.67</v>
      </c>
      <c r="V25" s="292">
        <v>0</v>
      </c>
      <c r="W25" s="292">
        <v>97.54</v>
      </c>
      <c r="X25" s="356">
        <v>0</v>
      </c>
      <c r="Y25" s="356">
        <v>1</v>
      </c>
      <c r="Z25" s="292">
        <f>_xll.qlMidSafe(T25,U25,Trigger)</f>
        <v>97.634999999999991</v>
      </c>
      <c r="AA25" s="292">
        <f t="shared" si="2"/>
        <v>7.000000000000739E-2</v>
      </c>
      <c r="AB25" s="223"/>
      <c r="AC25" s="329">
        <v>97.575000000000003</v>
      </c>
      <c r="AD25" s="223"/>
      <c r="AE25" s="292">
        <v>97.634999999999991</v>
      </c>
      <c r="AF25" s="321">
        <f>_xll.qlSimpleQuoteSetValue(F25,AE25,Trigger)</f>
        <v>0</v>
      </c>
      <c r="AG25" s="44"/>
    </row>
    <row r="26" spans="1:33" x14ac:dyDescent="0.2">
      <c r="A26" s="220"/>
      <c r="B26" s="336">
        <v>22</v>
      </c>
      <c r="C26" s="337" t="b">
        <v>1</v>
      </c>
      <c r="D26" s="338" t="str">
        <v>M8</v>
      </c>
      <c r="E26" s="339" t="str">
        <f t="shared" si="0"/>
        <v>AUDFUT3MM8_Quote</v>
      </c>
      <c r="F26" s="340" t="str">
        <f>_xll.qlSimpleQuote(E26,,PriceTickValue,Permanent,Trigger,ObjectOverwrite)</f>
        <v>AUDFUT3MM8_Quote#0000</v>
      </c>
      <c r="G26" s="224" t="str">
        <f>_xll.ohRangeRetrieveError(F26)</f>
        <v/>
      </c>
      <c r="H26" s="348" t="str">
        <f t="shared" si="1"/>
        <v>AUDFUT3MM8ConvAdj_Quote</v>
      </c>
      <c r="I26" s="349" t="str">
        <f>_xll.qlFuturesConvAdjustmentQuote(H26,IborIndex,D26,F26,Volatility,MeanReversion,Permanent,AND(ISERROR(AF26),ISERROR(FuturesHWConvAdj!U26:U27)),ObjectOverwrite)</f>
        <v>AUDFUT3MM8ConvAdj_Quote#0024</v>
      </c>
      <c r="J26" s="187" t="str">
        <f>_xll.ohRangeRetrieveError(I26)</f>
        <v/>
      </c>
      <c r="K26" s="141"/>
      <c r="M26" s="222"/>
      <c r="N26" s="320">
        <v>22</v>
      </c>
      <c r="O26" s="320" t="b">
        <v>1</v>
      </c>
      <c r="P26" s="321" t="str">
        <v>M8</v>
      </c>
      <c r="Q26" s="322">
        <v>43271</v>
      </c>
      <c r="R26" s="321" t="str">
        <v>YBAM8</v>
      </c>
      <c r="S26" s="323">
        <v>43258</v>
      </c>
      <c r="T26" s="292">
        <v>0</v>
      </c>
      <c r="U26" s="292">
        <v>0</v>
      </c>
      <c r="V26" s="292">
        <v>0</v>
      </c>
      <c r="W26" s="292">
        <v>96.99</v>
      </c>
      <c r="X26" s="356">
        <v>0</v>
      </c>
      <c r="Y26" s="356">
        <v>30</v>
      </c>
      <c r="Z26" s="292" t="e">
        <f>_xll.qlMidSafe(T26,U26,Trigger)</f>
        <v>#NUM!</v>
      </c>
      <c r="AA26" s="292">
        <f t="shared" si="2"/>
        <v>0</v>
      </c>
      <c r="AB26" s="223"/>
      <c r="AC26" s="329" t="e">
        <v>#NUM!</v>
      </c>
      <c r="AD26" s="223"/>
      <c r="AE26" s="292" t="e">
        <v>#NUM!</v>
      </c>
      <c r="AF26" s="321">
        <f>_xll.qlSimpleQuoteSetValue(F26,AE26,Trigger)</f>
        <v>0</v>
      </c>
      <c r="AG26" s="44"/>
    </row>
    <row r="27" spans="1:33" x14ac:dyDescent="0.2">
      <c r="A27" s="220"/>
      <c r="B27" s="336">
        <v>23</v>
      </c>
      <c r="C27" s="337" t="b">
        <v>1</v>
      </c>
      <c r="D27" s="338" t="str">
        <v>U8</v>
      </c>
      <c r="E27" s="339" t="str">
        <f t="shared" si="0"/>
        <v>AUDFUT3MU8_Quote</v>
      </c>
      <c r="F27" s="340" t="str">
        <f>_xll.qlSimpleQuote(E27,,PriceTickValue,Permanent,Trigger,ObjectOverwrite)</f>
        <v>AUDFUT3MU8_Quote#0000</v>
      </c>
      <c r="G27" s="224" t="str">
        <f>_xll.ohRangeRetrieveError(F27)</f>
        <v/>
      </c>
      <c r="H27" s="348" t="str">
        <f t="shared" si="1"/>
        <v>AUDFUT3MU8ConvAdj_Quote</v>
      </c>
      <c r="I27" s="349" t="str">
        <f>_xll.qlFuturesConvAdjustmentQuote(H27,IborIndex,D27,F27,Volatility,MeanReversion,Permanent,AND(ISERROR(AF27),ISERROR(FuturesHWConvAdj!U27:U28)),ObjectOverwrite)</f>
        <v>AUDFUT3MU8ConvAdj_Quote#0024</v>
      </c>
      <c r="J27" s="187" t="str">
        <f>_xll.ohRangeRetrieveError(I27)</f>
        <v/>
      </c>
      <c r="K27" s="141"/>
      <c r="M27" s="222"/>
      <c r="N27" s="320">
        <v>23</v>
      </c>
      <c r="O27" s="320" t="b">
        <v>1</v>
      </c>
      <c r="P27" s="321" t="str">
        <v>U8</v>
      </c>
      <c r="Q27" s="322">
        <v>43362</v>
      </c>
      <c r="R27" s="321" t="str">
        <v>YBAU8</v>
      </c>
      <c r="S27" s="323">
        <v>43356</v>
      </c>
      <c r="T27" s="292">
        <v>0</v>
      </c>
      <c r="U27" s="292">
        <v>0</v>
      </c>
      <c r="V27" s="292">
        <v>0</v>
      </c>
      <c r="W27" s="292">
        <v>96.94</v>
      </c>
      <c r="X27" s="356">
        <v>0</v>
      </c>
      <c r="Y27" s="356">
        <v>35</v>
      </c>
      <c r="Z27" s="292" t="e">
        <f>_xll.qlMidSafe(T27,U27,Trigger)</f>
        <v>#NUM!</v>
      </c>
      <c r="AA27" s="292">
        <f t="shared" si="2"/>
        <v>0</v>
      </c>
      <c r="AB27" s="223"/>
      <c r="AC27" s="329" t="e">
        <v>#NUM!</v>
      </c>
      <c r="AD27" s="223"/>
      <c r="AE27" s="292" t="e">
        <v>#NUM!</v>
      </c>
      <c r="AF27" s="321">
        <f>_xll.qlSimpleQuoteSetValue(F27,AE27,Trigger)</f>
        <v>0</v>
      </c>
      <c r="AG27" s="44"/>
    </row>
    <row r="28" spans="1:33" x14ac:dyDescent="0.2">
      <c r="A28" s="220"/>
      <c r="B28" s="336">
        <v>24</v>
      </c>
      <c r="C28" s="337" t="b">
        <v>1</v>
      </c>
      <c r="D28" s="338" t="str">
        <v>Z8</v>
      </c>
      <c r="E28" s="339" t="str">
        <f t="shared" si="0"/>
        <v>AUDFUT3MZ8_Quote</v>
      </c>
      <c r="F28" s="340" t="str">
        <f>_xll.qlSimpleQuote(E28,,PriceTickValue,Permanent,Trigger,ObjectOverwrite)</f>
        <v>AUDFUT3MZ8_Quote#0000</v>
      </c>
      <c r="G28" s="224" t="str">
        <f>_xll.ohRangeRetrieveError(F28)</f>
        <v/>
      </c>
      <c r="H28" s="348" t="str">
        <f t="shared" si="1"/>
        <v>AUDFUT3MZ8ConvAdj_Quote</v>
      </c>
      <c r="I28" s="349" t="str">
        <f>_xll.qlFuturesConvAdjustmentQuote(H28,IborIndex,D28,F28,Volatility,MeanReversion,Permanent,AND(ISERROR(AF28),ISERROR(FuturesHWConvAdj!U28:U29)),ObjectOverwrite)</f>
        <v>AUDFUT3MZ8ConvAdj_Quote#0024</v>
      </c>
      <c r="J28" s="187" t="str">
        <f>_xll.ohRangeRetrieveError(I28)</f>
        <v/>
      </c>
      <c r="K28" s="141"/>
      <c r="M28" s="222"/>
      <c r="N28" s="320">
        <v>24</v>
      </c>
      <c r="O28" s="320" t="b">
        <v>1</v>
      </c>
      <c r="P28" s="321" t="str">
        <v>Z8</v>
      </c>
      <c r="Q28" s="322">
        <v>43453</v>
      </c>
      <c r="R28" s="321" t="str">
        <v>YBAZ8</v>
      </c>
      <c r="S28" s="323">
        <v>43447</v>
      </c>
      <c r="T28" s="292">
        <v>0</v>
      </c>
      <c r="U28" s="292">
        <v>0</v>
      </c>
      <c r="V28" s="292">
        <v>0</v>
      </c>
      <c r="W28" s="292">
        <v>95.76</v>
      </c>
      <c r="X28" s="356">
        <v>0</v>
      </c>
      <c r="Y28" s="356">
        <v>0</v>
      </c>
      <c r="Z28" s="292" t="e">
        <f>_xll.qlMidSafe(T28,U28,Trigger)</f>
        <v>#NUM!</v>
      </c>
      <c r="AA28" s="292">
        <f t="shared" si="2"/>
        <v>0</v>
      </c>
      <c r="AB28" s="223"/>
      <c r="AC28" s="329" t="e">
        <v>#NUM!</v>
      </c>
      <c r="AD28" s="223"/>
      <c r="AE28" s="292" t="e">
        <v>#NUM!</v>
      </c>
      <c r="AF28" s="321">
        <f>_xll.qlSimpleQuoteSetValue(F28,AE28,Trigger)</f>
        <v>0</v>
      </c>
      <c r="AG28" s="44"/>
    </row>
    <row r="29" spans="1:33" x14ac:dyDescent="0.2">
      <c r="A29" s="220"/>
      <c r="B29" s="336">
        <v>25</v>
      </c>
      <c r="C29" s="337" t="b">
        <v>1</v>
      </c>
      <c r="D29" s="338" t="str">
        <v>H9</v>
      </c>
      <c r="E29" s="339" t="str">
        <f t="shared" si="0"/>
        <v>AUDFUT3MH9_Quote</v>
      </c>
      <c r="F29" s="340" t="str">
        <f>_xll.qlSimpleQuote(E29,,PriceTickValue,Permanent,Trigger,ObjectOverwrite)</f>
        <v>AUDFUT3MH9_Quote#0000</v>
      </c>
      <c r="G29" s="224" t="str">
        <f>_xll.ohRangeRetrieveError(F29)</f>
        <v/>
      </c>
      <c r="H29" s="348" t="str">
        <f t="shared" si="1"/>
        <v>AUDFUT3MH9ConvAdj_Quote</v>
      </c>
      <c r="I29" s="349" t="str">
        <f>_xll.qlFuturesConvAdjustmentQuote(H29,IborIndex,D29,F29,Volatility,MeanReversion,Permanent,AND(ISERROR(AF29),ISERROR(FuturesHWConvAdj!U29:U30)),ObjectOverwrite)</f>
        <v>AUDFUT3MH9ConvAdj_Quote#0024</v>
      </c>
      <c r="J29" s="187" t="str">
        <f>_xll.ohRangeRetrieveError(I29)</f>
        <v/>
      </c>
      <c r="K29" s="141"/>
      <c r="M29" s="222"/>
      <c r="N29" s="320">
        <v>25</v>
      </c>
      <c r="O29" s="320" t="b">
        <v>1</v>
      </c>
      <c r="P29" s="321" t="str">
        <v>H9</v>
      </c>
      <c r="Q29" s="322">
        <v>43544</v>
      </c>
      <c r="R29" s="321" t="str">
        <v>YBAH9</v>
      </c>
      <c r="S29" s="323">
        <v>43531</v>
      </c>
      <c r="T29" s="292">
        <v>0</v>
      </c>
      <c r="U29" s="292">
        <v>0</v>
      </c>
      <c r="V29" s="292">
        <v>0</v>
      </c>
      <c r="W29" s="292">
        <v>0</v>
      </c>
      <c r="X29" s="356">
        <v>0</v>
      </c>
      <c r="Y29" s="356">
        <v>0</v>
      </c>
      <c r="Z29" s="292" t="e">
        <f>_xll.qlMidSafe(T29,U29,Trigger)</f>
        <v>#NUM!</v>
      </c>
      <c r="AA29" s="292">
        <f t="shared" si="2"/>
        <v>0</v>
      </c>
      <c r="AB29" s="223"/>
      <c r="AC29" s="329" t="e">
        <v>#NUM!</v>
      </c>
      <c r="AD29" s="223"/>
      <c r="AE29" s="292" t="e">
        <v>#NUM!</v>
      </c>
      <c r="AF29" s="321">
        <f>_xll.qlSimpleQuoteSetValue(F29,AE29,Trigger)</f>
        <v>0</v>
      </c>
      <c r="AG29" s="44"/>
    </row>
    <row r="30" spans="1:33" x14ac:dyDescent="0.2">
      <c r="A30" s="220"/>
      <c r="B30" s="336">
        <v>26</v>
      </c>
      <c r="C30" s="337" t="b">
        <v>1</v>
      </c>
      <c r="D30" s="338" t="str">
        <v>M9</v>
      </c>
      <c r="E30" s="339" t="str">
        <f t="shared" si="0"/>
        <v>AUDFUT3MM9_Quote</v>
      </c>
      <c r="F30" s="340" t="str">
        <f>_xll.qlSimpleQuote(E30,,PriceTickValue,Permanent,Trigger,ObjectOverwrite)</f>
        <v>AUDFUT3MM9_Quote#0000</v>
      </c>
      <c r="G30" s="224" t="str">
        <f>_xll.ohRangeRetrieveError(F30)</f>
        <v/>
      </c>
      <c r="H30" s="348" t="str">
        <f t="shared" si="1"/>
        <v>AUDFUT3MM9ConvAdj_Quote</v>
      </c>
      <c r="I30" s="349" t="str">
        <f>_xll.qlFuturesConvAdjustmentQuote(H30,IborIndex,D30,F30,Volatility,MeanReversion,Permanent,AND(ISERROR(AF30),ISERROR(FuturesHWConvAdj!U30:U31)),ObjectOverwrite)</f>
        <v>AUDFUT3MM9ConvAdj_Quote#0024</v>
      </c>
      <c r="J30" s="187" t="str">
        <f>_xll.ohRangeRetrieveError(I30)</f>
        <v/>
      </c>
      <c r="K30" s="141"/>
      <c r="M30" s="222"/>
      <c r="N30" s="320">
        <v>26</v>
      </c>
      <c r="O30" s="320" t="b">
        <v>1</v>
      </c>
      <c r="P30" s="321" t="str">
        <v>M9</v>
      </c>
      <c r="Q30" s="322">
        <v>43635</v>
      </c>
      <c r="R30" s="321" t="str">
        <v>YBAM9</v>
      </c>
      <c r="S30" s="323">
        <v>43629</v>
      </c>
      <c r="T30" s="292">
        <v>0</v>
      </c>
      <c r="U30" s="292">
        <v>0</v>
      </c>
      <c r="V30" s="292">
        <v>0</v>
      </c>
      <c r="W30" s="292">
        <v>0</v>
      </c>
      <c r="X30" s="356">
        <v>0</v>
      </c>
      <c r="Y30" s="356">
        <v>0</v>
      </c>
      <c r="Z30" s="292" t="e">
        <f>_xll.qlMidSafe(T30,U30,Trigger)</f>
        <v>#NUM!</v>
      </c>
      <c r="AA30" s="292">
        <f t="shared" si="2"/>
        <v>0</v>
      </c>
      <c r="AB30" s="223"/>
      <c r="AC30" s="329" t="e">
        <v>#NUM!</v>
      </c>
      <c r="AD30" s="223"/>
      <c r="AE30" s="292" t="e">
        <v>#NUM!</v>
      </c>
      <c r="AF30" s="321">
        <f>_xll.qlSimpleQuoteSetValue(F30,AE30,Trigger)</f>
        <v>0</v>
      </c>
      <c r="AG30" s="44"/>
    </row>
    <row r="31" spans="1:33" x14ac:dyDescent="0.2">
      <c r="A31" s="220"/>
      <c r="B31" s="336">
        <v>27</v>
      </c>
      <c r="C31" s="337" t="b">
        <v>1</v>
      </c>
      <c r="D31" s="338" t="str">
        <v>U9</v>
      </c>
      <c r="E31" s="339" t="str">
        <f t="shared" si="0"/>
        <v>AUDFUT3MU9_Quote</v>
      </c>
      <c r="F31" s="340" t="str">
        <f>_xll.qlSimpleQuote(E31,,PriceTickValue,Permanent,Trigger,ObjectOverwrite)</f>
        <v>AUDFUT3MU9_Quote#0000</v>
      </c>
      <c r="G31" s="224" t="str">
        <f>_xll.ohRangeRetrieveError(F31)</f>
        <v/>
      </c>
      <c r="H31" s="348" t="str">
        <f t="shared" si="1"/>
        <v>AUDFUT3MU9ConvAdj_Quote</v>
      </c>
      <c r="I31" s="349" t="str">
        <f>_xll.qlFuturesConvAdjustmentQuote(H31,IborIndex,D31,F31,Volatility,MeanReversion,Permanent,AND(ISERROR(AF31),ISERROR(FuturesHWConvAdj!U31:U32)),ObjectOverwrite)</f>
        <v>AUDFUT3MU9ConvAdj_Quote#0024</v>
      </c>
      <c r="J31" s="187" t="str">
        <f>_xll.ohRangeRetrieveError(I31)</f>
        <v/>
      </c>
      <c r="K31" s="141"/>
      <c r="M31" s="222"/>
      <c r="N31" s="320">
        <v>27</v>
      </c>
      <c r="O31" s="320" t="b">
        <v>1</v>
      </c>
      <c r="P31" s="321" t="str">
        <v>U9</v>
      </c>
      <c r="Q31" s="322">
        <v>43726</v>
      </c>
      <c r="R31" s="321" t="str">
        <v>YBAU9</v>
      </c>
      <c r="S31" s="323">
        <v>43720</v>
      </c>
      <c r="T31" s="292">
        <v>0</v>
      </c>
      <c r="U31" s="292">
        <v>0</v>
      </c>
      <c r="V31" s="292">
        <v>0</v>
      </c>
      <c r="W31" s="292">
        <v>0</v>
      </c>
      <c r="X31" s="356">
        <v>0</v>
      </c>
      <c r="Y31" s="356">
        <v>0</v>
      </c>
      <c r="Z31" s="292" t="e">
        <f>_xll.qlMidSafe(T31,U31,Trigger)</f>
        <v>#NUM!</v>
      </c>
      <c r="AA31" s="292">
        <f t="shared" si="2"/>
        <v>0</v>
      </c>
      <c r="AB31" s="223"/>
      <c r="AC31" s="329" t="e">
        <v>#NUM!</v>
      </c>
      <c r="AD31" s="223"/>
      <c r="AE31" s="292" t="e">
        <v>#NUM!</v>
      </c>
      <c r="AF31" s="321">
        <f>_xll.qlSimpleQuoteSetValue(F31,AE31,Trigger)</f>
        <v>0</v>
      </c>
      <c r="AG31" s="44"/>
    </row>
    <row r="32" spans="1:33" x14ac:dyDescent="0.2">
      <c r="A32" s="220"/>
      <c r="B32" s="336">
        <v>28</v>
      </c>
      <c r="C32" s="337" t="b">
        <v>1</v>
      </c>
      <c r="D32" s="338" t="str">
        <v>Z9</v>
      </c>
      <c r="E32" s="339" t="str">
        <f t="shared" si="0"/>
        <v>AUDFUT3MZ9_Quote</v>
      </c>
      <c r="F32" s="340" t="str">
        <f>_xll.qlSimpleQuote(E32,,PriceTickValue,Permanent,Trigger,ObjectOverwrite)</f>
        <v>AUDFUT3MZ9_Quote#0000</v>
      </c>
      <c r="G32" s="224" t="str">
        <f>_xll.ohRangeRetrieveError(F32)</f>
        <v/>
      </c>
      <c r="H32" s="348" t="str">
        <f t="shared" si="1"/>
        <v>AUDFUT3MZ9ConvAdj_Quote</v>
      </c>
      <c r="I32" s="349" t="str">
        <f>_xll.qlFuturesConvAdjustmentQuote(H32,IborIndex,D32,F32,Volatility,MeanReversion,Permanent,AND(ISERROR(AF32),ISERROR(FuturesHWConvAdj!U32:U33)),ObjectOverwrite)</f>
        <v>AUDFUT3MZ9ConvAdj_Quote#0024</v>
      </c>
      <c r="J32" s="187" t="str">
        <f>_xll.ohRangeRetrieveError(I32)</f>
        <v/>
      </c>
      <c r="K32" s="141"/>
      <c r="M32" s="222"/>
      <c r="N32" s="320">
        <v>28</v>
      </c>
      <c r="O32" s="320" t="b">
        <v>1</v>
      </c>
      <c r="P32" s="321" t="str">
        <v>Z9</v>
      </c>
      <c r="Q32" s="322">
        <v>43817</v>
      </c>
      <c r="R32" s="321" t="str">
        <v>YBAZ9</v>
      </c>
      <c r="S32" s="323">
        <v>43811</v>
      </c>
      <c r="T32" s="292">
        <v>0</v>
      </c>
      <c r="U32" s="292">
        <v>0</v>
      </c>
      <c r="V32" s="292">
        <v>0</v>
      </c>
      <c r="W32" s="292">
        <v>0</v>
      </c>
      <c r="X32" s="356">
        <v>0</v>
      </c>
      <c r="Y32" s="356">
        <v>0</v>
      </c>
      <c r="Z32" s="292" t="e">
        <f>_xll.qlMidSafe(T32,U32,Trigger)</f>
        <v>#NUM!</v>
      </c>
      <c r="AA32" s="292">
        <f t="shared" si="2"/>
        <v>0</v>
      </c>
      <c r="AB32" s="223"/>
      <c r="AC32" s="329" t="e">
        <v>#NUM!</v>
      </c>
      <c r="AD32" s="223"/>
      <c r="AE32" s="292" t="e">
        <v>#NUM!</v>
      </c>
      <c r="AF32" s="321">
        <f>_xll.qlSimpleQuoteSetValue(F32,AE32,Trigger)</f>
        <v>0</v>
      </c>
      <c r="AG32" s="44"/>
    </row>
    <row r="33" spans="1:33" x14ac:dyDescent="0.2">
      <c r="A33" s="220"/>
      <c r="B33" s="336">
        <v>29</v>
      </c>
      <c r="C33" s="337" t="b">
        <v>1</v>
      </c>
      <c r="D33" s="338" t="str">
        <v>H0</v>
      </c>
      <c r="E33" s="339" t="str">
        <f t="shared" si="0"/>
        <v>AUDFUT3MH0_Quote</v>
      </c>
      <c r="F33" s="340" t="str">
        <f>_xll.qlSimpleQuote(E33,,PriceTickValue,Permanent,Trigger,ObjectOverwrite)</f>
        <v>AUDFUT3MH0_Quote#0000</v>
      </c>
      <c r="G33" s="224" t="str">
        <f>_xll.ohRangeRetrieveError(F33)</f>
        <v/>
      </c>
      <c r="H33" s="348" t="str">
        <f t="shared" si="1"/>
        <v>AUDFUT3MH0ConvAdj_Quote</v>
      </c>
      <c r="I33" s="349" t="str">
        <f>_xll.qlFuturesConvAdjustmentQuote(H33,IborIndex,D33,F33,Volatility,MeanReversion,Permanent,AND(ISERROR(AF33),ISERROR(FuturesHWConvAdj!U33:U34)),ObjectOverwrite)</f>
        <v>AUDFUT3MH0ConvAdj_Quote#0024</v>
      </c>
      <c r="J33" s="187" t="str">
        <f>_xll.ohRangeRetrieveError(I33)</f>
        <v/>
      </c>
      <c r="K33" s="141"/>
      <c r="M33" s="222"/>
      <c r="N33" s="320">
        <v>29</v>
      </c>
      <c r="O33" s="320" t="b">
        <v>1</v>
      </c>
      <c r="P33" s="321" t="str">
        <v>H0</v>
      </c>
      <c r="Q33" s="322">
        <v>43908</v>
      </c>
      <c r="R33" s="321" t="str">
        <v>YBAH0</v>
      </c>
      <c r="S33" s="323" t="s">
        <v>108</v>
      </c>
      <c r="T33" s="292" t="s">
        <v>108</v>
      </c>
      <c r="U33" s="292" t="s">
        <v>108</v>
      </c>
      <c r="V33" s="292" t="s">
        <v>108</v>
      </c>
      <c r="W33" s="292" t="s">
        <v>108</v>
      </c>
      <c r="X33" s="356" t="s">
        <v>108</v>
      </c>
      <c r="Y33" s="356" t="s">
        <v>108</v>
      </c>
      <c r="Z33" s="292" t="e">
        <f>_xll.qlMidSafe(T33,U33,Trigger)</f>
        <v>#NUM!</v>
      </c>
      <c r="AA33" s="292" t="e">
        <f t="shared" si="2"/>
        <v>#VALUE!</v>
      </c>
      <c r="AB33" s="223"/>
      <c r="AC33" s="329" t="e">
        <v>#NUM!</v>
      </c>
      <c r="AD33" s="223"/>
      <c r="AE33" s="292" t="e">
        <v>#NUM!</v>
      </c>
      <c r="AF33" s="321">
        <f>_xll.qlSimpleQuoteSetValue(F33,AE33,Trigger)</f>
        <v>0</v>
      </c>
      <c r="AG33" s="44"/>
    </row>
    <row r="34" spans="1:33" x14ac:dyDescent="0.2">
      <c r="A34" s="220"/>
      <c r="B34" s="336">
        <v>30</v>
      </c>
      <c r="C34" s="337" t="b">
        <v>1</v>
      </c>
      <c r="D34" s="338" t="str">
        <v>M0</v>
      </c>
      <c r="E34" s="339" t="str">
        <f t="shared" si="0"/>
        <v>AUDFUT3MM0_Quote</v>
      </c>
      <c r="F34" s="340" t="str">
        <f>_xll.qlSimpleQuote(E34,,PriceTickValue,Permanent,Trigger,ObjectOverwrite)</f>
        <v>AUDFUT3MM0_Quote#0000</v>
      </c>
      <c r="G34" s="224" t="str">
        <f>_xll.ohRangeRetrieveError(F34)</f>
        <v/>
      </c>
      <c r="H34" s="348" t="str">
        <f t="shared" si="1"/>
        <v>AUDFUT3MM0ConvAdj_Quote</v>
      </c>
      <c r="I34" s="349" t="str">
        <f>_xll.qlFuturesConvAdjustmentQuote(H34,IborIndex,D34,F34,Volatility,MeanReversion,Permanent,AND(ISERROR(AF34),ISERROR(FuturesHWConvAdj!U34:U35)),ObjectOverwrite)</f>
        <v>AUDFUT3MM0ConvAdj_Quote#0024</v>
      </c>
      <c r="J34" s="187" t="str">
        <f>_xll.ohRangeRetrieveError(I34)</f>
        <v/>
      </c>
      <c r="K34" s="141"/>
      <c r="M34" s="222"/>
      <c r="N34" s="320">
        <v>30</v>
      </c>
      <c r="O34" s="320" t="b">
        <v>1</v>
      </c>
      <c r="P34" s="321" t="str">
        <v>M0</v>
      </c>
      <c r="Q34" s="322">
        <v>43999</v>
      </c>
      <c r="R34" s="321" t="str">
        <v>YBAM0</v>
      </c>
      <c r="S34" s="323" t="s">
        <v>108</v>
      </c>
      <c r="T34" s="292" t="s">
        <v>108</v>
      </c>
      <c r="U34" s="292" t="s">
        <v>108</v>
      </c>
      <c r="V34" s="292" t="s">
        <v>108</v>
      </c>
      <c r="W34" s="292" t="s">
        <v>108</v>
      </c>
      <c r="X34" s="356" t="s">
        <v>108</v>
      </c>
      <c r="Y34" s="356" t="s">
        <v>108</v>
      </c>
      <c r="Z34" s="292" t="e">
        <f>_xll.qlMidSafe(T34,U34,Trigger)</f>
        <v>#NUM!</v>
      </c>
      <c r="AA34" s="292" t="e">
        <f t="shared" si="2"/>
        <v>#VALUE!</v>
      </c>
      <c r="AB34" s="223"/>
      <c r="AC34" s="329" t="e">
        <v>#NUM!</v>
      </c>
      <c r="AD34" s="223"/>
      <c r="AE34" s="292" t="e">
        <v>#NUM!</v>
      </c>
      <c r="AF34" s="321">
        <f>_xll.qlSimpleQuoteSetValue(F34,AE34,Trigger)</f>
        <v>0</v>
      </c>
      <c r="AG34" s="44"/>
    </row>
    <row r="35" spans="1:33" x14ac:dyDescent="0.2">
      <c r="A35" s="220"/>
      <c r="B35" s="336">
        <v>31</v>
      </c>
      <c r="C35" s="337" t="b">
        <v>1</v>
      </c>
      <c r="D35" s="338" t="str">
        <v>U0</v>
      </c>
      <c r="E35" s="339" t="str">
        <f t="shared" si="0"/>
        <v>AUDFUT3MU0_Quote</v>
      </c>
      <c r="F35" s="340" t="str">
        <f>_xll.qlSimpleQuote(E35,,PriceTickValue,Permanent,Trigger,ObjectOverwrite)</f>
        <v>AUDFUT3MU0_Quote#0000</v>
      </c>
      <c r="G35" s="224" t="str">
        <f>_xll.ohRangeRetrieveError(F35)</f>
        <v/>
      </c>
      <c r="H35" s="348" t="str">
        <f t="shared" si="1"/>
        <v>AUDFUT3MU0ConvAdj_Quote</v>
      </c>
      <c r="I35" s="349" t="str">
        <f>_xll.qlFuturesConvAdjustmentQuote(H35,IborIndex,D35,F35,Volatility,MeanReversion,Permanent,AND(ISERROR(AF35),ISERROR(FuturesHWConvAdj!U35:U36)),ObjectOverwrite)</f>
        <v>AUDFUT3MU0ConvAdj_Quote#0024</v>
      </c>
      <c r="J35" s="187" t="str">
        <f>_xll.ohRangeRetrieveError(I35)</f>
        <v/>
      </c>
      <c r="K35" s="141"/>
      <c r="M35" s="222"/>
      <c r="N35" s="320">
        <v>31</v>
      </c>
      <c r="O35" s="320" t="b">
        <v>1</v>
      </c>
      <c r="P35" s="321" t="str">
        <v>U0</v>
      </c>
      <c r="Q35" s="322">
        <v>44090</v>
      </c>
      <c r="R35" s="321" t="str">
        <v>YBAU0</v>
      </c>
      <c r="S35" s="323" t="s">
        <v>108</v>
      </c>
      <c r="T35" s="292" t="s">
        <v>108</v>
      </c>
      <c r="U35" s="292" t="s">
        <v>108</v>
      </c>
      <c r="V35" s="292" t="s">
        <v>108</v>
      </c>
      <c r="W35" s="292" t="s">
        <v>108</v>
      </c>
      <c r="X35" s="356" t="s">
        <v>108</v>
      </c>
      <c r="Y35" s="356" t="s">
        <v>108</v>
      </c>
      <c r="Z35" s="292" t="e">
        <f>_xll.qlMidSafe(T35,U35,Trigger)</f>
        <v>#NUM!</v>
      </c>
      <c r="AA35" s="292" t="e">
        <f t="shared" si="2"/>
        <v>#VALUE!</v>
      </c>
      <c r="AB35" s="223"/>
      <c r="AC35" s="329" t="e">
        <v>#NUM!</v>
      </c>
      <c r="AD35" s="223"/>
      <c r="AE35" s="292" t="e">
        <v>#NUM!</v>
      </c>
      <c r="AF35" s="321">
        <f>_xll.qlSimpleQuoteSetValue(F35,AE35,Trigger)</f>
        <v>0</v>
      </c>
      <c r="AG35" s="44"/>
    </row>
    <row r="36" spans="1:33" x14ac:dyDescent="0.2">
      <c r="A36" s="220"/>
      <c r="B36" s="336">
        <v>32</v>
      </c>
      <c r="C36" s="337" t="b">
        <v>1</v>
      </c>
      <c r="D36" s="338" t="str">
        <v>Z0</v>
      </c>
      <c r="E36" s="339" t="str">
        <f t="shared" si="0"/>
        <v>AUDFUT3MZ0_Quote</v>
      </c>
      <c r="F36" s="340" t="str">
        <f>_xll.qlSimpleQuote(E36,,PriceTickValue,Permanent,Trigger,ObjectOverwrite)</f>
        <v>AUDFUT3MZ0_Quote#0000</v>
      </c>
      <c r="G36" s="224" t="str">
        <f>_xll.ohRangeRetrieveError(F36)</f>
        <v/>
      </c>
      <c r="H36" s="348" t="str">
        <f t="shared" si="1"/>
        <v>AUDFUT3MZ0ConvAdj_Quote</v>
      </c>
      <c r="I36" s="349" t="str">
        <f>_xll.qlFuturesConvAdjustmentQuote(H36,IborIndex,D36,F36,Volatility,MeanReversion,Permanent,AND(ISERROR(AF36),ISERROR(FuturesHWConvAdj!U36:U37)),ObjectOverwrite)</f>
        <v>AUDFUT3MZ0ConvAdj_Quote#0024</v>
      </c>
      <c r="J36" s="187" t="str">
        <f>_xll.ohRangeRetrieveError(I36)</f>
        <v/>
      </c>
      <c r="K36" s="141"/>
      <c r="M36" s="222"/>
      <c r="N36" s="320">
        <v>32</v>
      </c>
      <c r="O36" s="320" t="b">
        <v>1</v>
      </c>
      <c r="P36" s="321" t="str">
        <v>Z0</v>
      </c>
      <c r="Q36" s="322">
        <v>44181</v>
      </c>
      <c r="R36" s="321" t="str">
        <v>YBAZ0</v>
      </c>
      <c r="S36" s="323" t="s">
        <v>108</v>
      </c>
      <c r="T36" s="292" t="s">
        <v>108</v>
      </c>
      <c r="U36" s="292" t="s">
        <v>108</v>
      </c>
      <c r="V36" s="292" t="s">
        <v>108</v>
      </c>
      <c r="W36" s="292" t="s">
        <v>108</v>
      </c>
      <c r="X36" s="356" t="s">
        <v>108</v>
      </c>
      <c r="Y36" s="356" t="s">
        <v>108</v>
      </c>
      <c r="Z36" s="292" t="e">
        <f>_xll.qlMidSafe(T36,U36,Trigger)</f>
        <v>#NUM!</v>
      </c>
      <c r="AA36" s="292" t="e">
        <f t="shared" si="2"/>
        <v>#VALUE!</v>
      </c>
      <c r="AB36" s="223"/>
      <c r="AC36" s="329" t="e">
        <v>#NUM!</v>
      </c>
      <c r="AD36" s="223"/>
      <c r="AE36" s="292" t="e">
        <v>#NUM!</v>
      </c>
      <c r="AF36" s="321">
        <f>_xll.qlSimpleQuoteSetValue(F36,AE36,Trigger)</f>
        <v>0</v>
      </c>
      <c r="AG36" s="44"/>
    </row>
    <row r="37" spans="1:33" x14ac:dyDescent="0.2">
      <c r="A37" s="220"/>
      <c r="B37" s="336">
        <v>33</v>
      </c>
      <c r="C37" s="337" t="b">
        <v>1</v>
      </c>
      <c r="D37" s="338" t="str">
        <v>H1</v>
      </c>
      <c r="E37" s="339" t="str">
        <f t="shared" si="0"/>
        <v>AUDFUT3MH1_Quote</v>
      </c>
      <c r="F37" s="340" t="str">
        <f>_xll.qlSimpleQuote(E37,,PriceTickValue,Permanent,Trigger,ObjectOverwrite)</f>
        <v>AUDFUT3MH1_Quote#0000</v>
      </c>
      <c r="G37" s="224" t="str">
        <f>_xll.ohRangeRetrieveError(F37)</f>
        <v/>
      </c>
      <c r="H37" s="348" t="str">
        <f t="shared" si="1"/>
        <v>AUDFUT3MH1ConvAdj_Quote</v>
      </c>
      <c r="I37" s="349" t="str">
        <f>_xll.qlFuturesConvAdjustmentQuote(H37,IborIndex,D37,F37,Volatility,MeanReversion,Permanent,AND(ISERROR(AF37),ISERROR(FuturesHWConvAdj!U37:U38)),ObjectOverwrite)</f>
        <v>AUDFUT3MH1ConvAdj_Quote#0024</v>
      </c>
      <c r="J37" s="187" t="str">
        <f>_xll.ohRangeRetrieveError(I37)</f>
        <v/>
      </c>
      <c r="K37" s="141"/>
      <c r="M37" s="222"/>
      <c r="N37" s="320">
        <v>33</v>
      </c>
      <c r="O37" s="320" t="b">
        <v>1</v>
      </c>
      <c r="P37" s="321" t="str">
        <v>H1</v>
      </c>
      <c r="Q37" s="322">
        <v>44272</v>
      </c>
      <c r="R37" s="321" t="str">
        <v>YBAH1</v>
      </c>
      <c r="S37" s="323" t="s">
        <v>108</v>
      </c>
      <c r="T37" s="292" t="s">
        <v>108</v>
      </c>
      <c r="U37" s="292" t="s">
        <v>108</v>
      </c>
      <c r="V37" s="292" t="s">
        <v>108</v>
      </c>
      <c r="W37" s="292" t="s">
        <v>108</v>
      </c>
      <c r="X37" s="356" t="s">
        <v>108</v>
      </c>
      <c r="Y37" s="356" t="s">
        <v>108</v>
      </c>
      <c r="Z37" s="292" t="e">
        <f>_xll.qlMidSafe(T37,U37,Trigger)</f>
        <v>#NUM!</v>
      </c>
      <c r="AA37" s="292" t="e">
        <f t="shared" si="2"/>
        <v>#VALUE!</v>
      </c>
      <c r="AB37" s="223"/>
      <c r="AC37" s="329" t="e">
        <v>#NUM!</v>
      </c>
      <c r="AD37" s="223"/>
      <c r="AE37" s="292" t="e">
        <v>#NUM!</v>
      </c>
      <c r="AF37" s="321">
        <f>_xll.qlSimpleQuoteSetValue(F37,AE37,Trigger)</f>
        <v>0</v>
      </c>
      <c r="AG37" s="44"/>
    </row>
    <row r="38" spans="1:33" x14ac:dyDescent="0.2">
      <c r="A38" s="220"/>
      <c r="B38" s="336">
        <v>34</v>
      </c>
      <c r="C38" s="337" t="b">
        <v>1</v>
      </c>
      <c r="D38" s="338" t="str">
        <v>M1</v>
      </c>
      <c r="E38" s="339" t="str">
        <f t="shared" si="0"/>
        <v>AUDFUT3MM1_Quote</v>
      </c>
      <c r="F38" s="340" t="str">
        <f>_xll.qlSimpleQuote(E38,,PriceTickValue,Permanent,Trigger,ObjectOverwrite)</f>
        <v>AUDFUT3MM1_Quote#0000</v>
      </c>
      <c r="G38" s="224" t="str">
        <f>_xll.ohRangeRetrieveError(F38)</f>
        <v/>
      </c>
      <c r="H38" s="348" t="str">
        <f t="shared" si="1"/>
        <v>AUDFUT3MM1ConvAdj_Quote</v>
      </c>
      <c r="I38" s="349" t="str">
        <f>_xll.qlFuturesConvAdjustmentQuote(H38,IborIndex,D38,F38,Volatility,MeanReversion,Permanent,AND(ISERROR(AF38),ISERROR(FuturesHWConvAdj!U38:U39)),ObjectOverwrite)</f>
        <v>AUDFUT3MM1ConvAdj_Quote#0024</v>
      </c>
      <c r="J38" s="187" t="str">
        <f>_xll.ohRangeRetrieveError(I38)</f>
        <v/>
      </c>
      <c r="K38" s="141"/>
      <c r="M38" s="222"/>
      <c r="N38" s="320">
        <v>34</v>
      </c>
      <c r="O38" s="320" t="b">
        <v>1</v>
      </c>
      <c r="P38" s="321" t="str">
        <v>M1</v>
      </c>
      <c r="Q38" s="322">
        <v>44363</v>
      </c>
      <c r="R38" s="321" t="str">
        <v>YBAM1</v>
      </c>
      <c r="S38" s="323" t="s">
        <v>108</v>
      </c>
      <c r="T38" s="292" t="s">
        <v>108</v>
      </c>
      <c r="U38" s="292" t="s">
        <v>108</v>
      </c>
      <c r="V38" s="292" t="s">
        <v>108</v>
      </c>
      <c r="W38" s="292" t="s">
        <v>108</v>
      </c>
      <c r="X38" s="356" t="s">
        <v>108</v>
      </c>
      <c r="Y38" s="356" t="s">
        <v>108</v>
      </c>
      <c r="Z38" s="292" t="e">
        <f>_xll.qlMidSafe(T38,U38,Trigger)</f>
        <v>#NUM!</v>
      </c>
      <c r="AA38" s="292" t="e">
        <f t="shared" si="2"/>
        <v>#VALUE!</v>
      </c>
      <c r="AB38" s="223"/>
      <c r="AC38" s="329" t="e">
        <v>#NUM!</v>
      </c>
      <c r="AD38" s="223"/>
      <c r="AE38" s="292" t="e">
        <v>#NUM!</v>
      </c>
      <c r="AF38" s="321">
        <f>_xll.qlSimpleQuoteSetValue(F38,AE38,Trigger)</f>
        <v>0</v>
      </c>
      <c r="AG38" s="44"/>
    </row>
    <row r="39" spans="1:33" x14ac:dyDescent="0.2">
      <c r="A39" s="220"/>
      <c r="B39" s="336">
        <v>35</v>
      </c>
      <c r="C39" s="337" t="b">
        <v>1</v>
      </c>
      <c r="D39" s="338" t="str">
        <v>U1</v>
      </c>
      <c r="E39" s="339" t="str">
        <f t="shared" si="0"/>
        <v>AUDFUT3MU1_Quote</v>
      </c>
      <c r="F39" s="340" t="str">
        <f>_xll.qlSimpleQuote(E39,,PriceTickValue,Permanent,Trigger,ObjectOverwrite)</f>
        <v>AUDFUT3MU1_Quote#0000</v>
      </c>
      <c r="G39" s="224" t="str">
        <f>_xll.ohRangeRetrieveError(F39)</f>
        <v/>
      </c>
      <c r="H39" s="348" t="str">
        <f t="shared" si="1"/>
        <v>AUDFUT3MU1ConvAdj_Quote</v>
      </c>
      <c r="I39" s="349" t="str">
        <f>_xll.qlFuturesConvAdjustmentQuote(H39,IborIndex,D39,F39,Volatility,MeanReversion,Permanent,AND(ISERROR(AF39),ISERROR(FuturesHWConvAdj!U39:U40)),ObjectOverwrite)</f>
        <v>AUDFUT3MU1ConvAdj_Quote#0024</v>
      </c>
      <c r="J39" s="187" t="str">
        <f>_xll.ohRangeRetrieveError(I39)</f>
        <v/>
      </c>
      <c r="K39" s="141"/>
      <c r="M39" s="222"/>
      <c r="N39" s="320">
        <v>35</v>
      </c>
      <c r="O39" s="320" t="b">
        <v>1</v>
      </c>
      <c r="P39" s="321" t="str">
        <v>U1</v>
      </c>
      <c r="Q39" s="322">
        <v>44454</v>
      </c>
      <c r="R39" s="321" t="str">
        <v>YBAU1</v>
      </c>
      <c r="S39" s="323" t="s">
        <v>108</v>
      </c>
      <c r="T39" s="292" t="s">
        <v>108</v>
      </c>
      <c r="U39" s="292" t="s">
        <v>108</v>
      </c>
      <c r="V39" s="292" t="s">
        <v>108</v>
      </c>
      <c r="W39" s="292" t="s">
        <v>108</v>
      </c>
      <c r="X39" s="356" t="s">
        <v>108</v>
      </c>
      <c r="Y39" s="356" t="s">
        <v>108</v>
      </c>
      <c r="Z39" s="292" t="e">
        <f>_xll.qlMidSafe(T39,U39,Trigger)</f>
        <v>#NUM!</v>
      </c>
      <c r="AA39" s="292" t="e">
        <f t="shared" si="2"/>
        <v>#VALUE!</v>
      </c>
      <c r="AB39" s="223"/>
      <c r="AC39" s="329" t="e">
        <v>#NUM!</v>
      </c>
      <c r="AD39" s="223"/>
      <c r="AE39" s="292" t="e">
        <v>#NUM!</v>
      </c>
      <c r="AF39" s="321">
        <f>_xll.qlSimpleQuoteSetValue(F39,AE39,Trigger)</f>
        <v>0</v>
      </c>
      <c r="AG39" s="44"/>
    </row>
    <row r="40" spans="1:33" x14ac:dyDescent="0.2">
      <c r="A40" s="220"/>
      <c r="B40" s="336">
        <v>36</v>
      </c>
      <c r="C40" s="337" t="b">
        <v>1</v>
      </c>
      <c r="D40" s="338" t="str">
        <v>Z1</v>
      </c>
      <c r="E40" s="339" t="str">
        <f t="shared" si="0"/>
        <v>AUDFUT3MZ1_Quote</v>
      </c>
      <c r="F40" s="340" t="str">
        <f>_xll.qlSimpleQuote(E40,,PriceTickValue,Permanent,Trigger,ObjectOverwrite)</f>
        <v>AUDFUT3MZ1_Quote#0000</v>
      </c>
      <c r="G40" s="224" t="str">
        <f>_xll.ohRangeRetrieveError(F40)</f>
        <v/>
      </c>
      <c r="H40" s="348" t="str">
        <f t="shared" si="1"/>
        <v>AUDFUT3MZ1ConvAdj_Quote</v>
      </c>
      <c r="I40" s="349" t="str">
        <f>_xll.qlFuturesConvAdjustmentQuote(H40,IborIndex,D40,F40,Volatility,MeanReversion,Permanent,AND(ISERROR(AF40),ISERROR(FuturesHWConvAdj!U40:U41)),ObjectOverwrite)</f>
        <v>AUDFUT3MZ1ConvAdj_Quote#0024</v>
      </c>
      <c r="J40" s="187" t="str">
        <f>_xll.ohRangeRetrieveError(I40)</f>
        <v/>
      </c>
      <c r="K40" s="141"/>
      <c r="M40" s="222"/>
      <c r="N40" s="320">
        <v>36</v>
      </c>
      <c r="O40" s="320" t="b">
        <v>1</v>
      </c>
      <c r="P40" s="321" t="str">
        <v>Z1</v>
      </c>
      <c r="Q40" s="322">
        <v>44545</v>
      </c>
      <c r="R40" s="321" t="str">
        <v>YBAZ1</v>
      </c>
      <c r="S40" s="323" t="s">
        <v>108</v>
      </c>
      <c r="T40" s="292" t="s">
        <v>108</v>
      </c>
      <c r="U40" s="292" t="s">
        <v>108</v>
      </c>
      <c r="V40" s="292" t="s">
        <v>108</v>
      </c>
      <c r="W40" s="292" t="s">
        <v>108</v>
      </c>
      <c r="X40" s="356" t="s">
        <v>108</v>
      </c>
      <c r="Y40" s="356" t="s">
        <v>108</v>
      </c>
      <c r="Z40" s="292" t="e">
        <f>_xll.qlMidSafe(T40,U40,Trigger)</f>
        <v>#NUM!</v>
      </c>
      <c r="AA40" s="292" t="e">
        <f t="shared" si="2"/>
        <v>#VALUE!</v>
      </c>
      <c r="AB40" s="223"/>
      <c r="AC40" s="329" t="e">
        <v>#NUM!</v>
      </c>
      <c r="AD40" s="223"/>
      <c r="AE40" s="292" t="e">
        <v>#NUM!</v>
      </c>
      <c r="AF40" s="321">
        <f>_xll.qlSimpleQuoteSetValue(F40,AE40,Trigger)</f>
        <v>0</v>
      </c>
      <c r="AG40" s="44"/>
    </row>
    <row r="41" spans="1:33" x14ac:dyDescent="0.2">
      <c r="A41" s="220"/>
      <c r="B41" s="336">
        <v>37</v>
      </c>
      <c r="C41" s="337" t="b">
        <v>1</v>
      </c>
      <c r="D41" s="338" t="str">
        <v>H2</v>
      </c>
      <c r="E41" s="339" t="str">
        <f t="shared" si="0"/>
        <v>AUDFUT3MH2_Quote</v>
      </c>
      <c r="F41" s="340" t="str">
        <f>_xll.qlSimpleQuote(E41,,PriceTickValue,Permanent,Trigger,ObjectOverwrite)</f>
        <v>AUDFUT3MH2_Quote#0000</v>
      </c>
      <c r="G41" s="224" t="str">
        <f>_xll.ohRangeRetrieveError(F41)</f>
        <v/>
      </c>
      <c r="H41" s="348" t="str">
        <f t="shared" si="1"/>
        <v>AUDFUT3MH2ConvAdj_Quote</v>
      </c>
      <c r="I41" s="349" t="str">
        <f>_xll.qlFuturesConvAdjustmentQuote(H41,IborIndex,D41,F41,Volatility,MeanReversion,Permanent,AND(ISERROR(AF41),ISERROR(FuturesHWConvAdj!U41:U42)),ObjectOverwrite)</f>
        <v>AUDFUT3MH2ConvAdj_Quote#0024</v>
      </c>
      <c r="J41" s="187" t="str">
        <f>_xll.ohRangeRetrieveError(I41)</f>
        <v/>
      </c>
      <c r="K41" s="141"/>
      <c r="M41" s="222"/>
      <c r="N41" s="320">
        <v>37</v>
      </c>
      <c r="O41" s="320" t="b">
        <v>1</v>
      </c>
      <c r="P41" s="321" t="str">
        <v>H2</v>
      </c>
      <c r="Q41" s="322">
        <v>44636</v>
      </c>
      <c r="R41" s="321" t="str">
        <v>YBAH2</v>
      </c>
      <c r="S41" s="323" t="s">
        <v>108</v>
      </c>
      <c r="T41" s="292" t="s">
        <v>108</v>
      </c>
      <c r="U41" s="292" t="s">
        <v>108</v>
      </c>
      <c r="V41" s="292" t="s">
        <v>108</v>
      </c>
      <c r="W41" s="292" t="s">
        <v>108</v>
      </c>
      <c r="X41" s="356" t="s">
        <v>108</v>
      </c>
      <c r="Y41" s="356" t="s">
        <v>108</v>
      </c>
      <c r="Z41" s="292" t="e">
        <f>_xll.qlMidSafe(T41,U41,Trigger)</f>
        <v>#NUM!</v>
      </c>
      <c r="AA41" s="292" t="e">
        <f t="shared" si="2"/>
        <v>#VALUE!</v>
      </c>
      <c r="AB41" s="223"/>
      <c r="AC41" s="329" t="e">
        <v>#NUM!</v>
      </c>
      <c r="AD41" s="223"/>
      <c r="AE41" s="292" t="e">
        <v>#NUM!</v>
      </c>
      <c r="AF41" s="321">
        <f>_xll.qlSimpleQuoteSetValue(F41,AE41,Trigger)</f>
        <v>0</v>
      </c>
      <c r="AG41" s="44"/>
    </row>
    <row r="42" spans="1:33" x14ac:dyDescent="0.2">
      <c r="A42" s="220"/>
      <c r="B42" s="336">
        <v>38</v>
      </c>
      <c r="C42" s="337" t="b">
        <v>1</v>
      </c>
      <c r="D42" s="338" t="str">
        <v>M2</v>
      </c>
      <c r="E42" s="339" t="str">
        <f t="shared" si="0"/>
        <v>AUDFUT3MM2_Quote</v>
      </c>
      <c r="F42" s="340" t="str">
        <f>_xll.qlSimpleQuote(E42,,PriceTickValue,Permanent,Trigger,ObjectOverwrite)</f>
        <v>AUDFUT3MM2_Quote#0000</v>
      </c>
      <c r="G42" s="224" t="str">
        <f>_xll.ohRangeRetrieveError(F42)</f>
        <v/>
      </c>
      <c r="H42" s="348" t="str">
        <f t="shared" si="1"/>
        <v>AUDFUT3MM2ConvAdj_Quote</v>
      </c>
      <c r="I42" s="349" t="str">
        <f>_xll.qlFuturesConvAdjustmentQuote(H42,IborIndex,D42,F42,Volatility,MeanReversion,Permanent,AND(ISERROR(AF42),ISERROR(FuturesHWConvAdj!U42:U43)),ObjectOverwrite)</f>
        <v>AUDFUT3MM2ConvAdj_Quote#0024</v>
      </c>
      <c r="J42" s="187" t="str">
        <f>_xll.ohRangeRetrieveError(I42)</f>
        <v/>
      </c>
      <c r="K42" s="141"/>
      <c r="M42" s="222"/>
      <c r="N42" s="320">
        <v>38</v>
      </c>
      <c r="O42" s="320" t="b">
        <v>1</v>
      </c>
      <c r="P42" s="321" t="str">
        <v>M2</v>
      </c>
      <c r="Q42" s="322">
        <v>44727</v>
      </c>
      <c r="R42" s="321" t="str">
        <v>YBAM2</v>
      </c>
      <c r="S42" s="323" t="s">
        <v>108</v>
      </c>
      <c r="T42" s="292" t="s">
        <v>108</v>
      </c>
      <c r="U42" s="292" t="s">
        <v>108</v>
      </c>
      <c r="V42" s="292" t="s">
        <v>108</v>
      </c>
      <c r="W42" s="292" t="s">
        <v>108</v>
      </c>
      <c r="X42" s="356" t="s">
        <v>108</v>
      </c>
      <c r="Y42" s="356" t="s">
        <v>108</v>
      </c>
      <c r="Z42" s="292" t="e">
        <f>_xll.qlMidSafe(T42,U42,Trigger)</f>
        <v>#NUM!</v>
      </c>
      <c r="AA42" s="292" t="e">
        <f t="shared" si="2"/>
        <v>#VALUE!</v>
      </c>
      <c r="AB42" s="223"/>
      <c r="AC42" s="329" t="e">
        <v>#NUM!</v>
      </c>
      <c r="AD42" s="223"/>
      <c r="AE42" s="292" t="e">
        <v>#NUM!</v>
      </c>
      <c r="AF42" s="321">
        <f>_xll.qlSimpleQuoteSetValue(F42,AE42,Trigger)</f>
        <v>0</v>
      </c>
      <c r="AG42" s="44"/>
    </row>
    <row r="43" spans="1:33" x14ac:dyDescent="0.2">
      <c r="A43" s="220"/>
      <c r="B43" s="336">
        <v>39</v>
      </c>
      <c r="C43" s="337" t="b">
        <v>1</v>
      </c>
      <c r="D43" s="338" t="str">
        <v>U2</v>
      </c>
      <c r="E43" s="339" t="str">
        <f t="shared" si="0"/>
        <v>AUDFUT3MU2_Quote</v>
      </c>
      <c r="F43" s="340" t="str">
        <f>_xll.qlSimpleQuote(E43,,PriceTickValue,Permanent,Trigger,ObjectOverwrite)</f>
        <v>AUDFUT3MU2_Quote#0000</v>
      </c>
      <c r="G43" s="224" t="str">
        <f>_xll.ohRangeRetrieveError(F43)</f>
        <v/>
      </c>
      <c r="H43" s="348" t="str">
        <f t="shared" si="1"/>
        <v>AUDFUT3MU2ConvAdj_Quote</v>
      </c>
      <c r="I43" s="349" t="str">
        <f>_xll.qlFuturesConvAdjustmentQuote(H43,IborIndex,D43,F43,Volatility,MeanReversion,Permanent,AND(ISERROR(AF43),ISERROR(FuturesHWConvAdj!U43:U44)),ObjectOverwrite)</f>
        <v>AUDFUT3MU2ConvAdj_Quote#0024</v>
      </c>
      <c r="J43" s="187" t="str">
        <f>_xll.ohRangeRetrieveError(I43)</f>
        <v/>
      </c>
      <c r="K43" s="141"/>
      <c r="M43" s="222"/>
      <c r="N43" s="320">
        <v>39</v>
      </c>
      <c r="O43" s="320" t="b">
        <v>1</v>
      </c>
      <c r="P43" s="321" t="str">
        <v>U2</v>
      </c>
      <c r="Q43" s="322">
        <v>44825</v>
      </c>
      <c r="R43" s="321" t="str">
        <v>YBAU2</v>
      </c>
      <c r="S43" s="323" t="s">
        <v>108</v>
      </c>
      <c r="T43" s="292" t="s">
        <v>108</v>
      </c>
      <c r="U43" s="292" t="s">
        <v>108</v>
      </c>
      <c r="V43" s="292" t="s">
        <v>108</v>
      </c>
      <c r="W43" s="292" t="s">
        <v>108</v>
      </c>
      <c r="X43" s="356" t="s">
        <v>108</v>
      </c>
      <c r="Y43" s="356" t="s">
        <v>108</v>
      </c>
      <c r="Z43" s="292" t="e">
        <f>_xll.qlMidSafe(T43,U43,Trigger)</f>
        <v>#NUM!</v>
      </c>
      <c r="AA43" s="292" t="e">
        <f t="shared" si="2"/>
        <v>#VALUE!</v>
      </c>
      <c r="AB43" s="223"/>
      <c r="AC43" s="329" t="e">
        <v>#NUM!</v>
      </c>
      <c r="AD43" s="223"/>
      <c r="AE43" s="292" t="e">
        <v>#NUM!</v>
      </c>
      <c r="AF43" s="321">
        <f>_xll.qlSimpleQuoteSetValue(F43,AE43,Trigger)</f>
        <v>0</v>
      </c>
      <c r="AG43" s="44"/>
    </row>
    <row r="44" spans="1:33" x14ac:dyDescent="0.2">
      <c r="A44" s="220"/>
      <c r="B44" s="336">
        <v>40</v>
      </c>
      <c r="C44" s="337" t="b">
        <v>1</v>
      </c>
      <c r="D44" s="338" t="str">
        <v>Z2</v>
      </c>
      <c r="E44" s="339" t="str">
        <f t="shared" si="0"/>
        <v>AUDFUT3MZ2_Quote</v>
      </c>
      <c r="F44" s="340" t="str">
        <f>_xll.qlSimpleQuote(E44,,PriceTickValue,Permanent,Trigger,ObjectOverwrite)</f>
        <v>AUDFUT3MZ2_Quote#0000</v>
      </c>
      <c r="G44" s="224" t="str">
        <f>_xll.ohRangeRetrieveError(F44)</f>
        <v/>
      </c>
      <c r="H44" s="348" t="str">
        <f t="shared" si="1"/>
        <v>AUDFUT3MZ2ConvAdj_Quote</v>
      </c>
      <c r="I44" s="349" t="str">
        <f>_xll.qlFuturesConvAdjustmentQuote(H44,IborIndex,D44,F44,Volatility,MeanReversion,Permanent,AND(ISERROR(AF44),ISERROR(FuturesHWConvAdj!U44:U45)),ObjectOverwrite)</f>
        <v>AUDFUT3MZ2ConvAdj_Quote#0024</v>
      </c>
      <c r="J44" s="187" t="str">
        <f>_xll.ohRangeRetrieveError(I44)</f>
        <v/>
      </c>
      <c r="K44" s="141"/>
      <c r="M44" s="222"/>
      <c r="N44" s="320">
        <v>40</v>
      </c>
      <c r="O44" s="320" t="b">
        <v>1</v>
      </c>
      <c r="P44" s="321" t="str">
        <v>Z2</v>
      </c>
      <c r="Q44" s="322">
        <v>44916</v>
      </c>
      <c r="R44" s="321" t="str">
        <v>YBAZ2</v>
      </c>
      <c r="S44" s="323" t="s">
        <v>108</v>
      </c>
      <c r="T44" s="292" t="s">
        <v>108</v>
      </c>
      <c r="U44" s="292" t="s">
        <v>108</v>
      </c>
      <c r="V44" s="292" t="s">
        <v>108</v>
      </c>
      <c r="W44" s="292" t="s">
        <v>108</v>
      </c>
      <c r="X44" s="356" t="s">
        <v>108</v>
      </c>
      <c r="Y44" s="356" t="s">
        <v>108</v>
      </c>
      <c r="Z44" s="292" t="e">
        <f>_xll.qlMidSafe(T44,U44,Trigger)</f>
        <v>#NUM!</v>
      </c>
      <c r="AA44" s="292" t="e">
        <f t="shared" si="2"/>
        <v>#VALUE!</v>
      </c>
      <c r="AB44" s="223"/>
      <c r="AC44" s="329" t="e">
        <v>#NUM!</v>
      </c>
      <c r="AD44" s="223"/>
      <c r="AE44" s="292" t="e">
        <v>#NUM!</v>
      </c>
      <c r="AF44" s="321">
        <f>_xll.qlSimpleQuoteSetValue(F44,AE44,Trigger)</f>
        <v>0</v>
      </c>
      <c r="AG44" s="44"/>
    </row>
    <row r="45" spans="1:33" x14ac:dyDescent="0.2">
      <c r="A45" s="220"/>
      <c r="B45" s="336">
        <v>41</v>
      </c>
      <c r="C45" s="337" t="b">
        <v>1</v>
      </c>
      <c r="D45" s="338" t="str">
        <v>H3</v>
      </c>
      <c r="E45" s="339" t="str">
        <f t="shared" si="0"/>
        <v>AUDFUT3MH3_Quote</v>
      </c>
      <c r="F45" s="340" t="str">
        <f>_xll.qlSimpleQuote(E45,,PriceTickValue,Permanent,Trigger,ObjectOverwrite)</f>
        <v>AUDFUT3MH3_Quote#0000</v>
      </c>
      <c r="G45" s="224" t="str">
        <f>_xll.ohRangeRetrieveError(F45)</f>
        <v/>
      </c>
      <c r="H45" s="348" t="str">
        <f t="shared" si="1"/>
        <v>AUDFUT3MH3ConvAdj_Quote</v>
      </c>
      <c r="I45" s="349" t="str">
        <f>_xll.qlFuturesConvAdjustmentQuote(H45,IborIndex,D45,F45,Volatility,MeanReversion,Permanent,AND(ISERROR(AF45),ISERROR(FuturesHWConvAdj!U45:U46)),ObjectOverwrite)</f>
        <v>AUDFUT3MH3ConvAdj_Quote#0024</v>
      </c>
      <c r="J45" s="187" t="str">
        <f>_xll.ohRangeRetrieveError(I45)</f>
        <v/>
      </c>
      <c r="K45" s="141"/>
      <c r="M45" s="222"/>
      <c r="N45" s="320">
        <v>41</v>
      </c>
      <c r="O45" s="320" t="b">
        <v>1</v>
      </c>
      <c r="P45" s="321" t="str">
        <v>H3</v>
      </c>
      <c r="Q45" s="322">
        <v>45000</v>
      </c>
      <c r="R45" s="321" t="str">
        <v>YBAH3</v>
      </c>
      <c r="S45" s="323" t="s">
        <v>108</v>
      </c>
      <c r="T45" s="292" t="s">
        <v>108</v>
      </c>
      <c r="U45" s="292" t="s">
        <v>108</v>
      </c>
      <c r="V45" s="292" t="s">
        <v>108</v>
      </c>
      <c r="W45" s="292" t="s">
        <v>108</v>
      </c>
      <c r="X45" s="356" t="s">
        <v>108</v>
      </c>
      <c r="Y45" s="356" t="s">
        <v>108</v>
      </c>
      <c r="Z45" s="292" t="e">
        <f>_xll.qlMidSafe(T45,U45,Trigger)</f>
        <v>#NUM!</v>
      </c>
      <c r="AA45" s="292" t="e">
        <f t="shared" si="2"/>
        <v>#VALUE!</v>
      </c>
      <c r="AB45" s="223"/>
      <c r="AC45" s="329" t="e">
        <v>#NUM!</v>
      </c>
      <c r="AD45" s="223"/>
      <c r="AE45" s="292" t="e">
        <v>#NUM!</v>
      </c>
      <c r="AF45" s="321">
        <f>_xll.qlSimpleQuoteSetValue(F45,AE45,Trigger)</f>
        <v>0</v>
      </c>
      <c r="AG45" s="44"/>
    </row>
    <row r="46" spans="1:33" x14ac:dyDescent="0.2">
      <c r="A46" s="220"/>
      <c r="B46" s="341">
        <v>42</v>
      </c>
      <c r="C46" s="342" t="b">
        <v>1</v>
      </c>
      <c r="D46" s="343" t="str">
        <v>M3</v>
      </c>
      <c r="E46" s="344" t="str">
        <f t="shared" si="0"/>
        <v>AUDFUT3MM3_Quote</v>
      </c>
      <c r="F46" s="345" t="str">
        <f>_xll.qlSimpleQuote(E46,,PriceTickValue,Permanent,Trigger,ObjectOverwrite)</f>
        <v>AUDFUT3MM3_Quote#0000</v>
      </c>
      <c r="G46" s="226" t="str">
        <f>_xll.ohRangeRetrieveError(F46)</f>
        <v/>
      </c>
      <c r="H46" s="350" t="str">
        <f t="shared" si="1"/>
        <v>AUDFUT3MM3ConvAdj_Quote</v>
      </c>
      <c r="I46" s="351" t="str">
        <f>_xll.qlFuturesConvAdjustmentQuote(H46,IborIndex,D46,F46,Volatility,MeanReversion,Permanent,AND(ISERROR(AF46),ISERROR(FuturesHWConvAdj!U46:U47)),ObjectOverwrite)</f>
        <v>AUDFUT3MM3ConvAdj_Quote#0024</v>
      </c>
      <c r="J46" s="188" t="str">
        <f>_xll.ohRangeRetrieveError(I46)</f>
        <v/>
      </c>
      <c r="K46" s="141"/>
      <c r="M46" s="222"/>
      <c r="N46" s="324">
        <v>42</v>
      </c>
      <c r="O46" s="324" t="b">
        <v>1</v>
      </c>
      <c r="P46" s="325" t="str">
        <v>M3</v>
      </c>
      <c r="Q46" s="326">
        <v>45098</v>
      </c>
      <c r="R46" s="325" t="str">
        <v>YBAM3</v>
      </c>
      <c r="S46" s="327" t="s">
        <v>108</v>
      </c>
      <c r="T46" s="295" t="s">
        <v>108</v>
      </c>
      <c r="U46" s="295" t="s">
        <v>108</v>
      </c>
      <c r="V46" s="295" t="s">
        <v>108</v>
      </c>
      <c r="W46" s="295" t="s">
        <v>108</v>
      </c>
      <c r="X46" s="357" t="s">
        <v>108</v>
      </c>
      <c r="Y46" s="357" t="s">
        <v>108</v>
      </c>
      <c r="Z46" s="295" t="e">
        <f>_xll.qlMidSafe(T46,U46,Trigger)</f>
        <v>#NUM!</v>
      </c>
      <c r="AA46" s="295" t="e">
        <f t="shared" si="2"/>
        <v>#VALUE!</v>
      </c>
      <c r="AB46" s="223"/>
      <c r="AC46" s="330" t="e">
        <v>#NUM!</v>
      </c>
      <c r="AD46" s="223"/>
      <c r="AE46" s="295" t="e">
        <v>#NUM!</v>
      </c>
      <c r="AF46" s="325">
        <f>_xll.qlSimpleQuoteSetValue(F46,AE46,Trigger)</f>
        <v>0</v>
      </c>
      <c r="AG46" s="44"/>
    </row>
    <row r="47" spans="1:33" ht="12" thickBot="1" x14ac:dyDescent="0.25">
      <c r="A47" s="227"/>
      <c r="B47" s="143"/>
      <c r="C47" s="143"/>
      <c r="D47" s="143"/>
      <c r="E47" s="143"/>
      <c r="F47" s="143"/>
      <c r="G47" s="143"/>
      <c r="H47" s="143"/>
      <c r="I47" s="143"/>
      <c r="J47" s="143"/>
      <c r="K47" s="145"/>
      <c r="M47" s="22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</sheetData>
  <conditionalFormatting sqref="AF5:AF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202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LN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8">
        <f>_xll.ohTrigger(Z5:Z42)</f>
        <v>32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09:47:49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3" t="str">
        <f>IF(ISBLANK(K5),"",K5)</f>
        <v>6M</v>
      </c>
      <c r="C5" s="363" t="str">
        <f t="shared" ref="C5:D5" si="0">IF(ISBLANK(L5),"",L5)</f>
        <v>QM</v>
      </c>
      <c r="D5" s="363" t="str">
        <f t="shared" si="0"/>
        <v>3AB</v>
      </c>
      <c r="E5" s="364" t="str">
        <f t="shared" ref="E5:E42" si="1">Currency&amp;$C5&amp;$D5&amp;$B5&amp;QuoteSuffix</f>
        <v>AUDQM3AB6M_Quote</v>
      </c>
      <c r="F5" s="364" t="str">
        <f>_xll.qlSimpleQuote(Currency&amp;$C5&amp;$D5&amp;$B5&amp;QuoteSuffix,,RateTickValue,Permanent,Trigger,ObjectOverwrite)</f>
        <v>AUDQM3AB6M_Quote#0000</v>
      </c>
      <c r="G5" s="170" t="str">
        <f>_xll.ohRangeRetrieveError(F5)</f>
        <v/>
      </c>
      <c r="H5" s="141"/>
      <c r="J5" s="69"/>
      <c r="K5" s="287" t="s">
        <v>14</v>
      </c>
      <c r="L5" s="287" t="s">
        <v>249</v>
      </c>
      <c r="M5" s="287" t="s">
        <v>250</v>
      </c>
      <c r="N5" s="307" t="str">
        <f t="shared" ref="N5:N42" si="2">Currency&amp;$L5&amp;$M5&amp;$K5</f>
        <v>AUDQM3AB6M</v>
      </c>
      <c r="O5" s="307" t="str">
        <f t="array" ref="O5:O42">Instruments&amp;"="&amp;VLOOKUP(Contributor,ContributorTable,2,FALSE)</f>
        <v>AUDQM3AB6M=ICAP</v>
      </c>
      <c r="P5" s="289" t="s">
        <v>108</v>
      </c>
      <c r="Q5" s="289" t="s">
        <v>108</v>
      </c>
      <c r="R5" s="289" t="s">
        <v>108</v>
      </c>
      <c r="S5" s="289" t="s">
        <v>108</v>
      </c>
      <c r="T5" s="289" t="e">
        <f>IF(ISERROR(AVERAGE(P5,Q5)),#NUM!,AVERAGE(P5,Q5))</f>
        <v>#NUM!</v>
      </c>
      <c r="U5" s="292" t="e">
        <f>Q5-P5</f>
        <v>#VALUE!</v>
      </c>
      <c r="V5" s="153"/>
      <c r="W5" s="292" t="e">
        <v>#NUM!</v>
      </c>
      <c r="X5" s="153"/>
      <c r="Y5" s="289" t="e">
        <f t="array" ref="Y5:Y42">QuoteLive</f>
        <v>#NUM!</v>
      </c>
      <c r="Z5" s="296">
        <f>_xll.qlSimpleQuoteSetValue(F5,Y5/100,Trigger)</f>
        <v>0</v>
      </c>
      <c r="AA5" s="70"/>
      <c r="AD5" s="169"/>
    </row>
    <row r="6" spans="1:30" x14ac:dyDescent="0.2">
      <c r="A6" s="69"/>
      <c r="B6" s="365" t="str">
        <f t="shared" ref="B6:B42" si="3">IF(ISBLANK(K6),"",K6)</f>
        <v>1Y</v>
      </c>
      <c r="C6" s="366" t="str">
        <f t="shared" ref="C6:C42" si="4">IF(ISBLANK(L6),"",L6)</f>
        <v>QM</v>
      </c>
      <c r="D6" s="366" t="str">
        <f t="shared" ref="D6:D42" si="5">IF(ISBLANK(M6),"",M6)</f>
        <v>3AB</v>
      </c>
      <c r="E6" s="364" t="str">
        <f t="shared" si="1"/>
        <v>AUDQM3AB1Y_Quote</v>
      </c>
      <c r="F6" s="364" t="str">
        <f>_xll.qlSimpleQuote(Currency&amp;$C6&amp;$D6&amp;$B6&amp;QuoteSuffix,,RateTickValue,Permanent,Trigger,ObjectOverwrite)</f>
        <v>AUDQM3AB1Y_Quote#0000</v>
      </c>
      <c r="G6" s="170" t="str">
        <f>_xll.ohRangeRetrieveError(F6)</f>
        <v/>
      </c>
      <c r="H6" s="141"/>
      <c r="J6" s="69"/>
      <c r="K6" s="290" t="s">
        <v>8</v>
      </c>
      <c r="L6" s="290" t="s">
        <v>249</v>
      </c>
      <c r="M6" s="290" t="s">
        <v>250</v>
      </c>
      <c r="N6" s="303" t="str">
        <f t="shared" si="2"/>
        <v>AUDQM3AB1Y</v>
      </c>
      <c r="O6" s="303" t="str">
        <v>AUDQM3AB1Y=ICAP</v>
      </c>
      <c r="P6" s="292">
        <v>2.0699999999999998</v>
      </c>
      <c r="Q6" s="292">
        <v>2.13</v>
      </c>
      <c r="R6" s="292">
        <v>0</v>
      </c>
      <c r="S6" s="292">
        <v>0</v>
      </c>
      <c r="T6" s="292">
        <f t="shared" ref="T6:T42" si="6">IF(ISERROR(AVERAGE(P6,Q6)),#NUM!,AVERAGE(P6,Q6))</f>
        <v>2.0999999999999996</v>
      </c>
      <c r="U6" s="292">
        <f t="shared" ref="U6:U42" si="7">Q6-P6</f>
        <v>6.0000000000000053E-2</v>
      </c>
      <c r="V6" s="153"/>
      <c r="W6" s="292">
        <v>2.1375000000000002</v>
      </c>
      <c r="X6" s="153"/>
      <c r="Y6" s="292">
        <v>2.0999999999999996</v>
      </c>
      <c r="Z6" s="296">
        <f>_xll.qlSimpleQuoteSetValue(F6,Y6/100,Trigger)</f>
        <v>-2.5000000000004186E-5</v>
      </c>
      <c r="AA6" s="70"/>
      <c r="AD6" s="169"/>
    </row>
    <row r="7" spans="1:30" x14ac:dyDescent="0.2">
      <c r="A7" s="69"/>
      <c r="B7" s="365" t="str">
        <f t="shared" si="3"/>
        <v>15M</v>
      </c>
      <c r="C7" s="367" t="str">
        <f t="shared" si="4"/>
        <v>QM</v>
      </c>
      <c r="D7" s="367" t="str">
        <f t="shared" si="5"/>
        <v>3AB</v>
      </c>
      <c r="E7" s="364" t="str">
        <f t="shared" si="1"/>
        <v>AUDQM3AB15M_Quote</v>
      </c>
      <c r="F7" s="364" t="str">
        <f>_xll.qlSimpleQuote(Currency&amp;$C7&amp;$D7&amp;$B7&amp;QuoteSuffix,,RateTickValue,Permanent,Trigger,ObjectOverwrite)</f>
        <v>AUDQM3AB15M_Quote#0000</v>
      </c>
      <c r="G7" s="170" t="str">
        <f>_xll.ohRangeRetrieveError(F7)</f>
        <v/>
      </c>
      <c r="H7" s="141"/>
      <c r="J7" s="69"/>
      <c r="K7" s="290" t="s">
        <v>66</v>
      </c>
      <c r="L7" s="290" t="s">
        <v>249</v>
      </c>
      <c r="M7" s="290" t="s">
        <v>250</v>
      </c>
      <c r="N7" s="303" t="str">
        <f t="shared" si="2"/>
        <v>AUDQM3AB15M</v>
      </c>
      <c r="O7" s="303" t="str">
        <v>AUDQM3AB15M=ICAP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6"/>
        <v>#NUM!</v>
      </c>
      <c r="U7" s="292" t="e">
        <f t="shared" si="7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  <c r="AD7" s="169"/>
    </row>
    <row r="8" spans="1:30" x14ac:dyDescent="0.2">
      <c r="A8" s="69"/>
      <c r="B8" s="365" t="str">
        <f t="shared" si="3"/>
        <v>18M</v>
      </c>
      <c r="C8" s="367" t="str">
        <f t="shared" si="4"/>
        <v>QM</v>
      </c>
      <c r="D8" s="367" t="str">
        <f t="shared" si="5"/>
        <v>3AB</v>
      </c>
      <c r="E8" s="364" t="str">
        <f t="shared" si="1"/>
        <v>AUDQM3AB18M_Quote</v>
      </c>
      <c r="F8" s="364" t="str">
        <f>_xll.qlSimpleQuote(Currency&amp;$C8&amp;$D8&amp;$B8&amp;QuoteSuffix,,RateTickValue,Permanent,Trigger,ObjectOverwrite)</f>
        <v>AUDQM3AB18M_Quote#0000</v>
      </c>
      <c r="G8" s="170" t="str">
        <f>_xll.ohRangeRetrieveError(F8)</f>
        <v/>
      </c>
      <c r="H8" s="141"/>
      <c r="J8" s="69"/>
      <c r="K8" s="290" t="s">
        <v>65</v>
      </c>
      <c r="L8" s="290" t="s">
        <v>249</v>
      </c>
      <c r="M8" s="290" t="s">
        <v>250</v>
      </c>
      <c r="N8" s="303" t="str">
        <f t="shared" si="2"/>
        <v>AUDQM3AB18M</v>
      </c>
      <c r="O8" s="303" t="str">
        <v>AUDQM3AB18M=ICAP</v>
      </c>
      <c r="P8" s="292" t="s">
        <v>108</v>
      </c>
      <c r="Q8" s="292" t="s">
        <v>108</v>
      </c>
      <c r="R8" s="292" t="s">
        <v>108</v>
      </c>
      <c r="S8" s="292" t="s">
        <v>108</v>
      </c>
      <c r="T8" s="292" t="e">
        <f t="shared" si="6"/>
        <v>#NUM!</v>
      </c>
      <c r="U8" s="292" t="e">
        <f t="shared" si="7"/>
        <v>#VALUE!</v>
      </c>
      <c r="V8" s="153"/>
      <c r="W8" s="292" t="e">
        <v>#NUM!</v>
      </c>
      <c r="X8" s="153"/>
      <c r="Y8" s="292" t="e">
        <v>#NUM!</v>
      </c>
      <c r="Z8" s="296">
        <f>_xll.qlSimpleQuoteSetValue(F8,Y8/100,Trigger)</f>
        <v>0</v>
      </c>
      <c r="AA8" s="70"/>
      <c r="AD8" s="169"/>
    </row>
    <row r="9" spans="1:30" x14ac:dyDescent="0.2">
      <c r="A9" s="69"/>
      <c r="B9" s="365" t="str">
        <f t="shared" si="3"/>
        <v>21M</v>
      </c>
      <c r="C9" s="367" t="str">
        <f t="shared" si="4"/>
        <v>QM</v>
      </c>
      <c r="D9" s="367" t="str">
        <f t="shared" si="5"/>
        <v>3AB</v>
      </c>
      <c r="E9" s="364" t="str">
        <f t="shared" si="1"/>
        <v>AUDQM3AB21M_Quote</v>
      </c>
      <c r="F9" s="364" t="str">
        <f>_xll.qlSimpleQuote(Currency&amp;$C9&amp;$D9&amp;$B9&amp;QuoteSuffix,,RateTickValue,Permanent,Trigger,ObjectOverwrite)</f>
        <v>AUDQM3AB21M_Quote#0000</v>
      </c>
      <c r="G9" s="170" t="str">
        <f>_xll.ohRangeRetrieveError(F9)</f>
        <v/>
      </c>
      <c r="H9" s="141"/>
      <c r="J9" s="69"/>
      <c r="K9" s="290" t="s">
        <v>64</v>
      </c>
      <c r="L9" s="290" t="s">
        <v>249</v>
      </c>
      <c r="M9" s="290" t="s">
        <v>250</v>
      </c>
      <c r="N9" s="303" t="str">
        <f t="shared" si="2"/>
        <v>AUDQM3AB21M</v>
      </c>
      <c r="O9" s="303" t="str">
        <v>AUDQM3AB21M=ICAP</v>
      </c>
      <c r="P9" s="292" t="s">
        <v>108</v>
      </c>
      <c r="Q9" s="292" t="s">
        <v>108</v>
      </c>
      <c r="R9" s="292" t="s">
        <v>108</v>
      </c>
      <c r="S9" s="292" t="s">
        <v>108</v>
      </c>
      <c r="T9" s="292" t="e">
        <f t="shared" si="6"/>
        <v>#NUM!</v>
      </c>
      <c r="U9" s="292" t="e">
        <f t="shared" si="7"/>
        <v>#VALUE!</v>
      </c>
      <c r="V9" s="153"/>
      <c r="W9" s="292" t="e">
        <v>#NUM!</v>
      </c>
      <c r="X9" s="153"/>
      <c r="Y9" s="292" t="e">
        <v>#NUM!</v>
      </c>
      <c r="Z9" s="296">
        <f>_xll.qlSimpleQuoteSetValue(F9,Y9/100,Trigger)</f>
        <v>0</v>
      </c>
      <c r="AA9" s="70"/>
      <c r="AD9" s="169"/>
    </row>
    <row r="10" spans="1:30" x14ac:dyDescent="0.2">
      <c r="A10" s="69"/>
      <c r="B10" s="365" t="str">
        <f t="shared" si="3"/>
        <v>2Y</v>
      </c>
      <c r="C10" s="367" t="str">
        <f t="shared" si="4"/>
        <v>QM</v>
      </c>
      <c r="D10" s="367" t="str">
        <f t="shared" si="5"/>
        <v>3AB</v>
      </c>
      <c r="E10" s="364" t="str">
        <f t="shared" si="1"/>
        <v>AUDQM3AB2Y_Quote</v>
      </c>
      <c r="F10" s="364" t="str">
        <f>_xll.qlSimpleQuote(Currency&amp;$C10&amp;$D10&amp;$B10&amp;QuoteSuffix,,RateTickValue,Permanent,Trigger,ObjectOverwrite)</f>
        <v>AUDQM3AB2Y_Quote#0000</v>
      </c>
      <c r="G10" s="170" t="str">
        <f>_xll.ohRangeRetrieveError(F10)</f>
        <v/>
      </c>
      <c r="H10" s="141"/>
      <c r="J10" s="69"/>
      <c r="K10" s="290" t="s">
        <v>58</v>
      </c>
      <c r="L10" s="290" t="s">
        <v>249</v>
      </c>
      <c r="M10" s="290" t="s">
        <v>250</v>
      </c>
      <c r="N10" s="303" t="str">
        <f t="shared" si="2"/>
        <v>AUDQM3AB2Y</v>
      </c>
      <c r="O10" s="303" t="str">
        <v>AUDQM3AB2Y=ICAP</v>
      </c>
      <c r="P10" s="292">
        <v>2.0350000000000001</v>
      </c>
      <c r="Q10" s="292">
        <v>2.0950000000000002</v>
      </c>
      <c r="R10" s="292">
        <v>0</v>
      </c>
      <c r="S10" s="292">
        <v>0</v>
      </c>
      <c r="T10" s="292">
        <f t="shared" si="6"/>
        <v>2.0650000000000004</v>
      </c>
      <c r="U10" s="292">
        <f t="shared" si="7"/>
        <v>6.0000000000000053E-2</v>
      </c>
      <c r="V10" s="153"/>
      <c r="W10" s="292">
        <v>2.1174999999999997</v>
      </c>
      <c r="X10" s="153"/>
      <c r="Y10" s="292">
        <v>2.0650000000000004</v>
      </c>
      <c r="Z10" s="296">
        <f>_xll.qlSimpleQuoteSetValue(F10,Y10/100,Trigger)</f>
        <v>0</v>
      </c>
      <c r="AA10" s="70"/>
      <c r="AD10" s="169"/>
    </row>
    <row r="11" spans="1:30" x14ac:dyDescent="0.2">
      <c r="A11" s="69"/>
      <c r="B11" s="365" t="str">
        <f t="shared" si="3"/>
        <v>3Y</v>
      </c>
      <c r="C11" s="367" t="str">
        <f t="shared" si="4"/>
        <v>QM</v>
      </c>
      <c r="D11" s="367" t="str">
        <f t="shared" si="5"/>
        <v>3AB</v>
      </c>
      <c r="E11" s="364" t="str">
        <f t="shared" si="1"/>
        <v>AUDQM3AB3Y_Quote</v>
      </c>
      <c r="F11" s="364" t="str">
        <f>_xll.qlSimpleQuote(Currency&amp;$C11&amp;$D11&amp;$B11&amp;QuoteSuffix,,RateTickValue,Permanent,Trigger,ObjectOverwrite)</f>
        <v>AUDQM3AB3Y_Quote#0000</v>
      </c>
      <c r="G11" s="170" t="str">
        <f>_xll.ohRangeRetrieveError(F11)</f>
        <v/>
      </c>
      <c r="H11" s="141"/>
      <c r="J11" s="69"/>
      <c r="K11" s="290" t="s">
        <v>57</v>
      </c>
      <c r="L11" s="290" t="s">
        <v>249</v>
      </c>
      <c r="M11" s="290" t="s">
        <v>250</v>
      </c>
      <c r="N11" s="303" t="str">
        <f t="shared" si="2"/>
        <v>AUDQM3AB3Y</v>
      </c>
      <c r="O11" s="303" t="str">
        <v>AUDQM3AB3Y=ICAP</v>
      </c>
      <c r="P11" s="292">
        <v>2.08</v>
      </c>
      <c r="Q11" s="292">
        <v>2.14</v>
      </c>
      <c r="R11" s="292">
        <v>0</v>
      </c>
      <c r="S11" s="292">
        <v>0</v>
      </c>
      <c r="T11" s="292">
        <f t="shared" si="6"/>
        <v>2.1100000000000003</v>
      </c>
      <c r="U11" s="292">
        <f t="shared" si="7"/>
        <v>6.0000000000000053E-2</v>
      </c>
      <c r="V11" s="153"/>
      <c r="W11" s="292">
        <v>2.165</v>
      </c>
      <c r="X11" s="153"/>
      <c r="Y11" s="292">
        <v>2.1100000000000003</v>
      </c>
      <c r="Z11" s="296">
        <f>_xll.qlSimpleQuoteSetValue(F11,Y11/100,Trigger)</f>
        <v>0</v>
      </c>
      <c r="AA11" s="70"/>
      <c r="AD11" s="169"/>
    </row>
    <row r="12" spans="1:30" x14ac:dyDescent="0.2">
      <c r="A12" s="69"/>
      <c r="B12" s="365" t="str">
        <f t="shared" si="3"/>
        <v>4Y</v>
      </c>
      <c r="C12" s="367" t="str">
        <f t="shared" si="4"/>
        <v>QM</v>
      </c>
      <c r="D12" s="367" t="str">
        <f t="shared" si="5"/>
        <v>3AB</v>
      </c>
      <c r="E12" s="364" t="str">
        <f t="shared" si="1"/>
        <v>AUDQM3AB4Y_Quote</v>
      </c>
      <c r="F12" s="364" t="str">
        <f>_xll.qlSimpleQuote(Currency&amp;$C12&amp;$D12&amp;$B12&amp;QuoteSuffix,,RateTickValue,Permanent,Trigger,ObjectOverwrite)</f>
        <v>AUDQM3AB4Y_Quote#0000</v>
      </c>
      <c r="G12" s="170" t="str">
        <f>_xll.ohRangeRetrieveError(F12)</f>
        <v/>
      </c>
      <c r="H12" s="141"/>
      <c r="J12" s="69"/>
      <c r="K12" s="290" t="s">
        <v>56</v>
      </c>
      <c r="L12" s="290" t="s">
        <v>249</v>
      </c>
      <c r="M12" s="290" t="s">
        <v>250</v>
      </c>
      <c r="N12" s="303" t="str">
        <f t="shared" si="2"/>
        <v>AUDQM3AB4Y</v>
      </c>
      <c r="O12" s="303" t="str">
        <v>AUDQM3AB4Y=ICAP</v>
      </c>
      <c r="P12" s="292" t="s">
        <v>108</v>
      </c>
      <c r="Q12" s="292" t="s">
        <v>108</v>
      </c>
      <c r="R12" s="292" t="s">
        <v>108</v>
      </c>
      <c r="S12" s="292" t="s">
        <v>108</v>
      </c>
      <c r="T12" s="292" t="e">
        <f t="shared" si="6"/>
        <v>#NUM!</v>
      </c>
      <c r="U12" s="292" t="e">
        <f t="shared" si="7"/>
        <v>#VALUE!</v>
      </c>
      <c r="V12" s="153"/>
      <c r="W12" s="292" t="e">
        <v>#NUM!</v>
      </c>
      <c r="X12" s="153"/>
      <c r="Y12" s="292" t="e">
        <v>#NUM!</v>
      </c>
      <c r="Z12" s="296">
        <f>_xll.qlSimpleQuoteSetValue(F12,Y12/100,Trigger)</f>
        <v>0</v>
      </c>
      <c r="AA12" s="70"/>
      <c r="AD12" s="169"/>
    </row>
    <row r="13" spans="1:30" x14ac:dyDescent="0.2">
      <c r="A13" s="69"/>
      <c r="B13" s="365" t="str">
        <f t="shared" si="3"/>
        <v>5Y</v>
      </c>
      <c r="C13" s="367" t="str">
        <f t="shared" si="4"/>
        <v>QM</v>
      </c>
      <c r="D13" s="367" t="str">
        <f t="shared" si="5"/>
        <v>3AB</v>
      </c>
      <c r="E13" s="364" t="str">
        <f t="shared" si="1"/>
        <v>AUDQM3AB5Y_Quote</v>
      </c>
      <c r="F13" s="364" t="str">
        <f>_xll.qlSimpleQuote(Currency&amp;$C13&amp;$D13&amp;$B13&amp;QuoteSuffix,,RateTickValue,Permanent,Trigger,ObjectOverwrite)</f>
        <v>AUDQM3AB5Y_Quote#0000</v>
      </c>
      <c r="G13" s="170" t="str">
        <f>_xll.ohRangeRetrieveError(F13)</f>
        <v/>
      </c>
      <c r="H13" s="141"/>
      <c r="J13" s="69"/>
      <c r="K13" s="290" t="s">
        <v>55</v>
      </c>
      <c r="L13" s="290" t="s">
        <v>249</v>
      </c>
      <c r="M13" s="290" t="s">
        <v>250</v>
      </c>
      <c r="N13" s="303" t="str">
        <f t="shared" si="2"/>
        <v>AUDQM3AB5Y</v>
      </c>
      <c r="O13" s="303" t="str">
        <v>AUDQM3AB5Y=ICAP</v>
      </c>
      <c r="P13" s="292" t="s">
        <v>108</v>
      </c>
      <c r="Q13" s="292" t="s">
        <v>108</v>
      </c>
      <c r="R13" s="292" t="s">
        <v>108</v>
      </c>
      <c r="S13" s="292" t="s">
        <v>108</v>
      </c>
      <c r="T13" s="292" t="e">
        <f t="shared" si="6"/>
        <v>#NUM!</v>
      </c>
      <c r="U13" s="292" t="e">
        <f t="shared" si="7"/>
        <v>#VALUE!</v>
      </c>
      <c r="V13" s="153"/>
      <c r="W13" s="292" t="e">
        <v>#NUM!</v>
      </c>
      <c r="X13" s="153"/>
      <c r="Y13" s="292" t="e">
        <v>#NUM!</v>
      </c>
      <c r="Z13" s="296">
        <f>_xll.qlSimpleQuoteSetValue(F13,Y13/100,Trigger)</f>
        <v>0</v>
      </c>
      <c r="AA13" s="70"/>
      <c r="AD13" s="169"/>
    </row>
    <row r="14" spans="1:30" x14ac:dyDescent="0.2">
      <c r="A14" s="69"/>
      <c r="B14" s="365" t="str">
        <f t="shared" si="3"/>
        <v>6Y</v>
      </c>
      <c r="C14" s="367" t="str">
        <f t="shared" si="4"/>
        <v>QM</v>
      </c>
      <c r="D14" s="367" t="str">
        <f t="shared" si="5"/>
        <v>3AB</v>
      </c>
      <c r="E14" s="364" t="str">
        <f t="shared" si="1"/>
        <v>AUDQM3AB6Y_Quote</v>
      </c>
      <c r="F14" s="364" t="str">
        <f>_xll.qlSimpleQuote(Currency&amp;$C14&amp;$D14&amp;$B14&amp;QuoteSuffix,,RateTickValue,Permanent,Trigger,ObjectOverwrite)</f>
        <v>AUDQM3AB6Y_Quote#0000</v>
      </c>
      <c r="G14" s="170" t="str">
        <f>_xll.ohRangeRetrieveError(F14)</f>
        <v/>
      </c>
      <c r="H14" s="141"/>
      <c r="J14" s="69"/>
      <c r="K14" s="290" t="s">
        <v>54</v>
      </c>
      <c r="L14" s="290" t="s">
        <v>249</v>
      </c>
      <c r="M14" s="290" t="s">
        <v>250</v>
      </c>
      <c r="N14" s="303" t="str">
        <f t="shared" si="2"/>
        <v>AUDQM3AB6Y</v>
      </c>
      <c r="O14" s="303" t="str">
        <v>AUDQM3AB6Y=ICAP</v>
      </c>
      <c r="P14" s="292" t="s">
        <v>108</v>
      </c>
      <c r="Q14" s="292" t="s">
        <v>108</v>
      </c>
      <c r="R14" s="292" t="s">
        <v>108</v>
      </c>
      <c r="S14" s="292" t="s">
        <v>108</v>
      </c>
      <c r="T14" s="292" t="e">
        <f t="shared" si="6"/>
        <v>#NUM!</v>
      </c>
      <c r="U14" s="292" t="e">
        <f t="shared" si="7"/>
        <v>#VALUE!</v>
      </c>
      <c r="V14" s="153"/>
      <c r="W14" s="292" t="e">
        <v>#NUM!</v>
      </c>
      <c r="X14" s="153"/>
      <c r="Y14" s="292" t="e">
        <v>#NUM!</v>
      </c>
      <c r="Z14" s="296">
        <f>_xll.qlSimpleQuoteSetValue(F14,Y14/100,Trigger)</f>
        <v>0</v>
      </c>
      <c r="AA14" s="70"/>
      <c r="AD14" s="169"/>
    </row>
    <row r="15" spans="1:30" x14ac:dyDescent="0.2">
      <c r="A15" s="69"/>
      <c r="B15" s="365" t="str">
        <f t="shared" si="3"/>
        <v>7Y</v>
      </c>
      <c r="C15" s="367" t="str">
        <f t="shared" si="4"/>
        <v>QM</v>
      </c>
      <c r="D15" s="367" t="str">
        <f t="shared" si="5"/>
        <v>3AB</v>
      </c>
      <c r="E15" s="364" t="str">
        <f t="shared" si="1"/>
        <v>AUDQM3AB7Y_Quote</v>
      </c>
      <c r="F15" s="364" t="str">
        <f>_xll.qlSimpleQuote(Currency&amp;$C15&amp;$D15&amp;$B15&amp;QuoteSuffix,,RateTickValue,Permanent,Trigger,ObjectOverwrite)</f>
        <v>AUDQM3AB7Y_Quote#0000</v>
      </c>
      <c r="G15" s="170" t="str">
        <f>_xll.ohRangeRetrieveError(F15)</f>
        <v/>
      </c>
      <c r="H15" s="141"/>
      <c r="J15" s="69"/>
      <c r="K15" s="290" t="s">
        <v>53</v>
      </c>
      <c r="L15" s="290" t="s">
        <v>249</v>
      </c>
      <c r="M15" s="290" t="s">
        <v>250</v>
      </c>
      <c r="N15" s="303" t="str">
        <f t="shared" si="2"/>
        <v>AUDQM3AB7Y</v>
      </c>
      <c r="O15" s="303" t="str">
        <v>AUDQM3AB7Y=ICAP</v>
      </c>
      <c r="P15" s="292" t="s">
        <v>108</v>
      </c>
      <c r="Q15" s="292" t="s">
        <v>108</v>
      </c>
      <c r="R15" s="292" t="s">
        <v>108</v>
      </c>
      <c r="S15" s="292" t="s">
        <v>108</v>
      </c>
      <c r="T15" s="292" t="e">
        <f t="shared" si="6"/>
        <v>#NUM!</v>
      </c>
      <c r="U15" s="292" t="e">
        <f t="shared" si="7"/>
        <v>#VALUE!</v>
      </c>
      <c r="V15" s="153"/>
      <c r="W15" s="292" t="e">
        <v>#NUM!</v>
      </c>
      <c r="X15" s="153"/>
      <c r="Y15" s="292" t="e">
        <v>#NUM!</v>
      </c>
      <c r="Z15" s="296">
        <f>_xll.qlSimpleQuoteSetValue(F15,Y15/100,Trigger)</f>
        <v>0</v>
      </c>
      <c r="AA15" s="70"/>
      <c r="AD15" s="169"/>
    </row>
    <row r="16" spans="1:30" x14ac:dyDescent="0.2">
      <c r="A16" s="69"/>
      <c r="B16" s="365" t="str">
        <f t="shared" si="3"/>
        <v>8Y</v>
      </c>
      <c r="C16" s="367" t="str">
        <f t="shared" si="4"/>
        <v>QM</v>
      </c>
      <c r="D16" s="367" t="str">
        <f t="shared" si="5"/>
        <v>3AB</v>
      </c>
      <c r="E16" s="364" t="str">
        <f t="shared" si="1"/>
        <v>AUDQM3AB8Y_Quote</v>
      </c>
      <c r="F16" s="364" t="str">
        <f>_xll.qlSimpleQuote(Currency&amp;$C16&amp;$D16&amp;$B16&amp;QuoteSuffix,,RateTickValue,Permanent,Trigger,ObjectOverwrite)</f>
        <v>AUDQM3AB8Y_Quote#0000</v>
      </c>
      <c r="G16" s="170" t="str">
        <f>_xll.ohRangeRetrieveError(F16)</f>
        <v/>
      </c>
      <c r="H16" s="141"/>
      <c r="J16" s="69"/>
      <c r="K16" s="290" t="s">
        <v>52</v>
      </c>
      <c r="L16" s="290" t="s">
        <v>249</v>
      </c>
      <c r="M16" s="290" t="s">
        <v>250</v>
      </c>
      <c r="N16" s="303" t="str">
        <f t="shared" si="2"/>
        <v>AUDQM3AB8Y</v>
      </c>
      <c r="O16" s="303" t="str">
        <v>AUDQM3AB8Y=ICAP</v>
      </c>
      <c r="P16" s="292" t="s">
        <v>108</v>
      </c>
      <c r="Q16" s="292" t="s">
        <v>108</v>
      </c>
      <c r="R16" s="292" t="s">
        <v>108</v>
      </c>
      <c r="S16" s="292" t="s">
        <v>108</v>
      </c>
      <c r="T16" s="292" t="e">
        <f t="shared" si="6"/>
        <v>#NUM!</v>
      </c>
      <c r="U16" s="292" t="e">
        <f t="shared" si="7"/>
        <v>#VALUE!</v>
      </c>
      <c r="V16" s="153"/>
      <c r="W16" s="292" t="e">
        <v>#NUM!</v>
      </c>
      <c r="X16" s="153"/>
      <c r="Y16" s="292" t="e">
        <v>#NUM!</v>
      </c>
      <c r="Z16" s="296">
        <f>_xll.qlSimpleQuoteSetValue(F16,Y16/100,Trigger)</f>
        <v>0</v>
      </c>
      <c r="AA16" s="70"/>
      <c r="AD16" s="169"/>
    </row>
    <row r="17" spans="1:30" x14ac:dyDescent="0.2">
      <c r="A17" s="69"/>
      <c r="B17" s="365" t="str">
        <f t="shared" si="3"/>
        <v>9Y</v>
      </c>
      <c r="C17" s="367" t="str">
        <f t="shared" si="4"/>
        <v>QM</v>
      </c>
      <c r="D17" s="367" t="str">
        <f t="shared" si="5"/>
        <v>3AB</v>
      </c>
      <c r="E17" s="364" t="str">
        <f t="shared" si="1"/>
        <v>AUDQM3AB9Y_Quote</v>
      </c>
      <c r="F17" s="364" t="str">
        <f>_xll.qlSimpleQuote(Currency&amp;$C17&amp;$D17&amp;$B17&amp;QuoteSuffix,,RateTickValue,Permanent,Trigger,ObjectOverwrite)</f>
        <v>AUDQM3AB9Y_Quote#0000</v>
      </c>
      <c r="G17" s="170" t="str">
        <f>_xll.ohRangeRetrieveError(F17)</f>
        <v/>
      </c>
      <c r="H17" s="141"/>
      <c r="J17" s="69"/>
      <c r="K17" s="290" t="s">
        <v>51</v>
      </c>
      <c r="L17" s="290" t="s">
        <v>249</v>
      </c>
      <c r="M17" s="290" t="s">
        <v>250</v>
      </c>
      <c r="N17" s="303" t="str">
        <f t="shared" si="2"/>
        <v>AUDQM3AB9Y</v>
      </c>
      <c r="O17" s="303" t="str">
        <v>AUDQM3AB9Y=ICAP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292" t="e">
        <f t="shared" si="6"/>
        <v>#NUM!</v>
      </c>
      <c r="U17" s="292" t="e">
        <f t="shared" si="7"/>
        <v>#VALUE!</v>
      </c>
      <c r="V17" s="153"/>
      <c r="W17" s="292" t="e">
        <v>#NUM!</v>
      </c>
      <c r="X17" s="153"/>
      <c r="Y17" s="292" t="e">
        <v>#NUM!</v>
      </c>
      <c r="Z17" s="296">
        <f>_xll.qlSimpleQuoteSetValue(F17,Y17/100,Trigger)</f>
        <v>0</v>
      </c>
      <c r="AA17" s="70"/>
      <c r="AD17" s="169"/>
    </row>
    <row r="18" spans="1:30" x14ac:dyDescent="0.2">
      <c r="A18" s="69"/>
      <c r="B18" s="365" t="str">
        <f t="shared" si="3"/>
        <v>10Y</v>
      </c>
      <c r="C18" s="367" t="str">
        <f t="shared" si="4"/>
        <v>QM</v>
      </c>
      <c r="D18" s="367" t="str">
        <f t="shared" si="5"/>
        <v>3AB</v>
      </c>
      <c r="E18" s="364" t="str">
        <f t="shared" si="1"/>
        <v>AUDQM3AB10Y_Quote</v>
      </c>
      <c r="F18" s="364" t="str">
        <f>_xll.qlSimpleQuote(Currency&amp;$C18&amp;$D18&amp;$B18&amp;QuoteSuffix,,RateTickValue,Permanent,Trigger,ObjectOverwrite)</f>
        <v>AUDQM3AB10Y_Quote#0000</v>
      </c>
      <c r="G18" s="170" t="str">
        <f>_xll.ohRangeRetrieveError(F18)</f>
        <v/>
      </c>
      <c r="H18" s="141"/>
      <c r="J18" s="69"/>
      <c r="K18" s="290" t="s">
        <v>50</v>
      </c>
      <c r="L18" s="290" t="s">
        <v>249</v>
      </c>
      <c r="M18" s="290" t="s">
        <v>250</v>
      </c>
      <c r="N18" s="303" t="str">
        <f t="shared" si="2"/>
        <v>AUDQM3AB10Y</v>
      </c>
      <c r="O18" s="303" t="str">
        <v>AUDQM3AB10Y=ICAP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292" t="e">
        <f t="shared" si="6"/>
        <v>#NUM!</v>
      </c>
      <c r="U18" s="292" t="e">
        <f t="shared" si="7"/>
        <v>#VALUE!</v>
      </c>
      <c r="V18" s="153"/>
      <c r="W18" s="292" t="e">
        <v>#NUM!</v>
      </c>
      <c r="X18" s="153"/>
      <c r="Y18" s="292" t="e">
        <v>#NUM!</v>
      </c>
      <c r="Z18" s="296">
        <f>_xll.qlSimpleQuoteSetValue(F18,Y18/100,Trigger)</f>
        <v>0</v>
      </c>
      <c r="AA18" s="70"/>
      <c r="AD18" s="169"/>
    </row>
    <row r="19" spans="1:30" x14ac:dyDescent="0.2">
      <c r="A19" s="69"/>
      <c r="B19" s="365" t="str">
        <f t="shared" si="3"/>
        <v>11Y</v>
      </c>
      <c r="C19" s="367" t="str">
        <f t="shared" si="4"/>
        <v>QM</v>
      </c>
      <c r="D19" s="367" t="str">
        <f t="shared" si="5"/>
        <v>3AB</v>
      </c>
      <c r="E19" s="364" t="str">
        <f t="shared" si="1"/>
        <v>AUDQM3AB11Y_Quote</v>
      </c>
      <c r="F19" s="364" t="str">
        <f>_xll.qlSimpleQuote(Currency&amp;$C19&amp;$D19&amp;$B19&amp;QuoteSuffix,,RateTickValue,Permanent,Trigger,ObjectOverwrite)</f>
        <v>AUDQM3AB11Y_Quote#0000</v>
      </c>
      <c r="G19" s="170" t="str">
        <f>_xll.ohRangeRetrieveError(F19)</f>
        <v/>
      </c>
      <c r="H19" s="141"/>
      <c r="J19" s="69"/>
      <c r="K19" s="290" t="s">
        <v>49</v>
      </c>
      <c r="L19" s="290" t="s">
        <v>249</v>
      </c>
      <c r="M19" s="290" t="s">
        <v>250</v>
      </c>
      <c r="N19" s="303" t="str">
        <f t="shared" si="2"/>
        <v>AUDQM3AB11Y</v>
      </c>
      <c r="O19" s="303" t="str">
        <v>AUDQM3AB11Y=ICAP</v>
      </c>
      <c r="P19" s="292" t="s">
        <v>108</v>
      </c>
      <c r="Q19" s="292" t="s">
        <v>108</v>
      </c>
      <c r="R19" s="292" t="s">
        <v>108</v>
      </c>
      <c r="S19" s="292" t="s">
        <v>108</v>
      </c>
      <c r="T19" s="292" t="e">
        <f t="shared" si="6"/>
        <v>#NUM!</v>
      </c>
      <c r="U19" s="292" t="e">
        <f t="shared" si="7"/>
        <v>#VALUE!</v>
      </c>
      <c r="V19" s="153"/>
      <c r="W19" s="292" t="e">
        <v>#NUM!</v>
      </c>
      <c r="X19" s="153"/>
      <c r="Y19" s="292" t="e">
        <v>#NUM!</v>
      </c>
      <c r="Z19" s="296">
        <f>_xll.qlSimpleQuoteSetValue(F19,Y19/100,Trigger)</f>
        <v>0</v>
      </c>
      <c r="AA19" s="70"/>
      <c r="AD19" s="169"/>
    </row>
    <row r="20" spans="1:30" x14ac:dyDescent="0.2">
      <c r="A20" s="69"/>
      <c r="B20" s="365" t="str">
        <f t="shared" si="3"/>
        <v>12Y</v>
      </c>
      <c r="C20" s="367" t="str">
        <f t="shared" si="4"/>
        <v>QM</v>
      </c>
      <c r="D20" s="367" t="str">
        <f t="shared" si="5"/>
        <v>3AB</v>
      </c>
      <c r="E20" s="364" t="str">
        <f t="shared" si="1"/>
        <v>AUDQM3AB12Y_Quote</v>
      </c>
      <c r="F20" s="364" t="str">
        <f>_xll.qlSimpleQuote(Currency&amp;$C20&amp;$D20&amp;$B20&amp;QuoteSuffix,,RateTickValue,Permanent,Trigger,ObjectOverwrite)</f>
        <v>AUDQM3AB12Y_Quote#0000</v>
      </c>
      <c r="G20" s="170" t="str">
        <f>_xll.ohRangeRetrieveError(F20)</f>
        <v/>
      </c>
      <c r="H20" s="141"/>
      <c r="J20" s="69"/>
      <c r="K20" s="290" t="s">
        <v>48</v>
      </c>
      <c r="L20" s="290" t="s">
        <v>249</v>
      </c>
      <c r="M20" s="290" t="s">
        <v>250</v>
      </c>
      <c r="N20" s="303" t="str">
        <f t="shared" si="2"/>
        <v>AUDQM3AB12Y</v>
      </c>
      <c r="O20" s="303" t="str">
        <v>AUDQM3AB12Y=ICAP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292" t="e">
        <f t="shared" si="6"/>
        <v>#NUM!</v>
      </c>
      <c r="U20" s="292" t="e">
        <f t="shared" si="7"/>
        <v>#VALUE!</v>
      </c>
      <c r="V20" s="153"/>
      <c r="W20" s="292" t="e">
        <v>#NUM!</v>
      </c>
      <c r="X20" s="153"/>
      <c r="Y20" s="292" t="e">
        <v>#NUM!</v>
      </c>
      <c r="Z20" s="296">
        <f>_xll.qlSimpleQuoteSetValue(F20,Y20/100,Trigger)</f>
        <v>0</v>
      </c>
      <c r="AA20" s="70"/>
      <c r="AD20" s="169"/>
    </row>
    <row r="21" spans="1:30" x14ac:dyDescent="0.2">
      <c r="A21" s="69"/>
      <c r="B21" s="365" t="str">
        <f t="shared" si="3"/>
        <v>13Y</v>
      </c>
      <c r="C21" s="367" t="str">
        <f t="shared" si="4"/>
        <v>QM</v>
      </c>
      <c r="D21" s="367" t="str">
        <f t="shared" si="5"/>
        <v>3AB</v>
      </c>
      <c r="E21" s="364" t="str">
        <f t="shared" si="1"/>
        <v>AUDQM3AB13Y_Quote</v>
      </c>
      <c r="F21" s="364" t="str">
        <f>_xll.qlSimpleQuote(Currency&amp;$C21&amp;$D21&amp;$B21&amp;QuoteSuffix,,RateTickValue,Permanent,Trigger,ObjectOverwrite)</f>
        <v>AUDQM3AB13Y_Quote#0000</v>
      </c>
      <c r="G21" s="170" t="str">
        <f>_xll.ohRangeRetrieveError(F21)</f>
        <v/>
      </c>
      <c r="H21" s="141"/>
      <c r="J21" s="69"/>
      <c r="K21" s="290" t="s">
        <v>47</v>
      </c>
      <c r="L21" s="290" t="s">
        <v>249</v>
      </c>
      <c r="M21" s="290" t="s">
        <v>250</v>
      </c>
      <c r="N21" s="303" t="str">
        <f t="shared" si="2"/>
        <v>AUDQM3AB13Y</v>
      </c>
      <c r="O21" s="303" t="str">
        <v>AUDQM3AB13Y=ICAP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6"/>
        <v>#NUM!</v>
      </c>
      <c r="U21" s="292" t="e">
        <f t="shared" si="7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  <c r="AD21" s="169"/>
    </row>
    <row r="22" spans="1:30" x14ac:dyDescent="0.2">
      <c r="A22" s="69"/>
      <c r="B22" s="365" t="str">
        <f t="shared" si="3"/>
        <v>14Y</v>
      </c>
      <c r="C22" s="367" t="str">
        <f t="shared" si="4"/>
        <v>QM</v>
      </c>
      <c r="D22" s="367" t="str">
        <f t="shared" si="5"/>
        <v>3AB</v>
      </c>
      <c r="E22" s="364" t="str">
        <f t="shared" si="1"/>
        <v>AUDQM3AB14Y_Quote</v>
      </c>
      <c r="F22" s="364" t="str">
        <f>_xll.qlSimpleQuote(Currency&amp;$C22&amp;$D22&amp;$B22&amp;QuoteSuffix,,RateTickValue,Permanent,Trigger,ObjectOverwrite)</f>
        <v>AUDQM3AB14Y_Quote#0000</v>
      </c>
      <c r="G22" s="170" t="str">
        <f>_xll.ohRangeRetrieveError(F22)</f>
        <v/>
      </c>
      <c r="H22" s="141"/>
      <c r="J22" s="69"/>
      <c r="K22" s="290" t="s">
        <v>46</v>
      </c>
      <c r="L22" s="290" t="s">
        <v>249</v>
      </c>
      <c r="M22" s="290" t="s">
        <v>250</v>
      </c>
      <c r="N22" s="303" t="str">
        <f t="shared" si="2"/>
        <v>AUDQM3AB14Y</v>
      </c>
      <c r="O22" s="303" t="str">
        <v>AUDQM3AB14Y=ICAP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6"/>
        <v>#NUM!</v>
      </c>
      <c r="U22" s="292" t="e">
        <f t="shared" si="7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  <c r="AD22" s="169"/>
    </row>
    <row r="23" spans="1:30" x14ac:dyDescent="0.2">
      <c r="A23" s="69"/>
      <c r="B23" s="365" t="str">
        <f t="shared" si="3"/>
        <v>15Y</v>
      </c>
      <c r="C23" s="367" t="str">
        <f t="shared" si="4"/>
        <v>QM</v>
      </c>
      <c r="D23" s="367" t="str">
        <f t="shared" si="5"/>
        <v>3AB</v>
      </c>
      <c r="E23" s="364" t="str">
        <f t="shared" si="1"/>
        <v>AUDQM3AB15Y_Quote</v>
      </c>
      <c r="F23" s="364" t="str">
        <f>_xll.qlSimpleQuote(Currency&amp;$C23&amp;$D23&amp;$B23&amp;QuoteSuffix,,RateTickValue,Permanent,Trigger,ObjectOverwrite)</f>
        <v>AUDQM3AB15Y_Quote#0000</v>
      </c>
      <c r="G23" s="170" t="str">
        <f>_xll.ohRangeRetrieveError(F23)</f>
        <v/>
      </c>
      <c r="H23" s="141"/>
      <c r="J23" s="69"/>
      <c r="K23" s="290" t="s">
        <v>45</v>
      </c>
      <c r="L23" s="290" t="s">
        <v>249</v>
      </c>
      <c r="M23" s="290" t="s">
        <v>250</v>
      </c>
      <c r="N23" s="303" t="str">
        <f t="shared" si="2"/>
        <v>AUDQM3AB15Y</v>
      </c>
      <c r="O23" s="303" t="str">
        <v>AUDQM3AB15Y=ICAP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292" t="e">
        <f t="shared" si="6"/>
        <v>#NUM!</v>
      </c>
      <c r="U23" s="292" t="e">
        <f t="shared" si="7"/>
        <v>#VALUE!</v>
      </c>
      <c r="V23" s="153"/>
      <c r="W23" s="292" t="e">
        <v>#NUM!</v>
      </c>
      <c r="X23" s="153"/>
      <c r="Y23" s="292" t="e">
        <v>#NUM!</v>
      </c>
      <c r="Z23" s="296">
        <f>_xll.qlSimpleQuoteSetValue(F23,Y23/100,Trigger)</f>
        <v>0</v>
      </c>
      <c r="AA23" s="70"/>
      <c r="AD23" s="169"/>
    </row>
    <row r="24" spans="1:30" x14ac:dyDescent="0.2">
      <c r="A24" s="69"/>
      <c r="B24" s="365" t="str">
        <f t="shared" si="3"/>
        <v>16Y</v>
      </c>
      <c r="C24" s="367" t="str">
        <f t="shared" si="4"/>
        <v>QM</v>
      </c>
      <c r="D24" s="367" t="str">
        <f t="shared" si="5"/>
        <v>3AB</v>
      </c>
      <c r="E24" s="364" t="str">
        <f t="shared" si="1"/>
        <v>AUDQM3AB16Y_Quote</v>
      </c>
      <c r="F24" s="364" t="str">
        <f>_xll.qlSimpleQuote(Currency&amp;$C24&amp;$D24&amp;$B24&amp;QuoteSuffix,,RateTickValue,Permanent,Trigger,ObjectOverwrite)</f>
        <v>AUDQM3AB16Y_Quote#0000</v>
      </c>
      <c r="G24" s="170" t="str">
        <f>_xll.ohRangeRetrieveError(F24)</f>
        <v/>
      </c>
      <c r="H24" s="141"/>
      <c r="J24" s="69"/>
      <c r="K24" s="290" t="s">
        <v>44</v>
      </c>
      <c r="L24" s="290" t="s">
        <v>249</v>
      </c>
      <c r="M24" s="290" t="s">
        <v>250</v>
      </c>
      <c r="N24" s="303" t="str">
        <f t="shared" si="2"/>
        <v>AUDQM3AB16Y</v>
      </c>
      <c r="O24" s="303" t="str">
        <v>AUDQM3AB16Y=ICAP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6"/>
        <v>#NUM!</v>
      </c>
      <c r="U24" s="292" t="e">
        <f t="shared" si="7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  <c r="AD24" s="169"/>
    </row>
    <row r="25" spans="1:30" x14ac:dyDescent="0.2">
      <c r="A25" s="69"/>
      <c r="B25" s="365" t="str">
        <f t="shared" si="3"/>
        <v>17Y</v>
      </c>
      <c r="C25" s="367" t="str">
        <f t="shared" si="4"/>
        <v>QM</v>
      </c>
      <c r="D25" s="367" t="str">
        <f t="shared" si="5"/>
        <v>3AB</v>
      </c>
      <c r="E25" s="364" t="str">
        <f t="shared" si="1"/>
        <v>AUDQM3AB17Y_Quote</v>
      </c>
      <c r="F25" s="364" t="str">
        <f>_xll.qlSimpleQuote(Currency&amp;$C25&amp;$D25&amp;$B25&amp;QuoteSuffix,,RateTickValue,Permanent,Trigger,ObjectOverwrite)</f>
        <v>AUDQM3AB17Y_Quote#0000</v>
      </c>
      <c r="G25" s="170" t="str">
        <f>_xll.ohRangeRetrieveError(F25)</f>
        <v/>
      </c>
      <c r="H25" s="141"/>
      <c r="J25" s="69"/>
      <c r="K25" s="290" t="s">
        <v>43</v>
      </c>
      <c r="L25" s="290" t="s">
        <v>249</v>
      </c>
      <c r="M25" s="290" t="s">
        <v>250</v>
      </c>
      <c r="N25" s="303" t="str">
        <f t="shared" si="2"/>
        <v>AUDQM3AB17Y</v>
      </c>
      <c r="O25" s="303" t="str">
        <v>AUDQM3AB17Y=ICAP</v>
      </c>
      <c r="P25" s="292" t="s">
        <v>108</v>
      </c>
      <c r="Q25" s="292" t="s">
        <v>108</v>
      </c>
      <c r="R25" s="292" t="s">
        <v>108</v>
      </c>
      <c r="S25" s="292" t="s">
        <v>108</v>
      </c>
      <c r="T25" s="292" t="e">
        <f t="shared" si="6"/>
        <v>#NUM!</v>
      </c>
      <c r="U25" s="292" t="e">
        <f t="shared" si="7"/>
        <v>#VALUE!</v>
      </c>
      <c r="V25" s="153"/>
      <c r="W25" s="292" t="e">
        <v>#NUM!</v>
      </c>
      <c r="X25" s="153"/>
      <c r="Y25" s="292" t="e">
        <v>#NUM!</v>
      </c>
      <c r="Z25" s="296">
        <f>_xll.qlSimpleQuoteSetValue(F25,Y25/100,Trigger)</f>
        <v>0</v>
      </c>
      <c r="AA25" s="70"/>
      <c r="AD25" s="169"/>
    </row>
    <row r="26" spans="1:30" x14ac:dyDescent="0.2">
      <c r="A26" s="69"/>
      <c r="B26" s="365" t="str">
        <f t="shared" si="3"/>
        <v>18Y</v>
      </c>
      <c r="C26" s="367" t="str">
        <f t="shared" si="4"/>
        <v>QM</v>
      </c>
      <c r="D26" s="367" t="str">
        <f t="shared" si="5"/>
        <v>3AB</v>
      </c>
      <c r="E26" s="364" t="str">
        <f t="shared" si="1"/>
        <v>AUDQM3AB18Y_Quote</v>
      </c>
      <c r="F26" s="364" t="str">
        <f>_xll.qlSimpleQuote(Currency&amp;$C26&amp;$D26&amp;$B26&amp;QuoteSuffix,,RateTickValue,Permanent,Trigger,ObjectOverwrite)</f>
        <v>AUDQM3AB18Y_Quote#0000</v>
      </c>
      <c r="G26" s="170" t="str">
        <f>_xll.ohRangeRetrieveError(F26)</f>
        <v/>
      </c>
      <c r="H26" s="141"/>
      <c r="J26" s="69"/>
      <c r="K26" s="290" t="s">
        <v>42</v>
      </c>
      <c r="L26" s="290" t="s">
        <v>249</v>
      </c>
      <c r="M26" s="290" t="s">
        <v>250</v>
      </c>
      <c r="N26" s="303" t="str">
        <f t="shared" si="2"/>
        <v>AUDQM3AB18Y</v>
      </c>
      <c r="O26" s="303" t="str">
        <v>AUDQM3AB18Y=ICAP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6"/>
        <v>#NUM!</v>
      </c>
      <c r="U26" s="292" t="e">
        <f t="shared" si="7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  <c r="AD26" s="169"/>
    </row>
    <row r="27" spans="1:30" x14ac:dyDescent="0.2">
      <c r="A27" s="69"/>
      <c r="B27" s="365" t="str">
        <f t="shared" si="3"/>
        <v>19Y</v>
      </c>
      <c r="C27" s="367" t="str">
        <f t="shared" si="4"/>
        <v>QM</v>
      </c>
      <c r="D27" s="367" t="str">
        <f t="shared" si="5"/>
        <v>3AB</v>
      </c>
      <c r="E27" s="364" t="str">
        <f t="shared" si="1"/>
        <v>AUDQM3AB19Y_Quote</v>
      </c>
      <c r="F27" s="364" t="str">
        <f>_xll.qlSimpleQuote(Currency&amp;$C27&amp;$D27&amp;$B27&amp;QuoteSuffix,,RateTickValue,Permanent,Trigger,ObjectOverwrite)</f>
        <v>AUDQM3AB19Y_Quote#0000</v>
      </c>
      <c r="G27" s="170" t="str">
        <f>_xll.ohRangeRetrieveError(F27)</f>
        <v/>
      </c>
      <c r="H27" s="141"/>
      <c r="J27" s="69"/>
      <c r="K27" s="290" t="s">
        <v>41</v>
      </c>
      <c r="L27" s="290" t="s">
        <v>249</v>
      </c>
      <c r="M27" s="290" t="s">
        <v>250</v>
      </c>
      <c r="N27" s="303" t="str">
        <f t="shared" si="2"/>
        <v>AUDQM3AB19Y</v>
      </c>
      <c r="O27" s="303" t="str">
        <v>AUDQM3AB19Y=ICAP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6"/>
        <v>#NUM!</v>
      </c>
      <c r="U27" s="292" t="e">
        <f t="shared" si="7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  <c r="AD27" s="169"/>
    </row>
    <row r="28" spans="1:30" x14ac:dyDescent="0.2">
      <c r="A28" s="69"/>
      <c r="B28" s="365" t="str">
        <f t="shared" si="3"/>
        <v>20Y</v>
      </c>
      <c r="C28" s="367" t="str">
        <f t="shared" si="4"/>
        <v>QM</v>
      </c>
      <c r="D28" s="367" t="str">
        <f t="shared" si="5"/>
        <v>3AB</v>
      </c>
      <c r="E28" s="364" t="str">
        <f t="shared" si="1"/>
        <v>AUDQM3AB20Y_Quote</v>
      </c>
      <c r="F28" s="364" t="str">
        <f>_xll.qlSimpleQuote(Currency&amp;$C28&amp;$D28&amp;$B28&amp;QuoteSuffix,,RateTickValue,Permanent,Trigger,ObjectOverwrite)</f>
        <v>AUDQM3AB20Y_Quote#0000</v>
      </c>
      <c r="G28" s="170" t="str">
        <f>_xll.ohRangeRetrieveError(F28)</f>
        <v/>
      </c>
      <c r="H28" s="141"/>
      <c r="J28" s="69"/>
      <c r="K28" s="290" t="s">
        <v>40</v>
      </c>
      <c r="L28" s="290" t="s">
        <v>249</v>
      </c>
      <c r="M28" s="290" t="s">
        <v>250</v>
      </c>
      <c r="N28" s="303" t="str">
        <f t="shared" si="2"/>
        <v>AUDQM3AB20Y</v>
      </c>
      <c r="O28" s="303" t="str">
        <v>AUDQM3AB20Y=ICAP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292" t="e">
        <f t="shared" si="6"/>
        <v>#NUM!</v>
      </c>
      <c r="U28" s="292" t="e">
        <f t="shared" si="7"/>
        <v>#VALUE!</v>
      </c>
      <c r="V28" s="153"/>
      <c r="W28" s="292" t="e">
        <v>#NUM!</v>
      </c>
      <c r="X28" s="153"/>
      <c r="Y28" s="292" t="e">
        <v>#NUM!</v>
      </c>
      <c r="Z28" s="296">
        <f>_xll.qlSimpleQuoteSetValue(F28,Y28/100,Trigger)</f>
        <v>0</v>
      </c>
      <c r="AA28" s="70"/>
      <c r="AD28" s="169"/>
    </row>
    <row r="29" spans="1:30" x14ac:dyDescent="0.2">
      <c r="A29" s="69"/>
      <c r="B29" s="365" t="str">
        <f t="shared" si="3"/>
        <v>21Y</v>
      </c>
      <c r="C29" s="367" t="str">
        <f t="shared" si="4"/>
        <v>QM</v>
      </c>
      <c r="D29" s="367" t="str">
        <f t="shared" si="5"/>
        <v>3AB</v>
      </c>
      <c r="E29" s="364" t="str">
        <f t="shared" si="1"/>
        <v>AUDQM3AB21Y_Quote</v>
      </c>
      <c r="F29" s="364" t="str">
        <f>_xll.qlSimpleQuote(Currency&amp;$C29&amp;$D29&amp;$B29&amp;QuoteSuffix,,RateTickValue,Permanent,Trigger,ObjectOverwrite)</f>
        <v>AUDQM3AB21Y_Quote#0000</v>
      </c>
      <c r="G29" s="170" t="str">
        <f>_xll.ohRangeRetrieveError(F29)</f>
        <v/>
      </c>
      <c r="H29" s="141"/>
      <c r="J29" s="69"/>
      <c r="K29" s="290" t="s">
        <v>39</v>
      </c>
      <c r="L29" s="290" t="s">
        <v>249</v>
      </c>
      <c r="M29" s="290" t="s">
        <v>250</v>
      </c>
      <c r="N29" s="303" t="str">
        <f t="shared" si="2"/>
        <v>AUDQM3AB21Y</v>
      </c>
      <c r="O29" s="303" t="str">
        <v>AUDQM3AB21Y=ICAP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6"/>
        <v>#NUM!</v>
      </c>
      <c r="U29" s="292" t="e">
        <f t="shared" si="7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  <c r="AD29" s="169"/>
    </row>
    <row r="30" spans="1:30" x14ac:dyDescent="0.2">
      <c r="A30" s="69"/>
      <c r="B30" s="365" t="str">
        <f t="shared" si="3"/>
        <v>22Y</v>
      </c>
      <c r="C30" s="367" t="str">
        <f t="shared" si="4"/>
        <v>QM</v>
      </c>
      <c r="D30" s="367" t="str">
        <f t="shared" si="5"/>
        <v>3AB</v>
      </c>
      <c r="E30" s="364" t="str">
        <f t="shared" si="1"/>
        <v>AUDQM3AB22Y_Quote</v>
      </c>
      <c r="F30" s="364" t="str">
        <f>_xll.qlSimpleQuote(Currency&amp;$C30&amp;$D30&amp;$B30&amp;QuoteSuffix,,RateTickValue,Permanent,Trigger,ObjectOverwrite)</f>
        <v>AUDQM3AB22Y_Quote#0000</v>
      </c>
      <c r="G30" s="170" t="str">
        <f>_xll.ohRangeRetrieveError(F30)</f>
        <v/>
      </c>
      <c r="H30" s="141"/>
      <c r="J30" s="69"/>
      <c r="K30" s="290" t="s">
        <v>38</v>
      </c>
      <c r="L30" s="290" t="s">
        <v>249</v>
      </c>
      <c r="M30" s="290" t="s">
        <v>250</v>
      </c>
      <c r="N30" s="303" t="str">
        <f t="shared" si="2"/>
        <v>AUDQM3AB22Y</v>
      </c>
      <c r="O30" s="303" t="str">
        <v>AUDQM3AB22Y=ICAP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6"/>
        <v>#NUM!</v>
      </c>
      <c r="U30" s="292" t="e">
        <f t="shared" si="7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  <c r="AD30" s="169"/>
    </row>
    <row r="31" spans="1:30" x14ac:dyDescent="0.2">
      <c r="A31" s="69"/>
      <c r="B31" s="365" t="str">
        <f t="shared" si="3"/>
        <v>23Y</v>
      </c>
      <c r="C31" s="367" t="str">
        <f t="shared" si="4"/>
        <v>QM</v>
      </c>
      <c r="D31" s="367" t="str">
        <f t="shared" si="5"/>
        <v>3AB</v>
      </c>
      <c r="E31" s="364" t="str">
        <f t="shared" si="1"/>
        <v>AUDQM3AB23Y_Quote</v>
      </c>
      <c r="F31" s="364" t="str">
        <f>_xll.qlSimpleQuote(Currency&amp;$C31&amp;$D31&amp;$B31&amp;QuoteSuffix,,RateTickValue,Permanent,Trigger,ObjectOverwrite)</f>
        <v>AUDQM3AB23Y_Quote#0000</v>
      </c>
      <c r="G31" s="170" t="str">
        <f>_xll.ohRangeRetrieveError(F31)</f>
        <v/>
      </c>
      <c r="H31" s="141"/>
      <c r="J31" s="69"/>
      <c r="K31" s="290" t="s">
        <v>37</v>
      </c>
      <c r="L31" s="290" t="s">
        <v>249</v>
      </c>
      <c r="M31" s="290" t="s">
        <v>250</v>
      </c>
      <c r="N31" s="303" t="str">
        <f t="shared" si="2"/>
        <v>AUDQM3AB23Y</v>
      </c>
      <c r="O31" s="303" t="str">
        <v>AUDQM3AB23Y=ICAP</v>
      </c>
      <c r="P31" s="292" t="s">
        <v>108</v>
      </c>
      <c r="Q31" s="292" t="s">
        <v>108</v>
      </c>
      <c r="R31" s="292" t="s">
        <v>108</v>
      </c>
      <c r="S31" s="292" t="s">
        <v>108</v>
      </c>
      <c r="T31" s="292" t="e">
        <f t="shared" si="6"/>
        <v>#NUM!</v>
      </c>
      <c r="U31" s="292" t="e">
        <f t="shared" si="7"/>
        <v>#VALUE!</v>
      </c>
      <c r="V31" s="153"/>
      <c r="W31" s="292" t="e">
        <v>#NUM!</v>
      </c>
      <c r="X31" s="153"/>
      <c r="Y31" s="292" t="e">
        <v>#NUM!</v>
      </c>
      <c r="Z31" s="296">
        <f>_xll.qlSimpleQuoteSetValue(F31,Y31/100,Trigger)</f>
        <v>0</v>
      </c>
      <c r="AA31" s="70"/>
      <c r="AD31" s="169"/>
    </row>
    <row r="32" spans="1:30" x14ac:dyDescent="0.2">
      <c r="A32" s="69"/>
      <c r="B32" s="365" t="str">
        <f t="shared" si="3"/>
        <v>24Y</v>
      </c>
      <c r="C32" s="367" t="str">
        <f t="shared" si="4"/>
        <v>QM</v>
      </c>
      <c r="D32" s="367" t="str">
        <f t="shared" si="5"/>
        <v>3AB</v>
      </c>
      <c r="E32" s="364" t="str">
        <f t="shared" si="1"/>
        <v>AUDQM3AB24Y_Quote</v>
      </c>
      <c r="F32" s="364" t="str">
        <f>_xll.qlSimpleQuote(Currency&amp;$C32&amp;$D32&amp;$B32&amp;QuoteSuffix,,RateTickValue,Permanent,Trigger,ObjectOverwrite)</f>
        <v>AUDQM3AB24Y_Quote#0000</v>
      </c>
      <c r="G32" s="170" t="str">
        <f>_xll.ohRangeRetrieveError(F32)</f>
        <v/>
      </c>
      <c r="H32" s="141"/>
      <c r="J32" s="69"/>
      <c r="K32" s="290" t="s">
        <v>36</v>
      </c>
      <c r="L32" s="290" t="s">
        <v>249</v>
      </c>
      <c r="M32" s="290" t="s">
        <v>250</v>
      </c>
      <c r="N32" s="303" t="str">
        <f t="shared" si="2"/>
        <v>AUDQM3AB24Y</v>
      </c>
      <c r="O32" s="303" t="str">
        <v>AUDQM3AB24Y=ICAP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6"/>
        <v>#NUM!</v>
      </c>
      <c r="U32" s="292" t="e">
        <f t="shared" si="7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  <c r="AD32" s="169"/>
    </row>
    <row r="33" spans="1:30" x14ac:dyDescent="0.2">
      <c r="A33" s="69"/>
      <c r="B33" s="365" t="str">
        <f t="shared" si="3"/>
        <v>25Y</v>
      </c>
      <c r="C33" s="367" t="str">
        <f t="shared" si="4"/>
        <v>QM</v>
      </c>
      <c r="D33" s="367" t="str">
        <f t="shared" si="5"/>
        <v>3AB</v>
      </c>
      <c r="E33" s="364" t="str">
        <f t="shared" si="1"/>
        <v>AUDQM3AB25Y_Quote</v>
      </c>
      <c r="F33" s="364" t="str">
        <f>_xll.qlSimpleQuote(Currency&amp;$C33&amp;$D33&amp;$B33&amp;QuoteSuffix,,RateTickValue,Permanent,Trigger,ObjectOverwrite)</f>
        <v>AUDQM3AB25Y_Quote#0000</v>
      </c>
      <c r="G33" s="170" t="str">
        <f>_xll.ohRangeRetrieveError(F33)</f>
        <v/>
      </c>
      <c r="H33" s="141"/>
      <c r="J33" s="69"/>
      <c r="K33" s="290" t="s">
        <v>35</v>
      </c>
      <c r="L33" s="290" t="s">
        <v>249</v>
      </c>
      <c r="M33" s="290" t="s">
        <v>250</v>
      </c>
      <c r="N33" s="303" t="str">
        <f t="shared" si="2"/>
        <v>AUDQM3AB25Y</v>
      </c>
      <c r="O33" s="303" t="str">
        <v>AUDQM3AB25Y=ICAP</v>
      </c>
      <c r="P33" s="292" t="s">
        <v>108</v>
      </c>
      <c r="Q33" s="292" t="s">
        <v>108</v>
      </c>
      <c r="R33" s="292" t="s">
        <v>108</v>
      </c>
      <c r="S33" s="292" t="s">
        <v>108</v>
      </c>
      <c r="T33" s="292" t="e">
        <f t="shared" si="6"/>
        <v>#NUM!</v>
      </c>
      <c r="U33" s="292" t="e">
        <f t="shared" si="7"/>
        <v>#VALUE!</v>
      </c>
      <c r="V33" s="153"/>
      <c r="W33" s="292" t="e">
        <v>#NUM!</v>
      </c>
      <c r="X33" s="153"/>
      <c r="Y33" s="292" t="e">
        <v>#NUM!</v>
      </c>
      <c r="Z33" s="296">
        <f>_xll.qlSimpleQuoteSetValue(F33,Y33/100,Trigger)</f>
        <v>0</v>
      </c>
      <c r="AA33" s="70"/>
      <c r="AD33" s="169"/>
    </row>
    <row r="34" spans="1:30" x14ac:dyDescent="0.2">
      <c r="A34" s="69"/>
      <c r="B34" s="365" t="str">
        <f t="shared" si="3"/>
        <v>26Y</v>
      </c>
      <c r="C34" s="367" t="str">
        <f t="shared" si="4"/>
        <v>QM</v>
      </c>
      <c r="D34" s="367" t="str">
        <f t="shared" si="5"/>
        <v>3AB</v>
      </c>
      <c r="E34" s="364" t="str">
        <f t="shared" si="1"/>
        <v>AUDQM3AB26Y_Quote</v>
      </c>
      <c r="F34" s="364" t="str">
        <f>_xll.qlSimpleQuote(Currency&amp;$C34&amp;$D34&amp;$B34&amp;QuoteSuffix,,RateTickValue,Permanent,Trigger,ObjectOverwrite)</f>
        <v>AUDQM3AB26Y_Quote#0000</v>
      </c>
      <c r="G34" s="170" t="str">
        <f>_xll.ohRangeRetrieveError(F34)</f>
        <v/>
      </c>
      <c r="H34" s="141"/>
      <c r="J34" s="69"/>
      <c r="K34" s="290" t="s">
        <v>34</v>
      </c>
      <c r="L34" s="290" t="s">
        <v>249</v>
      </c>
      <c r="M34" s="290" t="s">
        <v>250</v>
      </c>
      <c r="N34" s="303" t="str">
        <f t="shared" si="2"/>
        <v>AUDQM3AB26Y</v>
      </c>
      <c r="O34" s="303" t="str">
        <v>AUDQM3AB26Y=ICAP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6"/>
        <v>#NUM!</v>
      </c>
      <c r="U34" s="292" t="e">
        <f t="shared" si="7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  <c r="AD34" s="169"/>
    </row>
    <row r="35" spans="1:30" x14ac:dyDescent="0.2">
      <c r="A35" s="69"/>
      <c r="B35" s="365" t="str">
        <f t="shared" si="3"/>
        <v>27Y</v>
      </c>
      <c r="C35" s="367" t="str">
        <f t="shared" si="4"/>
        <v>QM</v>
      </c>
      <c r="D35" s="367" t="str">
        <f t="shared" si="5"/>
        <v>3AB</v>
      </c>
      <c r="E35" s="364" t="str">
        <f t="shared" si="1"/>
        <v>AUDQM3AB27Y_Quote</v>
      </c>
      <c r="F35" s="364" t="str">
        <f>_xll.qlSimpleQuote(Currency&amp;$C35&amp;$D35&amp;$B35&amp;QuoteSuffix,,RateTickValue,Permanent,Trigger,ObjectOverwrite)</f>
        <v>AUDQM3AB27Y_Quote#0000</v>
      </c>
      <c r="G35" s="170" t="str">
        <f>_xll.ohRangeRetrieveError(F35)</f>
        <v/>
      </c>
      <c r="H35" s="141"/>
      <c r="J35" s="69"/>
      <c r="K35" s="290" t="s">
        <v>33</v>
      </c>
      <c r="L35" s="290" t="s">
        <v>249</v>
      </c>
      <c r="M35" s="290" t="s">
        <v>250</v>
      </c>
      <c r="N35" s="303" t="str">
        <f t="shared" si="2"/>
        <v>AUDQM3AB27Y</v>
      </c>
      <c r="O35" s="303" t="str">
        <v>AUDQM3AB27Y=ICAP</v>
      </c>
      <c r="P35" s="292" t="s">
        <v>108</v>
      </c>
      <c r="Q35" s="292" t="s">
        <v>108</v>
      </c>
      <c r="R35" s="292" t="s">
        <v>108</v>
      </c>
      <c r="S35" s="292" t="s">
        <v>108</v>
      </c>
      <c r="T35" s="292" t="e">
        <f t="shared" si="6"/>
        <v>#NUM!</v>
      </c>
      <c r="U35" s="292" t="e">
        <f t="shared" si="7"/>
        <v>#VALUE!</v>
      </c>
      <c r="V35" s="153"/>
      <c r="W35" s="292" t="e">
        <v>#NUM!</v>
      </c>
      <c r="X35" s="153"/>
      <c r="Y35" s="292" t="e">
        <v>#NUM!</v>
      </c>
      <c r="Z35" s="296">
        <f>_xll.qlSimpleQuoteSetValue(F35,Y35/100,Trigger)</f>
        <v>0</v>
      </c>
      <c r="AA35" s="70"/>
      <c r="AD35" s="169"/>
    </row>
    <row r="36" spans="1:30" x14ac:dyDescent="0.2">
      <c r="A36" s="69"/>
      <c r="B36" s="365" t="str">
        <f t="shared" si="3"/>
        <v>28Y</v>
      </c>
      <c r="C36" s="367" t="str">
        <f t="shared" si="4"/>
        <v>QM</v>
      </c>
      <c r="D36" s="367" t="str">
        <f t="shared" si="5"/>
        <v>3AB</v>
      </c>
      <c r="E36" s="364" t="str">
        <f t="shared" si="1"/>
        <v>AUDQM3AB28Y_Quote</v>
      </c>
      <c r="F36" s="364" t="str">
        <f>_xll.qlSimpleQuote(Currency&amp;$C36&amp;$D36&amp;$B36&amp;QuoteSuffix,,RateTickValue,Permanent,Trigger,ObjectOverwrite)</f>
        <v>AUDQM3AB28Y_Quote#0000</v>
      </c>
      <c r="G36" s="170" t="str">
        <f>_xll.ohRangeRetrieveError(F36)</f>
        <v/>
      </c>
      <c r="H36" s="141"/>
      <c r="J36" s="69"/>
      <c r="K36" s="290" t="s">
        <v>32</v>
      </c>
      <c r="L36" s="290" t="s">
        <v>249</v>
      </c>
      <c r="M36" s="290" t="s">
        <v>250</v>
      </c>
      <c r="N36" s="303" t="str">
        <f t="shared" si="2"/>
        <v>AUDQM3AB28Y</v>
      </c>
      <c r="O36" s="303" t="str">
        <v>AUDQM3AB28Y=ICAP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6"/>
        <v>#NUM!</v>
      </c>
      <c r="U36" s="292" t="e">
        <f t="shared" si="7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  <c r="AD36" s="169"/>
    </row>
    <row r="37" spans="1:30" x14ac:dyDescent="0.2">
      <c r="A37" s="69"/>
      <c r="B37" s="365" t="str">
        <f t="shared" si="3"/>
        <v>29Y</v>
      </c>
      <c r="C37" s="367" t="str">
        <f t="shared" si="4"/>
        <v>QM</v>
      </c>
      <c r="D37" s="367" t="str">
        <f t="shared" si="5"/>
        <v>3AB</v>
      </c>
      <c r="E37" s="364" t="str">
        <f t="shared" si="1"/>
        <v>AUDQM3AB29Y_Quote</v>
      </c>
      <c r="F37" s="364" t="str">
        <f>_xll.qlSimpleQuote(Currency&amp;$C37&amp;$D37&amp;$B37&amp;QuoteSuffix,,RateTickValue,Permanent,Trigger,ObjectOverwrite)</f>
        <v>AUDQM3AB29Y_Quote#0000</v>
      </c>
      <c r="G37" s="170" t="str">
        <f>_xll.ohRangeRetrieveError(F37)</f>
        <v/>
      </c>
      <c r="H37" s="141"/>
      <c r="J37" s="69"/>
      <c r="K37" s="290" t="s">
        <v>31</v>
      </c>
      <c r="L37" s="290" t="s">
        <v>249</v>
      </c>
      <c r="M37" s="290" t="s">
        <v>250</v>
      </c>
      <c r="N37" s="303" t="str">
        <f t="shared" si="2"/>
        <v>AUDQM3AB29Y</v>
      </c>
      <c r="O37" s="303" t="str">
        <v>AUDQM3AB29Y=ICAP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6"/>
        <v>#NUM!</v>
      </c>
      <c r="U37" s="292" t="e">
        <f t="shared" si="7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  <c r="AD37" s="169"/>
    </row>
    <row r="38" spans="1:30" x14ac:dyDescent="0.2">
      <c r="A38" s="69"/>
      <c r="B38" s="365" t="str">
        <f t="shared" si="3"/>
        <v>30Y</v>
      </c>
      <c r="C38" s="367" t="str">
        <f t="shared" si="4"/>
        <v>QM</v>
      </c>
      <c r="D38" s="367" t="str">
        <f t="shared" si="5"/>
        <v>3AB</v>
      </c>
      <c r="E38" s="364" t="str">
        <f t="shared" si="1"/>
        <v>AUDQM3AB30Y_Quote</v>
      </c>
      <c r="F38" s="364" t="str">
        <f>_xll.qlSimpleQuote(Currency&amp;$C38&amp;$D38&amp;$B38&amp;QuoteSuffix,,RateTickValue,Permanent,Trigger,ObjectOverwrite)</f>
        <v>AUDQM3AB30Y_Quote#0000</v>
      </c>
      <c r="G38" s="170" t="str">
        <f>_xll.ohRangeRetrieveError(F38)</f>
        <v/>
      </c>
      <c r="H38" s="141"/>
      <c r="J38" s="69"/>
      <c r="K38" s="290" t="s">
        <v>30</v>
      </c>
      <c r="L38" s="290" t="s">
        <v>249</v>
      </c>
      <c r="M38" s="290" t="s">
        <v>250</v>
      </c>
      <c r="N38" s="303" t="str">
        <f t="shared" si="2"/>
        <v>AUDQM3AB30Y</v>
      </c>
      <c r="O38" s="303" t="str">
        <v>AUDQM3AB30Y=ICAP</v>
      </c>
      <c r="P38" s="292" t="s">
        <v>108</v>
      </c>
      <c r="Q38" s="292" t="s">
        <v>108</v>
      </c>
      <c r="R38" s="292" t="s">
        <v>108</v>
      </c>
      <c r="S38" s="292" t="s">
        <v>108</v>
      </c>
      <c r="T38" s="292" t="e">
        <f t="shared" si="6"/>
        <v>#NUM!</v>
      </c>
      <c r="U38" s="292" t="e">
        <f t="shared" si="7"/>
        <v>#VALUE!</v>
      </c>
      <c r="V38" s="153"/>
      <c r="W38" s="292" t="e">
        <v>#NUM!</v>
      </c>
      <c r="X38" s="153"/>
      <c r="Y38" s="292" t="e">
        <v>#NUM!</v>
      </c>
      <c r="Z38" s="296">
        <f>_xll.qlSimpleQuoteSetValue(F38,Y38/100,Trigger)</f>
        <v>0</v>
      </c>
      <c r="AA38" s="70"/>
      <c r="AD38" s="169"/>
    </row>
    <row r="39" spans="1:30" x14ac:dyDescent="0.2">
      <c r="A39" s="69"/>
      <c r="B39" s="365" t="str">
        <f t="shared" si="3"/>
        <v>35Y</v>
      </c>
      <c r="C39" s="367" t="str">
        <f t="shared" si="4"/>
        <v>QM</v>
      </c>
      <c r="D39" s="367" t="str">
        <f t="shared" si="5"/>
        <v>3AB</v>
      </c>
      <c r="E39" s="364" t="str">
        <f t="shared" si="1"/>
        <v>AUDQM3AB35Y_Quote</v>
      </c>
      <c r="F39" s="364" t="str">
        <f>_xll.qlSimpleQuote(Currency&amp;$C39&amp;$D39&amp;$B39&amp;QuoteSuffix,,RateTickValue,Permanent,Trigger,ObjectOverwrite)</f>
        <v>AUDQM3AB35Y_Quote#0000</v>
      </c>
      <c r="G39" s="170" t="str">
        <f>_xll.ohRangeRetrieveError(F39)</f>
        <v/>
      </c>
      <c r="H39" s="141"/>
      <c r="J39" s="69"/>
      <c r="K39" s="290" t="s">
        <v>29</v>
      </c>
      <c r="L39" s="290" t="s">
        <v>249</v>
      </c>
      <c r="M39" s="290" t="s">
        <v>250</v>
      </c>
      <c r="N39" s="303" t="str">
        <f t="shared" si="2"/>
        <v>AUDQM3AB35Y</v>
      </c>
      <c r="O39" s="303" t="str">
        <v>AUDQM3AB35Y=ICAP</v>
      </c>
      <c r="P39" s="292" t="s">
        <v>108</v>
      </c>
      <c r="Q39" s="292" t="s">
        <v>108</v>
      </c>
      <c r="R39" s="292" t="s">
        <v>108</v>
      </c>
      <c r="S39" s="292" t="s">
        <v>108</v>
      </c>
      <c r="T39" s="292" t="e">
        <f t="shared" si="6"/>
        <v>#NUM!</v>
      </c>
      <c r="U39" s="292" t="e">
        <f t="shared" si="7"/>
        <v>#VALUE!</v>
      </c>
      <c r="V39" s="153"/>
      <c r="W39" s="292" t="e">
        <v>#NUM!</v>
      </c>
      <c r="X39" s="153"/>
      <c r="Y39" s="292" t="e">
        <v>#NUM!</v>
      </c>
      <c r="Z39" s="296">
        <f>_xll.qlSimpleQuoteSetValue(F39,Y39/100,Trigger)</f>
        <v>0</v>
      </c>
      <c r="AA39" s="70"/>
      <c r="AD39" s="169"/>
    </row>
    <row r="40" spans="1:30" x14ac:dyDescent="0.2">
      <c r="A40" s="69"/>
      <c r="B40" s="365" t="str">
        <f t="shared" si="3"/>
        <v>40Y</v>
      </c>
      <c r="C40" s="367" t="str">
        <f t="shared" si="4"/>
        <v>QM</v>
      </c>
      <c r="D40" s="367" t="str">
        <f t="shared" si="5"/>
        <v>3AB</v>
      </c>
      <c r="E40" s="364" t="str">
        <f t="shared" si="1"/>
        <v>AUDQM3AB40Y_Quote</v>
      </c>
      <c r="F40" s="364" t="str">
        <f>_xll.qlSimpleQuote(Currency&amp;$C40&amp;$D40&amp;$B40&amp;QuoteSuffix,,RateTickValue,Permanent,Trigger,ObjectOverwrite)</f>
        <v>AUDQM3AB40Y_Quote#0000</v>
      </c>
      <c r="G40" s="170" t="str">
        <f>_xll.ohRangeRetrieveError(F40)</f>
        <v/>
      </c>
      <c r="H40" s="141"/>
      <c r="J40" s="69"/>
      <c r="K40" s="290" t="s">
        <v>28</v>
      </c>
      <c r="L40" s="290" t="s">
        <v>249</v>
      </c>
      <c r="M40" s="290" t="s">
        <v>250</v>
      </c>
      <c r="N40" s="303" t="str">
        <f t="shared" si="2"/>
        <v>AUDQM3AB40Y</v>
      </c>
      <c r="O40" s="303" t="str">
        <v>AUDQM3AB40Y=ICAP</v>
      </c>
      <c r="P40" s="292" t="s">
        <v>108</v>
      </c>
      <c r="Q40" s="292" t="s">
        <v>108</v>
      </c>
      <c r="R40" s="292" t="s">
        <v>108</v>
      </c>
      <c r="S40" s="292" t="s">
        <v>108</v>
      </c>
      <c r="T40" s="292" t="e">
        <f t="shared" si="6"/>
        <v>#NUM!</v>
      </c>
      <c r="U40" s="292" t="e">
        <f t="shared" si="7"/>
        <v>#VALUE!</v>
      </c>
      <c r="V40" s="153"/>
      <c r="W40" s="292" t="e">
        <v>#NUM!</v>
      </c>
      <c r="X40" s="153"/>
      <c r="Y40" s="292" t="e">
        <v>#NUM!</v>
      </c>
      <c r="Z40" s="296">
        <f>_xll.qlSimpleQuoteSetValue(F40,Y40/100,Trigger)</f>
        <v>0</v>
      </c>
      <c r="AA40" s="70"/>
      <c r="AD40" s="169"/>
    </row>
    <row r="41" spans="1:30" x14ac:dyDescent="0.2">
      <c r="A41" s="69"/>
      <c r="B41" s="365" t="str">
        <f t="shared" si="3"/>
        <v>50Y</v>
      </c>
      <c r="C41" s="367" t="str">
        <f t="shared" si="4"/>
        <v>QM</v>
      </c>
      <c r="D41" s="367" t="str">
        <f t="shared" si="5"/>
        <v>3AB</v>
      </c>
      <c r="E41" s="364" t="str">
        <f t="shared" si="1"/>
        <v>AUDQM3AB50Y_Quote</v>
      </c>
      <c r="F41" s="364" t="str">
        <f>_xll.qlSimpleQuote(Currency&amp;$C41&amp;$D41&amp;$B41&amp;QuoteSuffix,,RateTickValue,Permanent,Trigger,ObjectOverwrite)</f>
        <v>AUDQM3AB50Y_Quote#0000</v>
      </c>
      <c r="G41" s="170" t="str">
        <f>_xll.ohRangeRetrieveError(F41)</f>
        <v/>
      </c>
      <c r="H41" s="141"/>
      <c r="J41" s="69"/>
      <c r="K41" s="290" t="s">
        <v>26</v>
      </c>
      <c r="L41" s="290" t="s">
        <v>249</v>
      </c>
      <c r="M41" s="290" t="s">
        <v>250</v>
      </c>
      <c r="N41" s="303" t="str">
        <f t="shared" si="2"/>
        <v>AUDQM3AB50Y</v>
      </c>
      <c r="O41" s="303" t="str">
        <v>AUDQM3AB50Y=ICAP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6"/>
        <v>#NUM!</v>
      </c>
      <c r="U41" s="292" t="e">
        <f t="shared" si="7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  <c r="AD41" s="169"/>
    </row>
    <row r="42" spans="1:30" x14ac:dyDescent="0.2">
      <c r="A42" s="69"/>
      <c r="B42" s="368" t="str">
        <f t="shared" si="3"/>
        <v>60Y</v>
      </c>
      <c r="C42" s="369" t="str">
        <f t="shared" si="4"/>
        <v>QM</v>
      </c>
      <c r="D42" s="369" t="str">
        <f t="shared" si="5"/>
        <v>3AB</v>
      </c>
      <c r="E42" s="370" t="str">
        <f t="shared" si="1"/>
        <v>AUDQM3AB60Y_Quote</v>
      </c>
      <c r="F42" s="370" t="str">
        <f>_xll.qlSimpleQuote(Currency&amp;$C42&amp;$D42&amp;$B42&amp;QuoteSuffix,,RateTickValue,Permanent,Trigger,ObjectOverwrite)</f>
        <v>AUDQM3AB60Y_Quote#0000</v>
      </c>
      <c r="G42" s="171" t="str">
        <f>_xll.ohRangeRetrieveError(F42)</f>
        <v/>
      </c>
      <c r="H42" s="141"/>
      <c r="J42" s="69"/>
      <c r="K42" s="293" t="s">
        <v>25</v>
      </c>
      <c r="L42" s="293" t="s">
        <v>249</v>
      </c>
      <c r="M42" s="293" t="s">
        <v>250</v>
      </c>
      <c r="N42" s="305" t="str">
        <f t="shared" si="2"/>
        <v>AUDQM3AB60Y</v>
      </c>
      <c r="O42" s="305" t="str">
        <v>AUDQM3AB60Y=ICAP</v>
      </c>
      <c r="P42" s="295" t="s">
        <v>108</v>
      </c>
      <c r="Q42" s="295" t="s">
        <v>108</v>
      </c>
      <c r="R42" s="295" t="s">
        <v>108</v>
      </c>
      <c r="S42" s="295" t="s">
        <v>108</v>
      </c>
      <c r="T42" s="295" t="e">
        <f t="shared" si="6"/>
        <v>#NUM!</v>
      </c>
      <c r="U42" s="295" t="e">
        <f t="shared" si="7"/>
        <v>#VALUE!</v>
      </c>
      <c r="V42" s="153"/>
      <c r="W42" s="295" t="e">
        <v>#NUM!</v>
      </c>
      <c r="X42" s="153"/>
      <c r="Y42" s="295" t="e">
        <v>#NUM!</v>
      </c>
      <c r="Z42" s="297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251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LN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8">
        <f>_xll.ohTrigger(Z5:Z42)</f>
        <v>43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09:47:28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3" t="str">
        <f>IF(ISBLANK(K5),"",K5)</f>
        <v>6M</v>
      </c>
      <c r="C5" s="363" t="str">
        <f t="shared" ref="C5:D20" si="0">IF(ISBLANK(L5),"",L5)</f>
        <v>SM</v>
      </c>
      <c r="D5" s="363" t="str">
        <f t="shared" si="0"/>
        <v>6AB</v>
      </c>
      <c r="E5" s="364" t="str">
        <f t="shared" ref="E5:E42" si="1">Currency&amp;$C5&amp;$D5&amp;$B5&amp;QuoteSuffix</f>
        <v>AUDSM6AB6M_Quote</v>
      </c>
      <c r="F5" s="364" t="str">
        <f>_xll.qlSimpleQuote(Currency&amp;$C5&amp;$D5&amp;$B5&amp;QuoteSuffix,,RateTickValue,Permanent,Trigger,ObjectOverwrite)</f>
        <v>AUDSM6AB6M_Quote#0000</v>
      </c>
      <c r="G5" s="170" t="str">
        <f>_xll.ohRangeRetrieveError(F5)</f>
        <v/>
      </c>
      <c r="H5" s="141"/>
      <c r="J5" s="69"/>
      <c r="K5" s="287" t="s">
        <v>14</v>
      </c>
      <c r="L5" s="287" t="s">
        <v>252</v>
      </c>
      <c r="M5" s="287" t="s">
        <v>253</v>
      </c>
      <c r="N5" s="307" t="str">
        <f t="shared" ref="N5:N42" si="2">Currency&amp;$L5&amp;$M5&amp;$K5</f>
        <v>AUDSM6AB6M</v>
      </c>
      <c r="O5" s="307" t="str">
        <f t="array" ref="O5:O42">Instruments&amp;"="&amp;VLOOKUP(Contributor,ContributorTable,2,FALSE)</f>
        <v>AUDSM6AB6M=ICAP</v>
      </c>
      <c r="P5" s="289" t="s">
        <v>108</v>
      </c>
      <c r="Q5" s="289" t="s">
        <v>108</v>
      </c>
      <c r="R5" s="289" t="s">
        <v>108</v>
      </c>
      <c r="S5" s="289" t="s">
        <v>108</v>
      </c>
      <c r="T5" s="289" t="e">
        <f>IF(ISERROR(AVERAGE(P5,Q5)),#NUM!,AVERAGE(P5,Q5))</f>
        <v>#NUM!</v>
      </c>
      <c r="U5" s="292" t="e">
        <f>Q5-P5</f>
        <v>#VALUE!</v>
      </c>
      <c r="V5" s="153"/>
      <c r="W5" s="292" t="e">
        <v>#NUM!</v>
      </c>
      <c r="X5" s="153"/>
      <c r="Y5" s="289" t="e">
        <f t="array" ref="Y5:Y42">QuoteLive</f>
        <v>#NUM!</v>
      </c>
      <c r="Z5" s="296">
        <f>_xll.qlSimpleQuoteSetValue(F5,Y5/100,Trigger)</f>
        <v>0</v>
      </c>
      <c r="AA5" s="70"/>
      <c r="AD5" s="169"/>
    </row>
    <row r="6" spans="1:30" x14ac:dyDescent="0.2">
      <c r="A6" s="69"/>
      <c r="B6" s="365" t="str">
        <f t="shared" ref="B6:D42" si="3">IF(ISBLANK(K6),"",K6)</f>
        <v>1Y</v>
      </c>
      <c r="C6" s="366" t="str">
        <f t="shared" si="0"/>
        <v>SM</v>
      </c>
      <c r="D6" s="366" t="str">
        <f t="shared" si="0"/>
        <v>6AB</v>
      </c>
      <c r="E6" s="364" t="str">
        <f t="shared" si="1"/>
        <v>AUDSM6AB1Y_Quote</v>
      </c>
      <c r="F6" s="364" t="str">
        <f>_xll.qlSimpleQuote(Currency&amp;$C6&amp;$D6&amp;$B6&amp;QuoteSuffix,,RateTickValue,Permanent,Trigger,ObjectOverwrite)</f>
        <v>AUDSM6AB1Y_Quote#0000</v>
      </c>
      <c r="G6" s="170" t="str">
        <f>_xll.ohRangeRetrieveError(F6)</f>
        <v/>
      </c>
      <c r="H6" s="141"/>
      <c r="J6" s="69"/>
      <c r="K6" s="290" t="s">
        <v>8</v>
      </c>
      <c r="L6" s="290" t="s">
        <v>252</v>
      </c>
      <c r="M6" s="290" t="s">
        <v>253</v>
      </c>
      <c r="N6" s="303" t="str">
        <f t="shared" si="2"/>
        <v>AUDSM6AB1Y</v>
      </c>
      <c r="O6" s="303" t="str">
        <v>AUDSM6AB1Y=ICAP</v>
      </c>
      <c r="P6" s="292" t="s">
        <v>108</v>
      </c>
      <c r="Q6" s="292" t="s">
        <v>108</v>
      </c>
      <c r="R6" s="292" t="s">
        <v>108</v>
      </c>
      <c r="S6" s="292" t="s">
        <v>108</v>
      </c>
      <c r="T6" s="292" t="e">
        <f t="shared" ref="T6:T42" si="4">IF(ISERROR(AVERAGE(P6,Q6)),#NUM!,AVERAGE(P6,Q6))</f>
        <v>#NUM!</v>
      </c>
      <c r="U6" s="292" t="e">
        <f t="shared" ref="U6:U42" si="5">Q6-P6</f>
        <v>#VALUE!</v>
      </c>
      <c r="V6" s="153"/>
      <c r="W6" s="292" t="e">
        <v>#NUM!</v>
      </c>
      <c r="X6" s="153"/>
      <c r="Y6" s="292" t="e">
        <v>#NUM!</v>
      </c>
      <c r="Z6" s="296">
        <f>_xll.qlSimpleQuoteSetValue(F6,Y6/100,Trigger)</f>
        <v>0</v>
      </c>
      <c r="AA6" s="70"/>
      <c r="AD6" s="169"/>
    </row>
    <row r="7" spans="1:30" x14ac:dyDescent="0.2">
      <c r="A7" s="69"/>
      <c r="B7" s="365" t="str">
        <f t="shared" si="3"/>
        <v>15M</v>
      </c>
      <c r="C7" s="367" t="str">
        <f t="shared" si="0"/>
        <v>SM</v>
      </c>
      <c r="D7" s="367" t="str">
        <f t="shared" si="0"/>
        <v>6AB</v>
      </c>
      <c r="E7" s="364" t="str">
        <f t="shared" si="1"/>
        <v>AUDSM6AB15M_Quote</v>
      </c>
      <c r="F7" s="364" t="str">
        <f>_xll.qlSimpleQuote(Currency&amp;$C7&amp;$D7&amp;$B7&amp;QuoteSuffix,,RateTickValue,Permanent,Trigger,ObjectOverwrite)</f>
        <v>AUDSM6AB15M_Quote#0000</v>
      </c>
      <c r="G7" s="170" t="str">
        <f>_xll.ohRangeRetrieveError(F7)</f>
        <v/>
      </c>
      <c r="H7" s="141"/>
      <c r="J7" s="69"/>
      <c r="K7" s="290" t="s">
        <v>66</v>
      </c>
      <c r="L7" s="290" t="s">
        <v>252</v>
      </c>
      <c r="M7" s="290" t="s">
        <v>253</v>
      </c>
      <c r="N7" s="303" t="str">
        <f t="shared" si="2"/>
        <v>AUDSM6AB15M</v>
      </c>
      <c r="O7" s="303" t="str">
        <v>AUDSM6AB15M=ICAP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4"/>
        <v>#NUM!</v>
      </c>
      <c r="U7" s="292" t="e">
        <f t="shared" si="5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  <c r="AD7" s="169"/>
    </row>
    <row r="8" spans="1:30" x14ac:dyDescent="0.2">
      <c r="A8" s="69"/>
      <c r="B8" s="365" t="str">
        <f t="shared" si="3"/>
        <v>18M</v>
      </c>
      <c r="C8" s="367" t="str">
        <f t="shared" si="0"/>
        <v>SM</v>
      </c>
      <c r="D8" s="367" t="str">
        <f t="shared" si="0"/>
        <v>6AB</v>
      </c>
      <c r="E8" s="364" t="str">
        <f t="shared" si="1"/>
        <v>AUDSM6AB18M_Quote</v>
      </c>
      <c r="F8" s="364" t="str">
        <f>_xll.qlSimpleQuote(Currency&amp;$C8&amp;$D8&amp;$B8&amp;QuoteSuffix,,RateTickValue,Permanent,Trigger,ObjectOverwrite)</f>
        <v>AUDSM6AB18M_Quote#0000</v>
      </c>
      <c r="G8" s="170" t="str">
        <f>_xll.ohRangeRetrieveError(F8)</f>
        <v/>
      </c>
      <c r="H8" s="141"/>
      <c r="J8" s="69"/>
      <c r="K8" s="290" t="s">
        <v>65</v>
      </c>
      <c r="L8" s="290" t="s">
        <v>252</v>
      </c>
      <c r="M8" s="290" t="s">
        <v>253</v>
      </c>
      <c r="N8" s="303" t="str">
        <f t="shared" si="2"/>
        <v>AUDSM6AB18M</v>
      </c>
      <c r="O8" s="303" t="str">
        <v>AUDSM6AB18M=ICAP</v>
      </c>
      <c r="P8" s="292" t="s">
        <v>108</v>
      </c>
      <c r="Q8" s="292" t="s">
        <v>108</v>
      </c>
      <c r="R8" s="292" t="s">
        <v>108</v>
      </c>
      <c r="S8" s="292" t="s">
        <v>108</v>
      </c>
      <c r="T8" s="292" t="e">
        <f t="shared" si="4"/>
        <v>#NUM!</v>
      </c>
      <c r="U8" s="292" t="e">
        <f t="shared" si="5"/>
        <v>#VALUE!</v>
      </c>
      <c r="V8" s="153"/>
      <c r="W8" s="292" t="e">
        <v>#NUM!</v>
      </c>
      <c r="X8" s="153"/>
      <c r="Y8" s="292" t="e">
        <v>#NUM!</v>
      </c>
      <c r="Z8" s="296">
        <f>_xll.qlSimpleQuoteSetValue(F8,Y8/100,Trigger)</f>
        <v>0</v>
      </c>
      <c r="AA8" s="70"/>
      <c r="AD8" s="169"/>
    </row>
    <row r="9" spans="1:30" x14ac:dyDescent="0.2">
      <c r="A9" s="69"/>
      <c r="B9" s="365" t="str">
        <f t="shared" si="3"/>
        <v>21M</v>
      </c>
      <c r="C9" s="367" t="str">
        <f t="shared" si="0"/>
        <v>SM</v>
      </c>
      <c r="D9" s="367" t="str">
        <f t="shared" si="0"/>
        <v>6AB</v>
      </c>
      <c r="E9" s="364" t="str">
        <f t="shared" si="1"/>
        <v>AUDSM6AB21M_Quote</v>
      </c>
      <c r="F9" s="364" t="str">
        <f>_xll.qlSimpleQuote(Currency&amp;$C9&amp;$D9&amp;$B9&amp;QuoteSuffix,,RateTickValue,Permanent,Trigger,ObjectOverwrite)</f>
        <v>AUDSM6AB21M_Quote#0000</v>
      </c>
      <c r="G9" s="170" t="str">
        <f>_xll.ohRangeRetrieveError(F9)</f>
        <v/>
      </c>
      <c r="H9" s="141"/>
      <c r="J9" s="69"/>
      <c r="K9" s="290" t="s">
        <v>64</v>
      </c>
      <c r="L9" s="290" t="s">
        <v>252</v>
      </c>
      <c r="M9" s="290" t="s">
        <v>253</v>
      </c>
      <c r="N9" s="303" t="str">
        <f t="shared" si="2"/>
        <v>AUDSM6AB21M</v>
      </c>
      <c r="O9" s="303" t="str">
        <v>AUDSM6AB21M=ICAP</v>
      </c>
      <c r="P9" s="292" t="s">
        <v>108</v>
      </c>
      <c r="Q9" s="292" t="s">
        <v>108</v>
      </c>
      <c r="R9" s="292" t="s">
        <v>108</v>
      </c>
      <c r="S9" s="292" t="s">
        <v>108</v>
      </c>
      <c r="T9" s="292" t="e">
        <f t="shared" si="4"/>
        <v>#NUM!</v>
      </c>
      <c r="U9" s="292" t="e">
        <f t="shared" si="5"/>
        <v>#VALUE!</v>
      </c>
      <c r="V9" s="153"/>
      <c r="W9" s="292" t="e">
        <v>#NUM!</v>
      </c>
      <c r="X9" s="153"/>
      <c r="Y9" s="292" t="e">
        <v>#NUM!</v>
      </c>
      <c r="Z9" s="296">
        <f>_xll.qlSimpleQuoteSetValue(F9,Y9/100,Trigger)</f>
        <v>0</v>
      </c>
      <c r="AA9" s="70"/>
      <c r="AD9" s="169"/>
    </row>
    <row r="10" spans="1:30" x14ac:dyDescent="0.2">
      <c r="A10" s="69"/>
      <c r="B10" s="365" t="str">
        <f t="shared" si="3"/>
        <v>2Y</v>
      </c>
      <c r="C10" s="367" t="str">
        <f t="shared" si="0"/>
        <v>SM</v>
      </c>
      <c r="D10" s="367" t="str">
        <f t="shared" si="0"/>
        <v>6AB</v>
      </c>
      <c r="E10" s="364" t="str">
        <f t="shared" si="1"/>
        <v>AUDSM6AB2Y_Quote</v>
      </c>
      <c r="F10" s="364" t="str">
        <f>_xll.qlSimpleQuote(Currency&amp;$C10&amp;$D10&amp;$B10&amp;QuoteSuffix,,RateTickValue,Permanent,Trigger,ObjectOverwrite)</f>
        <v>AUDSM6AB2Y_Quote#0000</v>
      </c>
      <c r="G10" s="170" t="str">
        <f>_xll.ohRangeRetrieveError(F10)</f>
        <v/>
      </c>
      <c r="H10" s="141"/>
      <c r="J10" s="69"/>
      <c r="K10" s="290" t="s">
        <v>58</v>
      </c>
      <c r="L10" s="290" t="s">
        <v>252</v>
      </c>
      <c r="M10" s="290" t="s">
        <v>253</v>
      </c>
      <c r="N10" s="303" t="str">
        <f t="shared" si="2"/>
        <v>AUDSM6AB2Y</v>
      </c>
      <c r="O10" s="303" t="str">
        <v>AUDSM6AB2Y=ICAP</v>
      </c>
      <c r="P10" s="292" t="s">
        <v>108</v>
      </c>
      <c r="Q10" s="292" t="s">
        <v>108</v>
      </c>
      <c r="R10" s="292" t="s">
        <v>108</v>
      </c>
      <c r="S10" s="292" t="s">
        <v>108</v>
      </c>
      <c r="T10" s="292" t="e">
        <f t="shared" si="4"/>
        <v>#NUM!</v>
      </c>
      <c r="U10" s="292" t="e">
        <f t="shared" si="5"/>
        <v>#VALUE!</v>
      </c>
      <c r="V10" s="153"/>
      <c r="W10" s="292" t="e">
        <v>#NUM!</v>
      </c>
      <c r="X10" s="153"/>
      <c r="Y10" s="292" t="e">
        <v>#NUM!</v>
      </c>
      <c r="Z10" s="296">
        <f>_xll.qlSimpleQuoteSetValue(F10,Y10/100,Trigger)</f>
        <v>0</v>
      </c>
      <c r="AA10" s="70"/>
      <c r="AD10" s="169"/>
    </row>
    <row r="11" spans="1:30" x14ac:dyDescent="0.2">
      <c r="A11" s="69"/>
      <c r="B11" s="365" t="str">
        <f t="shared" si="3"/>
        <v>3Y</v>
      </c>
      <c r="C11" s="367" t="str">
        <f t="shared" si="0"/>
        <v>SM</v>
      </c>
      <c r="D11" s="367" t="str">
        <f t="shared" si="0"/>
        <v>6AB</v>
      </c>
      <c r="E11" s="364" t="str">
        <f t="shared" si="1"/>
        <v>AUDSM6AB3Y_Quote</v>
      </c>
      <c r="F11" s="364" t="str">
        <f>_xll.qlSimpleQuote(Currency&amp;$C11&amp;$D11&amp;$B11&amp;QuoteSuffix,,RateTickValue,Permanent,Trigger,ObjectOverwrite)</f>
        <v>AUDSM6AB3Y_Quote#0000</v>
      </c>
      <c r="G11" s="170" t="str">
        <f>_xll.ohRangeRetrieveError(F11)</f>
        <v/>
      </c>
      <c r="H11" s="141"/>
      <c r="J11" s="69"/>
      <c r="K11" s="290" t="s">
        <v>57</v>
      </c>
      <c r="L11" s="290" t="s">
        <v>252</v>
      </c>
      <c r="M11" s="290" t="s">
        <v>253</v>
      </c>
      <c r="N11" s="303" t="str">
        <f t="shared" si="2"/>
        <v>AUDSM6AB3Y</v>
      </c>
      <c r="O11" s="303" t="str">
        <v>AUDSM6AB3Y=ICAP</v>
      </c>
      <c r="P11" s="292" t="s">
        <v>108</v>
      </c>
      <c r="Q11" s="292" t="s">
        <v>108</v>
      </c>
      <c r="R11" s="292" t="s">
        <v>108</v>
      </c>
      <c r="S11" s="292" t="s">
        <v>108</v>
      </c>
      <c r="T11" s="292" t="e">
        <f t="shared" si="4"/>
        <v>#NUM!</v>
      </c>
      <c r="U11" s="292" t="e">
        <f t="shared" si="5"/>
        <v>#VALUE!</v>
      </c>
      <c r="V11" s="153"/>
      <c r="W11" s="292" t="e">
        <v>#NUM!</v>
      </c>
      <c r="X11" s="153"/>
      <c r="Y11" s="292" t="e">
        <v>#NUM!</v>
      </c>
      <c r="Z11" s="296">
        <f>_xll.qlSimpleQuoteSetValue(F11,Y11/100,Trigger)</f>
        <v>0</v>
      </c>
      <c r="AA11" s="70"/>
      <c r="AD11" s="169"/>
    </row>
    <row r="12" spans="1:30" x14ac:dyDescent="0.2">
      <c r="A12" s="69"/>
      <c r="B12" s="365" t="str">
        <f t="shared" si="3"/>
        <v>4Y</v>
      </c>
      <c r="C12" s="367" t="str">
        <f t="shared" si="0"/>
        <v>SM</v>
      </c>
      <c r="D12" s="367" t="str">
        <f t="shared" si="0"/>
        <v>6AB</v>
      </c>
      <c r="E12" s="364" t="str">
        <f t="shared" si="1"/>
        <v>AUDSM6AB4Y_Quote</v>
      </c>
      <c r="F12" s="364" t="str">
        <f>_xll.qlSimpleQuote(Currency&amp;$C12&amp;$D12&amp;$B12&amp;QuoteSuffix,,RateTickValue,Permanent,Trigger,ObjectOverwrite)</f>
        <v>AUDSM6AB4Y_Quote#0000</v>
      </c>
      <c r="G12" s="170" t="str">
        <f>_xll.ohRangeRetrieveError(F12)</f>
        <v/>
      </c>
      <c r="H12" s="141"/>
      <c r="J12" s="69"/>
      <c r="K12" s="290" t="s">
        <v>56</v>
      </c>
      <c r="L12" s="290" t="s">
        <v>252</v>
      </c>
      <c r="M12" s="290" t="s">
        <v>253</v>
      </c>
      <c r="N12" s="303" t="str">
        <f t="shared" si="2"/>
        <v>AUDSM6AB4Y</v>
      </c>
      <c r="O12" s="303" t="str">
        <v>AUDSM6AB4Y=ICAP</v>
      </c>
      <c r="P12" s="292">
        <v>2.2475000000000001</v>
      </c>
      <c r="Q12" s="292">
        <v>2.3075000000000001</v>
      </c>
      <c r="R12" s="292">
        <v>0</v>
      </c>
      <c r="S12" s="292">
        <v>0</v>
      </c>
      <c r="T12" s="292">
        <f t="shared" si="4"/>
        <v>2.2774999999999999</v>
      </c>
      <c r="U12" s="292">
        <f t="shared" si="5"/>
        <v>6.0000000000000053E-2</v>
      </c>
      <c r="V12" s="153"/>
      <c r="W12" s="292">
        <v>2.3325</v>
      </c>
      <c r="X12" s="153"/>
      <c r="Y12" s="292">
        <v>2.2774999999999999</v>
      </c>
      <c r="Z12" s="296">
        <f>_xll.qlSimpleQuoteSetValue(F12,Y12/100,Trigger)</f>
        <v>-2.5000000000000716E-5</v>
      </c>
      <c r="AA12" s="70"/>
      <c r="AD12" s="169"/>
    </row>
    <row r="13" spans="1:30" x14ac:dyDescent="0.2">
      <c r="A13" s="69"/>
      <c r="B13" s="365" t="str">
        <f t="shared" si="3"/>
        <v>5Y</v>
      </c>
      <c r="C13" s="367" t="str">
        <f t="shared" si="0"/>
        <v>SM</v>
      </c>
      <c r="D13" s="367" t="str">
        <f t="shared" si="0"/>
        <v>6AB</v>
      </c>
      <c r="E13" s="364" t="str">
        <f t="shared" si="1"/>
        <v>AUDSM6AB5Y_Quote</v>
      </c>
      <c r="F13" s="364" t="str">
        <f>_xll.qlSimpleQuote(Currency&amp;$C13&amp;$D13&amp;$B13&amp;QuoteSuffix,,RateTickValue,Permanent,Trigger,ObjectOverwrite)</f>
        <v>AUDSM6AB5Y_Quote#0000</v>
      </c>
      <c r="G13" s="170" t="str">
        <f>_xll.ohRangeRetrieveError(F13)</f>
        <v/>
      </c>
      <c r="H13" s="141"/>
      <c r="J13" s="69"/>
      <c r="K13" s="290" t="s">
        <v>55</v>
      </c>
      <c r="L13" s="290" t="s">
        <v>252</v>
      </c>
      <c r="M13" s="290" t="s">
        <v>253</v>
      </c>
      <c r="N13" s="303" t="str">
        <f t="shared" si="2"/>
        <v>AUDSM6AB5Y</v>
      </c>
      <c r="O13" s="303" t="str">
        <v>AUDSM6AB5Y=ICAP</v>
      </c>
      <c r="P13" s="292">
        <v>2.335</v>
      </c>
      <c r="Q13" s="292">
        <v>2.395</v>
      </c>
      <c r="R13" s="292">
        <v>0</v>
      </c>
      <c r="S13" s="292">
        <v>0</v>
      </c>
      <c r="T13" s="292">
        <f t="shared" si="4"/>
        <v>2.3650000000000002</v>
      </c>
      <c r="U13" s="292">
        <f t="shared" si="5"/>
        <v>6.0000000000000053E-2</v>
      </c>
      <c r="V13" s="153"/>
      <c r="W13" s="292">
        <v>2.4225000000000003</v>
      </c>
      <c r="X13" s="153"/>
      <c r="Y13" s="292">
        <v>2.3650000000000002</v>
      </c>
      <c r="Z13" s="296">
        <f>_xll.qlSimpleQuoteSetValue(F13,Y13/100,Trigger)</f>
        <v>-2.4999999999997247E-5</v>
      </c>
      <c r="AA13" s="70"/>
      <c r="AD13" s="169"/>
    </row>
    <row r="14" spans="1:30" x14ac:dyDescent="0.2">
      <c r="A14" s="69"/>
      <c r="B14" s="365" t="str">
        <f t="shared" si="3"/>
        <v>6Y</v>
      </c>
      <c r="C14" s="367" t="str">
        <f t="shared" si="0"/>
        <v>SM</v>
      </c>
      <c r="D14" s="367" t="str">
        <f t="shared" si="0"/>
        <v>6AB</v>
      </c>
      <c r="E14" s="364" t="str">
        <f t="shared" si="1"/>
        <v>AUDSM6AB6Y_Quote</v>
      </c>
      <c r="F14" s="364" t="str">
        <f>_xll.qlSimpleQuote(Currency&amp;$C14&amp;$D14&amp;$B14&amp;QuoteSuffix,,RateTickValue,Permanent,Trigger,ObjectOverwrite)</f>
        <v>AUDSM6AB6Y_Quote#0000</v>
      </c>
      <c r="G14" s="170" t="str">
        <f>_xll.ohRangeRetrieveError(F14)</f>
        <v/>
      </c>
      <c r="H14" s="141"/>
      <c r="J14" s="69"/>
      <c r="K14" s="290" t="s">
        <v>54</v>
      </c>
      <c r="L14" s="290" t="s">
        <v>252</v>
      </c>
      <c r="M14" s="290" t="s">
        <v>253</v>
      </c>
      <c r="N14" s="303" t="str">
        <f t="shared" si="2"/>
        <v>AUDSM6AB6Y</v>
      </c>
      <c r="O14" s="303" t="str">
        <v>AUDSM6AB6Y=ICAP</v>
      </c>
      <c r="P14" s="292">
        <v>2.4325000000000001</v>
      </c>
      <c r="Q14" s="292">
        <v>2.4925000000000002</v>
      </c>
      <c r="R14" s="292">
        <v>0</v>
      </c>
      <c r="S14" s="292">
        <v>0</v>
      </c>
      <c r="T14" s="292">
        <f t="shared" si="4"/>
        <v>2.4625000000000004</v>
      </c>
      <c r="U14" s="292">
        <f t="shared" si="5"/>
        <v>6.0000000000000053E-2</v>
      </c>
      <c r="V14" s="153"/>
      <c r="W14" s="292">
        <v>2.5175000000000001</v>
      </c>
      <c r="X14" s="153"/>
      <c r="Y14" s="292">
        <v>2.4625000000000004</v>
      </c>
      <c r="Z14" s="296">
        <f>_xll.qlSimpleQuoteSetValue(F14,Y14/100,Trigger)</f>
        <v>0</v>
      </c>
      <c r="AA14" s="70"/>
      <c r="AD14" s="169"/>
    </row>
    <row r="15" spans="1:30" x14ac:dyDescent="0.2">
      <c r="A15" s="69"/>
      <c r="B15" s="365" t="str">
        <f t="shared" si="3"/>
        <v>7Y</v>
      </c>
      <c r="C15" s="367" t="str">
        <f t="shared" si="0"/>
        <v>SM</v>
      </c>
      <c r="D15" s="367" t="str">
        <f t="shared" si="0"/>
        <v>6AB</v>
      </c>
      <c r="E15" s="364" t="str">
        <f t="shared" si="1"/>
        <v>AUDSM6AB7Y_Quote</v>
      </c>
      <c r="F15" s="364" t="str">
        <f>_xll.qlSimpleQuote(Currency&amp;$C15&amp;$D15&amp;$B15&amp;QuoteSuffix,,RateTickValue,Permanent,Trigger,ObjectOverwrite)</f>
        <v>AUDSM6AB7Y_Quote#0000</v>
      </c>
      <c r="G15" s="170" t="str">
        <f>_xll.ohRangeRetrieveError(F15)</f>
        <v/>
      </c>
      <c r="H15" s="141"/>
      <c r="J15" s="69"/>
      <c r="K15" s="290" t="s">
        <v>53</v>
      </c>
      <c r="L15" s="290" t="s">
        <v>252</v>
      </c>
      <c r="M15" s="290" t="s">
        <v>253</v>
      </c>
      <c r="N15" s="303" t="str">
        <f t="shared" si="2"/>
        <v>AUDSM6AB7Y</v>
      </c>
      <c r="O15" s="303" t="str">
        <v>AUDSM6AB7Y=ICAP</v>
      </c>
      <c r="P15" s="292">
        <v>2.5175000000000001</v>
      </c>
      <c r="Q15" s="292">
        <v>2.5775000000000001</v>
      </c>
      <c r="R15" s="292">
        <v>0</v>
      </c>
      <c r="S15" s="292">
        <v>0</v>
      </c>
      <c r="T15" s="292">
        <f t="shared" si="4"/>
        <v>2.5475000000000003</v>
      </c>
      <c r="U15" s="292">
        <f t="shared" si="5"/>
        <v>6.0000000000000053E-2</v>
      </c>
      <c r="V15" s="153"/>
      <c r="W15" s="292">
        <v>2.605</v>
      </c>
      <c r="X15" s="153"/>
      <c r="Y15" s="292">
        <v>2.5475000000000003</v>
      </c>
      <c r="Z15" s="296">
        <f>_xll.qlSimpleQuoteSetValue(F15,Y15/100,Trigger)</f>
        <v>0</v>
      </c>
      <c r="AA15" s="70"/>
      <c r="AD15" s="169"/>
    </row>
    <row r="16" spans="1:30" x14ac:dyDescent="0.2">
      <c r="A16" s="69"/>
      <c r="B16" s="365" t="str">
        <f t="shared" si="3"/>
        <v>8Y</v>
      </c>
      <c r="C16" s="367" t="str">
        <f t="shared" si="0"/>
        <v>SM</v>
      </c>
      <c r="D16" s="367" t="str">
        <f t="shared" si="0"/>
        <v>6AB</v>
      </c>
      <c r="E16" s="364" t="str">
        <f t="shared" si="1"/>
        <v>AUDSM6AB8Y_Quote</v>
      </c>
      <c r="F16" s="364" t="str">
        <f>_xll.qlSimpleQuote(Currency&amp;$C16&amp;$D16&amp;$B16&amp;QuoteSuffix,,RateTickValue,Permanent,Trigger,ObjectOverwrite)</f>
        <v>AUDSM6AB8Y_Quote#0000</v>
      </c>
      <c r="G16" s="170" t="str">
        <f>_xll.ohRangeRetrieveError(F16)</f>
        <v/>
      </c>
      <c r="H16" s="141"/>
      <c r="J16" s="69"/>
      <c r="K16" s="290" t="s">
        <v>52</v>
      </c>
      <c r="L16" s="290" t="s">
        <v>252</v>
      </c>
      <c r="M16" s="290" t="s">
        <v>253</v>
      </c>
      <c r="N16" s="303" t="str">
        <f t="shared" si="2"/>
        <v>AUDSM6AB8Y</v>
      </c>
      <c r="O16" s="303" t="str">
        <v>AUDSM6AB8Y=ICAP</v>
      </c>
      <c r="P16" s="292">
        <v>2.59</v>
      </c>
      <c r="Q16" s="292">
        <v>2.65</v>
      </c>
      <c r="R16" s="292">
        <v>0</v>
      </c>
      <c r="S16" s="292">
        <v>0</v>
      </c>
      <c r="T16" s="292">
        <f t="shared" si="4"/>
        <v>2.62</v>
      </c>
      <c r="U16" s="292">
        <f t="shared" si="5"/>
        <v>6.0000000000000053E-2</v>
      </c>
      <c r="V16" s="153"/>
      <c r="W16" s="292">
        <v>2.6775000000000002</v>
      </c>
      <c r="X16" s="153"/>
      <c r="Y16" s="292">
        <v>2.62</v>
      </c>
      <c r="Z16" s="296">
        <f>_xll.qlSimpleQuoteSetValue(F16,Y16/100,Trigger)</f>
        <v>0</v>
      </c>
      <c r="AA16" s="70"/>
      <c r="AD16" s="169"/>
    </row>
    <row r="17" spans="1:30" x14ac:dyDescent="0.2">
      <c r="A17" s="69"/>
      <c r="B17" s="365" t="str">
        <f t="shared" si="3"/>
        <v>9Y</v>
      </c>
      <c r="C17" s="367" t="str">
        <f t="shared" si="0"/>
        <v>SM</v>
      </c>
      <c r="D17" s="367" t="str">
        <f t="shared" si="0"/>
        <v>6AB</v>
      </c>
      <c r="E17" s="364" t="str">
        <f t="shared" si="1"/>
        <v>AUDSM6AB9Y_Quote</v>
      </c>
      <c r="F17" s="364" t="str">
        <f>_xll.qlSimpleQuote(Currency&amp;$C17&amp;$D17&amp;$B17&amp;QuoteSuffix,,RateTickValue,Permanent,Trigger,ObjectOverwrite)</f>
        <v>AUDSM6AB9Y_Quote#0000</v>
      </c>
      <c r="G17" s="170" t="str">
        <f>_xll.ohRangeRetrieveError(F17)</f>
        <v/>
      </c>
      <c r="H17" s="141"/>
      <c r="J17" s="69"/>
      <c r="K17" s="290" t="s">
        <v>51</v>
      </c>
      <c r="L17" s="290" t="s">
        <v>252</v>
      </c>
      <c r="M17" s="290" t="s">
        <v>253</v>
      </c>
      <c r="N17" s="303" t="str">
        <f t="shared" si="2"/>
        <v>AUDSM6AB9Y</v>
      </c>
      <c r="O17" s="303" t="str">
        <v>AUDSM6AB9Y=ICAP</v>
      </c>
      <c r="P17" s="292">
        <v>2.6574999999999998</v>
      </c>
      <c r="Q17" s="292">
        <v>2.7175000000000002</v>
      </c>
      <c r="R17" s="292">
        <v>0</v>
      </c>
      <c r="S17" s="292">
        <v>0</v>
      </c>
      <c r="T17" s="292">
        <f t="shared" si="4"/>
        <v>2.6875</v>
      </c>
      <c r="U17" s="292">
        <f t="shared" si="5"/>
        <v>6.0000000000000497E-2</v>
      </c>
      <c r="V17" s="153"/>
      <c r="W17" s="292">
        <v>2.7450000000000001</v>
      </c>
      <c r="X17" s="153"/>
      <c r="Y17" s="292">
        <v>2.6875</v>
      </c>
      <c r="Z17" s="296">
        <f>_xll.qlSimpleQuoteSetValue(F17,Y17/100,Trigger)</f>
        <v>0</v>
      </c>
      <c r="AA17" s="70"/>
      <c r="AD17" s="169"/>
    </row>
    <row r="18" spans="1:30" x14ac:dyDescent="0.2">
      <c r="A18" s="69"/>
      <c r="B18" s="365" t="str">
        <f t="shared" si="3"/>
        <v>10Y</v>
      </c>
      <c r="C18" s="367" t="str">
        <f t="shared" si="0"/>
        <v>SM</v>
      </c>
      <c r="D18" s="367" t="str">
        <f t="shared" si="0"/>
        <v>6AB</v>
      </c>
      <c r="E18" s="364" t="str">
        <f t="shared" si="1"/>
        <v>AUDSM6AB10Y_Quote</v>
      </c>
      <c r="F18" s="364" t="str">
        <f>_xll.qlSimpleQuote(Currency&amp;$C18&amp;$D18&amp;$B18&amp;QuoteSuffix,,RateTickValue,Permanent,Trigger,ObjectOverwrite)</f>
        <v>AUDSM6AB10Y_Quote#0000</v>
      </c>
      <c r="G18" s="170" t="str">
        <f>_xll.ohRangeRetrieveError(F18)</f>
        <v/>
      </c>
      <c r="H18" s="141"/>
      <c r="J18" s="69"/>
      <c r="K18" s="290" t="s">
        <v>50</v>
      </c>
      <c r="L18" s="290" t="s">
        <v>252</v>
      </c>
      <c r="M18" s="290" t="s">
        <v>253</v>
      </c>
      <c r="N18" s="303" t="str">
        <f t="shared" si="2"/>
        <v>AUDSM6AB10Y</v>
      </c>
      <c r="O18" s="303" t="str">
        <v>AUDSM6AB10Y=ICAP</v>
      </c>
      <c r="P18" s="292">
        <v>2.7199999999999998</v>
      </c>
      <c r="Q18" s="292">
        <v>2.7800000000000002</v>
      </c>
      <c r="R18" s="292">
        <v>0</v>
      </c>
      <c r="S18" s="292">
        <v>0</v>
      </c>
      <c r="T18" s="292">
        <f t="shared" si="4"/>
        <v>2.75</v>
      </c>
      <c r="U18" s="292">
        <f t="shared" si="5"/>
        <v>6.0000000000000497E-2</v>
      </c>
      <c r="V18" s="153"/>
      <c r="W18" s="292">
        <v>2.81</v>
      </c>
      <c r="X18" s="153"/>
      <c r="Y18" s="292">
        <v>2.75</v>
      </c>
      <c r="Z18" s="296">
        <f>_xll.qlSimpleQuoteSetValue(F18,Y18/100,Trigger)</f>
        <v>0</v>
      </c>
      <c r="AA18" s="70"/>
      <c r="AD18" s="169"/>
    </row>
    <row r="19" spans="1:30" x14ac:dyDescent="0.2">
      <c r="A19" s="69"/>
      <c r="B19" s="365" t="str">
        <f t="shared" si="3"/>
        <v>11Y</v>
      </c>
      <c r="C19" s="367" t="str">
        <f t="shared" si="0"/>
        <v>SM</v>
      </c>
      <c r="D19" s="367" t="str">
        <f t="shared" si="0"/>
        <v>6AB</v>
      </c>
      <c r="E19" s="364" t="str">
        <f t="shared" si="1"/>
        <v>AUDSM6AB11Y_Quote</v>
      </c>
      <c r="F19" s="364" t="str">
        <f>_xll.qlSimpleQuote(Currency&amp;$C19&amp;$D19&amp;$B19&amp;QuoteSuffix,,RateTickValue,Permanent,Trigger,ObjectOverwrite)</f>
        <v>AUDSM6AB11Y_Quote#0000</v>
      </c>
      <c r="G19" s="170" t="str">
        <f>_xll.ohRangeRetrieveError(F19)</f>
        <v/>
      </c>
      <c r="H19" s="141"/>
      <c r="J19" s="69"/>
      <c r="K19" s="290" t="s">
        <v>49</v>
      </c>
      <c r="L19" s="290" t="s">
        <v>252</v>
      </c>
      <c r="M19" s="290" t="s">
        <v>253</v>
      </c>
      <c r="N19" s="303" t="str">
        <f t="shared" si="2"/>
        <v>AUDSM6AB11Y</v>
      </c>
      <c r="O19" s="303" t="str">
        <v>AUDSM6AB11Y=ICAP</v>
      </c>
      <c r="P19" s="292" t="s">
        <v>108</v>
      </c>
      <c r="Q19" s="292" t="s">
        <v>108</v>
      </c>
      <c r="R19" s="292" t="s">
        <v>108</v>
      </c>
      <c r="S19" s="292" t="s">
        <v>108</v>
      </c>
      <c r="T19" s="292" t="e">
        <f t="shared" si="4"/>
        <v>#NUM!</v>
      </c>
      <c r="U19" s="292" t="e">
        <f t="shared" si="5"/>
        <v>#VALUE!</v>
      </c>
      <c r="V19" s="153"/>
      <c r="W19" s="292" t="e">
        <v>#NUM!</v>
      </c>
      <c r="X19" s="153"/>
      <c r="Y19" s="292" t="e">
        <v>#NUM!</v>
      </c>
      <c r="Z19" s="296">
        <f>_xll.qlSimpleQuoteSetValue(F19,Y19/100,Trigger)</f>
        <v>0</v>
      </c>
      <c r="AA19" s="70"/>
      <c r="AD19" s="169"/>
    </row>
    <row r="20" spans="1:30" x14ac:dyDescent="0.2">
      <c r="A20" s="69"/>
      <c r="B20" s="365" t="str">
        <f t="shared" si="3"/>
        <v>12Y</v>
      </c>
      <c r="C20" s="367" t="str">
        <f t="shared" si="0"/>
        <v>SM</v>
      </c>
      <c r="D20" s="367" t="str">
        <f t="shared" si="0"/>
        <v>6AB</v>
      </c>
      <c r="E20" s="364" t="str">
        <f t="shared" si="1"/>
        <v>AUDSM6AB12Y_Quote</v>
      </c>
      <c r="F20" s="364" t="str">
        <f>_xll.qlSimpleQuote(Currency&amp;$C20&amp;$D20&amp;$B20&amp;QuoteSuffix,,RateTickValue,Permanent,Trigger,ObjectOverwrite)</f>
        <v>AUDSM6AB12Y_Quote#0000</v>
      </c>
      <c r="G20" s="170" t="str">
        <f>_xll.ohRangeRetrieveError(F20)</f>
        <v/>
      </c>
      <c r="H20" s="141"/>
      <c r="J20" s="69"/>
      <c r="K20" s="290" t="s">
        <v>48</v>
      </c>
      <c r="L20" s="290" t="s">
        <v>252</v>
      </c>
      <c r="M20" s="290" t="s">
        <v>253</v>
      </c>
      <c r="N20" s="303" t="str">
        <f t="shared" si="2"/>
        <v>AUDSM6AB12Y</v>
      </c>
      <c r="O20" s="303" t="str">
        <v>AUDSM6AB12Y=ICAP</v>
      </c>
      <c r="P20" s="292">
        <v>2.83</v>
      </c>
      <c r="Q20" s="292">
        <v>2.89</v>
      </c>
      <c r="R20" s="292">
        <v>0</v>
      </c>
      <c r="S20" s="292">
        <v>0</v>
      </c>
      <c r="T20" s="292">
        <f t="shared" si="4"/>
        <v>2.8600000000000003</v>
      </c>
      <c r="U20" s="292">
        <f t="shared" si="5"/>
        <v>6.0000000000000053E-2</v>
      </c>
      <c r="V20" s="153"/>
      <c r="W20" s="292">
        <v>2.9249999999999998</v>
      </c>
      <c r="X20" s="153"/>
      <c r="Y20" s="292">
        <v>2.8600000000000003</v>
      </c>
      <c r="Z20" s="296">
        <f>_xll.qlSimpleQuoteSetValue(F20,Y20/100,Trigger)</f>
        <v>0</v>
      </c>
      <c r="AA20" s="70"/>
      <c r="AD20" s="169"/>
    </row>
    <row r="21" spans="1:30" x14ac:dyDescent="0.2">
      <c r="A21" s="69"/>
      <c r="B21" s="365" t="str">
        <f t="shared" si="3"/>
        <v>13Y</v>
      </c>
      <c r="C21" s="367" t="str">
        <f t="shared" si="3"/>
        <v>SM</v>
      </c>
      <c r="D21" s="367" t="str">
        <f t="shared" si="3"/>
        <v>6AB</v>
      </c>
      <c r="E21" s="364" t="str">
        <f t="shared" si="1"/>
        <v>AUDSM6AB13Y_Quote</v>
      </c>
      <c r="F21" s="364" t="str">
        <f>_xll.qlSimpleQuote(Currency&amp;$C21&amp;$D21&amp;$B21&amp;QuoteSuffix,,RateTickValue,Permanent,Trigger,ObjectOverwrite)</f>
        <v>AUDSM6AB13Y_Quote#0000</v>
      </c>
      <c r="G21" s="170" t="str">
        <f>_xll.ohRangeRetrieveError(F21)</f>
        <v/>
      </c>
      <c r="H21" s="141"/>
      <c r="J21" s="69"/>
      <c r="K21" s="290" t="s">
        <v>47</v>
      </c>
      <c r="L21" s="290" t="s">
        <v>252</v>
      </c>
      <c r="M21" s="290" t="s">
        <v>253</v>
      </c>
      <c r="N21" s="303" t="str">
        <f t="shared" si="2"/>
        <v>AUDSM6AB13Y</v>
      </c>
      <c r="O21" s="303" t="str">
        <v>AUDSM6AB13Y=ICAP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4"/>
        <v>#NUM!</v>
      </c>
      <c r="U21" s="292" t="e">
        <f t="shared" si="5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  <c r="AD21" s="169"/>
    </row>
    <row r="22" spans="1:30" x14ac:dyDescent="0.2">
      <c r="A22" s="69"/>
      <c r="B22" s="365" t="str">
        <f t="shared" si="3"/>
        <v>14Y</v>
      </c>
      <c r="C22" s="367" t="str">
        <f t="shared" si="3"/>
        <v>SM</v>
      </c>
      <c r="D22" s="367" t="str">
        <f t="shared" si="3"/>
        <v>6AB</v>
      </c>
      <c r="E22" s="364" t="str">
        <f t="shared" si="1"/>
        <v>AUDSM6AB14Y_Quote</v>
      </c>
      <c r="F22" s="364" t="str">
        <f>_xll.qlSimpleQuote(Currency&amp;$C22&amp;$D22&amp;$B22&amp;QuoteSuffix,,RateTickValue,Permanent,Trigger,ObjectOverwrite)</f>
        <v>AUDSM6AB14Y_Quote#0000</v>
      </c>
      <c r="G22" s="170" t="str">
        <f>_xll.ohRangeRetrieveError(F22)</f>
        <v/>
      </c>
      <c r="H22" s="141"/>
      <c r="J22" s="69"/>
      <c r="K22" s="290" t="s">
        <v>46</v>
      </c>
      <c r="L22" s="290" t="s">
        <v>252</v>
      </c>
      <c r="M22" s="290" t="s">
        <v>253</v>
      </c>
      <c r="N22" s="303" t="str">
        <f t="shared" si="2"/>
        <v>AUDSM6AB14Y</v>
      </c>
      <c r="O22" s="303" t="str">
        <v>AUDSM6AB14Y=ICAP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4"/>
        <v>#NUM!</v>
      </c>
      <c r="U22" s="292" t="e">
        <f t="shared" si="5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  <c r="AD22" s="169"/>
    </row>
    <row r="23" spans="1:30" x14ac:dyDescent="0.2">
      <c r="A23" s="69"/>
      <c r="B23" s="365" t="str">
        <f t="shared" si="3"/>
        <v>15Y</v>
      </c>
      <c r="C23" s="367" t="str">
        <f t="shared" si="3"/>
        <v>SM</v>
      </c>
      <c r="D23" s="367" t="str">
        <f t="shared" si="3"/>
        <v>6AB</v>
      </c>
      <c r="E23" s="364" t="str">
        <f t="shared" si="1"/>
        <v>AUDSM6AB15Y_Quote</v>
      </c>
      <c r="F23" s="364" t="str">
        <f>_xll.qlSimpleQuote(Currency&amp;$C23&amp;$D23&amp;$B23&amp;QuoteSuffix,,RateTickValue,Permanent,Trigger,ObjectOverwrite)</f>
        <v>AUDSM6AB15Y_Quote#0000</v>
      </c>
      <c r="G23" s="170" t="str">
        <f>_xll.ohRangeRetrieveError(F23)</f>
        <v/>
      </c>
      <c r="H23" s="141"/>
      <c r="J23" s="69"/>
      <c r="K23" s="290" t="s">
        <v>45</v>
      </c>
      <c r="L23" s="290" t="s">
        <v>252</v>
      </c>
      <c r="M23" s="290" t="s">
        <v>253</v>
      </c>
      <c r="N23" s="303" t="str">
        <f t="shared" si="2"/>
        <v>AUDSM6AB15Y</v>
      </c>
      <c r="O23" s="303" t="str">
        <v>AUDSM6AB15Y=ICAP</v>
      </c>
      <c r="P23" s="292">
        <v>2.9525000000000001</v>
      </c>
      <c r="Q23" s="292">
        <v>3.0125000000000002</v>
      </c>
      <c r="R23" s="292">
        <v>0</v>
      </c>
      <c r="S23" s="292">
        <v>0</v>
      </c>
      <c r="T23" s="292">
        <f t="shared" si="4"/>
        <v>2.9824999999999999</v>
      </c>
      <c r="U23" s="292">
        <f t="shared" si="5"/>
        <v>6.0000000000000053E-2</v>
      </c>
      <c r="V23" s="153"/>
      <c r="W23" s="292">
        <v>3.0425</v>
      </c>
      <c r="X23" s="153"/>
      <c r="Y23" s="292">
        <v>2.9824999999999999</v>
      </c>
      <c r="Z23" s="296">
        <f>_xll.qlSimpleQuoteSetValue(F23,Y23/100,Trigger)</f>
        <v>0</v>
      </c>
      <c r="AA23" s="70"/>
      <c r="AD23" s="169"/>
    </row>
    <row r="24" spans="1:30" x14ac:dyDescent="0.2">
      <c r="A24" s="69"/>
      <c r="B24" s="365" t="str">
        <f t="shared" si="3"/>
        <v>16Y</v>
      </c>
      <c r="C24" s="367" t="str">
        <f t="shared" si="3"/>
        <v>SM</v>
      </c>
      <c r="D24" s="367" t="str">
        <f t="shared" si="3"/>
        <v>6AB</v>
      </c>
      <c r="E24" s="364" t="str">
        <f t="shared" si="1"/>
        <v>AUDSM6AB16Y_Quote</v>
      </c>
      <c r="F24" s="364" t="str">
        <f>_xll.qlSimpleQuote(Currency&amp;$C24&amp;$D24&amp;$B24&amp;QuoteSuffix,,RateTickValue,Permanent,Trigger,ObjectOverwrite)</f>
        <v>AUDSM6AB16Y_Quote#0000</v>
      </c>
      <c r="G24" s="170" t="str">
        <f>_xll.ohRangeRetrieveError(F24)</f>
        <v/>
      </c>
      <c r="H24" s="141"/>
      <c r="J24" s="69"/>
      <c r="K24" s="290" t="s">
        <v>44</v>
      </c>
      <c r="L24" s="290" t="s">
        <v>252</v>
      </c>
      <c r="M24" s="290" t="s">
        <v>253</v>
      </c>
      <c r="N24" s="303" t="str">
        <f t="shared" si="2"/>
        <v>AUDSM6AB16Y</v>
      </c>
      <c r="O24" s="303" t="str">
        <v>AUDSM6AB16Y=ICAP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4"/>
        <v>#NUM!</v>
      </c>
      <c r="U24" s="292" t="e">
        <f t="shared" si="5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  <c r="AD24" s="169"/>
    </row>
    <row r="25" spans="1:30" x14ac:dyDescent="0.2">
      <c r="A25" s="69"/>
      <c r="B25" s="365" t="str">
        <f t="shared" si="3"/>
        <v>17Y</v>
      </c>
      <c r="C25" s="367" t="str">
        <f t="shared" si="3"/>
        <v>SM</v>
      </c>
      <c r="D25" s="367" t="str">
        <f t="shared" si="3"/>
        <v>6AB</v>
      </c>
      <c r="E25" s="364" t="str">
        <f t="shared" si="1"/>
        <v>AUDSM6AB17Y_Quote</v>
      </c>
      <c r="F25" s="364" t="str">
        <f>_xll.qlSimpleQuote(Currency&amp;$C25&amp;$D25&amp;$B25&amp;QuoteSuffix,,RateTickValue,Permanent,Trigger,ObjectOverwrite)</f>
        <v>AUDSM6AB17Y_Quote#0000</v>
      </c>
      <c r="G25" s="170" t="str">
        <f>_xll.ohRangeRetrieveError(F25)</f>
        <v/>
      </c>
      <c r="H25" s="141"/>
      <c r="J25" s="69"/>
      <c r="K25" s="290" t="s">
        <v>43</v>
      </c>
      <c r="L25" s="290" t="s">
        <v>252</v>
      </c>
      <c r="M25" s="290" t="s">
        <v>253</v>
      </c>
      <c r="N25" s="303" t="str">
        <f t="shared" si="2"/>
        <v>AUDSM6AB17Y</v>
      </c>
      <c r="O25" s="303" t="str">
        <v>AUDSM6AB17Y=ICAP</v>
      </c>
      <c r="P25" s="292" t="s">
        <v>108</v>
      </c>
      <c r="Q25" s="292" t="s">
        <v>108</v>
      </c>
      <c r="R25" s="292" t="s">
        <v>108</v>
      </c>
      <c r="S25" s="292" t="s">
        <v>108</v>
      </c>
      <c r="T25" s="292" t="e">
        <f t="shared" si="4"/>
        <v>#NUM!</v>
      </c>
      <c r="U25" s="292" t="e">
        <f t="shared" si="5"/>
        <v>#VALUE!</v>
      </c>
      <c r="V25" s="153"/>
      <c r="W25" s="292" t="e">
        <v>#NUM!</v>
      </c>
      <c r="X25" s="153"/>
      <c r="Y25" s="292" t="e">
        <v>#NUM!</v>
      </c>
      <c r="Z25" s="296">
        <f>_xll.qlSimpleQuoteSetValue(F25,Y25/100,Trigger)</f>
        <v>0</v>
      </c>
      <c r="AA25" s="70"/>
      <c r="AD25" s="169"/>
    </row>
    <row r="26" spans="1:30" x14ac:dyDescent="0.2">
      <c r="A26" s="69"/>
      <c r="B26" s="365" t="str">
        <f t="shared" si="3"/>
        <v>18Y</v>
      </c>
      <c r="C26" s="367" t="str">
        <f t="shared" si="3"/>
        <v>SM</v>
      </c>
      <c r="D26" s="367" t="str">
        <f t="shared" si="3"/>
        <v>6AB</v>
      </c>
      <c r="E26" s="364" t="str">
        <f t="shared" si="1"/>
        <v>AUDSM6AB18Y_Quote</v>
      </c>
      <c r="F26" s="364" t="str">
        <f>_xll.qlSimpleQuote(Currency&amp;$C26&amp;$D26&amp;$B26&amp;QuoteSuffix,,RateTickValue,Permanent,Trigger,ObjectOverwrite)</f>
        <v>AUDSM6AB18Y_Quote#0000</v>
      </c>
      <c r="G26" s="170" t="str">
        <f>_xll.ohRangeRetrieveError(F26)</f>
        <v/>
      </c>
      <c r="H26" s="141"/>
      <c r="J26" s="69"/>
      <c r="K26" s="290" t="s">
        <v>42</v>
      </c>
      <c r="L26" s="290" t="s">
        <v>252</v>
      </c>
      <c r="M26" s="290" t="s">
        <v>253</v>
      </c>
      <c r="N26" s="303" t="str">
        <f t="shared" si="2"/>
        <v>AUDSM6AB18Y</v>
      </c>
      <c r="O26" s="303" t="str">
        <v>AUDSM6AB18Y=ICAP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4"/>
        <v>#NUM!</v>
      </c>
      <c r="U26" s="292" t="e">
        <f t="shared" si="5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  <c r="AD26" s="169"/>
    </row>
    <row r="27" spans="1:30" x14ac:dyDescent="0.2">
      <c r="A27" s="69"/>
      <c r="B27" s="365" t="str">
        <f t="shared" si="3"/>
        <v>19Y</v>
      </c>
      <c r="C27" s="367" t="str">
        <f t="shared" si="3"/>
        <v>SM</v>
      </c>
      <c r="D27" s="367" t="str">
        <f t="shared" si="3"/>
        <v>6AB</v>
      </c>
      <c r="E27" s="364" t="str">
        <f t="shared" si="1"/>
        <v>AUDSM6AB19Y_Quote</v>
      </c>
      <c r="F27" s="364" t="str">
        <f>_xll.qlSimpleQuote(Currency&amp;$C27&amp;$D27&amp;$B27&amp;QuoteSuffix,,RateTickValue,Permanent,Trigger,ObjectOverwrite)</f>
        <v>AUDSM6AB19Y_Quote#0000</v>
      </c>
      <c r="G27" s="170" t="str">
        <f>_xll.ohRangeRetrieveError(F27)</f>
        <v/>
      </c>
      <c r="H27" s="141"/>
      <c r="J27" s="69"/>
      <c r="K27" s="290" t="s">
        <v>41</v>
      </c>
      <c r="L27" s="290" t="s">
        <v>252</v>
      </c>
      <c r="M27" s="290" t="s">
        <v>253</v>
      </c>
      <c r="N27" s="303" t="str">
        <f t="shared" si="2"/>
        <v>AUDSM6AB19Y</v>
      </c>
      <c r="O27" s="303" t="str">
        <v>AUDSM6AB19Y=ICAP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4"/>
        <v>#NUM!</v>
      </c>
      <c r="U27" s="292" t="e">
        <f t="shared" si="5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  <c r="AD27" s="169"/>
    </row>
    <row r="28" spans="1:30" x14ac:dyDescent="0.2">
      <c r="A28" s="69"/>
      <c r="B28" s="365" t="str">
        <f t="shared" si="3"/>
        <v>20Y</v>
      </c>
      <c r="C28" s="367" t="str">
        <f t="shared" si="3"/>
        <v>SM</v>
      </c>
      <c r="D28" s="367" t="str">
        <f t="shared" si="3"/>
        <v>6AB</v>
      </c>
      <c r="E28" s="364" t="str">
        <f t="shared" si="1"/>
        <v>AUDSM6AB20Y_Quote</v>
      </c>
      <c r="F28" s="364" t="str">
        <f>_xll.qlSimpleQuote(Currency&amp;$C28&amp;$D28&amp;$B28&amp;QuoteSuffix,,RateTickValue,Permanent,Trigger,ObjectOverwrite)</f>
        <v>AUDSM6AB20Y_Quote#0000</v>
      </c>
      <c r="G28" s="170" t="str">
        <f>_xll.ohRangeRetrieveError(F28)</f>
        <v/>
      </c>
      <c r="H28" s="141"/>
      <c r="J28" s="69"/>
      <c r="K28" s="290" t="s">
        <v>40</v>
      </c>
      <c r="L28" s="290" t="s">
        <v>252</v>
      </c>
      <c r="M28" s="290" t="s">
        <v>253</v>
      </c>
      <c r="N28" s="303" t="str">
        <f t="shared" si="2"/>
        <v>AUDSM6AB20Y</v>
      </c>
      <c r="O28" s="303" t="str">
        <v>AUDSM6AB20Y=ICAP</v>
      </c>
      <c r="P28" s="292">
        <v>3.0649999999999999</v>
      </c>
      <c r="Q28" s="292">
        <v>3.125</v>
      </c>
      <c r="R28" s="292">
        <v>0</v>
      </c>
      <c r="S28" s="292">
        <v>0</v>
      </c>
      <c r="T28" s="292">
        <f t="shared" si="4"/>
        <v>3.0949999999999998</v>
      </c>
      <c r="U28" s="292">
        <f t="shared" si="5"/>
        <v>6.0000000000000053E-2</v>
      </c>
      <c r="V28" s="153"/>
      <c r="W28" s="292">
        <v>3.1550000000000002</v>
      </c>
      <c r="X28" s="153"/>
      <c r="Y28" s="292">
        <v>3.0949999999999998</v>
      </c>
      <c r="Z28" s="296">
        <f>_xll.qlSimpleQuoteSetValue(F28,Y28/100,Trigger)</f>
        <v>0</v>
      </c>
      <c r="AA28" s="70"/>
      <c r="AD28" s="169"/>
    </row>
    <row r="29" spans="1:30" x14ac:dyDescent="0.2">
      <c r="A29" s="69"/>
      <c r="B29" s="365" t="str">
        <f t="shared" si="3"/>
        <v>21Y</v>
      </c>
      <c r="C29" s="367" t="str">
        <f t="shared" si="3"/>
        <v>SM</v>
      </c>
      <c r="D29" s="367" t="str">
        <f t="shared" si="3"/>
        <v>6AB</v>
      </c>
      <c r="E29" s="364" t="str">
        <f t="shared" si="1"/>
        <v>AUDSM6AB21Y_Quote</v>
      </c>
      <c r="F29" s="364" t="str">
        <f>_xll.qlSimpleQuote(Currency&amp;$C29&amp;$D29&amp;$B29&amp;QuoteSuffix,,RateTickValue,Permanent,Trigger,ObjectOverwrite)</f>
        <v>AUDSM6AB21Y_Quote#0000</v>
      </c>
      <c r="G29" s="170" t="str">
        <f>_xll.ohRangeRetrieveError(F29)</f>
        <v/>
      </c>
      <c r="H29" s="141"/>
      <c r="J29" s="69"/>
      <c r="K29" s="290" t="s">
        <v>39</v>
      </c>
      <c r="L29" s="290" t="s">
        <v>252</v>
      </c>
      <c r="M29" s="290" t="s">
        <v>253</v>
      </c>
      <c r="N29" s="303" t="str">
        <f t="shared" si="2"/>
        <v>AUDSM6AB21Y</v>
      </c>
      <c r="O29" s="303" t="str">
        <v>AUDSM6AB21Y=ICAP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4"/>
        <v>#NUM!</v>
      </c>
      <c r="U29" s="292" t="e">
        <f t="shared" si="5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  <c r="AD29" s="169"/>
    </row>
    <row r="30" spans="1:30" x14ac:dyDescent="0.2">
      <c r="A30" s="69"/>
      <c r="B30" s="365" t="str">
        <f t="shared" si="3"/>
        <v>22Y</v>
      </c>
      <c r="C30" s="367" t="str">
        <f t="shared" si="3"/>
        <v>SM</v>
      </c>
      <c r="D30" s="367" t="str">
        <f t="shared" si="3"/>
        <v>6AB</v>
      </c>
      <c r="E30" s="364" t="str">
        <f t="shared" si="1"/>
        <v>AUDSM6AB22Y_Quote</v>
      </c>
      <c r="F30" s="364" t="str">
        <f>_xll.qlSimpleQuote(Currency&amp;$C30&amp;$D30&amp;$B30&amp;QuoteSuffix,,RateTickValue,Permanent,Trigger,ObjectOverwrite)</f>
        <v>AUDSM6AB22Y_Quote#0000</v>
      </c>
      <c r="G30" s="170" t="str">
        <f>_xll.ohRangeRetrieveError(F30)</f>
        <v/>
      </c>
      <c r="H30" s="141"/>
      <c r="J30" s="69"/>
      <c r="K30" s="290" t="s">
        <v>38</v>
      </c>
      <c r="L30" s="290" t="s">
        <v>252</v>
      </c>
      <c r="M30" s="290" t="s">
        <v>253</v>
      </c>
      <c r="N30" s="303" t="str">
        <f t="shared" si="2"/>
        <v>AUDSM6AB22Y</v>
      </c>
      <c r="O30" s="303" t="str">
        <v>AUDSM6AB22Y=ICAP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4"/>
        <v>#NUM!</v>
      </c>
      <c r="U30" s="292" t="e">
        <f t="shared" si="5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  <c r="AD30" s="169"/>
    </row>
    <row r="31" spans="1:30" x14ac:dyDescent="0.2">
      <c r="A31" s="69"/>
      <c r="B31" s="365" t="str">
        <f t="shared" si="3"/>
        <v>23Y</v>
      </c>
      <c r="C31" s="367" t="str">
        <f t="shared" si="3"/>
        <v>SM</v>
      </c>
      <c r="D31" s="367" t="str">
        <f t="shared" si="3"/>
        <v>6AB</v>
      </c>
      <c r="E31" s="364" t="str">
        <f t="shared" si="1"/>
        <v>AUDSM6AB23Y_Quote</v>
      </c>
      <c r="F31" s="364" t="str">
        <f>_xll.qlSimpleQuote(Currency&amp;$C31&amp;$D31&amp;$B31&amp;QuoteSuffix,,RateTickValue,Permanent,Trigger,ObjectOverwrite)</f>
        <v>AUDSM6AB23Y_Quote#0000</v>
      </c>
      <c r="G31" s="170" t="str">
        <f>_xll.ohRangeRetrieveError(F31)</f>
        <v/>
      </c>
      <c r="H31" s="141"/>
      <c r="J31" s="69"/>
      <c r="K31" s="290" t="s">
        <v>37</v>
      </c>
      <c r="L31" s="290" t="s">
        <v>252</v>
      </c>
      <c r="M31" s="290" t="s">
        <v>253</v>
      </c>
      <c r="N31" s="303" t="str">
        <f t="shared" si="2"/>
        <v>AUDSM6AB23Y</v>
      </c>
      <c r="O31" s="303" t="str">
        <v>AUDSM6AB23Y=ICAP</v>
      </c>
      <c r="P31" s="292" t="s">
        <v>108</v>
      </c>
      <c r="Q31" s="292" t="s">
        <v>108</v>
      </c>
      <c r="R31" s="292" t="s">
        <v>108</v>
      </c>
      <c r="S31" s="292" t="s">
        <v>108</v>
      </c>
      <c r="T31" s="292" t="e">
        <f t="shared" si="4"/>
        <v>#NUM!</v>
      </c>
      <c r="U31" s="292" t="e">
        <f t="shared" si="5"/>
        <v>#VALUE!</v>
      </c>
      <c r="V31" s="153"/>
      <c r="W31" s="292" t="e">
        <v>#NUM!</v>
      </c>
      <c r="X31" s="153"/>
      <c r="Y31" s="292" t="e">
        <v>#NUM!</v>
      </c>
      <c r="Z31" s="296">
        <f>_xll.qlSimpleQuoteSetValue(F31,Y31/100,Trigger)</f>
        <v>0</v>
      </c>
      <c r="AA31" s="70"/>
      <c r="AD31" s="169"/>
    </row>
    <row r="32" spans="1:30" x14ac:dyDescent="0.2">
      <c r="A32" s="69"/>
      <c r="B32" s="365" t="str">
        <f t="shared" si="3"/>
        <v>24Y</v>
      </c>
      <c r="C32" s="367" t="str">
        <f t="shared" si="3"/>
        <v>SM</v>
      </c>
      <c r="D32" s="367" t="str">
        <f t="shared" si="3"/>
        <v>6AB</v>
      </c>
      <c r="E32" s="364" t="str">
        <f t="shared" si="1"/>
        <v>AUDSM6AB24Y_Quote</v>
      </c>
      <c r="F32" s="364" t="str">
        <f>_xll.qlSimpleQuote(Currency&amp;$C32&amp;$D32&amp;$B32&amp;QuoteSuffix,,RateTickValue,Permanent,Trigger,ObjectOverwrite)</f>
        <v>AUDSM6AB24Y_Quote#0000</v>
      </c>
      <c r="G32" s="170" t="str">
        <f>_xll.ohRangeRetrieveError(F32)</f>
        <v/>
      </c>
      <c r="H32" s="141"/>
      <c r="J32" s="69"/>
      <c r="K32" s="290" t="s">
        <v>36</v>
      </c>
      <c r="L32" s="290" t="s">
        <v>252</v>
      </c>
      <c r="M32" s="290" t="s">
        <v>253</v>
      </c>
      <c r="N32" s="303" t="str">
        <f t="shared" si="2"/>
        <v>AUDSM6AB24Y</v>
      </c>
      <c r="O32" s="303" t="str">
        <v>AUDSM6AB24Y=ICAP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4"/>
        <v>#NUM!</v>
      </c>
      <c r="U32" s="292" t="e">
        <f t="shared" si="5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  <c r="AD32" s="169"/>
    </row>
    <row r="33" spans="1:30" x14ac:dyDescent="0.2">
      <c r="A33" s="69"/>
      <c r="B33" s="365" t="str">
        <f t="shared" si="3"/>
        <v>25Y</v>
      </c>
      <c r="C33" s="367" t="str">
        <f t="shared" si="3"/>
        <v>SM</v>
      </c>
      <c r="D33" s="367" t="str">
        <f t="shared" si="3"/>
        <v>6AB</v>
      </c>
      <c r="E33" s="364" t="str">
        <f t="shared" si="1"/>
        <v>AUDSM6AB25Y_Quote</v>
      </c>
      <c r="F33" s="364" t="str">
        <f>_xll.qlSimpleQuote(Currency&amp;$C33&amp;$D33&amp;$B33&amp;QuoteSuffix,,RateTickValue,Permanent,Trigger,ObjectOverwrite)</f>
        <v>AUDSM6AB25Y_Quote#0000</v>
      </c>
      <c r="G33" s="170" t="str">
        <f>_xll.ohRangeRetrieveError(F33)</f>
        <v/>
      </c>
      <c r="H33" s="141"/>
      <c r="J33" s="69"/>
      <c r="K33" s="290" t="s">
        <v>35</v>
      </c>
      <c r="L33" s="290" t="s">
        <v>252</v>
      </c>
      <c r="M33" s="290" t="s">
        <v>253</v>
      </c>
      <c r="N33" s="303" t="str">
        <f t="shared" si="2"/>
        <v>AUDSM6AB25Y</v>
      </c>
      <c r="O33" s="303" t="str">
        <v>AUDSM6AB25Y=ICAP</v>
      </c>
      <c r="P33" s="292">
        <v>3.1324999999999998</v>
      </c>
      <c r="Q33" s="292">
        <v>3.1924999999999999</v>
      </c>
      <c r="R33" s="292">
        <v>0</v>
      </c>
      <c r="S33" s="292">
        <v>0</v>
      </c>
      <c r="T33" s="292">
        <f t="shared" si="4"/>
        <v>3.1624999999999996</v>
      </c>
      <c r="U33" s="292">
        <f t="shared" si="5"/>
        <v>6.0000000000000053E-2</v>
      </c>
      <c r="V33" s="153"/>
      <c r="W33" s="292">
        <v>3.2225000000000001</v>
      </c>
      <c r="X33" s="153"/>
      <c r="Y33" s="292">
        <v>3.1624999999999996</v>
      </c>
      <c r="Z33" s="296">
        <f>_xll.qlSimpleQuoteSetValue(F33,Y33/100,Trigger)</f>
        <v>0</v>
      </c>
      <c r="AA33" s="70"/>
      <c r="AD33" s="169"/>
    </row>
    <row r="34" spans="1:30" x14ac:dyDescent="0.2">
      <c r="A34" s="69"/>
      <c r="B34" s="365" t="str">
        <f t="shared" si="3"/>
        <v>26Y</v>
      </c>
      <c r="C34" s="367" t="str">
        <f t="shared" si="3"/>
        <v>SM</v>
      </c>
      <c r="D34" s="367" t="str">
        <f t="shared" si="3"/>
        <v>6AB</v>
      </c>
      <c r="E34" s="364" t="str">
        <f t="shared" si="1"/>
        <v>AUDSM6AB26Y_Quote</v>
      </c>
      <c r="F34" s="364" t="str">
        <f>_xll.qlSimpleQuote(Currency&amp;$C34&amp;$D34&amp;$B34&amp;QuoteSuffix,,RateTickValue,Permanent,Trigger,ObjectOverwrite)</f>
        <v>AUDSM6AB26Y_Quote#0000</v>
      </c>
      <c r="G34" s="170" t="str">
        <f>_xll.ohRangeRetrieveError(F34)</f>
        <v/>
      </c>
      <c r="H34" s="141"/>
      <c r="J34" s="69"/>
      <c r="K34" s="290" t="s">
        <v>34</v>
      </c>
      <c r="L34" s="290" t="s">
        <v>252</v>
      </c>
      <c r="M34" s="290" t="s">
        <v>253</v>
      </c>
      <c r="N34" s="303" t="str">
        <f t="shared" si="2"/>
        <v>AUDSM6AB26Y</v>
      </c>
      <c r="O34" s="303" t="str">
        <v>AUDSM6AB26Y=ICAP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4"/>
        <v>#NUM!</v>
      </c>
      <c r="U34" s="292" t="e">
        <f t="shared" si="5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  <c r="AD34" s="169"/>
    </row>
    <row r="35" spans="1:30" x14ac:dyDescent="0.2">
      <c r="A35" s="69"/>
      <c r="B35" s="365" t="str">
        <f t="shared" si="3"/>
        <v>27Y</v>
      </c>
      <c r="C35" s="367" t="str">
        <f t="shared" si="3"/>
        <v>SM</v>
      </c>
      <c r="D35" s="367" t="str">
        <f t="shared" si="3"/>
        <v>6AB</v>
      </c>
      <c r="E35" s="364" t="str">
        <f t="shared" si="1"/>
        <v>AUDSM6AB27Y_Quote</v>
      </c>
      <c r="F35" s="364" t="str">
        <f>_xll.qlSimpleQuote(Currency&amp;$C35&amp;$D35&amp;$B35&amp;QuoteSuffix,,RateTickValue,Permanent,Trigger,ObjectOverwrite)</f>
        <v>AUDSM6AB27Y_Quote#0000</v>
      </c>
      <c r="G35" s="170" t="str">
        <f>_xll.ohRangeRetrieveError(F35)</f>
        <v/>
      </c>
      <c r="H35" s="141"/>
      <c r="J35" s="69"/>
      <c r="K35" s="290" t="s">
        <v>33</v>
      </c>
      <c r="L35" s="290" t="s">
        <v>252</v>
      </c>
      <c r="M35" s="290" t="s">
        <v>253</v>
      </c>
      <c r="N35" s="303" t="str">
        <f t="shared" si="2"/>
        <v>AUDSM6AB27Y</v>
      </c>
      <c r="O35" s="303" t="str">
        <v>AUDSM6AB27Y=ICAP</v>
      </c>
      <c r="P35" s="292" t="s">
        <v>108</v>
      </c>
      <c r="Q35" s="292" t="s">
        <v>108</v>
      </c>
      <c r="R35" s="292" t="s">
        <v>108</v>
      </c>
      <c r="S35" s="292" t="s">
        <v>108</v>
      </c>
      <c r="T35" s="292" t="e">
        <f t="shared" si="4"/>
        <v>#NUM!</v>
      </c>
      <c r="U35" s="292" t="e">
        <f t="shared" si="5"/>
        <v>#VALUE!</v>
      </c>
      <c r="V35" s="153"/>
      <c r="W35" s="292" t="e">
        <v>#NUM!</v>
      </c>
      <c r="X35" s="153"/>
      <c r="Y35" s="292" t="e">
        <v>#NUM!</v>
      </c>
      <c r="Z35" s="296">
        <f>_xll.qlSimpleQuoteSetValue(F35,Y35/100,Trigger)</f>
        <v>0</v>
      </c>
      <c r="AA35" s="70"/>
      <c r="AD35" s="169"/>
    </row>
    <row r="36" spans="1:30" x14ac:dyDescent="0.2">
      <c r="A36" s="69"/>
      <c r="B36" s="365" t="str">
        <f t="shared" si="3"/>
        <v>28Y</v>
      </c>
      <c r="C36" s="367" t="str">
        <f t="shared" si="3"/>
        <v>SM</v>
      </c>
      <c r="D36" s="367" t="str">
        <f t="shared" si="3"/>
        <v>6AB</v>
      </c>
      <c r="E36" s="364" t="str">
        <f t="shared" si="1"/>
        <v>AUDSM6AB28Y_Quote</v>
      </c>
      <c r="F36" s="364" t="str">
        <f>_xll.qlSimpleQuote(Currency&amp;$C36&amp;$D36&amp;$B36&amp;QuoteSuffix,,RateTickValue,Permanent,Trigger,ObjectOverwrite)</f>
        <v>AUDSM6AB28Y_Quote#0000</v>
      </c>
      <c r="G36" s="170" t="str">
        <f>_xll.ohRangeRetrieveError(F36)</f>
        <v/>
      </c>
      <c r="H36" s="141"/>
      <c r="J36" s="69"/>
      <c r="K36" s="290" t="s">
        <v>32</v>
      </c>
      <c r="L36" s="290" t="s">
        <v>252</v>
      </c>
      <c r="M36" s="290" t="s">
        <v>253</v>
      </c>
      <c r="N36" s="303" t="str">
        <f t="shared" si="2"/>
        <v>AUDSM6AB28Y</v>
      </c>
      <c r="O36" s="303" t="str">
        <v>AUDSM6AB28Y=ICAP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4"/>
        <v>#NUM!</v>
      </c>
      <c r="U36" s="292" t="e">
        <f t="shared" si="5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  <c r="AD36" s="169"/>
    </row>
    <row r="37" spans="1:30" x14ac:dyDescent="0.2">
      <c r="A37" s="69"/>
      <c r="B37" s="365" t="str">
        <f t="shared" si="3"/>
        <v>29Y</v>
      </c>
      <c r="C37" s="367" t="str">
        <f t="shared" si="3"/>
        <v>SM</v>
      </c>
      <c r="D37" s="367" t="str">
        <f t="shared" si="3"/>
        <v>6AB</v>
      </c>
      <c r="E37" s="364" t="str">
        <f t="shared" si="1"/>
        <v>AUDSM6AB29Y_Quote</v>
      </c>
      <c r="F37" s="364" t="str">
        <f>_xll.qlSimpleQuote(Currency&amp;$C37&amp;$D37&amp;$B37&amp;QuoteSuffix,,RateTickValue,Permanent,Trigger,ObjectOverwrite)</f>
        <v>AUDSM6AB29Y_Quote#0000</v>
      </c>
      <c r="G37" s="170" t="str">
        <f>_xll.ohRangeRetrieveError(F37)</f>
        <v/>
      </c>
      <c r="H37" s="141"/>
      <c r="J37" s="69"/>
      <c r="K37" s="290" t="s">
        <v>31</v>
      </c>
      <c r="L37" s="290" t="s">
        <v>252</v>
      </c>
      <c r="M37" s="290" t="s">
        <v>253</v>
      </c>
      <c r="N37" s="303" t="str">
        <f t="shared" si="2"/>
        <v>AUDSM6AB29Y</v>
      </c>
      <c r="O37" s="303" t="str">
        <v>AUDSM6AB29Y=ICAP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4"/>
        <v>#NUM!</v>
      </c>
      <c r="U37" s="292" t="e">
        <f t="shared" si="5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  <c r="AD37" s="169"/>
    </row>
    <row r="38" spans="1:30" x14ac:dyDescent="0.2">
      <c r="A38" s="69"/>
      <c r="B38" s="365" t="str">
        <f t="shared" si="3"/>
        <v>30Y</v>
      </c>
      <c r="C38" s="367" t="str">
        <f t="shared" si="3"/>
        <v>SM</v>
      </c>
      <c r="D38" s="367" t="str">
        <f t="shared" si="3"/>
        <v>6AB</v>
      </c>
      <c r="E38" s="364" t="str">
        <f t="shared" si="1"/>
        <v>AUDSM6AB30Y_Quote</v>
      </c>
      <c r="F38" s="364" t="str">
        <f>_xll.qlSimpleQuote(Currency&amp;$C38&amp;$D38&amp;$B38&amp;QuoteSuffix,,RateTickValue,Permanent,Trigger,ObjectOverwrite)</f>
        <v>AUDSM6AB30Y_Quote#0000</v>
      </c>
      <c r="G38" s="170" t="str">
        <f>_xll.ohRangeRetrieveError(F38)</f>
        <v/>
      </c>
      <c r="H38" s="141"/>
      <c r="J38" s="69"/>
      <c r="K38" s="290" t="s">
        <v>30</v>
      </c>
      <c r="L38" s="290" t="s">
        <v>252</v>
      </c>
      <c r="M38" s="290" t="s">
        <v>253</v>
      </c>
      <c r="N38" s="303" t="str">
        <f t="shared" si="2"/>
        <v>AUDSM6AB30Y</v>
      </c>
      <c r="O38" s="303" t="str">
        <v>AUDSM6AB30Y=ICAP</v>
      </c>
      <c r="P38" s="292">
        <v>3.1425000000000001</v>
      </c>
      <c r="Q38" s="292">
        <v>3.2025000000000001</v>
      </c>
      <c r="R38" s="292">
        <v>0</v>
      </c>
      <c r="S38" s="292">
        <v>0</v>
      </c>
      <c r="T38" s="292">
        <f t="shared" si="4"/>
        <v>3.1725000000000003</v>
      </c>
      <c r="U38" s="292">
        <f t="shared" si="5"/>
        <v>6.0000000000000053E-2</v>
      </c>
      <c r="V38" s="153"/>
      <c r="W38" s="292">
        <v>3.2324999999999999</v>
      </c>
      <c r="X38" s="153"/>
      <c r="Y38" s="292">
        <v>3.1725000000000003</v>
      </c>
      <c r="Z38" s="296">
        <f>_xll.qlSimpleQuoteSetValue(F38,Y38/100,Trigger)</f>
        <v>0</v>
      </c>
      <c r="AA38" s="70"/>
      <c r="AD38" s="169"/>
    </row>
    <row r="39" spans="1:30" x14ac:dyDescent="0.2">
      <c r="A39" s="69"/>
      <c r="B39" s="365" t="str">
        <f t="shared" si="3"/>
        <v>35Y</v>
      </c>
      <c r="C39" s="367" t="str">
        <f t="shared" si="3"/>
        <v>SM</v>
      </c>
      <c r="D39" s="367" t="str">
        <f t="shared" si="3"/>
        <v>6AB</v>
      </c>
      <c r="E39" s="364" t="str">
        <f t="shared" si="1"/>
        <v>AUDSM6AB35Y_Quote</v>
      </c>
      <c r="F39" s="364" t="str">
        <f>_xll.qlSimpleQuote(Currency&amp;$C39&amp;$D39&amp;$B39&amp;QuoteSuffix,,RateTickValue,Permanent,Trigger,ObjectOverwrite)</f>
        <v>AUDSM6AB35Y_Quote#0000</v>
      </c>
      <c r="G39" s="170" t="str">
        <f>_xll.ohRangeRetrieveError(F39)</f>
        <v/>
      </c>
      <c r="H39" s="141"/>
      <c r="J39" s="69"/>
      <c r="K39" s="290" t="s">
        <v>29</v>
      </c>
      <c r="L39" s="290" t="s">
        <v>252</v>
      </c>
      <c r="M39" s="290" t="s">
        <v>253</v>
      </c>
      <c r="N39" s="303" t="str">
        <f t="shared" si="2"/>
        <v>AUDSM6AB35Y</v>
      </c>
      <c r="O39" s="303" t="str">
        <v>AUDSM6AB35Y=ICAP</v>
      </c>
      <c r="P39" s="292" t="s">
        <v>108</v>
      </c>
      <c r="Q39" s="292" t="s">
        <v>108</v>
      </c>
      <c r="R39" s="292" t="s">
        <v>108</v>
      </c>
      <c r="S39" s="292" t="s">
        <v>108</v>
      </c>
      <c r="T39" s="292" t="e">
        <f t="shared" si="4"/>
        <v>#NUM!</v>
      </c>
      <c r="U39" s="292" t="e">
        <f t="shared" si="5"/>
        <v>#VALUE!</v>
      </c>
      <c r="V39" s="153"/>
      <c r="W39" s="292" t="e">
        <v>#NUM!</v>
      </c>
      <c r="X39" s="153"/>
      <c r="Y39" s="292" t="e">
        <v>#NUM!</v>
      </c>
      <c r="Z39" s="296">
        <f>_xll.qlSimpleQuoteSetValue(F39,Y39/100,Trigger)</f>
        <v>0</v>
      </c>
      <c r="AA39" s="70"/>
      <c r="AD39" s="169"/>
    </row>
    <row r="40" spans="1:30" x14ac:dyDescent="0.2">
      <c r="A40" s="69"/>
      <c r="B40" s="365" t="str">
        <f t="shared" si="3"/>
        <v>40Y</v>
      </c>
      <c r="C40" s="367" t="str">
        <f t="shared" si="3"/>
        <v>SM</v>
      </c>
      <c r="D40" s="367" t="str">
        <f t="shared" si="3"/>
        <v>6AB</v>
      </c>
      <c r="E40" s="364" t="str">
        <f t="shared" si="1"/>
        <v>AUDSM6AB40Y_Quote</v>
      </c>
      <c r="F40" s="364" t="str">
        <f>_xll.qlSimpleQuote(Currency&amp;$C40&amp;$D40&amp;$B40&amp;QuoteSuffix,,RateTickValue,Permanent,Trigger,ObjectOverwrite)</f>
        <v>AUDSM6AB40Y_Quote#0000</v>
      </c>
      <c r="G40" s="170" t="str">
        <f>_xll.ohRangeRetrieveError(F40)</f>
        <v/>
      </c>
      <c r="H40" s="141"/>
      <c r="J40" s="69"/>
      <c r="K40" s="290" t="s">
        <v>28</v>
      </c>
      <c r="L40" s="290" t="s">
        <v>252</v>
      </c>
      <c r="M40" s="290" t="s">
        <v>253</v>
      </c>
      <c r="N40" s="303" t="str">
        <f t="shared" si="2"/>
        <v>AUDSM6AB40Y</v>
      </c>
      <c r="O40" s="303" t="str">
        <v>AUDSM6AB40Y=ICAP</v>
      </c>
      <c r="P40" s="292">
        <v>3.1025</v>
      </c>
      <c r="Q40" s="292">
        <v>3.1625000000000001</v>
      </c>
      <c r="R40" s="292">
        <v>0</v>
      </c>
      <c r="S40" s="292">
        <v>0</v>
      </c>
      <c r="T40" s="292">
        <f t="shared" si="4"/>
        <v>3.1325000000000003</v>
      </c>
      <c r="U40" s="292">
        <f t="shared" si="5"/>
        <v>6.0000000000000053E-2</v>
      </c>
      <c r="V40" s="153"/>
      <c r="W40" s="292">
        <v>3.1924999999999999</v>
      </c>
      <c r="X40" s="153"/>
      <c r="Y40" s="292">
        <v>3.1325000000000003</v>
      </c>
      <c r="Z40" s="296">
        <f>_xll.qlSimpleQuoteSetValue(F40,Y40/100,Trigger)</f>
        <v>0</v>
      </c>
      <c r="AA40" s="70"/>
      <c r="AD40" s="169"/>
    </row>
    <row r="41" spans="1:30" x14ac:dyDescent="0.2">
      <c r="A41" s="69"/>
      <c r="B41" s="365" t="str">
        <f t="shared" si="3"/>
        <v>50Y</v>
      </c>
      <c r="C41" s="367" t="str">
        <f t="shared" si="3"/>
        <v>SM</v>
      </c>
      <c r="D41" s="367" t="str">
        <f t="shared" si="3"/>
        <v>6AB</v>
      </c>
      <c r="E41" s="364" t="str">
        <f t="shared" si="1"/>
        <v>AUDSM6AB50Y_Quote</v>
      </c>
      <c r="F41" s="364" t="str">
        <f>_xll.qlSimpleQuote(Currency&amp;$C41&amp;$D41&amp;$B41&amp;QuoteSuffix,,RateTickValue,Permanent,Trigger,ObjectOverwrite)</f>
        <v>AUDSM6AB50Y_Quote#0000</v>
      </c>
      <c r="G41" s="170" t="str">
        <f>_xll.ohRangeRetrieveError(F41)</f>
        <v/>
      </c>
      <c r="H41" s="141"/>
      <c r="J41" s="69"/>
      <c r="K41" s="290" t="s">
        <v>26</v>
      </c>
      <c r="L41" s="290" t="s">
        <v>252</v>
      </c>
      <c r="M41" s="290" t="s">
        <v>253</v>
      </c>
      <c r="N41" s="303" t="str">
        <f t="shared" si="2"/>
        <v>AUDSM6AB50Y</v>
      </c>
      <c r="O41" s="303" t="str">
        <v>AUDSM6AB50Y=ICAP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4"/>
        <v>#NUM!</v>
      </c>
      <c r="U41" s="292" t="e">
        <f t="shared" si="5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  <c r="AD41" s="169"/>
    </row>
    <row r="42" spans="1:30" x14ac:dyDescent="0.2">
      <c r="A42" s="69"/>
      <c r="B42" s="368" t="str">
        <f t="shared" si="3"/>
        <v>60Y</v>
      </c>
      <c r="C42" s="369" t="str">
        <f t="shared" si="3"/>
        <v>SM</v>
      </c>
      <c r="D42" s="369" t="str">
        <f t="shared" si="3"/>
        <v>6AB</v>
      </c>
      <c r="E42" s="370" t="str">
        <f t="shared" si="1"/>
        <v>AUDSM6AB60Y_Quote</v>
      </c>
      <c r="F42" s="370" t="str">
        <f>_xll.qlSimpleQuote(Currency&amp;$C42&amp;$D42&amp;$B42&amp;QuoteSuffix,,RateTickValue,Permanent,Trigger,ObjectOverwrite)</f>
        <v>AUDSM6AB60Y_Quote#0000</v>
      </c>
      <c r="G42" s="171" t="str">
        <f>_xll.ohRangeRetrieveError(F42)</f>
        <v/>
      </c>
      <c r="H42" s="141"/>
      <c r="J42" s="69"/>
      <c r="K42" s="293" t="s">
        <v>25</v>
      </c>
      <c r="L42" s="293" t="s">
        <v>252</v>
      </c>
      <c r="M42" s="293" t="s">
        <v>253</v>
      </c>
      <c r="N42" s="305" t="str">
        <f t="shared" si="2"/>
        <v>AUDSM6AB60Y</v>
      </c>
      <c r="O42" s="305" t="str">
        <v>AUDSM6AB60Y=ICAP</v>
      </c>
      <c r="P42" s="295" t="s">
        <v>108</v>
      </c>
      <c r="Q42" s="295" t="s">
        <v>108</v>
      </c>
      <c r="R42" s="295" t="s">
        <v>108</v>
      </c>
      <c r="S42" s="295" t="s">
        <v>108</v>
      </c>
      <c r="T42" s="295" t="e">
        <f t="shared" si="4"/>
        <v>#NUM!</v>
      </c>
      <c r="U42" s="295" t="e">
        <f t="shared" si="5"/>
        <v>#VALUE!</v>
      </c>
      <c r="V42" s="153"/>
      <c r="W42" s="295" t="e">
        <v>#NUM!</v>
      </c>
      <c r="X42" s="153"/>
      <c r="Y42" s="295" t="e">
        <v>#NUM!</v>
      </c>
      <c r="Z42" s="297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4.7109375" style="155" customWidth="1"/>
    <col min="12" max="13" width="3" style="155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254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298">
        <f>_xll.ohTrigger(AB5:AB42)</f>
        <v>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obj_003bf#0000</v>
      </c>
      <c r="V3" s="7"/>
      <c r="W3" s="7"/>
      <c r="X3" s="49"/>
      <c r="Y3" s="49"/>
      <c r="Z3" s="49"/>
      <c r="AA3" s="7"/>
      <c r="AB3" s="32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09:16:11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7" t="str">
        <f>IF(ISBLANK(K5),"",K5)</f>
        <v>3M</v>
      </c>
      <c r="C5" s="287" t="s">
        <v>256</v>
      </c>
      <c r="D5" s="287" t="s">
        <v>257</v>
      </c>
      <c r="E5" s="376" t="str">
        <f t="shared" ref="E5:E42" si="0">IF(ISBLANK(C5),"#",Currency&amp;$C5&amp;$D5&amp;$B5&amp;QuoteSuffix)</f>
        <v>AUD1BR3BR3M_Quote</v>
      </c>
      <c r="F5" s="376" t="str">
        <f>_xll.qlSimpleQuote(E5,,RateTickValue,Permanent,Trigger,ObjectOverwrite)</f>
        <v>AUD1BR3BR3M_Quote#0000</v>
      </c>
      <c r="G5" s="186" t="str">
        <f>_xll.ohRangeRetrieveError(F5)</f>
        <v/>
      </c>
      <c r="H5" s="141"/>
      <c r="I5" s="155"/>
      <c r="J5" s="189"/>
      <c r="K5" s="290" t="s">
        <v>17</v>
      </c>
      <c r="L5" s="290" t="s">
        <v>255</v>
      </c>
      <c r="M5" s="290" t="s">
        <v>250</v>
      </c>
      <c r="N5" s="303" t="str">
        <f>"AU"&amp;L5&amp;M5&amp;K5</f>
        <v>AUBR3AB3M</v>
      </c>
      <c r="O5" s="291" t="str">
        <f t="array" ref="O5:O42">Instruments&amp;"="&amp;VLOOKUP(Contributor,ContributorTable,2,FALSE)</f>
        <v>AUBR3AB3M=ICAA</v>
      </c>
      <c r="P5" s="353">
        <v>11</v>
      </c>
      <c r="Q5" s="353">
        <v>13</v>
      </c>
      <c r="R5" s="371">
        <v>0</v>
      </c>
      <c r="S5" s="372">
        <v>0</v>
      </c>
      <c r="T5" s="353">
        <f>_xll.qlMidEquivalent(P5,Q5)</f>
        <v>12</v>
      </c>
      <c r="U5" s="373">
        <v>0.5</v>
      </c>
      <c r="V5" s="292" t="b">
        <f t="shared" ref="V5:V42" si="1">IF(ISNUMBER(T5),TRUE,FALSE)</f>
        <v>1</v>
      </c>
      <c r="W5" s="353">
        <f t="array" ref="W5:W40">_xll.qlInterpolationInterpolate(U3,U5:U42)</f>
        <v>12</v>
      </c>
      <c r="X5" s="153"/>
      <c r="Y5" s="353">
        <v>12</v>
      </c>
      <c r="Z5" s="153"/>
      <c r="AA5" s="352">
        <f t="array" ref="AA5:AA42">QuoteLive</f>
        <v>12</v>
      </c>
      <c r="AB5" s="315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90" t="str">
        <f t="shared" ref="B6:B42" si="2">IF(ISBLANK(K6),"",K6)</f>
        <v>6M</v>
      </c>
      <c r="C6" s="367" t="s">
        <v>256</v>
      </c>
      <c r="D6" s="366" t="s">
        <v>257</v>
      </c>
      <c r="E6" s="364" t="str">
        <f t="shared" si="0"/>
        <v>AUD1BR3BR6M_Quote</v>
      </c>
      <c r="F6" s="364" t="str">
        <f>_xll.qlSimpleQuote(E6,,RateTickValue,Permanent,Trigger,ObjectOverwrite)</f>
        <v>AUD1BR3BR6M_Quote#0000</v>
      </c>
      <c r="G6" s="187" t="str">
        <f>_xll.ohRangeRetrieveError(F6)</f>
        <v/>
      </c>
      <c r="H6" s="141"/>
      <c r="I6" s="155"/>
      <c r="J6" s="189"/>
      <c r="K6" s="290" t="s">
        <v>14</v>
      </c>
      <c r="L6" s="290" t="s">
        <v>255</v>
      </c>
      <c r="M6" s="290" t="s">
        <v>250</v>
      </c>
      <c r="N6" s="303" t="str">
        <f t="shared" ref="N6:N42" si="3">"AU"&amp;L6&amp;M6&amp;K6</f>
        <v>AUBR3AB6M</v>
      </c>
      <c r="O6" s="291" t="str">
        <v>AUBR3AB6M=ICAA</v>
      </c>
      <c r="P6" s="353">
        <v>11</v>
      </c>
      <c r="Q6" s="353">
        <v>13</v>
      </c>
      <c r="R6" s="374">
        <v>0</v>
      </c>
      <c r="S6" s="372">
        <v>0</v>
      </c>
      <c r="T6" s="353">
        <f>_xll.qlMidEquivalent(P6,Q6)</f>
        <v>12</v>
      </c>
      <c r="U6" s="373">
        <v>1</v>
      </c>
      <c r="V6" s="292" t="b">
        <f t="shared" si="1"/>
        <v>1</v>
      </c>
      <c r="W6" s="353">
        <v>12</v>
      </c>
      <c r="X6" s="153"/>
      <c r="Y6" s="353">
        <v>12</v>
      </c>
      <c r="Z6" s="153"/>
      <c r="AA6" s="353">
        <v>12</v>
      </c>
      <c r="AB6" s="296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90" t="str">
        <f t="shared" si="2"/>
        <v>9M</v>
      </c>
      <c r="C7" s="367" t="s">
        <v>256</v>
      </c>
      <c r="D7" s="366" t="s">
        <v>257</v>
      </c>
      <c r="E7" s="364" t="str">
        <f t="shared" si="0"/>
        <v>AUD1BR3BR9M_Quote</v>
      </c>
      <c r="F7" s="364" t="str">
        <f>_xll.qlSimpleQuote(E7,,RateTickValue,Permanent,Trigger,ObjectOverwrite)</f>
        <v>AUD1BR3BR9M_Quote#0000</v>
      </c>
      <c r="G7" s="187" t="str">
        <f>_xll.ohRangeRetrieveError(F7)</f>
        <v/>
      </c>
      <c r="H7" s="141"/>
      <c r="J7" s="189"/>
      <c r="K7" s="290" t="s">
        <v>11</v>
      </c>
      <c r="L7" s="290" t="s">
        <v>255</v>
      </c>
      <c r="M7" s="290" t="s">
        <v>250</v>
      </c>
      <c r="N7" s="303" t="str">
        <f t="shared" si="3"/>
        <v>AUBR3AB9M</v>
      </c>
      <c r="O7" s="291" t="str">
        <v>AUBR3AB9M=ICAA</v>
      </c>
      <c r="P7" s="353">
        <v>10.75</v>
      </c>
      <c r="Q7" s="353">
        <v>12.75</v>
      </c>
      <c r="R7" s="374">
        <v>0</v>
      </c>
      <c r="S7" s="372">
        <v>0</v>
      </c>
      <c r="T7" s="353">
        <f>_xll.qlMidEquivalent(P7,Q7)</f>
        <v>11.75</v>
      </c>
      <c r="U7" s="373">
        <v>1.25</v>
      </c>
      <c r="V7" s="292" t="b">
        <f t="shared" si="1"/>
        <v>1</v>
      </c>
      <c r="W7" s="353">
        <v>11.75</v>
      </c>
      <c r="X7" s="153"/>
      <c r="Y7" s="353">
        <v>12</v>
      </c>
      <c r="Z7" s="153"/>
      <c r="AA7" s="353">
        <v>11.75</v>
      </c>
      <c r="AB7" s="296">
        <f>_xll.qlSimpleQuoteSetValue(F7,AA7/10000,Trigger)</f>
        <v>-2.4999999999999849E-5</v>
      </c>
      <c r="AC7" s="70"/>
      <c r="AD7" s="155"/>
    </row>
    <row r="8" spans="1:30" ht="11.25" customHeight="1" x14ac:dyDescent="0.25">
      <c r="A8" s="69"/>
      <c r="B8" s="290" t="str">
        <f t="shared" si="2"/>
        <v>1Y</v>
      </c>
      <c r="C8" s="367" t="s">
        <v>256</v>
      </c>
      <c r="D8" s="366" t="s">
        <v>257</v>
      </c>
      <c r="E8" s="364" t="str">
        <f t="shared" si="0"/>
        <v>AUD1BR3BR1Y_Quote</v>
      </c>
      <c r="F8" s="364" t="str">
        <f>_xll.qlSimpleQuote(E8,,RateTickValue,Permanent,Trigger,ObjectOverwrite)</f>
        <v>AUD1BR3BR1Y_Quote#0000</v>
      </c>
      <c r="G8" s="187" t="str">
        <f>_xll.ohRangeRetrieveError(F8)</f>
        <v/>
      </c>
      <c r="H8" s="141"/>
      <c r="I8" s="168"/>
      <c r="J8" s="190"/>
      <c r="K8" s="290" t="s">
        <v>8</v>
      </c>
      <c r="L8" s="290" t="s">
        <v>255</v>
      </c>
      <c r="M8" s="290" t="s">
        <v>250</v>
      </c>
      <c r="N8" s="303" t="str">
        <f t="shared" si="3"/>
        <v>AUBR3AB1Y</v>
      </c>
      <c r="O8" s="291" t="str">
        <v>AUBR3AB1Y=ICAA</v>
      </c>
      <c r="P8" s="353">
        <v>10.5</v>
      </c>
      <c r="Q8" s="353">
        <v>12.5</v>
      </c>
      <c r="R8" s="374">
        <v>0</v>
      </c>
      <c r="S8" s="372">
        <v>0</v>
      </c>
      <c r="T8" s="353">
        <f>_xll.qlMidEquivalent(P8,Q8)</f>
        <v>11.5</v>
      </c>
      <c r="U8" s="373">
        <v>1.5</v>
      </c>
      <c r="V8" s="292" t="b">
        <f t="shared" si="1"/>
        <v>1</v>
      </c>
      <c r="W8" s="353">
        <v>11.5</v>
      </c>
      <c r="X8" s="153"/>
      <c r="Y8" s="353">
        <v>11.5</v>
      </c>
      <c r="Z8" s="153"/>
      <c r="AA8" s="353">
        <v>11.5</v>
      </c>
      <c r="AB8" s="296">
        <f>_xll.qlSimpleQuoteSetValue(F8,AA8/10000,Trigger)</f>
        <v>0</v>
      </c>
      <c r="AC8" s="70"/>
    </row>
    <row r="9" spans="1:30" ht="11.25" customHeight="1" x14ac:dyDescent="0.25">
      <c r="A9" s="69"/>
      <c r="B9" s="290" t="str">
        <f t="shared" si="2"/>
        <v>15M</v>
      </c>
      <c r="C9" s="367" t="s">
        <v>256</v>
      </c>
      <c r="D9" s="366" t="s">
        <v>257</v>
      </c>
      <c r="E9" s="364" t="str">
        <f t="shared" si="0"/>
        <v>AUD1BR3BR15M_Quote</v>
      </c>
      <c r="F9" s="364" t="str">
        <f>_xll.qlSimpleQuote(E9,,RateTickValue,Permanent,Trigger,ObjectOverwrite)</f>
        <v>AUD1BR3BR15M_Quote#0000</v>
      </c>
      <c r="G9" s="187" t="str">
        <f>_xll.ohRangeRetrieveError(F9)</f>
        <v/>
      </c>
      <c r="H9" s="141"/>
      <c r="I9" s="168"/>
      <c r="J9" s="190"/>
      <c r="K9" s="290" t="s">
        <v>66</v>
      </c>
      <c r="L9" s="290" t="s">
        <v>255</v>
      </c>
      <c r="M9" s="290" t="s">
        <v>250</v>
      </c>
      <c r="N9" s="303" t="str">
        <f t="shared" si="3"/>
        <v>AUBR3AB15M</v>
      </c>
      <c r="O9" s="291" t="str">
        <v>AUBR3AB15M=ICAA</v>
      </c>
      <c r="P9" s="353" t="s">
        <v>108</v>
      </c>
      <c r="Q9" s="353" t="s">
        <v>108</v>
      </c>
      <c r="R9" s="374" t="s">
        <v>108</v>
      </c>
      <c r="S9" s="372" t="s">
        <v>108</v>
      </c>
      <c r="T9" s="353" t="e">
        <f>_xll.qlMidEquivalent(P9,Q9)</f>
        <v>#NUM!</v>
      </c>
      <c r="U9" s="373">
        <v>1.75</v>
      </c>
      <c r="V9" s="292" t="b">
        <f t="shared" si="1"/>
        <v>0</v>
      </c>
      <c r="W9" s="353">
        <v>11.300359688253774</v>
      </c>
      <c r="X9" s="153"/>
      <c r="Y9" s="353">
        <v>11.177977515670722</v>
      </c>
      <c r="Z9" s="153"/>
      <c r="AA9" s="353">
        <v>11.300359688253774</v>
      </c>
      <c r="AB9" s="296">
        <f>_xll.qlSimpleQuoteSetValue(F9,AA9/10000,Trigger)</f>
        <v>1.2238217258305232E-5</v>
      </c>
      <c r="AC9" s="70"/>
    </row>
    <row r="10" spans="1:30" ht="11.25" customHeight="1" x14ac:dyDescent="0.2">
      <c r="A10" s="69"/>
      <c r="B10" s="290" t="str">
        <f t="shared" si="2"/>
        <v>18M</v>
      </c>
      <c r="C10" s="367" t="s">
        <v>256</v>
      </c>
      <c r="D10" s="366" t="s">
        <v>257</v>
      </c>
      <c r="E10" s="364" t="str">
        <f t="shared" si="0"/>
        <v>AUD1BR3BR18M_Quote</v>
      </c>
      <c r="F10" s="364" t="str">
        <f>_xll.qlSimpleQuote(E10,,RateTickValue,Permanent,Trigger,ObjectOverwrite)</f>
        <v>AUD1BR3BR18M_Quote#0000</v>
      </c>
      <c r="G10" s="187" t="str">
        <f>_xll.ohRangeRetrieveError(F10)</f>
        <v/>
      </c>
      <c r="H10" s="141"/>
      <c r="J10" s="190"/>
      <c r="K10" s="290" t="s">
        <v>65</v>
      </c>
      <c r="L10" s="290" t="s">
        <v>255</v>
      </c>
      <c r="M10" s="290" t="s">
        <v>250</v>
      </c>
      <c r="N10" s="303" t="str">
        <f t="shared" si="3"/>
        <v>AUBR3AB18M</v>
      </c>
      <c r="O10" s="291" t="str">
        <v>AUBR3AB18M=ICAA</v>
      </c>
      <c r="P10" s="353" t="s">
        <v>108</v>
      </c>
      <c r="Q10" s="353" t="s">
        <v>108</v>
      </c>
      <c r="R10" s="374" t="s">
        <v>108</v>
      </c>
      <c r="S10" s="372" t="s">
        <v>108</v>
      </c>
      <c r="T10" s="353" t="e">
        <f>_xll.qlMidEquivalent(P10,Q10)</f>
        <v>#NUM!</v>
      </c>
      <c r="U10" s="135">
        <v>2</v>
      </c>
      <c r="V10" s="292" t="b">
        <f t="shared" si="1"/>
        <v>0</v>
      </c>
      <c r="W10" s="353">
        <v>11.143087937308978</v>
      </c>
      <c r="X10" s="153"/>
      <c r="Y10" s="353">
        <v>10.94947561127368</v>
      </c>
      <c r="Z10" s="153"/>
      <c r="AA10" s="353">
        <v>11.143087937308978</v>
      </c>
      <c r="AB10" s="296">
        <f>_xll.qlSimpleQuoteSetValue(F10,AA10/10000,Trigger)</f>
        <v>1.9361232603529828E-5</v>
      </c>
      <c r="AC10" s="70"/>
    </row>
    <row r="11" spans="1:30" ht="11.25" customHeight="1" x14ac:dyDescent="0.2">
      <c r="A11" s="69"/>
      <c r="B11" s="290" t="str">
        <f t="shared" si="2"/>
        <v>21M</v>
      </c>
      <c r="C11" s="367" t="s">
        <v>256</v>
      </c>
      <c r="D11" s="366" t="s">
        <v>257</v>
      </c>
      <c r="E11" s="364" t="str">
        <f t="shared" si="0"/>
        <v>AUD1BR3BR21M_Quote</v>
      </c>
      <c r="F11" s="364" t="str">
        <f>_xll.qlSimpleQuote(E11,,RateTickValue,Permanent,Trigger,ObjectOverwrite)</f>
        <v>AUD1BR3BR21M_Quote#0000</v>
      </c>
      <c r="G11" s="187" t="str">
        <f>_xll.ohRangeRetrieveError(F11)</f>
        <v/>
      </c>
      <c r="H11" s="141"/>
      <c r="J11" s="190"/>
      <c r="K11" s="290" t="s">
        <v>64</v>
      </c>
      <c r="L11" s="290" t="s">
        <v>255</v>
      </c>
      <c r="M11" s="290" t="s">
        <v>250</v>
      </c>
      <c r="N11" s="303" t="str">
        <f t="shared" si="3"/>
        <v>AUBR3AB21M</v>
      </c>
      <c r="O11" s="291" t="str">
        <v>AUBR3AB21M=ICAA</v>
      </c>
      <c r="P11" s="353" t="s">
        <v>108</v>
      </c>
      <c r="Q11" s="353" t="s">
        <v>108</v>
      </c>
      <c r="R11" s="374" t="s">
        <v>108</v>
      </c>
      <c r="S11" s="372" t="s">
        <v>108</v>
      </c>
      <c r="T11" s="353" t="e">
        <f>_xll.qlMidEquivalent(P11,Q11)</f>
        <v>#NUM!</v>
      </c>
      <c r="U11" s="135">
        <v>3</v>
      </c>
      <c r="V11" s="292" t="b">
        <f t="shared" si="1"/>
        <v>0</v>
      </c>
      <c r="W11" s="353">
        <v>10.744322855110417</v>
      </c>
      <c r="X11" s="153"/>
      <c r="Y11" s="353">
        <v>10.59764025073156</v>
      </c>
      <c r="Z11" s="153"/>
      <c r="AA11" s="353">
        <v>10.744322855110417</v>
      </c>
      <c r="AB11" s="296">
        <f>_xll.qlSimpleQuoteSetValue(F11,AA11/10000,Trigger)</f>
        <v>1.4668260437885683E-5</v>
      </c>
      <c r="AC11" s="70"/>
    </row>
    <row r="12" spans="1:30" ht="11.25" customHeight="1" x14ac:dyDescent="0.2">
      <c r="A12" s="69"/>
      <c r="B12" s="290" t="str">
        <f t="shared" si="2"/>
        <v>2Y</v>
      </c>
      <c r="C12" s="367" t="s">
        <v>256</v>
      </c>
      <c r="D12" s="366" t="s">
        <v>257</v>
      </c>
      <c r="E12" s="364" t="str">
        <f t="shared" si="0"/>
        <v>AUD1BR3BR2Y_Quote</v>
      </c>
      <c r="F12" s="364" t="str">
        <f>_xll.qlSimpleQuote(E12,,RateTickValue,Permanent,Trigger,ObjectOverwrite)</f>
        <v>AUD1BR3BR2Y_Quote#0000</v>
      </c>
      <c r="G12" s="187" t="str">
        <f>_xll.ohRangeRetrieveError(F12)</f>
        <v/>
      </c>
      <c r="H12" s="141"/>
      <c r="J12" s="190"/>
      <c r="K12" s="290" t="s">
        <v>58</v>
      </c>
      <c r="L12" s="290" t="s">
        <v>255</v>
      </c>
      <c r="M12" s="290" t="s">
        <v>250</v>
      </c>
      <c r="N12" s="303" t="str">
        <f t="shared" si="3"/>
        <v>AUBR3AB2Y</v>
      </c>
      <c r="O12" s="291" t="str">
        <v>AUBR3AB2Y=ICAA</v>
      </c>
      <c r="P12" s="353">
        <v>9.25</v>
      </c>
      <c r="Q12" s="353">
        <v>11.25</v>
      </c>
      <c r="R12" s="374">
        <v>0</v>
      </c>
      <c r="S12" s="372">
        <v>0</v>
      </c>
      <c r="T12" s="353">
        <f>_xll.qlMidEquivalent(P12,Q12)</f>
        <v>10.25</v>
      </c>
      <c r="U12" s="135">
        <v>4</v>
      </c>
      <c r="V12" s="292" t="b">
        <f t="shared" si="1"/>
        <v>1</v>
      </c>
      <c r="W12" s="353">
        <v>10.25</v>
      </c>
      <c r="X12" s="153"/>
      <c r="Y12" s="353">
        <v>10.25</v>
      </c>
      <c r="Z12" s="153"/>
      <c r="AA12" s="353">
        <v>10.25</v>
      </c>
      <c r="AB12" s="296">
        <f>_xll.qlSimpleQuoteSetValue(F12,AA12/10000,Trigger)</f>
        <v>0</v>
      </c>
      <c r="AC12" s="70"/>
    </row>
    <row r="13" spans="1:30" ht="11.25" customHeight="1" x14ac:dyDescent="0.2">
      <c r="A13" s="69"/>
      <c r="B13" s="290" t="str">
        <f t="shared" si="2"/>
        <v>3Y</v>
      </c>
      <c r="C13" s="367" t="s">
        <v>256</v>
      </c>
      <c r="D13" s="366" t="s">
        <v>257</v>
      </c>
      <c r="E13" s="364" t="str">
        <f t="shared" si="0"/>
        <v>AUD1BR3BR3Y_Quote</v>
      </c>
      <c r="F13" s="364" t="str">
        <f>_xll.qlSimpleQuote(E13,,RateTickValue,Permanent,Trigger,ObjectOverwrite)</f>
        <v>AUD1BR3BR3Y_Quote#0000</v>
      </c>
      <c r="G13" s="187" t="str">
        <f>_xll.ohRangeRetrieveError(F13)</f>
        <v/>
      </c>
      <c r="H13" s="141"/>
      <c r="J13" s="190"/>
      <c r="K13" s="290" t="s">
        <v>57</v>
      </c>
      <c r="L13" s="290" t="s">
        <v>255</v>
      </c>
      <c r="M13" s="290" t="s">
        <v>250</v>
      </c>
      <c r="N13" s="303" t="str">
        <f t="shared" si="3"/>
        <v>AUBR3AB3Y</v>
      </c>
      <c r="O13" s="291" t="str">
        <v>AUBR3AB3Y=ICAA</v>
      </c>
      <c r="P13" s="353">
        <v>8.375</v>
      </c>
      <c r="Q13" s="353">
        <v>10.375</v>
      </c>
      <c r="R13" s="374">
        <v>0</v>
      </c>
      <c r="S13" s="372">
        <v>0</v>
      </c>
      <c r="T13" s="353">
        <f>_xll.qlMidEquivalent(P13,Q13)</f>
        <v>9.375</v>
      </c>
      <c r="U13" s="135">
        <v>5</v>
      </c>
      <c r="V13" s="292" t="b">
        <f t="shared" si="1"/>
        <v>1</v>
      </c>
      <c r="W13" s="353">
        <v>9.375</v>
      </c>
      <c r="X13" s="153"/>
      <c r="Y13" s="353">
        <v>9.125</v>
      </c>
      <c r="Z13" s="153"/>
      <c r="AA13" s="353">
        <v>9.375</v>
      </c>
      <c r="AB13" s="296">
        <f>_xll.qlSimpleQuoteSetValue(F13,AA13/10000,Trigger)</f>
        <v>2.4999999999999957E-5</v>
      </c>
      <c r="AC13" s="70"/>
    </row>
    <row r="14" spans="1:30" ht="11.25" customHeight="1" x14ac:dyDescent="0.2">
      <c r="A14" s="69"/>
      <c r="B14" s="290" t="str">
        <f t="shared" si="2"/>
        <v>4Y</v>
      </c>
      <c r="C14" s="367" t="s">
        <v>256</v>
      </c>
      <c r="D14" s="366" t="s">
        <v>257</v>
      </c>
      <c r="E14" s="364" t="str">
        <f t="shared" si="0"/>
        <v>AUD1BR3BR4Y_Quote</v>
      </c>
      <c r="F14" s="364" t="str">
        <f>_xll.qlSimpleQuote(E14,,RateTickValue,Permanent,Trigger,ObjectOverwrite)</f>
        <v>AUD1BR3BR4Y_Quote#0000</v>
      </c>
      <c r="G14" s="187" t="str">
        <f>_xll.ohRangeRetrieveError(F14)</f>
        <v/>
      </c>
      <c r="H14" s="141"/>
      <c r="J14" s="190"/>
      <c r="K14" s="290" t="s">
        <v>56</v>
      </c>
      <c r="L14" s="290" t="s">
        <v>255</v>
      </c>
      <c r="M14" s="290" t="s">
        <v>250</v>
      </c>
      <c r="N14" s="303" t="str">
        <f t="shared" si="3"/>
        <v>AUBR3AB4Y</v>
      </c>
      <c r="O14" s="291" t="str">
        <v>AUBR3AB4Y=ICAA</v>
      </c>
      <c r="P14" s="353">
        <v>7.75</v>
      </c>
      <c r="Q14" s="353">
        <v>9.75</v>
      </c>
      <c r="R14" s="374">
        <v>0</v>
      </c>
      <c r="S14" s="372">
        <v>0</v>
      </c>
      <c r="T14" s="353">
        <f>_xll.qlMidEquivalent(P14,Q14)</f>
        <v>8.75</v>
      </c>
      <c r="U14" s="135">
        <v>6</v>
      </c>
      <c r="V14" s="292" t="b">
        <f t="shared" si="1"/>
        <v>1</v>
      </c>
      <c r="W14" s="353">
        <v>8.75</v>
      </c>
      <c r="X14" s="153"/>
      <c r="Y14" s="353">
        <v>8.5</v>
      </c>
      <c r="Z14" s="153"/>
      <c r="AA14" s="353">
        <v>8.75</v>
      </c>
      <c r="AB14" s="296">
        <f>_xll.qlSimpleQuoteSetValue(F14,AA14/10000,Trigger)</f>
        <v>2.5000000000000066E-5</v>
      </c>
      <c r="AC14" s="70"/>
    </row>
    <row r="15" spans="1:30" ht="11.25" customHeight="1" x14ac:dyDescent="0.2">
      <c r="A15" s="69"/>
      <c r="B15" s="290" t="str">
        <f t="shared" si="2"/>
        <v>5Y</v>
      </c>
      <c r="C15" s="367" t="s">
        <v>256</v>
      </c>
      <c r="D15" s="366" t="s">
        <v>257</v>
      </c>
      <c r="E15" s="364" t="str">
        <f t="shared" si="0"/>
        <v>AUD1BR3BR5Y_Quote</v>
      </c>
      <c r="F15" s="364" t="str">
        <f>_xll.qlSimpleQuote(E15,,RateTickValue,Permanent,Trigger,ObjectOverwrite)</f>
        <v>AUD1BR3BR5Y_Quote#0000</v>
      </c>
      <c r="G15" s="187" t="str">
        <f>_xll.ohRangeRetrieveError(F15)</f>
        <v/>
      </c>
      <c r="H15" s="141"/>
      <c r="J15" s="190"/>
      <c r="K15" s="290" t="s">
        <v>55</v>
      </c>
      <c r="L15" s="290" t="s">
        <v>255</v>
      </c>
      <c r="M15" s="290" t="s">
        <v>250</v>
      </c>
      <c r="N15" s="303" t="str">
        <f t="shared" si="3"/>
        <v>AUBR3AB5Y</v>
      </c>
      <c r="O15" s="291" t="str">
        <v>AUBR3AB5Y=ICAA</v>
      </c>
      <c r="P15" s="353">
        <v>7</v>
      </c>
      <c r="Q15" s="353">
        <v>9</v>
      </c>
      <c r="R15" s="374">
        <v>0</v>
      </c>
      <c r="S15" s="372">
        <v>0</v>
      </c>
      <c r="T15" s="353">
        <f>_xll.qlMidEquivalent(P15,Q15)</f>
        <v>8</v>
      </c>
      <c r="U15" s="135">
        <v>7</v>
      </c>
      <c r="V15" s="292" t="b">
        <f t="shared" si="1"/>
        <v>1</v>
      </c>
      <c r="W15" s="353">
        <v>8</v>
      </c>
      <c r="X15" s="153"/>
      <c r="Y15" s="353">
        <v>7.75</v>
      </c>
      <c r="Z15" s="153"/>
      <c r="AA15" s="353">
        <v>8</v>
      </c>
      <c r="AB15" s="296">
        <f>_xll.qlSimpleQuoteSetValue(F15,AA15/10000,Trigger)</f>
        <v>2.5000000000000066E-5</v>
      </c>
      <c r="AC15" s="70"/>
    </row>
    <row r="16" spans="1:30" ht="11.25" customHeight="1" x14ac:dyDescent="0.2">
      <c r="A16" s="69"/>
      <c r="B16" s="290" t="str">
        <f t="shared" si="2"/>
        <v>6Y</v>
      </c>
      <c r="C16" s="367" t="s">
        <v>256</v>
      </c>
      <c r="D16" s="366" t="s">
        <v>257</v>
      </c>
      <c r="E16" s="364" t="str">
        <f t="shared" si="0"/>
        <v>AUD1BR3BR6Y_Quote</v>
      </c>
      <c r="F16" s="364" t="str">
        <f>_xll.qlSimpleQuote(E16,,RateTickValue,Permanent,Trigger,ObjectOverwrite)</f>
        <v>AUD1BR3BR6Y_Quote#0000</v>
      </c>
      <c r="G16" s="187" t="str">
        <f>_xll.ohRangeRetrieveError(F16)</f>
        <v/>
      </c>
      <c r="H16" s="141"/>
      <c r="J16" s="190"/>
      <c r="K16" s="290" t="s">
        <v>54</v>
      </c>
      <c r="L16" s="290" t="s">
        <v>255</v>
      </c>
      <c r="M16" s="290" t="s">
        <v>250</v>
      </c>
      <c r="N16" s="303" t="str">
        <f t="shared" si="3"/>
        <v>AUBR3AB6Y</v>
      </c>
      <c r="O16" s="291" t="str">
        <v>AUBR3AB6Y=ICAA</v>
      </c>
      <c r="P16" s="353" t="s">
        <v>108</v>
      </c>
      <c r="Q16" s="353" t="s">
        <v>108</v>
      </c>
      <c r="R16" s="374" t="s">
        <v>108</v>
      </c>
      <c r="S16" s="372" t="s">
        <v>108</v>
      </c>
      <c r="T16" s="353" t="e">
        <f>_xll.qlMidEquivalent(P16,Q16)</f>
        <v>#NUM!</v>
      </c>
      <c r="U16" s="135">
        <v>8</v>
      </c>
      <c r="V16" s="292" t="b">
        <f t="shared" si="1"/>
        <v>0</v>
      </c>
      <c r="W16" s="353">
        <v>7.4983653281989415</v>
      </c>
      <c r="X16" s="153"/>
      <c r="Y16" s="353">
        <v>7.241987217903521</v>
      </c>
      <c r="Z16" s="153"/>
      <c r="AA16" s="353">
        <v>7.4983653281989415</v>
      </c>
      <c r="AB16" s="296">
        <f>_xll.qlSimpleQuoteSetValue(F16,AA16/10000,Trigger)</f>
        <v>2.563781102954204E-5</v>
      </c>
      <c r="AC16" s="70"/>
    </row>
    <row r="17" spans="1:29" ht="11.25" customHeight="1" x14ac:dyDescent="0.2">
      <c r="A17" s="69"/>
      <c r="B17" s="290" t="str">
        <f t="shared" si="2"/>
        <v>7Y</v>
      </c>
      <c r="C17" s="367" t="s">
        <v>256</v>
      </c>
      <c r="D17" s="366" t="s">
        <v>257</v>
      </c>
      <c r="E17" s="364" t="str">
        <f t="shared" si="0"/>
        <v>AUD1BR3BR7Y_Quote</v>
      </c>
      <c r="F17" s="364" t="str">
        <f>_xll.qlSimpleQuote(E17,,RateTickValue,Permanent,Trigger,ObjectOverwrite)</f>
        <v>AUD1BR3BR7Y_Quote#0000</v>
      </c>
      <c r="G17" s="187" t="str">
        <f>_xll.ohRangeRetrieveError(F17)</f>
        <v/>
      </c>
      <c r="H17" s="141"/>
      <c r="J17" s="190"/>
      <c r="K17" s="290" t="s">
        <v>53</v>
      </c>
      <c r="L17" s="290" t="s">
        <v>255</v>
      </c>
      <c r="M17" s="290" t="s">
        <v>250</v>
      </c>
      <c r="N17" s="303" t="str">
        <f t="shared" si="3"/>
        <v>AUBR3AB7Y</v>
      </c>
      <c r="O17" s="291" t="str">
        <v>AUBR3AB7Y=ICAA</v>
      </c>
      <c r="P17" s="353">
        <v>6.25</v>
      </c>
      <c r="Q17" s="353">
        <v>8.25</v>
      </c>
      <c r="R17" s="374">
        <v>0</v>
      </c>
      <c r="S17" s="372">
        <v>0</v>
      </c>
      <c r="T17" s="353">
        <f>_xll.qlMidEquivalent(P17,Q17)</f>
        <v>7.25</v>
      </c>
      <c r="U17" s="135">
        <v>9</v>
      </c>
      <c r="V17" s="292" t="b">
        <f t="shared" si="1"/>
        <v>1</v>
      </c>
      <c r="W17" s="353">
        <v>7.25</v>
      </c>
      <c r="X17" s="153"/>
      <c r="Y17" s="353">
        <v>7</v>
      </c>
      <c r="Z17" s="153"/>
      <c r="AA17" s="353">
        <v>7.25</v>
      </c>
      <c r="AB17" s="296">
        <f>_xll.qlSimpleQuoteSetValue(F17,AA17/10000,Trigger)</f>
        <v>2.4999999999999957E-5</v>
      </c>
      <c r="AC17" s="70"/>
    </row>
    <row r="18" spans="1:29" ht="11.25" customHeight="1" x14ac:dyDescent="0.2">
      <c r="A18" s="69"/>
      <c r="B18" s="290" t="str">
        <f t="shared" si="2"/>
        <v>8Y</v>
      </c>
      <c r="C18" s="367" t="s">
        <v>256</v>
      </c>
      <c r="D18" s="366" t="s">
        <v>257</v>
      </c>
      <c r="E18" s="364" t="str">
        <f t="shared" si="0"/>
        <v>AUD1BR3BR8Y_Quote</v>
      </c>
      <c r="F18" s="364" t="str">
        <f>_xll.qlSimpleQuote(E18,,RateTickValue,Permanent,Trigger,ObjectOverwrite)</f>
        <v>AUD1BR3BR8Y_Quote#0000</v>
      </c>
      <c r="G18" s="187" t="str">
        <f>_xll.ohRangeRetrieveError(F18)</f>
        <v/>
      </c>
      <c r="H18" s="141"/>
      <c r="J18" s="190"/>
      <c r="K18" s="290" t="s">
        <v>52</v>
      </c>
      <c r="L18" s="290" t="s">
        <v>255</v>
      </c>
      <c r="M18" s="290" t="s">
        <v>250</v>
      </c>
      <c r="N18" s="303" t="str">
        <f t="shared" si="3"/>
        <v>AUBR3AB8Y</v>
      </c>
      <c r="O18" s="291" t="str">
        <v>AUBR3AB8Y=ICAA</v>
      </c>
      <c r="P18" s="353" t="s">
        <v>108</v>
      </c>
      <c r="Q18" s="353" t="s">
        <v>108</v>
      </c>
      <c r="R18" s="374" t="s">
        <v>108</v>
      </c>
      <c r="S18" s="372" t="s">
        <v>108</v>
      </c>
      <c r="T18" s="353" t="e">
        <f>_xll.qlMidEquivalent(P18,Q18)</f>
        <v>#NUM!</v>
      </c>
      <c r="U18" s="135">
        <v>10</v>
      </c>
      <c r="V18" s="292" t="b">
        <f t="shared" si="1"/>
        <v>0</v>
      </c>
      <c r="W18" s="353">
        <v>7.1057253227870412</v>
      </c>
      <c r="X18" s="153"/>
      <c r="Y18" s="353">
        <v>6.8583928956524804</v>
      </c>
      <c r="Z18" s="153"/>
      <c r="AA18" s="353">
        <v>7.1057253227870412</v>
      </c>
      <c r="AB18" s="296">
        <f>_xll.qlSimpleQuoteSetValue(F18,AA18/10000,Trigger)</f>
        <v>2.4733242713456086E-5</v>
      </c>
      <c r="AC18" s="70"/>
    </row>
    <row r="19" spans="1:29" ht="11.25" customHeight="1" x14ac:dyDescent="0.2">
      <c r="A19" s="69"/>
      <c r="B19" s="290" t="str">
        <f t="shared" si="2"/>
        <v>9Y</v>
      </c>
      <c r="C19" s="367" t="s">
        <v>256</v>
      </c>
      <c r="D19" s="366" t="s">
        <v>257</v>
      </c>
      <c r="E19" s="364" t="str">
        <f t="shared" si="0"/>
        <v>AUD1BR3BR9Y_Quote</v>
      </c>
      <c r="F19" s="364" t="str">
        <f>_xll.qlSimpleQuote(E19,,RateTickValue,Permanent,Trigger,ObjectOverwrite)</f>
        <v>AUD1BR3BR9Y_Quote#0000</v>
      </c>
      <c r="G19" s="187" t="str">
        <f>_xll.ohRangeRetrieveError(F19)</f>
        <v/>
      </c>
      <c r="H19" s="141"/>
      <c r="J19" s="190"/>
      <c r="K19" s="290" t="s">
        <v>51</v>
      </c>
      <c r="L19" s="290" t="s">
        <v>255</v>
      </c>
      <c r="M19" s="290" t="s">
        <v>250</v>
      </c>
      <c r="N19" s="303" t="str">
        <f t="shared" si="3"/>
        <v>AUBR3AB9Y</v>
      </c>
      <c r="O19" s="291" t="str">
        <v>AUBR3AB9Y=ICAA</v>
      </c>
      <c r="P19" s="353" t="s">
        <v>108</v>
      </c>
      <c r="Q19" s="353" t="s">
        <v>108</v>
      </c>
      <c r="R19" s="374" t="s">
        <v>108</v>
      </c>
      <c r="S19" s="372" t="s">
        <v>108</v>
      </c>
      <c r="T19" s="353" t="e">
        <f>_xll.qlMidEquivalent(P19,Q19)</f>
        <v>#NUM!</v>
      </c>
      <c r="U19" s="135">
        <v>11</v>
      </c>
      <c r="V19" s="292" t="b">
        <f t="shared" si="1"/>
        <v>0</v>
      </c>
      <c r="W19" s="353">
        <v>7.0250848836157429</v>
      </c>
      <c r="X19" s="153"/>
      <c r="Y19" s="353">
        <v>6.7764186700484625</v>
      </c>
      <c r="Z19" s="153"/>
      <c r="AA19" s="353">
        <v>7.0250848836157429</v>
      </c>
      <c r="AB19" s="296">
        <f>_xll.qlSimpleQuoteSetValue(F19,AA19/10000,Trigger)</f>
        <v>2.4866621356728021E-5</v>
      </c>
      <c r="AC19" s="70"/>
    </row>
    <row r="20" spans="1:29" ht="11.25" customHeight="1" x14ac:dyDescent="0.2">
      <c r="A20" s="69"/>
      <c r="B20" s="290" t="str">
        <f t="shared" si="2"/>
        <v>10Y</v>
      </c>
      <c r="C20" s="367" t="s">
        <v>256</v>
      </c>
      <c r="D20" s="366" t="s">
        <v>257</v>
      </c>
      <c r="E20" s="364" t="str">
        <f t="shared" si="0"/>
        <v>AUD1BR3BR10Y_Quote</v>
      </c>
      <c r="F20" s="364" t="str">
        <f>_xll.qlSimpleQuote(E20,,RateTickValue,Permanent,Trigger,ObjectOverwrite)</f>
        <v>AUD1BR3BR10Y_Quote#0000</v>
      </c>
      <c r="G20" s="187" t="str">
        <f>_xll.ohRangeRetrieveError(F20)</f>
        <v/>
      </c>
      <c r="H20" s="141"/>
      <c r="J20" s="190"/>
      <c r="K20" s="290" t="s">
        <v>50</v>
      </c>
      <c r="L20" s="290" t="s">
        <v>255</v>
      </c>
      <c r="M20" s="290" t="s">
        <v>250</v>
      </c>
      <c r="N20" s="303" t="str">
        <f t="shared" si="3"/>
        <v>AUBR3AB10Y</v>
      </c>
      <c r="O20" s="291" t="str">
        <v>AUBR3AB10Y=ICAA</v>
      </c>
      <c r="P20" s="353">
        <v>6</v>
      </c>
      <c r="Q20" s="353">
        <v>8</v>
      </c>
      <c r="R20" s="374">
        <v>0</v>
      </c>
      <c r="S20" s="372">
        <v>0</v>
      </c>
      <c r="T20" s="353">
        <f>_xll.qlMidEquivalent(P20,Q20)</f>
        <v>7</v>
      </c>
      <c r="U20" s="135">
        <v>12</v>
      </c>
      <c r="V20" s="292" t="b">
        <f t="shared" si="1"/>
        <v>1</v>
      </c>
      <c r="W20" s="353">
        <v>7</v>
      </c>
      <c r="X20" s="153"/>
      <c r="Y20" s="353">
        <v>6.75</v>
      </c>
      <c r="Z20" s="153"/>
      <c r="AA20" s="353">
        <v>7</v>
      </c>
      <c r="AB20" s="296">
        <f>_xll.qlSimpleQuoteSetValue(F20,AA20/10000,Trigger)</f>
        <v>2.4999999999999957E-5</v>
      </c>
      <c r="AC20" s="70"/>
    </row>
    <row r="21" spans="1:29" ht="11.25" customHeight="1" x14ac:dyDescent="0.2">
      <c r="A21" s="69"/>
      <c r="B21" s="290" t="str">
        <f t="shared" si="2"/>
        <v>11Y</v>
      </c>
      <c r="C21" s="367" t="s">
        <v>256</v>
      </c>
      <c r="D21" s="366" t="s">
        <v>257</v>
      </c>
      <c r="E21" s="364" t="str">
        <f t="shared" si="0"/>
        <v>AUD1BR3BR11Y_Quote</v>
      </c>
      <c r="F21" s="364" t="str">
        <f>_xll.qlSimpleQuote(E21,,RateTickValue,Permanent,Trigger,ObjectOverwrite)</f>
        <v>AUD1BR3BR11Y_Quote#0000</v>
      </c>
      <c r="G21" s="187" t="str">
        <f>_xll.ohRangeRetrieveError(F21)</f>
        <v/>
      </c>
      <c r="H21" s="141"/>
      <c r="J21" s="190"/>
      <c r="K21" s="290" t="s">
        <v>49</v>
      </c>
      <c r="L21" s="290" t="s">
        <v>255</v>
      </c>
      <c r="M21" s="290" t="s">
        <v>250</v>
      </c>
      <c r="N21" s="303" t="str">
        <f t="shared" si="3"/>
        <v>AUBR3AB11Y</v>
      </c>
      <c r="O21" s="291" t="str">
        <v>AUBR3AB11Y=ICAA</v>
      </c>
      <c r="P21" s="353" t="s">
        <v>108</v>
      </c>
      <c r="Q21" s="353" t="s">
        <v>108</v>
      </c>
      <c r="R21" s="374" t="s">
        <v>108</v>
      </c>
      <c r="S21" s="372" t="s">
        <v>108</v>
      </c>
      <c r="T21" s="353" t="e">
        <f>_xll.qlMidEquivalent(P21,Q21)</f>
        <v>#NUM!</v>
      </c>
      <c r="U21" s="135">
        <v>13</v>
      </c>
      <c r="V21" s="292" t="b">
        <f t="shared" si="1"/>
        <v>0</v>
      </c>
      <c r="W21" s="353">
        <v>7</v>
      </c>
      <c r="X21" s="153"/>
      <c r="Y21" s="353">
        <v>6.75</v>
      </c>
      <c r="Z21" s="153"/>
      <c r="AA21" s="353">
        <v>7</v>
      </c>
      <c r="AB21" s="296">
        <f>_xll.qlSimpleQuoteSetValue(F21,AA21/10000,Trigger)</f>
        <v>2.4999999999999957E-5</v>
      </c>
      <c r="AC21" s="70"/>
    </row>
    <row r="22" spans="1:29" ht="11.25" customHeight="1" x14ac:dyDescent="0.2">
      <c r="A22" s="69"/>
      <c r="B22" s="290" t="str">
        <f t="shared" si="2"/>
        <v>12Y</v>
      </c>
      <c r="C22" s="367" t="s">
        <v>256</v>
      </c>
      <c r="D22" s="366" t="s">
        <v>257</v>
      </c>
      <c r="E22" s="364" t="str">
        <f t="shared" si="0"/>
        <v>AUD1BR3BR12Y_Quote</v>
      </c>
      <c r="F22" s="364" t="str">
        <f>_xll.qlSimpleQuote(E22,,RateTickValue,Permanent,Trigger,ObjectOverwrite)</f>
        <v>AUD1BR3BR12Y_Quote#0000</v>
      </c>
      <c r="G22" s="187" t="str">
        <f>_xll.ohRangeRetrieveError(F22)</f>
        <v/>
      </c>
      <c r="H22" s="141"/>
      <c r="J22" s="190"/>
      <c r="K22" s="290" t="s">
        <v>48</v>
      </c>
      <c r="L22" s="290" t="s">
        <v>255</v>
      </c>
      <c r="M22" s="290" t="s">
        <v>250</v>
      </c>
      <c r="N22" s="303" t="str">
        <f t="shared" si="3"/>
        <v>AUBR3AB12Y</v>
      </c>
      <c r="O22" s="291" t="str">
        <v>AUBR3AB12Y=ICAA</v>
      </c>
      <c r="P22" s="353">
        <v>5.5</v>
      </c>
      <c r="Q22" s="353">
        <v>8.5</v>
      </c>
      <c r="R22" s="374">
        <v>0</v>
      </c>
      <c r="S22" s="372">
        <v>0</v>
      </c>
      <c r="T22" s="353">
        <f>_xll.qlMidEquivalent(P22,Q22)</f>
        <v>7</v>
      </c>
      <c r="U22" s="135">
        <v>14</v>
      </c>
      <c r="V22" s="292" t="b">
        <f t="shared" si="1"/>
        <v>1</v>
      </c>
      <c r="W22" s="353">
        <v>7</v>
      </c>
      <c r="X22" s="153"/>
      <c r="Y22" s="353">
        <v>6.75</v>
      </c>
      <c r="Z22" s="153"/>
      <c r="AA22" s="353">
        <v>7</v>
      </c>
      <c r="AB22" s="296">
        <f>_xll.qlSimpleQuoteSetValue(F22,AA22/10000,Trigger)</f>
        <v>2.4999999999999957E-5</v>
      </c>
      <c r="AC22" s="70"/>
    </row>
    <row r="23" spans="1:29" ht="11.25" customHeight="1" x14ac:dyDescent="0.2">
      <c r="A23" s="69"/>
      <c r="B23" s="290" t="str">
        <f t="shared" si="2"/>
        <v>13Y</v>
      </c>
      <c r="C23" s="367" t="s">
        <v>256</v>
      </c>
      <c r="D23" s="366" t="s">
        <v>257</v>
      </c>
      <c r="E23" s="364" t="str">
        <f t="shared" si="0"/>
        <v>AUD1BR3BR13Y_Quote</v>
      </c>
      <c r="F23" s="364" t="str">
        <f>_xll.qlSimpleQuote(E23,,RateTickValue,Permanent,Trigger,ObjectOverwrite)</f>
        <v>AUD1BR3BR13Y_Quote#0000</v>
      </c>
      <c r="G23" s="187" t="str">
        <f>_xll.ohRangeRetrieveError(F23)</f>
        <v/>
      </c>
      <c r="H23" s="141"/>
      <c r="J23" s="190"/>
      <c r="K23" s="290" t="s">
        <v>47</v>
      </c>
      <c r="L23" s="290" t="s">
        <v>255</v>
      </c>
      <c r="M23" s="290" t="s">
        <v>250</v>
      </c>
      <c r="N23" s="303" t="str">
        <f t="shared" si="3"/>
        <v>AUBR3AB13Y</v>
      </c>
      <c r="O23" s="291" t="str">
        <v>AUBR3AB13Y=ICAA</v>
      </c>
      <c r="P23" s="353" t="s">
        <v>108</v>
      </c>
      <c r="Q23" s="353" t="s">
        <v>108</v>
      </c>
      <c r="R23" s="374" t="s">
        <v>108</v>
      </c>
      <c r="S23" s="372" t="s">
        <v>108</v>
      </c>
      <c r="T23" s="353" t="e">
        <f>_xll.qlMidEquivalent(P23,Q23)</f>
        <v>#NUM!</v>
      </c>
      <c r="U23" s="135">
        <v>15</v>
      </c>
      <c r="V23" s="292" t="b">
        <f t="shared" si="1"/>
        <v>0</v>
      </c>
      <c r="W23" s="353">
        <v>7</v>
      </c>
      <c r="X23" s="153"/>
      <c r="Y23" s="353">
        <v>6.75</v>
      </c>
      <c r="Z23" s="153"/>
      <c r="AA23" s="353">
        <v>7</v>
      </c>
      <c r="AB23" s="296">
        <f>_xll.qlSimpleQuoteSetValue(F23,AA23/10000,Trigger)</f>
        <v>2.4999999999999957E-5</v>
      </c>
      <c r="AC23" s="70"/>
    </row>
    <row r="24" spans="1:29" ht="11.25" customHeight="1" x14ac:dyDescent="0.2">
      <c r="A24" s="69"/>
      <c r="B24" s="290" t="str">
        <f t="shared" si="2"/>
        <v>14Y</v>
      </c>
      <c r="C24" s="367" t="s">
        <v>256</v>
      </c>
      <c r="D24" s="366" t="s">
        <v>257</v>
      </c>
      <c r="E24" s="364" t="str">
        <f t="shared" si="0"/>
        <v>AUD1BR3BR14Y_Quote</v>
      </c>
      <c r="F24" s="364" t="str">
        <f>_xll.qlSimpleQuote(E24,,RateTickValue,Permanent,Trigger,ObjectOverwrite)</f>
        <v>AUD1BR3BR14Y_Quote#0000</v>
      </c>
      <c r="G24" s="187" t="str">
        <f>_xll.ohRangeRetrieveError(F24)</f>
        <v/>
      </c>
      <c r="H24" s="141"/>
      <c r="J24" s="190"/>
      <c r="K24" s="290" t="s">
        <v>46</v>
      </c>
      <c r="L24" s="290" t="s">
        <v>255</v>
      </c>
      <c r="M24" s="290" t="s">
        <v>250</v>
      </c>
      <c r="N24" s="303" t="str">
        <f t="shared" si="3"/>
        <v>AUBR3AB14Y</v>
      </c>
      <c r="O24" s="291" t="str">
        <v>AUBR3AB14Y=ICAA</v>
      </c>
      <c r="P24" s="353" t="s">
        <v>108</v>
      </c>
      <c r="Q24" s="353" t="s">
        <v>108</v>
      </c>
      <c r="R24" s="374" t="s">
        <v>108</v>
      </c>
      <c r="S24" s="372" t="s">
        <v>108</v>
      </c>
      <c r="T24" s="353" t="e">
        <f>_xll.qlMidEquivalent(P24,Q24)</f>
        <v>#NUM!</v>
      </c>
      <c r="U24" s="135">
        <v>16</v>
      </c>
      <c r="V24" s="292" t="b">
        <f t="shared" si="1"/>
        <v>0</v>
      </c>
      <c r="W24" s="353">
        <v>7</v>
      </c>
      <c r="X24" s="153"/>
      <c r="Y24" s="353">
        <v>6.75</v>
      </c>
      <c r="Z24" s="153"/>
      <c r="AA24" s="353">
        <v>7</v>
      </c>
      <c r="AB24" s="296">
        <f>_xll.qlSimpleQuoteSetValue(F24,AA24/10000,Trigger)</f>
        <v>2.4999999999999957E-5</v>
      </c>
      <c r="AC24" s="70"/>
    </row>
    <row r="25" spans="1:29" ht="11.25" customHeight="1" x14ac:dyDescent="0.2">
      <c r="A25" s="69"/>
      <c r="B25" s="290" t="str">
        <f t="shared" si="2"/>
        <v>15Y</v>
      </c>
      <c r="C25" s="367" t="s">
        <v>256</v>
      </c>
      <c r="D25" s="366" t="s">
        <v>257</v>
      </c>
      <c r="E25" s="364" t="str">
        <f t="shared" si="0"/>
        <v>AUD1BR3BR15Y_Quote</v>
      </c>
      <c r="F25" s="364" t="str">
        <f>_xll.qlSimpleQuote(E25,,RateTickValue,Permanent,Trigger,ObjectOverwrite)</f>
        <v>AUD1BR3BR15Y_Quote#0000</v>
      </c>
      <c r="G25" s="187" t="str">
        <f>_xll.ohRangeRetrieveError(F25)</f>
        <v/>
      </c>
      <c r="H25" s="141"/>
      <c r="J25" s="190"/>
      <c r="K25" s="290" t="s">
        <v>45</v>
      </c>
      <c r="L25" s="290" t="s">
        <v>255</v>
      </c>
      <c r="M25" s="290" t="s">
        <v>250</v>
      </c>
      <c r="N25" s="303" t="str">
        <f t="shared" si="3"/>
        <v>AUBR3AB15Y</v>
      </c>
      <c r="O25" s="291" t="str">
        <v>AUBR3AB15Y=ICAA</v>
      </c>
      <c r="P25" s="353">
        <v>5.5</v>
      </c>
      <c r="Q25" s="353">
        <v>8.5</v>
      </c>
      <c r="R25" s="374">
        <v>0</v>
      </c>
      <c r="S25" s="372">
        <v>0</v>
      </c>
      <c r="T25" s="353">
        <f>_xll.qlMidEquivalent(P25,Q25)</f>
        <v>7</v>
      </c>
      <c r="U25" s="135">
        <v>17</v>
      </c>
      <c r="V25" s="292" t="b">
        <f t="shared" si="1"/>
        <v>1</v>
      </c>
      <c r="W25" s="353">
        <v>7</v>
      </c>
      <c r="X25" s="153"/>
      <c r="Y25" s="353">
        <v>6.75</v>
      </c>
      <c r="Z25" s="153"/>
      <c r="AA25" s="353">
        <v>7</v>
      </c>
      <c r="AB25" s="296">
        <f>_xll.qlSimpleQuoteSetValue(F25,AA25/10000,Trigger)</f>
        <v>2.4999999999999957E-5</v>
      </c>
      <c r="AC25" s="70"/>
    </row>
    <row r="26" spans="1:29" ht="11.25" customHeight="1" x14ac:dyDescent="0.2">
      <c r="A26" s="69"/>
      <c r="B26" s="290" t="str">
        <f t="shared" si="2"/>
        <v>16Y</v>
      </c>
      <c r="C26" s="367" t="s">
        <v>256</v>
      </c>
      <c r="D26" s="366" t="s">
        <v>257</v>
      </c>
      <c r="E26" s="364" t="str">
        <f t="shared" si="0"/>
        <v>AUD1BR3BR16Y_Quote</v>
      </c>
      <c r="F26" s="364" t="str">
        <f>_xll.qlSimpleQuote(E26,,RateTickValue,Permanent,Trigger,ObjectOverwrite)</f>
        <v>AUD1BR3BR16Y_Quote#0000</v>
      </c>
      <c r="G26" s="187" t="str">
        <f>_xll.ohRangeRetrieveError(F26)</f>
        <v/>
      </c>
      <c r="H26" s="141"/>
      <c r="J26" s="190"/>
      <c r="K26" s="290" t="s">
        <v>44</v>
      </c>
      <c r="L26" s="290" t="s">
        <v>255</v>
      </c>
      <c r="M26" s="290" t="s">
        <v>250</v>
      </c>
      <c r="N26" s="303" t="str">
        <f t="shared" si="3"/>
        <v>AUBR3AB16Y</v>
      </c>
      <c r="O26" s="291" t="str">
        <v>AUBR3AB16Y=ICAA</v>
      </c>
      <c r="P26" s="353" t="s">
        <v>108</v>
      </c>
      <c r="Q26" s="353" t="s">
        <v>108</v>
      </c>
      <c r="R26" s="374" t="s">
        <v>108</v>
      </c>
      <c r="S26" s="372" t="s">
        <v>108</v>
      </c>
      <c r="T26" s="353" t="e">
        <f>_xll.qlMidEquivalent(P26,Q26)</f>
        <v>#NUM!</v>
      </c>
      <c r="U26" s="135">
        <v>18</v>
      </c>
      <c r="V26" s="292" t="b">
        <f t="shared" si="1"/>
        <v>0</v>
      </c>
      <c r="W26" s="353">
        <v>7</v>
      </c>
      <c r="X26" s="153"/>
      <c r="Y26" s="353">
        <v>6.7623589743589747</v>
      </c>
      <c r="Z26" s="153"/>
      <c r="AA26" s="353">
        <v>7</v>
      </c>
      <c r="AB26" s="296">
        <f>_xll.qlSimpleQuoteSetValue(F26,AA26/10000,Trigger)</f>
        <v>2.3764102564102513E-5</v>
      </c>
      <c r="AC26" s="70"/>
    </row>
    <row r="27" spans="1:29" ht="11.25" customHeight="1" x14ac:dyDescent="0.2">
      <c r="A27" s="69"/>
      <c r="B27" s="290" t="str">
        <f t="shared" si="2"/>
        <v>17Y</v>
      </c>
      <c r="C27" s="367" t="s">
        <v>256</v>
      </c>
      <c r="D27" s="366" t="s">
        <v>257</v>
      </c>
      <c r="E27" s="364" t="str">
        <f t="shared" si="0"/>
        <v>AUD1BR3BR17Y_Quote</v>
      </c>
      <c r="F27" s="364" t="str">
        <f>_xll.qlSimpleQuote(E27,,RateTickValue,Permanent,Trigger,ObjectOverwrite)</f>
        <v>AUD1BR3BR17Y_Quote#0000</v>
      </c>
      <c r="G27" s="187" t="str">
        <f>_xll.ohRangeRetrieveError(F27)</f>
        <v/>
      </c>
      <c r="H27" s="141"/>
      <c r="J27" s="190"/>
      <c r="K27" s="290" t="s">
        <v>43</v>
      </c>
      <c r="L27" s="290" t="s">
        <v>255</v>
      </c>
      <c r="M27" s="290" t="s">
        <v>250</v>
      </c>
      <c r="N27" s="303" t="str">
        <f t="shared" si="3"/>
        <v>AUBR3AB17Y</v>
      </c>
      <c r="O27" s="291" t="str">
        <v>AUBR3AB17Y=ICAA</v>
      </c>
      <c r="P27" s="353" t="s">
        <v>108</v>
      </c>
      <c r="Q27" s="353" t="s">
        <v>108</v>
      </c>
      <c r="R27" s="374" t="s">
        <v>108</v>
      </c>
      <c r="S27" s="372" t="s">
        <v>108</v>
      </c>
      <c r="T27" s="353" t="e">
        <f>_xll.qlMidEquivalent(P27,Q27)</f>
        <v>#NUM!</v>
      </c>
      <c r="U27" s="135">
        <v>19</v>
      </c>
      <c r="V27" s="292" t="b">
        <f t="shared" si="1"/>
        <v>0</v>
      </c>
      <c r="W27" s="353">
        <v>7</v>
      </c>
      <c r="X27" s="153"/>
      <c r="Y27" s="353">
        <v>6.7920769230769231</v>
      </c>
      <c r="Z27" s="153"/>
      <c r="AA27" s="353">
        <v>7</v>
      </c>
      <c r="AB27" s="296">
        <f>_xll.qlSimpleQuoteSetValue(F27,AA27/10000,Trigger)</f>
        <v>2.0792307692307668E-5</v>
      </c>
      <c r="AC27" s="70"/>
    </row>
    <row r="28" spans="1:29" ht="11.25" customHeight="1" x14ac:dyDescent="0.2">
      <c r="A28" s="69"/>
      <c r="B28" s="290" t="str">
        <f t="shared" si="2"/>
        <v>18Y</v>
      </c>
      <c r="C28" s="367" t="s">
        <v>256</v>
      </c>
      <c r="D28" s="366" t="s">
        <v>257</v>
      </c>
      <c r="E28" s="364" t="str">
        <f t="shared" si="0"/>
        <v>AUD1BR3BR18Y_Quote</v>
      </c>
      <c r="F28" s="364" t="str">
        <f>_xll.qlSimpleQuote(E28,,RateTickValue,Permanent,Trigger,ObjectOverwrite)</f>
        <v>AUD1BR3BR18Y_Quote#0000</v>
      </c>
      <c r="G28" s="187" t="str">
        <f>_xll.ohRangeRetrieveError(F28)</f>
        <v/>
      </c>
      <c r="H28" s="141"/>
      <c r="J28" s="190"/>
      <c r="K28" s="290" t="s">
        <v>42</v>
      </c>
      <c r="L28" s="290" t="s">
        <v>255</v>
      </c>
      <c r="M28" s="290" t="s">
        <v>250</v>
      </c>
      <c r="N28" s="303" t="str">
        <f t="shared" si="3"/>
        <v>AUBR3AB18Y</v>
      </c>
      <c r="O28" s="291" t="str">
        <v>AUBR3AB18Y=ICAA</v>
      </c>
      <c r="P28" s="353" t="s">
        <v>108</v>
      </c>
      <c r="Q28" s="353" t="s">
        <v>108</v>
      </c>
      <c r="R28" s="374" t="s">
        <v>108</v>
      </c>
      <c r="S28" s="372" t="s">
        <v>108</v>
      </c>
      <c r="T28" s="353" t="e">
        <f>_xll.qlMidEquivalent(P28,Q28)</f>
        <v>#NUM!</v>
      </c>
      <c r="U28" s="135">
        <v>20</v>
      </c>
      <c r="V28" s="292" t="b">
        <f t="shared" si="1"/>
        <v>0</v>
      </c>
      <c r="W28" s="353">
        <v>7</v>
      </c>
      <c r="X28" s="153"/>
      <c r="Y28" s="353">
        <v>6.8281153846153844</v>
      </c>
      <c r="Z28" s="153"/>
      <c r="AA28" s="353">
        <v>7</v>
      </c>
      <c r="AB28" s="296">
        <f>_xll.qlSimpleQuoteSetValue(F28,AA28/10000,Trigger)</f>
        <v>1.7188461538461541E-5</v>
      </c>
      <c r="AC28" s="70"/>
    </row>
    <row r="29" spans="1:29" ht="11.25" customHeight="1" x14ac:dyDescent="0.2">
      <c r="A29" s="69"/>
      <c r="B29" s="290" t="str">
        <f t="shared" si="2"/>
        <v>19Y</v>
      </c>
      <c r="C29" s="367" t="s">
        <v>256</v>
      </c>
      <c r="D29" s="366" t="s">
        <v>257</v>
      </c>
      <c r="E29" s="364" t="str">
        <f t="shared" si="0"/>
        <v>AUD1BR3BR19Y_Quote</v>
      </c>
      <c r="F29" s="364" t="str">
        <f>_xll.qlSimpleQuote(E29,,RateTickValue,Permanent,Trigger,ObjectOverwrite)</f>
        <v>AUD1BR3BR19Y_Quote#0000</v>
      </c>
      <c r="G29" s="187" t="str">
        <f>_xll.ohRangeRetrieveError(F29)</f>
        <v/>
      </c>
      <c r="H29" s="141"/>
      <c r="J29" s="190"/>
      <c r="K29" s="290" t="s">
        <v>41</v>
      </c>
      <c r="L29" s="290" t="s">
        <v>255</v>
      </c>
      <c r="M29" s="290" t="s">
        <v>250</v>
      </c>
      <c r="N29" s="303" t="str">
        <f t="shared" si="3"/>
        <v>AUBR3AB19Y</v>
      </c>
      <c r="O29" s="291" t="str">
        <v>AUBR3AB19Y=ICAA</v>
      </c>
      <c r="P29" s="353" t="s">
        <v>108</v>
      </c>
      <c r="Q29" s="353" t="s">
        <v>108</v>
      </c>
      <c r="R29" s="374" t="s">
        <v>108</v>
      </c>
      <c r="S29" s="372" t="s">
        <v>108</v>
      </c>
      <c r="T29" s="353" t="e">
        <f>_xll.qlMidEquivalent(P29,Q29)</f>
        <v>#NUM!</v>
      </c>
      <c r="U29" s="135">
        <v>21</v>
      </c>
      <c r="V29" s="292" t="b">
        <f t="shared" si="1"/>
        <v>0</v>
      </c>
      <c r="W29" s="353">
        <v>7</v>
      </c>
      <c r="X29" s="153"/>
      <c r="Y29" s="353">
        <v>6.8594358974358975</v>
      </c>
      <c r="Z29" s="153"/>
      <c r="AA29" s="353">
        <v>7</v>
      </c>
      <c r="AB29" s="296">
        <f>_xll.qlSimpleQuoteSetValue(F29,AA29/10000,Trigger)</f>
        <v>1.4056410256410253E-5</v>
      </c>
      <c r="AC29" s="70"/>
    </row>
    <row r="30" spans="1:29" ht="11.25" customHeight="1" x14ac:dyDescent="0.2">
      <c r="A30" s="69"/>
      <c r="B30" s="290" t="str">
        <f t="shared" si="2"/>
        <v>20Y</v>
      </c>
      <c r="C30" s="367" t="s">
        <v>256</v>
      </c>
      <c r="D30" s="366" t="s">
        <v>257</v>
      </c>
      <c r="E30" s="364" t="str">
        <f t="shared" si="0"/>
        <v>AUD1BR3BR20Y_Quote</v>
      </c>
      <c r="F30" s="364" t="str">
        <f>_xll.qlSimpleQuote(E30,,RateTickValue,Permanent,Trigger,ObjectOverwrite)</f>
        <v>AUD1BR3BR20Y_Quote#0000</v>
      </c>
      <c r="G30" s="187" t="str">
        <f>_xll.ohRangeRetrieveError(F30)</f>
        <v/>
      </c>
      <c r="H30" s="141"/>
      <c r="J30" s="190"/>
      <c r="K30" s="290" t="s">
        <v>40</v>
      </c>
      <c r="L30" s="290" t="s">
        <v>255</v>
      </c>
      <c r="M30" s="290" t="s">
        <v>250</v>
      </c>
      <c r="N30" s="303" t="str">
        <f t="shared" si="3"/>
        <v>AUBR3AB20Y</v>
      </c>
      <c r="O30" s="291" t="str">
        <v>AUBR3AB20Y=ICAA</v>
      </c>
      <c r="P30" s="353">
        <v>5.5</v>
      </c>
      <c r="Q30" s="353">
        <v>8.5</v>
      </c>
      <c r="R30" s="374">
        <v>0</v>
      </c>
      <c r="S30" s="372">
        <v>0</v>
      </c>
      <c r="T30" s="353">
        <f>_xll.qlMidEquivalent(P30,Q30)</f>
        <v>7</v>
      </c>
      <c r="U30" s="135">
        <v>22</v>
      </c>
      <c r="V30" s="292" t="b">
        <f t="shared" si="1"/>
        <v>1</v>
      </c>
      <c r="W30" s="353">
        <v>7</v>
      </c>
      <c r="X30" s="153"/>
      <c r="Y30" s="353">
        <v>6.875</v>
      </c>
      <c r="Z30" s="153"/>
      <c r="AA30" s="353">
        <v>7</v>
      </c>
      <c r="AB30" s="296">
        <f>_xll.qlSimpleQuoteSetValue(F30,AA30/10000,Trigger)</f>
        <v>1.2500000000000033E-5</v>
      </c>
      <c r="AC30" s="70"/>
    </row>
    <row r="31" spans="1:29" ht="11.25" customHeight="1" x14ac:dyDescent="0.2">
      <c r="A31" s="69"/>
      <c r="B31" s="290" t="str">
        <f t="shared" si="2"/>
        <v>21Y</v>
      </c>
      <c r="C31" s="367" t="s">
        <v>256</v>
      </c>
      <c r="D31" s="366" t="s">
        <v>257</v>
      </c>
      <c r="E31" s="364" t="str">
        <f t="shared" si="0"/>
        <v>AUD1BR3BR21Y_Quote</v>
      </c>
      <c r="F31" s="364" t="str">
        <f>_xll.qlSimpleQuote(E31,,RateTickValue,Permanent,Trigger,ObjectOverwrite)</f>
        <v>AUD1BR3BR21Y_Quote#0000</v>
      </c>
      <c r="G31" s="187" t="str">
        <f>_xll.ohRangeRetrieveError(F31)</f>
        <v/>
      </c>
      <c r="H31" s="141"/>
      <c r="J31" s="190"/>
      <c r="K31" s="290" t="s">
        <v>39</v>
      </c>
      <c r="L31" s="290" t="s">
        <v>255</v>
      </c>
      <c r="M31" s="290" t="s">
        <v>250</v>
      </c>
      <c r="N31" s="303" t="str">
        <f t="shared" si="3"/>
        <v>AUBR3AB21Y</v>
      </c>
      <c r="O31" s="291" t="str">
        <v>AUBR3AB21Y=ICAA</v>
      </c>
      <c r="P31" s="353" t="s">
        <v>108</v>
      </c>
      <c r="Q31" s="353" t="s">
        <v>108</v>
      </c>
      <c r="R31" s="374" t="s">
        <v>108</v>
      </c>
      <c r="S31" s="372" t="s">
        <v>108</v>
      </c>
      <c r="T31" s="353" t="e">
        <f>_xll.qlMidEquivalent(P31,Q31)</f>
        <v>#NUM!</v>
      </c>
      <c r="U31" s="135">
        <v>23</v>
      </c>
      <c r="V31" s="292" t="b">
        <f t="shared" si="1"/>
        <v>0</v>
      </c>
      <c r="W31" s="353">
        <v>6.991233501155059</v>
      </c>
      <c r="X31" s="153"/>
      <c r="Y31" s="353">
        <v>6.8782051282051286</v>
      </c>
      <c r="Z31" s="153"/>
      <c r="AA31" s="353">
        <v>6.991233501155059</v>
      </c>
      <c r="AB31" s="296">
        <f>_xll.qlSimpleQuoteSetValue(F31,AA31/10000,Trigger)</f>
        <v>1.1302837294993031E-5</v>
      </c>
      <c r="AC31" s="70"/>
    </row>
    <row r="32" spans="1:29" ht="11.25" customHeight="1" x14ac:dyDescent="0.2">
      <c r="A32" s="69"/>
      <c r="B32" s="290" t="str">
        <f t="shared" si="2"/>
        <v>22Y</v>
      </c>
      <c r="C32" s="367" t="s">
        <v>256</v>
      </c>
      <c r="D32" s="366" t="s">
        <v>257</v>
      </c>
      <c r="E32" s="364" t="str">
        <f t="shared" si="0"/>
        <v>AUD1BR3BR22Y_Quote</v>
      </c>
      <c r="F32" s="364" t="str">
        <f>_xll.qlSimpleQuote(E32,,RateTickValue,Permanent,Trigger,ObjectOverwrite)</f>
        <v>AUD1BR3BR22Y_Quote#0000</v>
      </c>
      <c r="G32" s="187" t="str">
        <f>_xll.ohRangeRetrieveError(F32)</f>
        <v/>
      </c>
      <c r="H32" s="141"/>
      <c r="J32" s="190"/>
      <c r="K32" s="290" t="s">
        <v>38</v>
      </c>
      <c r="L32" s="290" t="s">
        <v>255</v>
      </c>
      <c r="M32" s="290" t="s">
        <v>250</v>
      </c>
      <c r="N32" s="303" t="str">
        <f t="shared" si="3"/>
        <v>AUBR3AB22Y</v>
      </c>
      <c r="O32" s="291" t="str">
        <v>AUBR3AB22Y=ICAA</v>
      </c>
      <c r="P32" s="353" t="s">
        <v>108</v>
      </c>
      <c r="Q32" s="353" t="s">
        <v>108</v>
      </c>
      <c r="R32" s="374" t="s">
        <v>108</v>
      </c>
      <c r="S32" s="372" t="s">
        <v>108</v>
      </c>
      <c r="T32" s="353" t="e">
        <f>_xll.qlMidEquivalent(P32,Q32)</f>
        <v>#NUM!</v>
      </c>
      <c r="U32" s="135">
        <v>24</v>
      </c>
      <c r="V32" s="292" t="b">
        <f t="shared" si="1"/>
        <v>0</v>
      </c>
      <c r="W32" s="353">
        <v>6.9687005034651781</v>
      </c>
      <c r="X32" s="153"/>
      <c r="Y32" s="353">
        <v>6.8798076923076925</v>
      </c>
      <c r="Z32" s="153"/>
      <c r="AA32" s="353">
        <v>6.9687005034651781</v>
      </c>
      <c r="AB32" s="296">
        <f>_xll.qlSimpleQuoteSetValue(F32,AA32/10000,Trigger)</f>
        <v>8.8892811157485069E-6</v>
      </c>
      <c r="AC32" s="70"/>
    </row>
    <row r="33" spans="1:29" ht="11.25" customHeight="1" x14ac:dyDescent="0.2">
      <c r="A33" s="69"/>
      <c r="B33" s="290" t="str">
        <f t="shared" si="2"/>
        <v>23Y</v>
      </c>
      <c r="C33" s="367" t="s">
        <v>256</v>
      </c>
      <c r="D33" s="366" t="s">
        <v>257</v>
      </c>
      <c r="E33" s="364" t="str">
        <f t="shared" si="0"/>
        <v>AUD1BR3BR23Y_Quote</v>
      </c>
      <c r="F33" s="364" t="str">
        <f>_xll.qlSimpleQuote(E33,,RateTickValue,Permanent,Trigger,ObjectOverwrite)</f>
        <v>AUD1BR3BR23Y_Quote#0000</v>
      </c>
      <c r="G33" s="187" t="str">
        <f>_xll.ohRangeRetrieveError(F33)</f>
        <v/>
      </c>
      <c r="H33" s="141"/>
      <c r="J33" s="190"/>
      <c r="K33" s="290" t="s">
        <v>37</v>
      </c>
      <c r="L33" s="290" t="s">
        <v>255</v>
      </c>
      <c r="M33" s="290" t="s">
        <v>250</v>
      </c>
      <c r="N33" s="303" t="str">
        <f t="shared" si="3"/>
        <v>AUBR3AB23Y</v>
      </c>
      <c r="O33" s="291" t="str">
        <v>AUBR3AB23Y=ICAA</v>
      </c>
      <c r="P33" s="353" t="s">
        <v>108</v>
      </c>
      <c r="Q33" s="353" t="s">
        <v>108</v>
      </c>
      <c r="R33" s="374" t="s">
        <v>108</v>
      </c>
      <c r="S33" s="372" t="s">
        <v>108</v>
      </c>
      <c r="T33" s="353" t="e">
        <f>_xll.qlMidEquivalent(P33,Q33)</f>
        <v>#NUM!</v>
      </c>
      <c r="U33" s="135">
        <v>25</v>
      </c>
      <c r="V33" s="292" t="b">
        <f t="shared" si="1"/>
        <v>0</v>
      </c>
      <c r="W33" s="353">
        <v>6.938050755197767</v>
      </c>
      <c r="X33" s="153"/>
      <c r="Y33" s="353">
        <v>6.8798076923076925</v>
      </c>
      <c r="Z33" s="153"/>
      <c r="AA33" s="353">
        <v>6.938050755197767</v>
      </c>
      <c r="AB33" s="296">
        <f>_xll.qlSimpleQuoteSetValue(F33,AA33/10000,Trigger)</f>
        <v>5.8243062890073714E-6</v>
      </c>
      <c r="AC33" s="70"/>
    </row>
    <row r="34" spans="1:29" ht="11.25" customHeight="1" x14ac:dyDescent="0.2">
      <c r="A34" s="69"/>
      <c r="B34" s="290" t="str">
        <f t="shared" si="2"/>
        <v>24Y</v>
      </c>
      <c r="C34" s="367" t="s">
        <v>256</v>
      </c>
      <c r="D34" s="366" t="s">
        <v>257</v>
      </c>
      <c r="E34" s="364" t="str">
        <f t="shared" si="0"/>
        <v>AUD1BR3BR24Y_Quote</v>
      </c>
      <c r="F34" s="364" t="str">
        <f>_xll.qlSimpleQuote(E34,,RateTickValue,Permanent,Trigger,ObjectOverwrite)</f>
        <v>AUD1BR3BR24Y_Quote#0000</v>
      </c>
      <c r="G34" s="187" t="str">
        <f>_xll.ohRangeRetrieveError(F34)</f>
        <v/>
      </c>
      <c r="H34" s="141"/>
      <c r="J34" s="190"/>
      <c r="K34" s="290" t="s">
        <v>36</v>
      </c>
      <c r="L34" s="290" t="s">
        <v>255</v>
      </c>
      <c r="M34" s="290" t="s">
        <v>250</v>
      </c>
      <c r="N34" s="303" t="str">
        <f t="shared" si="3"/>
        <v>AUBR3AB24Y</v>
      </c>
      <c r="O34" s="291" t="str">
        <v>AUBR3AB24Y=ICAA</v>
      </c>
      <c r="P34" s="353" t="s">
        <v>108</v>
      </c>
      <c r="Q34" s="353" t="s">
        <v>108</v>
      </c>
      <c r="R34" s="374" t="s">
        <v>108</v>
      </c>
      <c r="S34" s="372" t="s">
        <v>108</v>
      </c>
      <c r="T34" s="353" t="e">
        <f>_xll.qlMidEquivalent(P34,Q34)</f>
        <v>#NUM!</v>
      </c>
      <c r="U34" s="135">
        <v>26</v>
      </c>
      <c r="V34" s="292" t="b">
        <f t="shared" si="1"/>
        <v>0</v>
      </c>
      <c r="W34" s="353">
        <v>6.9049340046202374</v>
      </c>
      <c r="X34" s="153"/>
      <c r="Y34" s="353">
        <v>6.8782051282051286</v>
      </c>
      <c r="Z34" s="153"/>
      <c r="AA34" s="353">
        <v>6.9049340046202374</v>
      </c>
      <c r="AB34" s="296">
        <f>_xll.qlSimpleQuoteSetValue(F34,AA34/10000,Trigger)</f>
        <v>2.6728876415108623E-6</v>
      </c>
      <c r="AC34" s="70"/>
    </row>
    <row r="35" spans="1:29" ht="11.25" customHeight="1" x14ac:dyDescent="0.2">
      <c r="A35" s="69"/>
      <c r="B35" s="290" t="str">
        <f t="shared" si="2"/>
        <v>25Y</v>
      </c>
      <c r="C35" s="367" t="s">
        <v>256</v>
      </c>
      <c r="D35" s="366" t="s">
        <v>257</v>
      </c>
      <c r="E35" s="364" t="str">
        <f t="shared" si="0"/>
        <v>AUD1BR3BR25Y_Quote</v>
      </c>
      <c r="F35" s="364" t="str">
        <f>_xll.qlSimpleQuote(E35,,RateTickValue,Permanent,Trigger,ObjectOverwrite)</f>
        <v>AUD1BR3BR25Y_Quote#0000</v>
      </c>
      <c r="G35" s="187" t="str">
        <f>_xll.ohRangeRetrieveError(F35)</f>
        <v/>
      </c>
      <c r="H35" s="141"/>
      <c r="J35" s="190"/>
      <c r="K35" s="290" t="s">
        <v>35</v>
      </c>
      <c r="L35" s="290" t="s">
        <v>255</v>
      </c>
      <c r="M35" s="290" t="s">
        <v>250</v>
      </c>
      <c r="N35" s="303" t="str">
        <f t="shared" si="3"/>
        <v>AUBR3AB25Y</v>
      </c>
      <c r="O35" s="291" t="str">
        <v>AUBR3AB25Y=ICAA</v>
      </c>
      <c r="P35" s="353">
        <v>5.375</v>
      </c>
      <c r="Q35" s="353">
        <v>8.375</v>
      </c>
      <c r="R35" s="374">
        <v>0</v>
      </c>
      <c r="S35" s="372">
        <v>0</v>
      </c>
      <c r="T35" s="353">
        <f>_xll.qlMidEquivalent(P35,Q35)</f>
        <v>6.875</v>
      </c>
      <c r="U35" s="135">
        <v>27</v>
      </c>
      <c r="V35" s="292" t="b">
        <f t="shared" si="1"/>
        <v>1</v>
      </c>
      <c r="W35" s="353">
        <v>6.875</v>
      </c>
      <c r="X35" s="153"/>
      <c r="Y35" s="353">
        <v>6.875</v>
      </c>
      <c r="Z35" s="153"/>
      <c r="AA35" s="353">
        <v>6.875</v>
      </c>
      <c r="AB35" s="296">
        <f>_xll.qlSimpleQuoteSetValue(F35,AA35/10000,Trigger)</f>
        <v>0</v>
      </c>
      <c r="AC35" s="70"/>
    </row>
    <row r="36" spans="1:29" ht="11.25" customHeight="1" x14ac:dyDescent="0.2">
      <c r="A36" s="69"/>
      <c r="B36" s="290" t="str">
        <f t="shared" si="2"/>
        <v>26Y</v>
      </c>
      <c r="C36" s="367" t="s">
        <v>256</v>
      </c>
      <c r="D36" s="366" t="s">
        <v>257</v>
      </c>
      <c r="E36" s="364" t="str">
        <f t="shared" si="0"/>
        <v>AUD1BR3BR26Y_Quote</v>
      </c>
      <c r="F36" s="364" t="str">
        <f>_xll.qlSimpleQuote(E36,,RateTickValue,Permanent,Trigger,ObjectOverwrite)</f>
        <v>AUD1BR3BR26Y_Quote#0000</v>
      </c>
      <c r="G36" s="187" t="str">
        <f>_xll.ohRangeRetrieveError(F36)</f>
        <v/>
      </c>
      <c r="H36" s="141"/>
      <c r="J36" s="190"/>
      <c r="K36" s="290" t="s">
        <v>34</v>
      </c>
      <c r="L36" s="290" t="s">
        <v>255</v>
      </c>
      <c r="M36" s="290" t="s">
        <v>250</v>
      </c>
      <c r="N36" s="303" t="str">
        <f t="shared" si="3"/>
        <v>AUBR3AB26Y</v>
      </c>
      <c r="O36" s="291" t="str">
        <v>AUBR3AB26Y=ICAA</v>
      </c>
      <c r="P36" s="353" t="s">
        <v>108</v>
      </c>
      <c r="Q36" s="353" t="s">
        <v>108</v>
      </c>
      <c r="R36" s="374" t="s">
        <v>108</v>
      </c>
      <c r="S36" s="372" t="s">
        <v>108</v>
      </c>
      <c r="T36" s="353" t="e">
        <f>_xll.qlMidEquivalent(P36,Q36)</f>
        <v>#NUM!</v>
      </c>
      <c r="U36" s="135">
        <v>28</v>
      </c>
      <c r="V36" s="292" t="b">
        <f t="shared" si="1"/>
        <v>0</v>
      </c>
      <c r="W36" s="353">
        <v>6.8504343216534886</v>
      </c>
      <c r="X36" s="153"/>
      <c r="Y36" s="353">
        <v>6.8701712409158802</v>
      </c>
      <c r="Z36" s="153"/>
      <c r="AA36" s="353">
        <v>6.8504343216534886</v>
      </c>
      <c r="AB36" s="296">
        <f>_xll.qlSimpleQuoteSetValue(F36,AA36/10000,Trigger)</f>
        <v>-1.9736919262391267E-6</v>
      </c>
      <c r="AC36" s="70"/>
    </row>
    <row r="37" spans="1:29" ht="11.25" customHeight="1" x14ac:dyDescent="0.2">
      <c r="A37" s="69"/>
      <c r="B37" s="290" t="str">
        <f t="shared" si="2"/>
        <v>27Y</v>
      </c>
      <c r="C37" s="367" t="s">
        <v>256</v>
      </c>
      <c r="D37" s="366" t="s">
        <v>257</v>
      </c>
      <c r="E37" s="364" t="str">
        <f t="shared" si="0"/>
        <v>AUD1BR3BR27Y_Quote</v>
      </c>
      <c r="F37" s="364" t="str">
        <f>_xll.qlSimpleQuote(E37,,RateTickValue,Permanent,Trigger,ObjectOverwrite)</f>
        <v>AUD1BR3BR27Y_Quote#0000</v>
      </c>
      <c r="G37" s="187" t="str">
        <f>_xll.ohRangeRetrieveError(F37)</f>
        <v/>
      </c>
      <c r="H37" s="141"/>
      <c r="J37" s="190"/>
      <c r="K37" s="290" t="s">
        <v>33</v>
      </c>
      <c r="L37" s="290" t="s">
        <v>255</v>
      </c>
      <c r="M37" s="290" t="s">
        <v>250</v>
      </c>
      <c r="N37" s="303" t="str">
        <f t="shared" si="3"/>
        <v>AUBR3AB27Y</v>
      </c>
      <c r="O37" s="291" t="str">
        <v>AUBR3AB27Y=ICAA</v>
      </c>
      <c r="P37" s="353" t="s">
        <v>108</v>
      </c>
      <c r="Q37" s="353" t="s">
        <v>108</v>
      </c>
      <c r="R37" s="374" t="s">
        <v>108</v>
      </c>
      <c r="S37" s="372" t="s">
        <v>108</v>
      </c>
      <c r="T37" s="353" t="e">
        <f>_xll.qlMidEquivalent(P37,Q37)</f>
        <v>#NUM!</v>
      </c>
      <c r="U37" s="135">
        <v>29</v>
      </c>
      <c r="V37" s="292" t="b">
        <f t="shared" si="1"/>
        <v>0</v>
      </c>
      <c r="W37" s="353">
        <v>6.8294567138024478</v>
      </c>
      <c r="X37" s="153"/>
      <c r="Y37" s="353">
        <v>6.8638280805968872</v>
      </c>
      <c r="Z37" s="153"/>
      <c r="AA37" s="353">
        <v>6.8294567138024478</v>
      </c>
      <c r="AB37" s="296">
        <f>_xll.qlSimpleQuoteSetValue(F37,AA37/10000,Trigger)</f>
        <v>-3.4371366794439277E-6</v>
      </c>
      <c r="AC37" s="70"/>
    </row>
    <row r="38" spans="1:29" ht="11.25" customHeight="1" x14ac:dyDescent="0.2">
      <c r="A38" s="69"/>
      <c r="B38" s="290" t="str">
        <f t="shared" si="2"/>
        <v>28Y</v>
      </c>
      <c r="C38" s="367" t="s">
        <v>256</v>
      </c>
      <c r="D38" s="366" t="s">
        <v>257</v>
      </c>
      <c r="E38" s="364" t="str">
        <f t="shared" si="0"/>
        <v>AUD1BR3BR28Y_Quote</v>
      </c>
      <c r="F38" s="364" t="str">
        <f>_xll.qlSimpleQuote(E38,,RateTickValue,Permanent,Trigger,ObjectOverwrite)</f>
        <v>AUD1BR3BR28Y_Quote#0000</v>
      </c>
      <c r="G38" s="187" t="str">
        <f>_xll.ohRangeRetrieveError(F38)</f>
        <v/>
      </c>
      <c r="H38" s="141"/>
      <c r="J38" s="190"/>
      <c r="K38" s="290" t="s">
        <v>32</v>
      </c>
      <c r="L38" s="290" t="s">
        <v>255</v>
      </c>
      <c r="M38" s="290" t="s">
        <v>250</v>
      </c>
      <c r="N38" s="303" t="str">
        <f t="shared" si="3"/>
        <v>AUBR3AB28Y</v>
      </c>
      <c r="O38" s="291" t="str">
        <v>AUBR3AB28Y=ICAA</v>
      </c>
      <c r="P38" s="353" t="s">
        <v>108</v>
      </c>
      <c r="Q38" s="353" t="s">
        <v>108</v>
      </c>
      <c r="R38" s="374" t="s">
        <v>108</v>
      </c>
      <c r="S38" s="372" t="s">
        <v>108</v>
      </c>
      <c r="T38" s="353" t="e">
        <f>_xll.qlMidEquivalent(P38,Q38)</f>
        <v>#NUM!</v>
      </c>
      <c r="U38" s="135">
        <v>30</v>
      </c>
      <c r="V38" s="292" t="b">
        <f t="shared" si="1"/>
        <v>0</v>
      </c>
      <c r="W38" s="353">
        <v>6.8117681705722548</v>
      </c>
      <c r="X38" s="153"/>
      <c r="Y38" s="353">
        <v>6.8561659636738375</v>
      </c>
      <c r="Z38" s="153"/>
      <c r="AA38" s="353">
        <v>6.8117681705722548</v>
      </c>
      <c r="AB38" s="296">
        <f>_xll.qlSimpleQuoteSetValue(F38,AA38/10000,Trigger)</f>
        <v>-4.4397793101582511E-6</v>
      </c>
      <c r="AC38" s="70"/>
    </row>
    <row r="39" spans="1:29" ht="11.25" customHeight="1" x14ac:dyDescent="0.2">
      <c r="A39" s="69"/>
      <c r="B39" s="290" t="str">
        <f t="shared" si="2"/>
        <v>29Y</v>
      </c>
      <c r="C39" s="367" t="s">
        <v>256</v>
      </c>
      <c r="D39" s="366" t="s">
        <v>257</v>
      </c>
      <c r="E39" s="364" t="str">
        <f t="shared" si="0"/>
        <v>AUD1BR3BR29Y_Quote</v>
      </c>
      <c r="F39" s="364" t="str">
        <f>_xll.qlSimpleQuote(E39,,RateTickValue,Permanent,Trigger,ObjectOverwrite)</f>
        <v>AUD1BR3BR29Y_Quote#0000</v>
      </c>
      <c r="G39" s="187" t="str">
        <f>_xll.ohRangeRetrieveError(F39)</f>
        <v/>
      </c>
      <c r="H39" s="141"/>
      <c r="J39" s="190"/>
      <c r="K39" s="290" t="s">
        <v>31</v>
      </c>
      <c r="L39" s="290" t="s">
        <v>255</v>
      </c>
      <c r="M39" s="290" t="s">
        <v>250</v>
      </c>
      <c r="N39" s="303" t="str">
        <f t="shared" si="3"/>
        <v>AUBR3AB29Y</v>
      </c>
      <c r="O39" s="291" t="str">
        <v>AUBR3AB29Y=ICAA</v>
      </c>
      <c r="P39" s="353" t="s">
        <v>108</v>
      </c>
      <c r="Q39" s="353" t="s">
        <v>108</v>
      </c>
      <c r="R39" s="374" t="s">
        <v>108</v>
      </c>
      <c r="S39" s="372" t="s">
        <v>108</v>
      </c>
      <c r="T39" s="353" t="e">
        <f>_xll.qlMidEquivalent(P39,Q39)</f>
        <v>#NUM!</v>
      </c>
      <c r="U39" s="135">
        <v>35</v>
      </c>
      <c r="V39" s="292" t="b">
        <f t="shared" si="1"/>
        <v>0</v>
      </c>
      <c r="W39" s="353">
        <v>6.7621962181222193</v>
      </c>
      <c r="X39" s="153"/>
      <c r="Y39" s="353">
        <v>6.8049115920763406</v>
      </c>
      <c r="Z39" s="153"/>
      <c r="AA39" s="353">
        <v>6.7621962181222193</v>
      </c>
      <c r="AB39" s="296">
        <f>_xll.qlSimpleQuoteSetValue(F39,AA39/10000,Trigger)</f>
        <v>-4.2715373954120518E-6</v>
      </c>
      <c r="AC39" s="70"/>
    </row>
    <row r="40" spans="1:29" ht="11.25" customHeight="1" x14ac:dyDescent="0.2">
      <c r="A40" s="69"/>
      <c r="B40" s="290" t="str">
        <f t="shared" si="2"/>
        <v>30Y</v>
      </c>
      <c r="C40" s="367" t="s">
        <v>256</v>
      </c>
      <c r="D40" s="366" t="s">
        <v>257</v>
      </c>
      <c r="E40" s="364" t="str">
        <f t="shared" si="0"/>
        <v>AUD1BR3BR30Y_Quote</v>
      </c>
      <c r="F40" s="364" t="str">
        <f>_xll.qlSimpleQuote(E40,,RateTickValue,Permanent,Trigger,ObjectOverwrite)</f>
        <v>AUD1BR3BR30Y_Quote#0000</v>
      </c>
      <c r="G40" s="187" t="str">
        <f>_xll.ohRangeRetrieveError(F40)</f>
        <v/>
      </c>
      <c r="H40" s="141"/>
      <c r="J40" s="190"/>
      <c r="K40" s="290" t="s">
        <v>30</v>
      </c>
      <c r="L40" s="290" t="s">
        <v>255</v>
      </c>
      <c r="M40" s="290" t="s">
        <v>250</v>
      </c>
      <c r="N40" s="303" t="str">
        <f t="shared" si="3"/>
        <v>AUBR3AB30Y</v>
      </c>
      <c r="O40" s="291" t="str">
        <v>AUBR3AB30Y=ICAA</v>
      </c>
      <c r="P40" s="353">
        <v>5.25</v>
      </c>
      <c r="Q40" s="353">
        <v>8.25</v>
      </c>
      <c r="R40" s="374">
        <v>0</v>
      </c>
      <c r="S40" s="372">
        <v>0</v>
      </c>
      <c r="T40" s="353">
        <f>_xll.qlMidEquivalent(P40,Q40)</f>
        <v>6.75</v>
      </c>
      <c r="U40" s="135">
        <v>40</v>
      </c>
      <c r="V40" s="292" t="b">
        <f t="shared" si="1"/>
        <v>1</v>
      </c>
      <c r="W40" s="353">
        <v>6.75</v>
      </c>
      <c r="X40" s="153"/>
      <c r="Y40" s="353">
        <v>6.75</v>
      </c>
      <c r="Z40" s="153"/>
      <c r="AA40" s="353">
        <v>6.75</v>
      </c>
      <c r="AB40" s="296">
        <f>_xll.qlSimpleQuoteSetValue(F40,AA40/10000,Trigger)</f>
        <v>0</v>
      </c>
      <c r="AC40" s="70"/>
    </row>
    <row r="41" spans="1:29" ht="11.25" customHeight="1" x14ac:dyDescent="0.2">
      <c r="A41" s="69"/>
      <c r="B41" s="290" t="str">
        <f t="shared" si="2"/>
        <v>35Y</v>
      </c>
      <c r="C41" s="367" t="s">
        <v>256</v>
      </c>
      <c r="D41" s="366" t="s">
        <v>257</v>
      </c>
      <c r="E41" s="364" t="str">
        <f t="shared" si="0"/>
        <v>AUD1BR3BR35Y_Quote</v>
      </c>
      <c r="F41" s="364" t="str">
        <f>_xll.qlSimpleQuote(E41,,RateTickValue,Permanent,Trigger,ObjectOverwrite)</f>
        <v>AUD1BR3BR35Y_Quote#0000</v>
      </c>
      <c r="G41" s="187" t="str">
        <f>_xll.ohRangeRetrieveError(F41)</f>
        <v/>
      </c>
      <c r="H41" s="141"/>
      <c r="J41" s="190"/>
      <c r="K41" s="290" t="s">
        <v>29</v>
      </c>
      <c r="L41" s="290" t="s">
        <v>255</v>
      </c>
      <c r="M41" s="290" t="s">
        <v>250</v>
      </c>
      <c r="N41" s="303" t="str">
        <f t="shared" si="3"/>
        <v>AUBR3AB35Y</v>
      </c>
      <c r="O41" s="291" t="str">
        <v>AUBR3AB35Y=ICAA</v>
      </c>
      <c r="P41" s="353" t="s">
        <v>108</v>
      </c>
      <c r="Q41" s="353" t="s">
        <v>108</v>
      </c>
      <c r="R41" s="374" t="s">
        <v>108</v>
      </c>
      <c r="S41" s="372" t="s">
        <v>108</v>
      </c>
      <c r="T41" s="353" t="e">
        <f>_xll.qlMidEquivalent(P41,Q41)</f>
        <v>#NUM!</v>
      </c>
      <c r="U41" s="135">
        <v>50</v>
      </c>
      <c r="V41" s="292" t="b">
        <f t="shared" si="1"/>
        <v>0</v>
      </c>
      <c r="W41" s="191">
        <f>W40</f>
        <v>6.75</v>
      </c>
      <c r="X41" s="153"/>
      <c r="Y41" s="191">
        <v>6.75</v>
      </c>
      <c r="Z41" s="153"/>
      <c r="AA41" s="191">
        <v>6.75</v>
      </c>
      <c r="AB41" s="296">
        <f>_xll.qlSimpleQuoteSetValue(F41,AA41/10000,Trigger)</f>
        <v>0</v>
      </c>
      <c r="AC41" s="70"/>
    </row>
    <row r="42" spans="1:29" ht="11.25" customHeight="1" x14ac:dyDescent="0.2">
      <c r="A42" s="69"/>
      <c r="B42" s="293" t="str">
        <f t="shared" si="2"/>
        <v>40Y</v>
      </c>
      <c r="C42" s="369" t="s">
        <v>256</v>
      </c>
      <c r="D42" s="377" t="s">
        <v>257</v>
      </c>
      <c r="E42" s="370" t="str">
        <f t="shared" si="0"/>
        <v>AUD1BR3BR40Y_Quote</v>
      </c>
      <c r="F42" s="370" t="str">
        <f>_xll.qlSimpleQuote(E42,,RateTickValue,Permanent,Trigger,ObjectOverwrite)</f>
        <v>AUD1BR3BR40Y_Quote#0000</v>
      </c>
      <c r="G42" s="188" t="str">
        <f>_xll.ohRangeRetrieveError(F42)</f>
        <v/>
      </c>
      <c r="H42" s="141"/>
      <c r="J42" s="190"/>
      <c r="K42" s="293" t="s">
        <v>28</v>
      </c>
      <c r="L42" s="293" t="s">
        <v>255</v>
      </c>
      <c r="M42" s="293" t="s">
        <v>250</v>
      </c>
      <c r="N42" s="305" t="str">
        <f t="shared" si="3"/>
        <v>AUBR3AB40Y</v>
      </c>
      <c r="O42" s="294" t="str">
        <v>AUBR3AB40Y=ICAA</v>
      </c>
      <c r="P42" s="354" t="s">
        <v>108</v>
      </c>
      <c r="Q42" s="354" t="s">
        <v>108</v>
      </c>
      <c r="R42" s="375" t="s">
        <v>108</v>
      </c>
      <c r="S42" s="354" t="s">
        <v>108</v>
      </c>
      <c r="T42" s="354" t="e">
        <f>_xll.qlMidEquivalent(P42,Q42)</f>
        <v>#NUM!</v>
      </c>
      <c r="U42" s="161">
        <v>60</v>
      </c>
      <c r="V42" s="295" t="b">
        <f t="shared" si="1"/>
        <v>0</v>
      </c>
      <c r="W42" s="192">
        <f>W40</f>
        <v>6.75</v>
      </c>
      <c r="X42" s="153"/>
      <c r="Y42" s="192">
        <v>6.75</v>
      </c>
      <c r="Z42" s="153"/>
      <c r="AA42" s="192">
        <v>6.75</v>
      </c>
      <c r="AB42" s="297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55" customWidth="1"/>
    <col min="12" max="12" width="3" style="155" customWidth="1"/>
    <col min="13" max="13" width="4" style="155" bestFit="1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203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380">
        <f>_xll.ohTrigger(AB5:AB42)</f>
        <v>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obj_003be#0000</v>
      </c>
      <c r="V3" s="7"/>
      <c r="W3" s="7"/>
      <c r="X3" s="49"/>
      <c r="Y3" s="49"/>
      <c r="Z3" s="49"/>
      <c r="AA3" s="7"/>
      <c r="AB3" s="7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09:16:11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7" t="str">
        <f>K5</f>
        <v>6M</v>
      </c>
      <c r="C5" s="378" t="s">
        <v>257</v>
      </c>
      <c r="D5" s="379" t="s">
        <v>258</v>
      </c>
      <c r="E5" s="376" t="str">
        <f t="shared" ref="E5:E42" si="0">IF(ISBLANK(C5),"#",Currency&amp;$C5&amp;$D5&amp;$B5&amp;QuoteSuffix)</f>
        <v>AUD3BR6BR6M_Quote</v>
      </c>
      <c r="F5" s="376" t="str">
        <f>_xll.qlSimpleQuote(E5,,RateTickValue,Permanent,Trigger,ObjectOverwrite)</f>
        <v>AUD3BR6BR6M_Quote#0000</v>
      </c>
      <c r="G5" s="186" t="str">
        <f>_xll.ohRangeRetrieveError(F5)</f>
        <v/>
      </c>
      <c r="H5" s="141"/>
      <c r="I5" s="155"/>
      <c r="J5" s="189"/>
      <c r="K5" s="290" t="s">
        <v>14</v>
      </c>
      <c r="L5" s="290" t="s">
        <v>255</v>
      </c>
      <c r="M5" s="290" t="s">
        <v>253</v>
      </c>
      <c r="N5" s="303" t="str">
        <f t="shared" ref="N5:N42" si="1">IF(Contributor="ICAP LN","AU"&amp;L5&amp;M5&amp;K5,"AU"&amp;L5&amp;M5&amp;K5)</f>
        <v>AUBR6AB6M</v>
      </c>
      <c r="O5" s="291" t="str">
        <f t="array" ref="O5:O42">Instrments&amp;"="&amp;VLOOKUP(Contributor,ContributorTable,2,FALSE)</f>
        <v>AUBR6AB6M=ICAA</v>
      </c>
      <c r="P5" s="353">
        <v>10.75</v>
      </c>
      <c r="Q5" s="353">
        <v>12.75</v>
      </c>
      <c r="R5" s="371">
        <v>0</v>
      </c>
      <c r="S5" s="372">
        <v>0</v>
      </c>
      <c r="T5" s="353">
        <f>_xll.qlMidEquivalent(P5,Q5)</f>
        <v>11.75</v>
      </c>
      <c r="U5" s="373">
        <v>0.5</v>
      </c>
      <c r="V5" s="292" t="b">
        <f t="shared" ref="V5:V42" si="2">IF(ISNUMBER(T5),TRUE,FALSE)</f>
        <v>1</v>
      </c>
      <c r="W5" s="353">
        <f t="array" ref="W5:W38">_xll.qlInterpolationInterpolate(U3,U5:U42)</f>
        <v>11.75</v>
      </c>
      <c r="X5" s="153"/>
      <c r="Y5" s="353">
        <v>11.75</v>
      </c>
      <c r="Z5" s="153"/>
      <c r="AA5" s="352">
        <f t="array" ref="AA5:AA42">QuoteLive</f>
        <v>11.75</v>
      </c>
      <c r="AB5" s="315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90" t="str">
        <f t="shared" ref="B6:B42" si="3">K6</f>
        <v>1Y</v>
      </c>
      <c r="C6" s="367" t="s">
        <v>257</v>
      </c>
      <c r="D6" s="366" t="s">
        <v>258</v>
      </c>
      <c r="E6" s="364" t="str">
        <f t="shared" si="0"/>
        <v>AUD3BR6BR1Y_Quote</v>
      </c>
      <c r="F6" s="364" t="str">
        <f>_xll.qlSimpleQuote(E6,,RateTickValue,Permanent,Trigger,ObjectOverwrite)</f>
        <v>AUD3BR6BR1Y_Quote#0000</v>
      </c>
      <c r="G6" s="187" t="str">
        <f>_xll.ohRangeRetrieveError(F6)</f>
        <v/>
      </c>
      <c r="H6" s="141"/>
      <c r="I6" s="155"/>
      <c r="J6" s="189"/>
      <c r="K6" s="290" t="s">
        <v>8</v>
      </c>
      <c r="L6" s="290" t="s">
        <v>255</v>
      </c>
      <c r="M6" s="290" t="s">
        <v>253</v>
      </c>
      <c r="N6" s="303" t="str">
        <f t="shared" si="1"/>
        <v>AUBR6AB1Y</v>
      </c>
      <c r="O6" s="291" t="str">
        <v>AUBR6AB1Y=ICAA</v>
      </c>
      <c r="P6" s="353">
        <v>10.125</v>
      </c>
      <c r="Q6" s="353">
        <v>12.125</v>
      </c>
      <c r="R6" s="374">
        <v>0</v>
      </c>
      <c r="S6" s="372">
        <v>0</v>
      </c>
      <c r="T6" s="353">
        <f>_xll.qlMidEquivalent(P6,Q6)</f>
        <v>11.125</v>
      </c>
      <c r="U6" s="373">
        <v>1</v>
      </c>
      <c r="V6" s="292" t="b">
        <f t="shared" si="2"/>
        <v>1</v>
      </c>
      <c r="W6" s="353">
        <v>11.125</v>
      </c>
      <c r="X6" s="153"/>
      <c r="Y6" s="353">
        <v>11.125</v>
      </c>
      <c r="Z6" s="153"/>
      <c r="AA6" s="353">
        <v>11.125</v>
      </c>
      <c r="AB6" s="296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90" t="str">
        <f t="shared" si="3"/>
        <v>15M</v>
      </c>
      <c r="C7" s="367" t="s">
        <v>257</v>
      </c>
      <c r="D7" s="366" t="s">
        <v>258</v>
      </c>
      <c r="E7" s="364" t="str">
        <f t="shared" si="0"/>
        <v>AUD3BR6BR15M_Quote</v>
      </c>
      <c r="F7" s="364" t="str">
        <f>_xll.qlSimpleQuote(E7,,RateTickValue,Permanent,Trigger,ObjectOverwrite)</f>
        <v>AUD3BR6BR15M_Quote#0000</v>
      </c>
      <c r="G7" s="187" t="str">
        <f>_xll.ohRangeRetrieveError(F7)</f>
        <v/>
      </c>
      <c r="H7" s="141"/>
      <c r="J7" s="189"/>
      <c r="K7" s="290" t="s">
        <v>66</v>
      </c>
      <c r="L7" s="290" t="s">
        <v>255</v>
      </c>
      <c r="M7" s="290" t="s">
        <v>253</v>
      </c>
      <c r="N7" s="303" t="str">
        <f t="shared" si="1"/>
        <v>AUBR6AB15M</v>
      </c>
      <c r="O7" s="291" t="str">
        <v>AUBR6AB15M=ICAA</v>
      </c>
      <c r="P7" s="353" t="s">
        <v>108</v>
      </c>
      <c r="Q7" s="353" t="s">
        <v>108</v>
      </c>
      <c r="R7" s="374" t="s">
        <v>108</v>
      </c>
      <c r="S7" s="372" t="s">
        <v>108</v>
      </c>
      <c r="T7" s="353" t="e">
        <f>_xll.qlMidEquivalent(P7,Q7)</f>
        <v>#NUM!</v>
      </c>
      <c r="U7" s="373">
        <v>1.25</v>
      </c>
      <c r="V7" s="292" t="b">
        <f t="shared" si="2"/>
        <v>0</v>
      </c>
      <c r="W7" s="353">
        <v>10.827847639919199</v>
      </c>
      <c r="X7" s="153"/>
      <c r="Y7" s="353">
        <v>10.83367401727741</v>
      </c>
      <c r="Z7" s="153"/>
      <c r="AA7" s="353">
        <v>10.827847639919199</v>
      </c>
      <c r="AB7" s="296">
        <f>_xll.qlSimpleQuoteSetValue(F7,AA7/10000,Trigger)</f>
        <v>-5.826377358210226E-7</v>
      </c>
      <c r="AC7" s="70"/>
      <c r="AD7" s="155"/>
    </row>
    <row r="8" spans="1:30" ht="11.25" customHeight="1" x14ac:dyDescent="0.25">
      <c r="A8" s="69"/>
      <c r="B8" s="290" t="str">
        <f t="shared" si="3"/>
        <v>18M</v>
      </c>
      <c r="C8" s="367" t="s">
        <v>257</v>
      </c>
      <c r="D8" s="366" t="s">
        <v>258</v>
      </c>
      <c r="E8" s="364" t="str">
        <f t="shared" si="0"/>
        <v>AUD3BR6BR18M_Quote</v>
      </c>
      <c r="F8" s="364" t="str">
        <f>_xll.qlSimpleQuote(E8,,RateTickValue,Permanent,Trigger,ObjectOverwrite)</f>
        <v>AUD3BR6BR18M_Quote#0000</v>
      </c>
      <c r="G8" s="187" t="str">
        <f>_xll.ohRangeRetrieveError(F8)</f>
        <v/>
      </c>
      <c r="H8" s="141"/>
      <c r="I8" s="168"/>
      <c r="J8" s="190"/>
      <c r="K8" s="290" t="s">
        <v>65</v>
      </c>
      <c r="L8" s="290" t="s">
        <v>255</v>
      </c>
      <c r="M8" s="290" t="s">
        <v>253</v>
      </c>
      <c r="N8" s="303" t="str">
        <f t="shared" si="1"/>
        <v>AUBR6AB18M</v>
      </c>
      <c r="O8" s="291" t="str">
        <v>AUBR6AB18M=ICAA</v>
      </c>
      <c r="P8" s="353" t="s">
        <v>108</v>
      </c>
      <c r="Q8" s="353" t="s">
        <v>108</v>
      </c>
      <c r="R8" s="374" t="s">
        <v>108</v>
      </c>
      <c r="S8" s="372" t="s">
        <v>108</v>
      </c>
      <c r="T8" s="353" t="e">
        <f>_xll.qlMidEquivalent(P8,Q8)</f>
        <v>#NUM!</v>
      </c>
      <c r="U8" s="373">
        <v>1.5</v>
      </c>
      <c r="V8" s="292" t="b">
        <f t="shared" si="2"/>
        <v>0</v>
      </c>
      <c r="W8" s="353">
        <v>10.554132779838399</v>
      </c>
      <c r="X8" s="153"/>
      <c r="Y8" s="353">
        <v>10.565785534554822</v>
      </c>
      <c r="Z8" s="153"/>
      <c r="AA8" s="353">
        <v>10.554132779838399</v>
      </c>
      <c r="AB8" s="296">
        <f>_xll.qlSimpleQuoteSetValue(F8,AA8/10000,Trigger)</f>
        <v>-1.165275471642262E-6</v>
      </c>
      <c r="AC8" s="70"/>
    </row>
    <row r="9" spans="1:30" ht="11.25" customHeight="1" x14ac:dyDescent="0.25">
      <c r="A9" s="69"/>
      <c r="B9" s="290" t="str">
        <f t="shared" si="3"/>
        <v>21M</v>
      </c>
      <c r="C9" s="367" t="s">
        <v>257</v>
      </c>
      <c r="D9" s="366" t="s">
        <v>258</v>
      </c>
      <c r="E9" s="364" t="str">
        <f t="shared" si="0"/>
        <v>AUD3BR6BR21M_Quote</v>
      </c>
      <c r="F9" s="364" t="str">
        <f>_xll.qlSimpleQuote(E9,,RateTickValue,Permanent,Trigger,ObjectOverwrite)</f>
        <v>AUD3BR6BR21M_Quote#0000</v>
      </c>
      <c r="G9" s="187" t="str">
        <f>_xll.ohRangeRetrieveError(F9)</f>
        <v/>
      </c>
      <c r="H9" s="141"/>
      <c r="I9" s="168"/>
      <c r="J9" s="190"/>
      <c r="K9" s="290" t="s">
        <v>64</v>
      </c>
      <c r="L9" s="290" t="s">
        <v>255</v>
      </c>
      <c r="M9" s="290" t="s">
        <v>253</v>
      </c>
      <c r="N9" s="303" t="str">
        <f t="shared" si="1"/>
        <v>AUBR6AB21M</v>
      </c>
      <c r="O9" s="291" t="str">
        <v>AUBR6AB21M=ICAA</v>
      </c>
      <c r="P9" s="353" t="s">
        <v>108</v>
      </c>
      <c r="Q9" s="353" t="s">
        <v>108</v>
      </c>
      <c r="R9" s="374" t="s">
        <v>108</v>
      </c>
      <c r="S9" s="372" t="s">
        <v>108</v>
      </c>
      <c r="T9" s="353" t="e">
        <f>_xll.qlMidEquivalent(P9,Q9)</f>
        <v>#NUM!</v>
      </c>
      <c r="U9" s="373">
        <v>1.75</v>
      </c>
      <c r="V9" s="292" t="b">
        <f t="shared" si="2"/>
        <v>0</v>
      </c>
      <c r="W9" s="353">
        <v>10.315851529838399</v>
      </c>
      <c r="X9" s="153"/>
      <c r="Y9" s="353">
        <v>10.327504284554822</v>
      </c>
      <c r="Z9" s="153"/>
      <c r="AA9" s="353">
        <v>10.315851529838399</v>
      </c>
      <c r="AB9" s="296">
        <f>_xll.qlSimpleQuoteSetValue(F9,AA9/10000,Trigger)</f>
        <v>-1.165275471642262E-6</v>
      </c>
      <c r="AC9" s="70"/>
    </row>
    <row r="10" spans="1:30" ht="11.25" customHeight="1" x14ac:dyDescent="0.2">
      <c r="A10" s="69"/>
      <c r="B10" s="290" t="str">
        <f t="shared" si="3"/>
        <v>2Y</v>
      </c>
      <c r="C10" s="367" t="s">
        <v>257</v>
      </c>
      <c r="D10" s="366" t="s">
        <v>258</v>
      </c>
      <c r="E10" s="364" t="str">
        <f t="shared" si="0"/>
        <v>AUD3BR6BR2Y_Quote</v>
      </c>
      <c r="F10" s="364" t="str">
        <f>_xll.qlSimpleQuote(E10,,RateTickValue,Permanent,Trigger,ObjectOverwrite)</f>
        <v>AUD3BR6BR2Y_Quote#0000</v>
      </c>
      <c r="G10" s="187" t="str">
        <f>_xll.ohRangeRetrieveError(F10)</f>
        <v/>
      </c>
      <c r="H10" s="141"/>
      <c r="J10" s="190"/>
      <c r="K10" s="290" t="s">
        <v>58</v>
      </c>
      <c r="L10" s="290" t="s">
        <v>255</v>
      </c>
      <c r="M10" s="290" t="s">
        <v>253</v>
      </c>
      <c r="N10" s="303" t="str">
        <f t="shared" si="1"/>
        <v>AUBR6AB2Y</v>
      </c>
      <c r="O10" s="291" t="str">
        <v>AUBR6AB2Y=ICAA</v>
      </c>
      <c r="P10" s="353">
        <v>9.125</v>
      </c>
      <c r="Q10" s="353">
        <v>11.125</v>
      </c>
      <c r="R10" s="374">
        <v>0</v>
      </c>
      <c r="S10" s="372">
        <v>0</v>
      </c>
      <c r="T10" s="353">
        <f>_xll.qlMidEquivalent(P10,Q10)</f>
        <v>10.125</v>
      </c>
      <c r="U10" s="135">
        <v>2</v>
      </c>
      <c r="V10" s="292" t="b">
        <f t="shared" si="2"/>
        <v>1</v>
      </c>
      <c r="W10" s="353">
        <v>10.125</v>
      </c>
      <c r="X10" s="153"/>
      <c r="Y10" s="353">
        <v>10.125</v>
      </c>
      <c r="Z10" s="153"/>
      <c r="AA10" s="353">
        <v>10.125</v>
      </c>
      <c r="AB10" s="296">
        <f>_xll.qlSimpleQuoteSetValue(F10,AA10/10000,Trigger)</f>
        <v>0</v>
      </c>
      <c r="AC10" s="70"/>
    </row>
    <row r="11" spans="1:30" ht="11.25" customHeight="1" x14ac:dyDescent="0.2">
      <c r="A11" s="69"/>
      <c r="B11" s="290" t="str">
        <f t="shared" si="3"/>
        <v>3Y</v>
      </c>
      <c r="C11" s="367" t="s">
        <v>257</v>
      </c>
      <c r="D11" s="366" t="s">
        <v>258</v>
      </c>
      <c r="E11" s="364" t="str">
        <f t="shared" si="0"/>
        <v>AUD3BR6BR3Y_Quote</v>
      </c>
      <c r="F11" s="364" t="str">
        <f>_xll.qlSimpleQuote(E11,,RateTickValue,Permanent,Trigger,ObjectOverwrite)</f>
        <v>AUD3BR6BR3Y_Quote#0000</v>
      </c>
      <c r="G11" s="187" t="str">
        <f>_xll.ohRangeRetrieveError(F11)</f>
        <v/>
      </c>
      <c r="H11" s="141"/>
      <c r="J11" s="190"/>
      <c r="K11" s="290" t="s">
        <v>57</v>
      </c>
      <c r="L11" s="290" t="s">
        <v>255</v>
      </c>
      <c r="M11" s="290" t="s">
        <v>253</v>
      </c>
      <c r="N11" s="303" t="str">
        <f t="shared" si="1"/>
        <v>AUBR6AB3Y</v>
      </c>
      <c r="O11" s="291" t="str">
        <v>AUBR6AB3Y=ICAA</v>
      </c>
      <c r="P11" s="353">
        <v>8.75</v>
      </c>
      <c r="Q11" s="353">
        <v>10.75</v>
      </c>
      <c r="R11" s="374">
        <v>0</v>
      </c>
      <c r="S11" s="372">
        <v>0</v>
      </c>
      <c r="T11" s="353">
        <f>_xll.qlMidEquivalent(P11,Q11)</f>
        <v>9.75</v>
      </c>
      <c r="U11" s="135">
        <v>3</v>
      </c>
      <c r="V11" s="292" t="b">
        <f t="shared" si="2"/>
        <v>1</v>
      </c>
      <c r="W11" s="353">
        <v>9.75</v>
      </c>
      <c r="X11" s="153"/>
      <c r="Y11" s="353">
        <v>9.625</v>
      </c>
      <c r="Z11" s="153"/>
      <c r="AA11" s="353">
        <v>9.75</v>
      </c>
      <c r="AB11" s="296">
        <f>_xll.qlSimpleQuoteSetValue(F11,AA11/10000,Trigger)</f>
        <v>1.2499999999999924E-5</v>
      </c>
      <c r="AC11" s="70"/>
    </row>
    <row r="12" spans="1:30" ht="11.25" customHeight="1" x14ac:dyDescent="0.2">
      <c r="A12" s="69"/>
      <c r="B12" s="290" t="str">
        <f t="shared" si="3"/>
        <v>4Y</v>
      </c>
      <c r="C12" s="367" t="s">
        <v>257</v>
      </c>
      <c r="D12" s="366" t="s">
        <v>258</v>
      </c>
      <c r="E12" s="364" t="str">
        <f t="shared" si="0"/>
        <v>AUD3BR6BR4Y_Quote</v>
      </c>
      <c r="F12" s="364" t="str">
        <f>_xll.qlSimpleQuote(E12,,RateTickValue,Permanent,Trigger,ObjectOverwrite)</f>
        <v>AUD3BR6BR4Y_Quote#0000</v>
      </c>
      <c r="G12" s="187" t="str">
        <f>_xll.ohRangeRetrieveError(F12)</f>
        <v/>
      </c>
      <c r="H12" s="141"/>
      <c r="J12" s="190"/>
      <c r="K12" s="290" t="s">
        <v>56</v>
      </c>
      <c r="L12" s="290" t="s">
        <v>255</v>
      </c>
      <c r="M12" s="290" t="s">
        <v>253</v>
      </c>
      <c r="N12" s="303" t="str">
        <f t="shared" si="1"/>
        <v>AUBR6AB4Y</v>
      </c>
      <c r="O12" s="291" t="str">
        <v>AUBR6AB4Y=ICAA</v>
      </c>
      <c r="P12" s="353">
        <v>8.375</v>
      </c>
      <c r="Q12" s="353">
        <v>10.375</v>
      </c>
      <c r="R12" s="374">
        <v>0</v>
      </c>
      <c r="S12" s="372">
        <v>0</v>
      </c>
      <c r="T12" s="353">
        <f>_xll.qlMidEquivalent(P12,Q12)</f>
        <v>9.375</v>
      </c>
      <c r="U12" s="135">
        <v>4</v>
      </c>
      <c r="V12" s="292" t="b">
        <f t="shared" si="2"/>
        <v>1</v>
      </c>
      <c r="W12" s="353">
        <v>9.375</v>
      </c>
      <c r="X12" s="153"/>
      <c r="Y12" s="353">
        <v>9.25</v>
      </c>
      <c r="Z12" s="153"/>
      <c r="AA12" s="353">
        <v>9.375</v>
      </c>
      <c r="AB12" s="296">
        <f>_xll.qlSimpleQuoteSetValue(F12,AA12/10000,Trigger)</f>
        <v>1.2499999999999924E-5</v>
      </c>
      <c r="AC12" s="70"/>
    </row>
    <row r="13" spans="1:30" ht="11.25" customHeight="1" x14ac:dyDescent="0.2">
      <c r="A13" s="69"/>
      <c r="B13" s="290" t="str">
        <f t="shared" si="3"/>
        <v>5Y</v>
      </c>
      <c r="C13" s="367" t="s">
        <v>257</v>
      </c>
      <c r="D13" s="366" t="s">
        <v>258</v>
      </c>
      <c r="E13" s="364" t="str">
        <f t="shared" si="0"/>
        <v>AUD3BR6BR5Y_Quote</v>
      </c>
      <c r="F13" s="364" t="str">
        <f>_xll.qlSimpleQuote(E13,,RateTickValue,Permanent,Trigger,ObjectOverwrite)</f>
        <v>AUD3BR6BR5Y_Quote#0000</v>
      </c>
      <c r="G13" s="187" t="str">
        <f>_xll.ohRangeRetrieveError(F13)</f>
        <v/>
      </c>
      <c r="H13" s="141"/>
      <c r="J13" s="190"/>
      <c r="K13" s="290" t="s">
        <v>55</v>
      </c>
      <c r="L13" s="290" t="s">
        <v>255</v>
      </c>
      <c r="M13" s="290" t="s">
        <v>253</v>
      </c>
      <c r="N13" s="303" t="str">
        <f t="shared" si="1"/>
        <v>AUBR6AB5Y</v>
      </c>
      <c r="O13" s="291" t="str">
        <v>AUBR6AB5Y=ICAA</v>
      </c>
      <c r="P13" s="353">
        <v>8</v>
      </c>
      <c r="Q13" s="353">
        <v>10</v>
      </c>
      <c r="R13" s="374">
        <v>0</v>
      </c>
      <c r="S13" s="372">
        <v>0</v>
      </c>
      <c r="T13" s="353">
        <f>_xll.qlMidEquivalent(P13,Q13)</f>
        <v>9</v>
      </c>
      <c r="U13" s="135">
        <v>5</v>
      </c>
      <c r="V13" s="292" t="b">
        <f t="shared" si="2"/>
        <v>1</v>
      </c>
      <c r="W13" s="353">
        <v>9</v>
      </c>
      <c r="X13" s="153"/>
      <c r="Y13" s="353">
        <v>8.875</v>
      </c>
      <c r="Z13" s="153"/>
      <c r="AA13" s="353">
        <v>9</v>
      </c>
      <c r="AB13" s="296">
        <f>_xll.qlSimpleQuoteSetValue(F13,AA13/10000,Trigger)</f>
        <v>1.2499999999999924E-5</v>
      </c>
      <c r="AC13" s="70"/>
    </row>
    <row r="14" spans="1:30" ht="11.25" customHeight="1" x14ac:dyDescent="0.2">
      <c r="A14" s="69"/>
      <c r="B14" s="290" t="str">
        <f t="shared" si="3"/>
        <v>6Y</v>
      </c>
      <c r="C14" s="367" t="s">
        <v>257</v>
      </c>
      <c r="D14" s="366" t="s">
        <v>258</v>
      </c>
      <c r="E14" s="364" t="str">
        <f t="shared" si="0"/>
        <v>AUD3BR6BR6Y_Quote</v>
      </c>
      <c r="F14" s="364" t="str">
        <f>_xll.qlSimpleQuote(E14,,RateTickValue,Permanent,Trigger,ObjectOverwrite)</f>
        <v>AUD3BR6BR6Y_Quote#0000</v>
      </c>
      <c r="G14" s="187" t="str">
        <f>_xll.ohRangeRetrieveError(F14)</f>
        <v/>
      </c>
      <c r="H14" s="141"/>
      <c r="J14" s="190"/>
      <c r="K14" s="290" t="s">
        <v>54</v>
      </c>
      <c r="L14" s="290" t="s">
        <v>255</v>
      </c>
      <c r="M14" s="290" t="s">
        <v>253</v>
      </c>
      <c r="N14" s="303" t="str">
        <f t="shared" si="1"/>
        <v>AUBR6AB6Y</v>
      </c>
      <c r="O14" s="291" t="str">
        <v>AUBR6AB6Y=ICAA</v>
      </c>
      <c r="P14" s="353" t="s">
        <v>108</v>
      </c>
      <c r="Q14" s="353" t="s">
        <v>108</v>
      </c>
      <c r="R14" s="374" t="s">
        <v>108</v>
      </c>
      <c r="S14" s="372" t="s">
        <v>108</v>
      </c>
      <c r="T14" s="353" t="e">
        <f>_xll.qlMidEquivalent(P14,Q14)</f>
        <v>#NUM!</v>
      </c>
      <c r="U14" s="135">
        <v>6</v>
      </c>
      <c r="V14" s="292" t="b">
        <f t="shared" si="2"/>
        <v>0</v>
      </c>
      <c r="W14" s="353">
        <v>8.8160672877256658</v>
      </c>
      <c r="X14" s="153"/>
      <c r="Y14" s="353">
        <v>8.6885402308031097</v>
      </c>
      <c r="Z14" s="153"/>
      <c r="AA14" s="353">
        <v>8.8160672877256658</v>
      </c>
      <c r="AB14" s="296">
        <f>_xll.qlSimpleQuoteSetValue(F14,AA14/10000,Trigger)</f>
        <v>1.2752705692255597E-5</v>
      </c>
      <c r="AC14" s="70"/>
    </row>
    <row r="15" spans="1:30" ht="11.25" customHeight="1" x14ac:dyDescent="0.2">
      <c r="A15" s="69"/>
      <c r="B15" s="290" t="str">
        <f t="shared" si="3"/>
        <v>7Y</v>
      </c>
      <c r="C15" s="367" t="s">
        <v>257</v>
      </c>
      <c r="D15" s="366" t="s">
        <v>258</v>
      </c>
      <c r="E15" s="364" t="str">
        <f t="shared" si="0"/>
        <v>AUD3BR6BR7Y_Quote</v>
      </c>
      <c r="F15" s="364" t="str">
        <f>_xll.qlSimpleQuote(E15,,RateTickValue,Permanent,Trigger,ObjectOverwrite)</f>
        <v>AUD3BR6BR7Y_Quote#0000</v>
      </c>
      <c r="G15" s="187" t="str">
        <f>_xll.ohRangeRetrieveError(F15)</f>
        <v/>
      </c>
      <c r="H15" s="141"/>
      <c r="J15" s="190"/>
      <c r="K15" s="290" t="s">
        <v>53</v>
      </c>
      <c r="L15" s="290" t="s">
        <v>255</v>
      </c>
      <c r="M15" s="290" t="s">
        <v>253</v>
      </c>
      <c r="N15" s="303" t="str">
        <f t="shared" si="1"/>
        <v>AUBR6AB7Y</v>
      </c>
      <c r="O15" s="291" t="str">
        <v>AUBR6AB7Y=ICAA</v>
      </c>
      <c r="P15" s="353">
        <v>7.75</v>
      </c>
      <c r="Q15" s="353">
        <v>9.75</v>
      </c>
      <c r="R15" s="374">
        <v>0</v>
      </c>
      <c r="S15" s="372">
        <v>0</v>
      </c>
      <c r="T15" s="353">
        <f>_xll.qlMidEquivalent(P15,Q15)</f>
        <v>8.75</v>
      </c>
      <c r="U15" s="135">
        <v>7</v>
      </c>
      <c r="V15" s="292" t="b">
        <f t="shared" si="2"/>
        <v>1</v>
      </c>
      <c r="W15" s="353">
        <v>8.75</v>
      </c>
      <c r="X15" s="153"/>
      <c r="Y15" s="353">
        <v>8.625</v>
      </c>
      <c r="Z15" s="153"/>
      <c r="AA15" s="353">
        <v>8.75</v>
      </c>
      <c r="AB15" s="296">
        <f>_xll.qlSimpleQuoteSetValue(F15,AA15/10000,Trigger)</f>
        <v>1.2500000000000033E-5</v>
      </c>
      <c r="AC15" s="70"/>
    </row>
    <row r="16" spans="1:30" ht="11.25" customHeight="1" x14ac:dyDescent="0.2">
      <c r="A16" s="69"/>
      <c r="B16" s="290" t="str">
        <f t="shared" si="3"/>
        <v>8Y</v>
      </c>
      <c r="C16" s="367" t="s">
        <v>257</v>
      </c>
      <c r="D16" s="366" t="s">
        <v>258</v>
      </c>
      <c r="E16" s="364" t="str">
        <f t="shared" si="0"/>
        <v>AUD3BR6BR8Y_Quote</v>
      </c>
      <c r="F16" s="364" t="str">
        <f>_xll.qlSimpleQuote(E16,,RateTickValue,Permanent,Trigger,ObjectOverwrite)</f>
        <v>AUD3BR6BR8Y_Quote#0000</v>
      </c>
      <c r="G16" s="187" t="str">
        <f>_xll.ohRangeRetrieveError(F16)</f>
        <v/>
      </c>
      <c r="H16" s="141"/>
      <c r="J16" s="190"/>
      <c r="K16" s="290" t="s">
        <v>52</v>
      </c>
      <c r="L16" s="290" t="s">
        <v>255</v>
      </c>
      <c r="M16" s="290" t="s">
        <v>253</v>
      </c>
      <c r="N16" s="303" t="str">
        <f t="shared" si="1"/>
        <v>AUBR6AB8Y</v>
      </c>
      <c r="O16" s="291" t="str">
        <v>AUBR6AB8Y=ICAA</v>
      </c>
      <c r="P16" s="353" t="s">
        <v>108</v>
      </c>
      <c r="Q16" s="353" t="s">
        <v>108</v>
      </c>
      <c r="R16" s="374" t="s">
        <v>108</v>
      </c>
      <c r="S16" s="372" t="s">
        <v>108</v>
      </c>
      <c r="T16" s="353" t="e">
        <f>_xll.qlMidEquivalent(P16,Q16)</f>
        <v>#NUM!</v>
      </c>
      <c r="U16" s="135">
        <v>8</v>
      </c>
      <c r="V16" s="292" t="b">
        <f t="shared" si="2"/>
        <v>0</v>
      </c>
      <c r="W16" s="353">
        <v>8.6851254944456624</v>
      </c>
      <c r="X16" s="153"/>
      <c r="Y16" s="353">
        <v>8.5613175519615581</v>
      </c>
      <c r="Z16" s="153"/>
      <c r="AA16" s="353">
        <v>8.6851254944456624</v>
      </c>
      <c r="AB16" s="296">
        <f>_xll.qlSimpleQuoteSetValue(F16,AA16/10000,Trigger)</f>
        <v>1.2380794248410408E-5</v>
      </c>
      <c r="AC16" s="70"/>
    </row>
    <row r="17" spans="1:29" ht="11.25" customHeight="1" x14ac:dyDescent="0.2">
      <c r="A17" s="69"/>
      <c r="B17" s="290" t="str">
        <f t="shared" si="3"/>
        <v>9Y</v>
      </c>
      <c r="C17" s="367" t="s">
        <v>257</v>
      </c>
      <c r="D17" s="366" t="s">
        <v>258</v>
      </c>
      <c r="E17" s="364" t="str">
        <f t="shared" si="0"/>
        <v>AUD3BR6BR9Y_Quote</v>
      </c>
      <c r="F17" s="364" t="str">
        <f>_xll.qlSimpleQuote(E17,,RateTickValue,Permanent,Trigger,ObjectOverwrite)</f>
        <v>AUD3BR6BR9Y_Quote#0000</v>
      </c>
      <c r="G17" s="187" t="str">
        <f>_xll.ohRangeRetrieveError(F17)</f>
        <v/>
      </c>
      <c r="H17" s="141"/>
      <c r="J17" s="190"/>
      <c r="K17" s="290" t="s">
        <v>51</v>
      </c>
      <c r="L17" s="290" t="s">
        <v>255</v>
      </c>
      <c r="M17" s="290" t="s">
        <v>253</v>
      </c>
      <c r="N17" s="303" t="str">
        <f t="shared" si="1"/>
        <v>AUBR6AB9Y</v>
      </c>
      <c r="O17" s="291" t="str">
        <v>AUBR6AB9Y=ICAA</v>
      </c>
      <c r="P17" s="353" t="s">
        <v>108</v>
      </c>
      <c r="Q17" s="353" t="s">
        <v>108</v>
      </c>
      <c r="R17" s="374" t="s">
        <v>108</v>
      </c>
      <c r="S17" s="372" t="s">
        <v>108</v>
      </c>
      <c r="T17" s="353" t="e">
        <f>_xll.qlMidEquivalent(P17,Q17)</f>
        <v>#NUM!</v>
      </c>
      <c r="U17" s="135">
        <v>9</v>
      </c>
      <c r="V17" s="292" t="b">
        <f t="shared" si="2"/>
        <v>0</v>
      </c>
      <c r="W17" s="353">
        <v>8.6007089497814029</v>
      </c>
      <c r="X17" s="153"/>
      <c r="Y17" s="353">
        <v>8.4764831353734404</v>
      </c>
      <c r="Z17" s="153"/>
      <c r="AA17" s="353">
        <v>8.6007089497814029</v>
      </c>
      <c r="AB17" s="296">
        <f>_xll.qlSimpleQuoteSetValue(F17,AA17/10000,Trigger)</f>
        <v>1.2422581440796224E-5</v>
      </c>
      <c r="AC17" s="70"/>
    </row>
    <row r="18" spans="1:29" ht="11.25" customHeight="1" x14ac:dyDescent="0.2">
      <c r="A18" s="69"/>
      <c r="B18" s="290" t="str">
        <f t="shared" si="3"/>
        <v>10Y</v>
      </c>
      <c r="C18" s="367" t="s">
        <v>257</v>
      </c>
      <c r="D18" s="366" t="s">
        <v>258</v>
      </c>
      <c r="E18" s="364" t="str">
        <f t="shared" si="0"/>
        <v>AUD3BR6BR10Y_Quote</v>
      </c>
      <c r="F18" s="364" t="str">
        <f>_xll.qlSimpleQuote(E18,,RateTickValue,Permanent,Trigger,ObjectOverwrite)</f>
        <v>AUD3BR6BR10Y_Quote#0000</v>
      </c>
      <c r="G18" s="187" t="str">
        <f>_xll.ohRangeRetrieveError(F18)</f>
        <v/>
      </c>
      <c r="H18" s="141"/>
      <c r="J18" s="190"/>
      <c r="K18" s="290" t="s">
        <v>50</v>
      </c>
      <c r="L18" s="290" t="s">
        <v>255</v>
      </c>
      <c r="M18" s="290" t="s">
        <v>253</v>
      </c>
      <c r="N18" s="303" t="str">
        <f t="shared" si="1"/>
        <v>AUBR6AB10Y</v>
      </c>
      <c r="O18" s="291" t="str">
        <v>AUBR6AB10Y=ICAA</v>
      </c>
      <c r="P18" s="353">
        <v>7.5</v>
      </c>
      <c r="Q18" s="353">
        <v>9.5</v>
      </c>
      <c r="R18" s="374">
        <v>0</v>
      </c>
      <c r="S18" s="372">
        <v>0</v>
      </c>
      <c r="T18" s="353">
        <f>_xll.qlMidEquivalent(P18,Q18)</f>
        <v>8.5</v>
      </c>
      <c r="U18" s="135">
        <v>10</v>
      </c>
      <c r="V18" s="292" t="b">
        <f t="shared" si="2"/>
        <v>1</v>
      </c>
      <c r="W18" s="353">
        <v>8.5</v>
      </c>
      <c r="X18" s="153"/>
      <c r="Y18" s="353">
        <v>8.375</v>
      </c>
      <c r="Z18" s="153"/>
      <c r="AA18" s="353">
        <v>8.5</v>
      </c>
      <c r="AB18" s="296">
        <f>_xll.qlSimpleQuoteSetValue(F18,AA18/10000,Trigger)</f>
        <v>1.2499999999999924E-5</v>
      </c>
      <c r="AC18" s="70"/>
    </row>
    <row r="19" spans="1:29" ht="11.25" customHeight="1" x14ac:dyDescent="0.2">
      <c r="A19" s="69"/>
      <c r="B19" s="290" t="str">
        <f t="shared" si="3"/>
        <v>11Y</v>
      </c>
      <c r="C19" s="367" t="s">
        <v>257</v>
      </c>
      <c r="D19" s="366" t="s">
        <v>258</v>
      </c>
      <c r="E19" s="364" t="str">
        <f t="shared" si="0"/>
        <v>AUD3BR6BR11Y_Quote</v>
      </c>
      <c r="F19" s="364" t="str">
        <f>_xll.qlSimpleQuote(E19,,RateTickValue,Permanent,Trigger,ObjectOverwrite)</f>
        <v>AUD3BR6BR11Y_Quote#0000</v>
      </c>
      <c r="G19" s="187" t="str">
        <f>_xll.ohRangeRetrieveError(F19)</f>
        <v/>
      </c>
      <c r="H19" s="141"/>
      <c r="J19" s="190"/>
      <c r="K19" s="290" t="s">
        <v>49</v>
      </c>
      <c r="L19" s="290" t="s">
        <v>255</v>
      </c>
      <c r="M19" s="290" t="s">
        <v>253</v>
      </c>
      <c r="N19" s="303" t="str">
        <f t="shared" si="1"/>
        <v>AUBR6AB11Y</v>
      </c>
      <c r="O19" s="291" t="str">
        <v>AUBR6AB11Y=ICAA</v>
      </c>
      <c r="P19" s="353" t="s">
        <v>108</v>
      </c>
      <c r="Q19" s="353" t="s">
        <v>108</v>
      </c>
      <c r="R19" s="374" t="s">
        <v>108</v>
      </c>
      <c r="S19" s="372" t="s">
        <v>108</v>
      </c>
      <c r="T19" s="353" t="e">
        <f>_xll.qlMidEquivalent(P19,Q19)</f>
        <v>#NUM!</v>
      </c>
      <c r="U19" s="135">
        <v>11</v>
      </c>
      <c r="V19" s="292" t="b">
        <f t="shared" si="2"/>
        <v>0</v>
      </c>
      <c r="W19" s="353">
        <v>8.3846603514621183</v>
      </c>
      <c r="X19" s="153"/>
      <c r="Y19" s="353">
        <v>8.2594838241112694</v>
      </c>
      <c r="Z19" s="153"/>
      <c r="AA19" s="353">
        <v>8.3846603514621183</v>
      </c>
      <c r="AB19" s="296">
        <f>_xll.qlSimpleQuoteSetValue(F19,AA19/10000,Trigger)</f>
        <v>1.2517652735084925E-5</v>
      </c>
      <c r="AC19" s="70"/>
    </row>
    <row r="20" spans="1:29" ht="11.25" customHeight="1" x14ac:dyDescent="0.2">
      <c r="A20" s="69"/>
      <c r="B20" s="290" t="str">
        <f t="shared" si="3"/>
        <v>12Y</v>
      </c>
      <c r="C20" s="367" t="s">
        <v>257</v>
      </c>
      <c r="D20" s="366" t="s">
        <v>258</v>
      </c>
      <c r="E20" s="364" t="str">
        <f t="shared" si="0"/>
        <v>AUD3BR6BR12Y_Quote</v>
      </c>
      <c r="F20" s="364" t="str">
        <f>_xll.qlSimpleQuote(E20,,RateTickValue,Permanent,Trigger,ObjectOverwrite)</f>
        <v>AUD3BR6BR12Y_Quote#0000</v>
      </c>
      <c r="G20" s="187" t="str">
        <f>_xll.ohRangeRetrieveError(F20)</f>
        <v/>
      </c>
      <c r="H20" s="141"/>
      <c r="J20" s="190"/>
      <c r="K20" s="290" t="s">
        <v>48</v>
      </c>
      <c r="L20" s="290" t="s">
        <v>255</v>
      </c>
      <c r="M20" s="290" t="s">
        <v>253</v>
      </c>
      <c r="N20" s="303" t="str">
        <f t="shared" si="1"/>
        <v>AUBR6AB12Y</v>
      </c>
      <c r="O20" s="291" t="str">
        <v>AUBR6AB12Y=ICAA</v>
      </c>
      <c r="P20" s="353">
        <v>6.75</v>
      </c>
      <c r="Q20" s="353">
        <v>9.75</v>
      </c>
      <c r="R20" s="374">
        <v>0</v>
      </c>
      <c r="S20" s="372">
        <v>0</v>
      </c>
      <c r="T20" s="353">
        <f>_xll.qlMidEquivalent(P20,Q20)</f>
        <v>8.25</v>
      </c>
      <c r="U20" s="135">
        <v>12</v>
      </c>
      <c r="V20" s="292" t="b">
        <f t="shared" si="2"/>
        <v>1</v>
      </c>
      <c r="W20" s="353">
        <v>8.25</v>
      </c>
      <c r="X20" s="153"/>
      <c r="Y20" s="353">
        <v>8.125</v>
      </c>
      <c r="Z20" s="153"/>
      <c r="AA20" s="353">
        <v>8.25</v>
      </c>
      <c r="AB20" s="296">
        <f>_xll.qlSimpleQuoteSetValue(F20,AA20/10000,Trigger)</f>
        <v>1.2500000000000033E-5</v>
      </c>
      <c r="AC20" s="70"/>
    </row>
    <row r="21" spans="1:29" ht="11.25" customHeight="1" x14ac:dyDescent="0.2">
      <c r="A21" s="69"/>
      <c r="B21" s="290" t="str">
        <f t="shared" si="3"/>
        <v>13Y</v>
      </c>
      <c r="C21" s="367" t="s">
        <v>257</v>
      </c>
      <c r="D21" s="366" t="s">
        <v>258</v>
      </c>
      <c r="E21" s="364" t="str">
        <f t="shared" si="0"/>
        <v>AUD3BR6BR13Y_Quote</v>
      </c>
      <c r="F21" s="364" t="str">
        <f>_xll.qlSimpleQuote(E21,,RateTickValue,Permanent,Trigger,ObjectOverwrite)</f>
        <v>AUD3BR6BR13Y_Quote#0000</v>
      </c>
      <c r="G21" s="187" t="str">
        <f>_xll.ohRangeRetrieveError(F21)</f>
        <v/>
      </c>
      <c r="H21" s="141"/>
      <c r="J21" s="190"/>
      <c r="K21" s="290" t="s">
        <v>47</v>
      </c>
      <c r="L21" s="290" t="s">
        <v>255</v>
      </c>
      <c r="M21" s="290" t="s">
        <v>253</v>
      </c>
      <c r="N21" s="303" t="str">
        <f t="shared" si="1"/>
        <v>AUBR6AB13Y</v>
      </c>
      <c r="O21" s="291" t="str">
        <v>AUBR6AB13Y=ICAA</v>
      </c>
      <c r="P21" s="353" t="s">
        <v>108</v>
      </c>
      <c r="Q21" s="353" t="s">
        <v>108</v>
      </c>
      <c r="R21" s="374" t="s">
        <v>108</v>
      </c>
      <c r="S21" s="372" t="s">
        <v>108</v>
      </c>
      <c r="T21" s="353" t="e">
        <f>_xll.qlMidEquivalent(P21,Q21)</f>
        <v>#NUM!</v>
      </c>
      <c r="U21" s="135">
        <v>13</v>
      </c>
      <c r="V21" s="292" t="b">
        <f t="shared" si="2"/>
        <v>0</v>
      </c>
      <c r="W21" s="353">
        <v>8.092803406033422</v>
      </c>
      <c r="X21" s="153"/>
      <c r="Y21" s="353">
        <v>7.9678922430455428</v>
      </c>
      <c r="Z21" s="153"/>
      <c r="AA21" s="353">
        <v>8.092803406033422</v>
      </c>
      <c r="AB21" s="296">
        <f>_xll.qlSimpleQuoteSetValue(F21,AA21/10000,Trigger)</f>
        <v>1.2491116298787874E-5</v>
      </c>
      <c r="AC21" s="70"/>
    </row>
    <row r="22" spans="1:29" ht="11.25" customHeight="1" x14ac:dyDescent="0.2">
      <c r="A22" s="69"/>
      <c r="B22" s="290" t="str">
        <f t="shared" si="3"/>
        <v>14Y</v>
      </c>
      <c r="C22" s="367" t="s">
        <v>257</v>
      </c>
      <c r="D22" s="366" t="s">
        <v>258</v>
      </c>
      <c r="E22" s="364" t="str">
        <f t="shared" si="0"/>
        <v>AUD3BR6BR14Y_Quote</v>
      </c>
      <c r="F22" s="364" t="str">
        <f>_xll.qlSimpleQuote(E22,,RateTickValue,Permanent,Trigger,ObjectOverwrite)</f>
        <v>AUD3BR6BR14Y_Quote#0000</v>
      </c>
      <c r="G22" s="187" t="str">
        <f>_xll.ohRangeRetrieveError(F22)</f>
        <v/>
      </c>
      <c r="H22" s="141"/>
      <c r="J22" s="190"/>
      <c r="K22" s="290" t="s">
        <v>46</v>
      </c>
      <c r="L22" s="290" t="s">
        <v>255</v>
      </c>
      <c r="M22" s="290" t="s">
        <v>253</v>
      </c>
      <c r="N22" s="303" t="str">
        <f t="shared" si="1"/>
        <v>AUBR6AB14Y</v>
      </c>
      <c r="O22" s="291" t="str">
        <v>AUBR6AB14Y=ICAA</v>
      </c>
      <c r="P22" s="353" t="s">
        <v>108</v>
      </c>
      <c r="Q22" s="353" t="s">
        <v>108</v>
      </c>
      <c r="R22" s="374" t="s">
        <v>108</v>
      </c>
      <c r="S22" s="372" t="s">
        <v>108</v>
      </c>
      <c r="T22" s="353" t="e">
        <f>_xll.qlMidEquivalent(P22,Q22)</f>
        <v>#NUM!</v>
      </c>
      <c r="U22" s="135">
        <v>14</v>
      </c>
      <c r="V22" s="292" t="b">
        <f t="shared" si="2"/>
        <v>0</v>
      </c>
      <c r="W22" s="353">
        <v>7.9221045988607521</v>
      </c>
      <c r="X22" s="153"/>
      <c r="Y22" s="353">
        <v>7.7971678469509023</v>
      </c>
      <c r="Z22" s="153"/>
      <c r="AA22" s="353">
        <v>7.9221045988607521</v>
      </c>
      <c r="AB22" s="296">
        <f>_xll.qlSimpleQuoteSetValue(F22,AA22/10000,Trigger)</f>
        <v>1.2493675190984968E-5</v>
      </c>
      <c r="AC22" s="70"/>
    </row>
    <row r="23" spans="1:29" ht="11.25" customHeight="1" x14ac:dyDescent="0.2">
      <c r="A23" s="69"/>
      <c r="B23" s="290" t="str">
        <f t="shared" si="3"/>
        <v>15Y</v>
      </c>
      <c r="C23" s="367" t="s">
        <v>257</v>
      </c>
      <c r="D23" s="366" t="s">
        <v>258</v>
      </c>
      <c r="E23" s="364" t="str">
        <f t="shared" si="0"/>
        <v>AUD3BR6BR15Y_Quote</v>
      </c>
      <c r="F23" s="364" t="str">
        <f>_xll.qlSimpleQuote(E23,,RateTickValue,Permanent,Trigger,ObjectOverwrite)</f>
        <v>AUD3BR6BR15Y_Quote#0000</v>
      </c>
      <c r="G23" s="187" t="str">
        <f>_xll.ohRangeRetrieveError(F23)</f>
        <v/>
      </c>
      <c r="H23" s="141"/>
      <c r="J23" s="190"/>
      <c r="K23" s="290" t="s">
        <v>45</v>
      </c>
      <c r="L23" s="290" t="s">
        <v>255</v>
      </c>
      <c r="M23" s="290" t="s">
        <v>253</v>
      </c>
      <c r="N23" s="303" t="str">
        <f t="shared" si="1"/>
        <v>AUBR6AB15Y</v>
      </c>
      <c r="O23" s="291" t="str">
        <v>AUBR6AB15Y=ICAA</v>
      </c>
      <c r="P23" s="353">
        <v>6.25</v>
      </c>
      <c r="Q23" s="353">
        <v>9.25</v>
      </c>
      <c r="R23" s="374">
        <v>0</v>
      </c>
      <c r="S23" s="372">
        <v>0</v>
      </c>
      <c r="T23" s="353">
        <f>_xll.qlMidEquivalent(P23,Q23)</f>
        <v>7.75</v>
      </c>
      <c r="U23" s="135">
        <v>15</v>
      </c>
      <c r="V23" s="292" t="b">
        <f t="shared" si="2"/>
        <v>1</v>
      </c>
      <c r="W23" s="353">
        <v>7.75</v>
      </c>
      <c r="X23" s="153"/>
      <c r="Y23" s="353">
        <v>7.625</v>
      </c>
      <c r="Z23" s="153"/>
      <c r="AA23" s="353">
        <v>7.75</v>
      </c>
      <c r="AB23" s="296">
        <f>_xll.qlSimpleQuoteSetValue(F23,AA23/10000,Trigger)</f>
        <v>1.2499999999999924E-5</v>
      </c>
      <c r="AC23" s="70"/>
    </row>
    <row r="24" spans="1:29" ht="11.25" customHeight="1" x14ac:dyDescent="0.2">
      <c r="A24" s="69"/>
      <c r="B24" s="290" t="str">
        <f t="shared" si="3"/>
        <v>16Y</v>
      </c>
      <c r="C24" s="367" t="s">
        <v>257</v>
      </c>
      <c r="D24" s="366" t="s">
        <v>258</v>
      </c>
      <c r="E24" s="364" t="str">
        <f t="shared" si="0"/>
        <v>AUD3BR6BR16Y_Quote</v>
      </c>
      <c r="F24" s="364" t="str">
        <f>_xll.qlSimpleQuote(E24,,RateTickValue,Permanent,Trigger,ObjectOverwrite)</f>
        <v>AUD3BR6BR16Y_Quote#0000</v>
      </c>
      <c r="G24" s="187" t="str">
        <f>_xll.ohRangeRetrieveError(F24)</f>
        <v/>
      </c>
      <c r="H24" s="141"/>
      <c r="J24" s="190"/>
      <c r="K24" s="290" t="s">
        <v>44</v>
      </c>
      <c r="L24" s="290" t="s">
        <v>255</v>
      </c>
      <c r="M24" s="290" t="s">
        <v>253</v>
      </c>
      <c r="N24" s="303" t="str">
        <f t="shared" si="1"/>
        <v>AUBR6AB16Y</v>
      </c>
      <c r="O24" s="291" t="str">
        <v>AUBR6AB16Y=ICAA</v>
      </c>
      <c r="P24" s="353" t="s">
        <v>108</v>
      </c>
      <c r="Q24" s="353" t="s">
        <v>108</v>
      </c>
      <c r="R24" s="374" t="s">
        <v>108</v>
      </c>
      <c r="S24" s="372" t="s">
        <v>108</v>
      </c>
      <c r="T24" s="353" t="e">
        <f>_xll.qlMidEquivalent(P24,Q24)</f>
        <v>#NUM!</v>
      </c>
      <c r="U24" s="135">
        <v>16</v>
      </c>
      <c r="V24" s="292" t="b">
        <f t="shared" si="2"/>
        <v>0</v>
      </c>
      <c r="W24" s="353">
        <v>7.5862519119011349</v>
      </c>
      <c r="X24" s="153"/>
      <c r="Y24" s="353">
        <v>7.4612133257380444</v>
      </c>
      <c r="Z24" s="153"/>
      <c r="AA24" s="353">
        <v>7.5862519119011349</v>
      </c>
      <c r="AB24" s="296">
        <f>_xll.qlSimpleQuoteSetValue(F24,AA24/10000,Trigger)</f>
        <v>1.25038586163091E-5</v>
      </c>
      <c r="AC24" s="70"/>
    </row>
    <row r="25" spans="1:29" ht="11.25" customHeight="1" x14ac:dyDescent="0.2">
      <c r="A25" s="69"/>
      <c r="B25" s="290" t="str">
        <f t="shared" si="3"/>
        <v>17Y</v>
      </c>
      <c r="C25" s="367" t="s">
        <v>257</v>
      </c>
      <c r="D25" s="366" t="s">
        <v>258</v>
      </c>
      <c r="E25" s="364" t="str">
        <f t="shared" si="0"/>
        <v>AUD3BR6BR17Y_Quote</v>
      </c>
      <c r="F25" s="364" t="str">
        <f>_xll.qlSimpleQuote(E25,,RateTickValue,Permanent,Trigger,ObjectOverwrite)</f>
        <v>AUD3BR6BR17Y_Quote#0000</v>
      </c>
      <c r="G25" s="187" t="str">
        <f>_xll.ohRangeRetrieveError(F25)</f>
        <v/>
      </c>
      <c r="H25" s="141"/>
      <c r="J25" s="190"/>
      <c r="K25" s="290" t="s">
        <v>43</v>
      </c>
      <c r="L25" s="290" t="s">
        <v>255</v>
      </c>
      <c r="M25" s="290" t="s">
        <v>253</v>
      </c>
      <c r="N25" s="303" t="str">
        <f t="shared" si="1"/>
        <v>AUBR6AB17Y</v>
      </c>
      <c r="O25" s="291" t="str">
        <v>AUBR6AB17Y=ICAA</v>
      </c>
      <c r="P25" s="353" t="s">
        <v>108</v>
      </c>
      <c r="Q25" s="353" t="s">
        <v>108</v>
      </c>
      <c r="R25" s="374" t="s">
        <v>108</v>
      </c>
      <c r="S25" s="372" t="s">
        <v>108</v>
      </c>
      <c r="T25" s="353" t="e">
        <f>_xll.qlMidEquivalent(P25,Q25)</f>
        <v>#NUM!</v>
      </c>
      <c r="U25" s="135">
        <v>17</v>
      </c>
      <c r="V25" s="292" t="b">
        <f t="shared" si="2"/>
        <v>0</v>
      </c>
      <c r="W25" s="353">
        <v>7.4312861607419523</v>
      </c>
      <c r="X25" s="153"/>
      <c r="Y25" s="353">
        <v>7.3062381887554073</v>
      </c>
      <c r="Z25" s="153"/>
      <c r="AA25" s="353">
        <v>7.4312861607419523</v>
      </c>
      <c r="AB25" s="296">
        <f>_xll.qlSimpleQuoteSetValue(F25,AA25/10000,Trigger)</f>
        <v>1.2504797198654516E-5</v>
      </c>
      <c r="AC25" s="70"/>
    </row>
    <row r="26" spans="1:29" ht="11.25" customHeight="1" x14ac:dyDescent="0.2">
      <c r="A26" s="69"/>
      <c r="B26" s="290" t="str">
        <f t="shared" si="3"/>
        <v>18Y</v>
      </c>
      <c r="C26" s="367" t="s">
        <v>257</v>
      </c>
      <c r="D26" s="366" t="s">
        <v>258</v>
      </c>
      <c r="E26" s="364" t="str">
        <f t="shared" si="0"/>
        <v>AUD3BR6BR18Y_Quote</v>
      </c>
      <c r="F26" s="364" t="str">
        <f>_xll.qlSimpleQuote(E26,,RateTickValue,Permanent,Trigger,ObjectOverwrite)</f>
        <v>AUD3BR6BR18Y_Quote#0000</v>
      </c>
      <c r="G26" s="187" t="str">
        <f>_xll.ohRangeRetrieveError(F26)</f>
        <v/>
      </c>
      <c r="H26" s="141"/>
      <c r="J26" s="190"/>
      <c r="K26" s="290" t="s">
        <v>42</v>
      </c>
      <c r="L26" s="290" t="s">
        <v>255</v>
      </c>
      <c r="M26" s="290" t="s">
        <v>253</v>
      </c>
      <c r="N26" s="303" t="str">
        <f t="shared" si="1"/>
        <v>AUBR6AB18Y</v>
      </c>
      <c r="O26" s="291" t="str">
        <v>AUBR6AB18Y=ICAA</v>
      </c>
      <c r="P26" s="353" t="s">
        <v>108</v>
      </c>
      <c r="Q26" s="353" t="s">
        <v>108</v>
      </c>
      <c r="R26" s="374" t="s">
        <v>108</v>
      </c>
      <c r="S26" s="372" t="s">
        <v>108</v>
      </c>
      <c r="T26" s="353" t="e">
        <f>_xll.qlMidEquivalent(P26,Q26)</f>
        <v>#NUM!</v>
      </c>
      <c r="U26" s="135">
        <v>18</v>
      </c>
      <c r="V26" s="292" t="b">
        <f t="shared" si="2"/>
        <v>0</v>
      </c>
      <c r="W26" s="353">
        <v>7.2831944536322011</v>
      </c>
      <c r="X26" s="153"/>
      <c r="Y26" s="353">
        <v>7.1581563889037465</v>
      </c>
      <c r="Z26" s="153"/>
      <c r="AA26" s="353">
        <v>7.2831944536322011</v>
      </c>
      <c r="AB26" s="296">
        <f>_xll.qlSimpleQuoteSetValue(F26,AA26/10000,Trigger)</f>
        <v>1.2503806472845399E-5</v>
      </c>
      <c r="AC26" s="70"/>
    </row>
    <row r="27" spans="1:29" ht="11.25" customHeight="1" x14ac:dyDescent="0.2">
      <c r="A27" s="69"/>
      <c r="B27" s="290" t="str">
        <f t="shared" si="3"/>
        <v>19Y</v>
      </c>
      <c r="C27" s="367" t="s">
        <v>257</v>
      </c>
      <c r="D27" s="366" t="s">
        <v>258</v>
      </c>
      <c r="E27" s="364" t="str">
        <f t="shared" si="0"/>
        <v>AUD3BR6BR19Y_Quote</v>
      </c>
      <c r="F27" s="364" t="str">
        <f>_xll.qlSimpleQuote(E27,,RateTickValue,Permanent,Trigger,ObjectOverwrite)</f>
        <v>AUD3BR6BR19Y_Quote#0000</v>
      </c>
      <c r="G27" s="187" t="str">
        <f>_xll.ohRangeRetrieveError(F27)</f>
        <v/>
      </c>
      <c r="H27" s="141"/>
      <c r="J27" s="190"/>
      <c r="K27" s="290" t="s">
        <v>41</v>
      </c>
      <c r="L27" s="290" t="s">
        <v>255</v>
      </c>
      <c r="M27" s="290" t="s">
        <v>253</v>
      </c>
      <c r="N27" s="303" t="str">
        <f t="shared" si="1"/>
        <v>AUBR6AB19Y</v>
      </c>
      <c r="O27" s="291" t="str">
        <v>AUBR6AB19Y=ICAA</v>
      </c>
      <c r="P27" s="353" t="s">
        <v>108</v>
      </c>
      <c r="Q27" s="353" t="s">
        <v>108</v>
      </c>
      <c r="R27" s="374" t="s">
        <v>108</v>
      </c>
      <c r="S27" s="372" t="s">
        <v>108</v>
      </c>
      <c r="T27" s="353" t="e">
        <f>_xll.qlMidEquivalent(P27,Q27)</f>
        <v>#NUM!</v>
      </c>
      <c r="U27" s="135">
        <v>19</v>
      </c>
      <c r="V27" s="292" t="b">
        <f t="shared" si="2"/>
        <v>0</v>
      </c>
      <c r="W27" s="353">
        <v>7.1400684976816331</v>
      </c>
      <c r="X27" s="153"/>
      <c r="Y27" s="353">
        <v>7.0150497260347242</v>
      </c>
      <c r="Z27" s="153"/>
      <c r="AA27" s="353">
        <v>7.1400684976816331</v>
      </c>
      <c r="AB27" s="296">
        <f>_xll.qlSimpleQuoteSetValue(F27,AA27/10000,Trigger)</f>
        <v>1.2501877164690866E-5</v>
      </c>
      <c r="AC27" s="70"/>
    </row>
    <row r="28" spans="1:29" ht="11.25" customHeight="1" x14ac:dyDescent="0.2">
      <c r="A28" s="69"/>
      <c r="B28" s="290" t="str">
        <f t="shared" si="3"/>
        <v>20Y</v>
      </c>
      <c r="C28" s="367" t="s">
        <v>257</v>
      </c>
      <c r="D28" s="366" t="s">
        <v>258</v>
      </c>
      <c r="E28" s="364" t="str">
        <f t="shared" si="0"/>
        <v>AUD3BR6BR20Y_Quote</v>
      </c>
      <c r="F28" s="364" t="str">
        <f>_xll.qlSimpleQuote(E28,,RateTickValue,Permanent,Trigger,ObjectOverwrite)</f>
        <v>AUD3BR6BR20Y_Quote#0000</v>
      </c>
      <c r="G28" s="187" t="str">
        <f>_xll.ohRangeRetrieveError(F28)</f>
        <v/>
      </c>
      <c r="H28" s="141"/>
      <c r="J28" s="190"/>
      <c r="K28" s="290" t="s">
        <v>40</v>
      </c>
      <c r="L28" s="290" t="s">
        <v>255</v>
      </c>
      <c r="M28" s="290" t="s">
        <v>253</v>
      </c>
      <c r="N28" s="303" t="str">
        <f t="shared" si="1"/>
        <v>AUBR6AB20Y</v>
      </c>
      <c r="O28" s="291" t="str">
        <v>AUBR6AB20Y=ICAA</v>
      </c>
      <c r="P28" s="353">
        <v>5.5</v>
      </c>
      <c r="Q28" s="353">
        <v>8.5</v>
      </c>
      <c r="R28" s="374">
        <v>0</v>
      </c>
      <c r="S28" s="372">
        <v>0</v>
      </c>
      <c r="T28" s="353">
        <f>_xll.qlMidEquivalent(P28,Q28)</f>
        <v>7</v>
      </c>
      <c r="U28" s="135">
        <v>20</v>
      </c>
      <c r="V28" s="292" t="b">
        <f t="shared" si="2"/>
        <v>1</v>
      </c>
      <c r="W28" s="353">
        <v>7</v>
      </c>
      <c r="X28" s="153"/>
      <c r="Y28" s="353">
        <v>6.875</v>
      </c>
      <c r="Z28" s="153"/>
      <c r="AA28" s="353">
        <v>7</v>
      </c>
      <c r="AB28" s="296">
        <f>_xll.qlSimpleQuoteSetValue(F28,AA28/10000,Trigger)</f>
        <v>1.2500000000000033E-5</v>
      </c>
      <c r="AC28" s="70"/>
    </row>
    <row r="29" spans="1:29" ht="11.25" customHeight="1" x14ac:dyDescent="0.2">
      <c r="A29" s="69"/>
      <c r="B29" s="290" t="str">
        <f t="shared" si="3"/>
        <v>21Y</v>
      </c>
      <c r="C29" s="367" t="s">
        <v>257</v>
      </c>
      <c r="D29" s="366" t="s">
        <v>258</v>
      </c>
      <c r="E29" s="364" t="str">
        <f t="shared" si="0"/>
        <v>AUD3BR6BR21Y_Quote</v>
      </c>
      <c r="F29" s="364" t="str">
        <f>_xll.qlSimpleQuote(E29,,RateTickValue,Permanent,Trigger,ObjectOverwrite)</f>
        <v>AUD3BR6BR21Y_Quote#0000</v>
      </c>
      <c r="G29" s="187" t="str">
        <f>_xll.ohRangeRetrieveError(F29)</f>
        <v/>
      </c>
      <c r="H29" s="141"/>
      <c r="J29" s="190"/>
      <c r="K29" s="290" t="s">
        <v>39</v>
      </c>
      <c r="L29" s="290" t="s">
        <v>255</v>
      </c>
      <c r="M29" s="290" t="s">
        <v>253</v>
      </c>
      <c r="N29" s="303" t="str">
        <f t="shared" si="1"/>
        <v>AUBR6AB21Y</v>
      </c>
      <c r="O29" s="291" t="str">
        <v>AUBR6AB21Y=ICAA</v>
      </c>
      <c r="P29" s="353" t="s">
        <v>108</v>
      </c>
      <c r="Q29" s="353" t="s">
        <v>108</v>
      </c>
      <c r="R29" s="374" t="s">
        <v>108</v>
      </c>
      <c r="S29" s="372" t="s">
        <v>108</v>
      </c>
      <c r="T29" s="353" t="e">
        <f>_xll.qlMidEquivalent(P29,Q29)</f>
        <v>#NUM!</v>
      </c>
      <c r="U29" s="135">
        <v>21</v>
      </c>
      <c r="V29" s="292" t="b">
        <f t="shared" si="2"/>
        <v>0</v>
      </c>
      <c r="W29" s="353">
        <v>6.8618508346213147</v>
      </c>
      <c r="X29" s="153"/>
      <c r="Y29" s="353">
        <v>6.7368612633140419</v>
      </c>
      <c r="Z29" s="153"/>
      <c r="AA29" s="353">
        <v>6.8618508346213147</v>
      </c>
      <c r="AB29" s="296">
        <f>_xll.qlSimpleQuoteSetValue(F29,AA29/10000,Trigger)</f>
        <v>1.2498957130727324E-5</v>
      </c>
      <c r="AC29" s="70"/>
    </row>
    <row r="30" spans="1:29" ht="11.25" customHeight="1" x14ac:dyDescent="0.2">
      <c r="A30" s="69"/>
      <c r="B30" s="290" t="str">
        <f t="shared" si="3"/>
        <v>22Y</v>
      </c>
      <c r="C30" s="367" t="s">
        <v>257</v>
      </c>
      <c r="D30" s="366" t="s">
        <v>258</v>
      </c>
      <c r="E30" s="364" t="str">
        <f t="shared" si="0"/>
        <v>AUD3BR6BR22Y_Quote</v>
      </c>
      <c r="F30" s="364" t="str">
        <f>_xll.qlSimpleQuote(E30,,RateTickValue,Permanent,Trigger,ObjectOverwrite)</f>
        <v>AUD3BR6BR22Y_Quote#0000</v>
      </c>
      <c r="G30" s="187" t="str">
        <f>_xll.ohRangeRetrieveError(F30)</f>
        <v/>
      </c>
      <c r="H30" s="141"/>
      <c r="J30" s="190"/>
      <c r="K30" s="290" t="s">
        <v>38</v>
      </c>
      <c r="L30" s="290" t="s">
        <v>255</v>
      </c>
      <c r="M30" s="290" t="s">
        <v>253</v>
      </c>
      <c r="N30" s="303" t="str">
        <f t="shared" si="1"/>
        <v>AUBR6AB22Y</v>
      </c>
      <c r="O30" s="291" t="str">
        <v>AUBR6AB22Y=ICAA</v>
      </c>
      <c r="P30" s="353" t="s">
        <v>108</v>
      </c>
      <c r="Q30" s="353" t="s">
        <v>108</v>
      </c>
      <c r="R30" s="374" t="s">
        <v>108</v>
      </c>
      <c r="S30" s="372" t="s">
        <v>108</v>
      </c>
      <c r="T30" s="353" t="e">
        <f>_xll.qlMidEquivalent(P30,Q30)</f>
        <v>#NUM!</v>
      </c>
      <c r="U30" s="135">
        <v>22</v>
      </c>
      <c r="V30" s="292" t="b">
        <f t="shared" si="2"/>
        <v>0</v>
      </c>
      <c r="W30" s="353">
        <v>6.7275635432766432</v>
      </c>
      <c r="X30" s="153"/>
      <c r="Y30" s="353">
        <v>6.6025765791425526</v>
      </c>
      <c r="Z30" s="153"/>
      <c r="AA30" s="353">
        <v>6.7275635432766432</v>
      </c>
      <c r="AB30" s="296">
        <f>_xll.qlSimpleQuoteSetValue(F30,AA30/10000,Trigger)</f>
        <v>1.2498696413409146E-5</v>
      </c>
      <c r="AC30" s="70"/>
    </row>
    <row r="31" spans="1:29" ht="11.25" customHeight="1" x14ac:dyDescent="0.2">
      <c r="A31" s="69"/>
      <c r="B31" s="290" t="str">
        <f t="shared" si="3"/>
        <v>23Y</v>
      </c>
      <c r="C31" s="367" t="s">
        <v>257</v>
      </c>
      <c r="D31" s="366" t="s">
        <v>258</v>
      </c>
      <c r="E31" s="364" t="str">
        <f t="shared" si="0"/>
        <v>AUD3BR6BR23Y_Quote</v>
      </c>
      <c r="F31" s="364" t="str">
        <f>_xll.qlSimpleQuote(E31,,RateTickValue,Permanent,Trigger,ObjectOverwrite)</f>
        <v>AUD3BR6BR23Y_Quote#0000</v>
      </c>
      <c r="G31" s="187" t="str">
        <f>_xll.ohRangeRetrieveError(F31)</f>
        <v/>
      </c>
      <c r="H31" s="141"/>
      <c r="J31" s="190"/>
      <c r="K31" s="290" t="s">
        <v>37</v>
      </c>
      <c r="L31" s="290" t="s">
        <v>255</v>
      </c>
      <c r="M31" s="290" t="s">
        <v>253</v>
      </c>
      <c r="N31" s="303" t="str">
        <f t="shared" si="1"/>
        <v>AUBR6AB23Y</v>
      </c>
      <c r="O31" s="291" t="str">
        <v>AUBR6AB23Y=ICAA</v>
      </c>
      <c r="P31" s="353" t="s">
        <v>108</v>
      </c>
      <c r="Q31" s="353" t="s">
        <v>108</v>
      </c>
      <c r="R31" s="374" t="s">
        <v>108</v>
      </c>
      <c r="S31" s="372" t="s">
        <v>108</v>
      </c>
      <c r="T31" s="353" t="e">
        <f>_xll.qlMidEquivalent(P31,Q31)</f>
        <v>#NUM!</v>
      </c>
      <c r="U31" s="135">
        <v>23</v>
      </c>
      <c r="V31" s="292" t="b">
        <f t="shared" si="2"/>
        <v>0</v>
      </c>
      <c r="W31" s="353">
        <v>6.5998508346213152</v>
      </c>
      <c r="X31" s="153"/>
      <c r="Y31" s="353">
        <v>6.4748612633140423</v>
      </c>
      <c r="Z31" s="153"/>
      <c r="AA31" s="353">
        <v>6.5998508346213152</v>
      </c>
      <c r="AB31" s="296">
        <f>_xll.qlSimpleQuoteSetValue(F31,AA31/10000,Trigger)</f>
        <v>1.2498957130727215E-5</v>
      </c>
      <c r="AC31" s="70"/>
    </row>
    <row r="32" spans="1:29" ht="11.25" customHeight="1" x14ac:dyDescent="0.2">
      <c r="A32" s="69"/>
      <c r="B32" s="290" t="str">
        <f t="shared" si="3"/>
        <v>24Y</v>
      </c>
      <c r="C32" s="367" t="s">
        <v>257</v>
      </c>
      <c r="D32" s="366" t="s">
        <v>258</v>
      </c>
      <c r="E32" s="364" t="str">
        <f t="shared" si="0"/>
        <v>AUD3BR6BR24Y_Quote</v>
      </c>
      <c r="F32" s="364" t="str">
        <f>_xll.qlSimpleQuote(E32,,RateTickValue,Permanent,Trigger,ObjectOverwrite)</f>
        <v>AUD3BR6BR24Y_Quote#0000</v>
      </c>
      <c r="G32" s="187" t="str">
        <f>_xll.ohRangeRetrieveError(F32)</f>
        <v/>
      </c>
      <c r="H32" s="141"/>
      <c r="J32" s="190"/>
      <c r="K32" s="290" t="s">
        <v>36</v>
      </c>
      <c r="L32" s="290" t="s">
        <v>255</v>
      </c>
      <c r="M32" s="290" t="s">
        <v>253</v>
      </c>
      <c r="N32" s="303" t="str">
        <f t="shared" si="1"/>
        <v>AUBR6AB24Y</v>
      </c>
      <c r="O32" s="291" t="str">
        <v>AUBR6AB24Y=ICAA</v>
      </c>
      <c r="P32" s="353" t="s">
        <v>108</v>
      </c>
      <c r="Q32" s="353" t="s">
        <v>108</v>
      </c>
      <c r="R32" s="374" t="s">
        <v>108</v>
      </c>
      <c r="S32" s="372" t="s">
        <v>108</v>
      </c>
      <c r="T32" s="353" t="e">
        <f>_xll.qlMidEquivalent(P32,Q32)</f>
        <v>#NUM!</v>
      </c>
      <c r="U32" s="135">
        <v>24</v>
      </c>
      <c r="V32" s="292" t="b">
        <f t="shared" si="2"/>
        <v>0</v>
      </c>
      <c r="W32" s="353">
        <v>6.4814254173106578</v>
      </c>
      <c r="X32" s="153"/>
      <c r="Y32" s="353">
        <v>6.3564306316570214</v>
      </c>
      <c r="Z32" s="153"/>
      <c r="AA32" s="353">
        <v>6.4814254173106578</v>
      </c>
      <c r="AB32" s="296">
        <f>_xll.qlSimpleQuoteSetValue(F32,AA32/10000,Trigger)</f>
        <v>1.2499478565363678E-5</v>
      </c>
      <c r="AC32" s="70"/>
    </row>
    <row r="33" spans="1:29" ht="11.25" customHeight="1" x14ac:dyDescent="0.2">
      <c r="A33" s="69"/>
      <c r="B33" s="290" t="str">
        <f t="shared" si="3"/>
        <v>25Y</v>
      </c>
      <c r="C33" s="367" t="s">
        <v>257</v>
      </c>
      <c r="D33" s="366" t="s">
        <v>258</v>
      </c>
      <c r="E33" s="364" t="str">
        <f t="shared" si="0"/>
        <v>AUD3BR6BR25Y_Quote</v>
      </c>
      <c r="F33" s="364" t="str">
        <f>_xll.qlSimpleQuote(E33,,RateTickValue,Permanent,Trigger,ObjectOverwrite)</f>
        <v>AUD3BR6BR25Y_Quote#0000</v>
      </c>
      <c r="G33" s="187" t="str">
        <f>_xll.ohRangeRetrieveError(F33)</f>
        <v/>
      </c>
      <c r="H33" s="141"/>
      <c r="J33" s="190"/>
      <c r="K33" s="290" t="s">
        <v>35</v>
      </c>
      <c r="L33" s="290" t="s">
        <v>255</v>
      </c>
      <c r="M33" s="290" t="s">
        <v>253</v>
      </c>
      <c r="N33" s="303" t="str">
        <f t="shared" si="1"/>
        <v>AUBR6AB25Y</v>
      </c>
      <c r="O33" s="291" t="str">
        <v>AUBR6AB25Y=ICAA</v>
      </c>
      <c r="P33" s="353">
        <v>4.875</v>
      </c>
      <c r="Q33" s="353">
        <v>7.875</v>
      </c>
      <c r="R33" s="374">
        <v>0</v>
      </c>
      <c r="S33" s="372">
        <v>0</v>
      </c>
      <c r="T33" s="353">
        <f>_xll.qlMidEquivalent(P33,Q33)</f>
        <v>6.375</v>
      </c>
      <c r="U33" s="135">
        <v>25</v>
      </c>
      <c r="V33" s="292" t="b">
        <f t="shared" si="2"/>
        <v>1</v>
      </c>
      <c r="W33" s="353">
        <v>6.375</v>
      </c>
      <c r="X33" s="153"/>
      <c r="Y33" s="353">
        <v>6.25</v>
      </c>
      <c r="Z33" s="153"/>
      <c r="AA33" s="353">
        <v>6.375</v>
      </c>
      <c r="AB33" s="296">
        <f>_xll.qlSimpleQuoteSetValue(F33,AA33/10000,Trigger)</f>
        <v>1.2500000000000033E-5</v>
      </c>
      <c r="AC33" s="70"/>
    </row>
    <row r="34" spans="1:29" ht="11.25" customHeight="1" x14ac:dyDescent="0.2">
      <c r="A34" s="69"/>
      <c r="B34" s="290" t="str">
        <f t="shared" si="3"/>
        <v>26Y</v>
      </c>
      <c r="C34" s="367" t="s">
        <v>257</v>
      </c>
      <c r="D34" s="366" t="s">
        <v>258</v>
      </c>
      <c r="E34" s="364" t="str">
        <f t="shared" si="0"/>
        <v>AUD3BR6BR26Y_Quote</v>
      </c>
      <c r="F34" s="364" t="str">
        <f>_xll.qlSimpleQuote(E34,,RateTickValue,Permanent,Trigger,ObjectOverwrite)</f>
        <v>AUD3BR6BR26Y_Quote#0000</v>
      </c>
      <c r="G34" s="187" t="str">
        <f>_xll.ohRangeRetrieveError(F34)</f>
        <v/>
      </c>
      <c r="H34" s="141"/>
      <c r="J34" s="190"/>
      <c r="K34" s="290" t="s">
        <v>34</v>
      </c>
      <c r="L34" s="290" t="s">
        <v>255</v>
      </c>
      <c r="M34" s="290" t="s">
        <v>253</v>
      </c>
      <c r="N34" s="303" t="str">
        <f t="shared" si="1"/>
        <v>AUBR6AB26Y</v>
      </c>
      <c r="O34" s="291" t="str">
        <v>AUBR6AB26Y=ICAA</v>
      </c>
      <c r="P34" s="353" t="s">
        <v>108</v>
      </c>
      <c r="Q34" s="353" t="s">
        <v>108</v>
      </c>
      <c r="R34" s="374" t="s">
        <v>108</v>
      </c>
      <c r="S34" s="372" t="s">
        <v>108</v>
      </c>
      <c r="T34" s="353" t="e">
        <f>_xll.qlMidEquivalent(P34,Q34)</f>
        <v>#NUM!</v>
      </c>
      <c r="U34" s="135">
        <v>26</v>
      </c>
      <c r="V34" s="292" t="b">
        <f t="shared" si="2"/>
        <v>0</v>
      </c>
      <c r="W34" s="353">
        <v>6.2823447496136051</v>
      </c>
      <c r="X34" s="153"/>
      <c r="Y34" s="353">
        <v>6.1573416210057879</v>
      </c>
      <c r="Z34" s="153"/>
      <c r="AA34" s="353">
        <v>6.2823447496136051</v>
      </c>
      <c r="AB34" s="296">
        <f>_xll.qlSimpleQuoteSetValue(F34,AA34/10000,Trigger)</f>
        <v>1.2500312860781694E-5</v>
      </c>
      <c r="AC34" s="70"/>
    </row>
    <row r="35" spans="1:29" ht="11.25" customHeight="1" x14ac:dyDescent="0.2">
      <c r="A35" s="69"/>
      <c r="B35" s="290" t="str">
        <f t="shared" si="3"/>
        <v>27Y</v>
      </c>
      <c r="C35" s="367" t="s">
        <v>257</v>
      </c>
      <c r="D35" s="366" t="s">
        <v>258</v>
      </c>
      <c r="E35" s="364" t="str">
        <f t="shared" si="0"/>
        <v>AUD3BR6BR27Y_Quote</v>
      </c>
      <c r="F35" s="364" t="str">
        <f>_xll.qlSimpleQuote(E35,,RateTickValue,Permanent,Trigger,ObjectOverwrite)</f>
        <v>AUD3BR6BR27Y_Quote#0000</v>
      </c>
      <c r="G35" s="187" t="str">
        <f>_xll.ohRangeRetrieveError(F35)</f>
        <v/>
      </c>
      <c r="H35" s="141"/>
      <c r="J35" s="190"/>
      <c r="K35" s="290" t="s">
        <v>33</v>
      </c>
      <c r="L35" s="290" t="s">
        <v>255</v>
      </c>
      <c r="M35" s="290" t="s">
        <v>253</v>
      </c>
      <c r="N35" s="303" t="str">
        <f t="shared" si="1"/>
        <v>AUBR6AB27Y</v>
      </c>
      <c r="O35" s="291" t="str">
        <v>AUBR6AB27Y=ICAA</v>
      </c>
      <c r="P35" s="353" t="s">
        <v>108</v>
      </c>
      <c r="Q35" s="353" t="s">
        <v>108</v>
      </c>
      <c r="R35" s="374" t="s">
        <v>108</v>
      </c>
      <c r="S35" s="372" t="s">
        <v>108</v>
      </c>
      <c r="T35" s="353" t="e">
        <f>_xll.qlMidEquivalent(P35,Q35)</f>
        <v>#NUM!</v>
      </c>
      <c r="U35" s="135">
        <v>27</v>
      </c>
      <c r="V35" s="292" t="b">
        <f t="shared" si="2"/>
        <v>0</v>
      </c>
      <c r="W35" s="353">
        <v>6.2014596661514743</v>
      </c>
      <c r="X35" s="153"/>
      <c r="Y35" s="353">
        <v>6.0764554946743834</v>
      </c>
      <c r="Z35" s="153"/>
      <c r="AA35" s="353">
        <v>6.2014596661514743</v>
      </c>
      <c r="AB35" s="296">
        <f>_xll.qlSimpleQuoteSetValue(F35,AA35/10000,Trigger)</f>
        <v>1.2500417147709095E-5</v>
      </c>
      <c r="AC35" s="70"/>
    </row>
    <row r="36" spans="1:29" ht="11.25" customHeight="1" x14ac:dyDescent="0.2">
      <c r="A36" s="69"/>
      <c r="B36" s="290" t="str">
        <f t="shared" si="3"/>
        <v>28Y</v>
      </c>
      <c r="C36" s="367" t="s">
        <v>257</v>
      </c>
      <c r="D36" s="366" t="s">
        <v>258</v>
      </c>
      <c r="E36" s="364" t="str">
        <f t="shared" si="0"/>
        <v>AUD3BR6BR28Y_Quote</v>
      </c>
      <c r="F36" s="364" t="str">
        <f>_xll.qlSimpleQuote(E36,,RateTickValue,Permanent,Trigger,ObjectOverwrite)</f>
        <v>AUD3BR6BR28Y_Quote#0000</v>
      </c>
      <c r="G36" s="187" t="str">
        <f>_xll.ohRangeRetrieveError(F36)</f>
        <v/>
      </c>
      <c r="H36" s="141"/>
      <c r="J36" s="190"/>
      <c r="K36" s="290" t="s">
        <v>32</v>
      </c>
      <c r="L36" s="290" t="s">
        <v>255</v>
      </c>
      <c r="M36" s="290" t="s">
        <v>253</v>
      </c>
      <c r="N36" s="303" t="str">
        <f t="shared" si="1"/>
        <v>AUBR6AB28Y</v>
      </c>
      <c r="O36" s="291" t="str">
        <v>AUBR6AB28Y=ICAA</v>
      </c>
      <c r="P36" s="353" t="s">
        <v>108</v>
      </c>
      <c r="Q36" s="353" t="s">
        <v>108</v>
      </c>
      <c r="R36" s="374" t="s">
        <v>108</v>
      </c>
      <c r="S36" s="372" t="s">
        <v>108</v>
      </c>
      <c r="T36" s="353" t="e">
        <f>_xll.qlMidEquivalent(P36,Q36)</f>
        <v>#NUM!</v>
      </c>
      <c r="U36" s="135">
        <v>28</v>
      </c>
      <c r="V36" s="292" t="b">
        <f t="shared" si="2"/>
        <v>0</v>
      </c>
      <c r="W36" s="353">
        <v>6.1294022078825394</v>
      </c>
      <c r="X36" s="153"/>
      <c r="Y36" s="353">
        <v>6.0043985578400854</v>
      </c>
      <c r="Z36" s="153"/>
      <c r="AA36" s="353">
        <v>6.1294022078825394</v>
      </c>
      <c r="AB36" s="296">
        <f>_xll.qlSimpleQuoteSetValue(F36,AA36/10000,Trigger)</f>
        <v>1.2500365004245394E-5</v>
      </c>
      <c r="AC36" s="70"/>
    </row>
    <row r="37" spans="1:29" ht="11.25" customHeight="1" x14ac:dyDescent="0.2">
      <c r="A37" s="69"/>
      <c r="B37" s="290" t="str">
        <f t="shared" si="3"/>
        <v>29Y</v>
      </c>
      <c r="C37" s="367" t="s">
        <v>257</v>
      </c>
      <c r="D37" s="366" t="s">
        <v>258</v>
      </c>
      <c r="E37" s="364" t="str">
        <f t="shared" si="0"/>
        <v>AUD3BR6BR29Y_Quote</v>
      </c>
      <c r="F37" s="364" t="str">
        <f>_xll.qlSimpleQuote(E37,,RateTickValue,Permanent,Trigger,ObjectOverwrite)</f>
        <v>AUD3BR6BR29Y_Quote#0000</v>
      </c>
      <c r="G37" s="187" t="str">
        <f>_xll.ohRangeRetrieveError(F37)</f>
        <v/>
      </c>
      <c r="H37" s="141"/>
      <c r="J37" s="190"/>
      <c r="K37" s="290" t="s">
        <v>31</v>
      </c>
      <c r="L37" s="290" t="s">
        <v>255</v>
      </c>
      <c r="M37" s="290" t="s">
        <v>253</v>
      </c>
      <c r="N37" s="303" t="str">
        <f t="shared" si="1"/>
        <v>AUBR6AB29Y</v>
      </c>
      <c r="O37" s="291" t="str">
        <v>AUBR6AB29Y=ICAA</v>
      </c>
      <c r="P37" s="353" t="s">
        <v>108</v>
      </c>
      <c r="Q37" s="353" t="s">
        <v>108</v>
      </c>
      <c r="R37" s="374" t="s">
        <v>108</v>
      </c>
      <c r="S37" s="372" t="s">
        <v>108</v>
      </c>
      <c r="T37" s="353" t="e">
        <f>_xll.qlMidEquivalent(P37,Q37)</f>
        <v>#NUM!</v>
      </c>
      <c r="U37" s="135">
        <v>29</v>
      </c>
      <c r="V37" s="292" t="b">
        <f t="shared" si="2"/>
        <v>0</v>
      </c>
      <c r="W37" s="353">
        <v>6.063229833075737</v>
      </c>
      <c r="X37" s="153"/>
      <c r="Y37" s="353">
        <v>5.9382277473371916</v>
      </c>
      <c r="Z37" s="153"/>
      <c r="AA37" s="353">
        <v>6.063229833075737</v>
      </c>
      <c r="AB37" s="296">
        <f>_xll.qlSimpleQuoteSetValue(F37,AA37/10000,Trigger)</f>
        <v>1.250020857385451E-5</v>
      </c>
      <c r="AC37" s="70"/>
    </row>
    <row r="38" spans="1:29" ht="11.25" customHeight="1" x14ac:dyDescent="0.2">
      <c r="A38" s="69"/>
      <c r="B38" s="290" t="str">
        <f t="shared" si="3"/>
        <v>30Y</v>
      </c>
      <c r="C38" s="367" t="s">
        <v>257</v>
      </c>
      <c r="D38" s="366" t="s">
        <v>258</v>
      </c>
      <c r="E38" s="364" t="str">
        <f t="shared" si="0"/>
        <v>AUD3BR6BR30Y_Quote</v>
      </c>
      <c r="F38" s="364" t="str">
        <f>_xll.qlSimpleQuote(E38,,RateTickValue,Permanent,Trigger,ObjectOverwrite)</f>
        <v>AUD3BR6BR30Y_Quote#0000</v>
      </c>
      <c r="G38" s="187" t="str">
        <f>_xll.ohRangeRetrieveError(F38)</f>
        <v/>
      </c>
      <c r="H38" s="141"/>
      <c r="J38" s="190"/>
      <c r="K38" s="290" t="s">
        <v>30</v>
      </c>
      <c r="L38" s="290" t="s">
        <v>255</v>
      </c>
      <c r="M38" s="290" t="s">
        <v>253</v>
      </c>
      <c r="N38" s="303" t="str">
        <f t="shared" si="1"/>
        <v>AUBR6AB30Y</v>
      </c>
      <c r="O38" s="291" t="str">
        <v>AUBR6AB30Y=ICAA</v>
      </c>
      <c r="P38" s="353">
        <v>4.5</v>
      </c>
      <c r="Q38" s="353">
        <v>7.5</v>
      </c>
      <c r="R38" s="374">
        <v>0</v>
      </c>
      <c r="S38" s="372">
        <v>0</v>
      </c>
      <c r="T38" s="353">
        <f>_xll.qlMidEquivalent(P38,Q38)</f>
        <v>6</v>
      </c>
      <c r="U38" s="135">
        <v>30</v>
      </c>
      <c r="V38" s="292" t="b">
        <f t="shared" si="2"/>
        <v>1</v>
      </c>
      <c r="W38" s="353">
        <v>6</v>
      </c>
      <c r="X38" s="153"/>
      <c r="Y38" s="353">
        <v>5.875</v>
      </c>
      <c r="Z38" s="153"/>
      <c r="AA38" s="353">
        <v>6</v>
      </c>
      <c r="AB38" s="296">
        <f>_xll.qlSimpleQuoteSetValue(F38,AA38/10000,Trigger)</f>
        <v>1.2499999999999924E-5</v>
      </c>
      <c r="AC38" s="70"/>
    </row>
    <row r="39" spans="1:29" ht="11.25" customHeight="1" x14ac:dyDescent="0.2">
      <c r="A39" s="69"/>
      <c r="B39" s="290" t="str">
        <f t="shared" si="3"/>
        <v>35Y</v>
      </c>
      <c r="C39" s="367" t="s">
        <v>257</v>
      </c>
      <c r="D39" s="366" t="s">
        <v>258</v>
      </c>
      <c r="E39" s="364" t="str">
        <f t="shared" si="0"/>
        <v>AUD3BR6BR35Y_Quote</v>
      </c>
      <c r="F39" s="364" t="str">
        <f>_xll.qlSimpleQuote(E39,,RateTickValue,Permanent,Trigger,ObjectOverwrite)</f>
        <v>AUD3BR6BR35Y_Quote#0000</v>
      </c>
      <c r="G39" s="187" t="str">
        <f>_xll.ohRangeRetrieveError(F39)</f>
        <v/>
      </c>
      <c r="H39" s="141"/>
      <c r="J39" s="190"/>
      <c r="K39" s="290" t="s">
        <v>29</v>
      </c>
      <c r="L39" s="290" t="s">
        <v>255</v>
      </c>
      <c r="M39" s="290" t="s">
        <v>253</v>
      </c>
      <c r="N39" s="303" t="str">
        <f t="shared" si="1"/>
        <v>AUBR6AB35Y</v>
      </c>
      <c r="O39" s="291" t="str">
        <v>AUBR6AB35Y=ICAA</v>
      </c>
      <c r="P39" s="353" t="s">
        <v>108</v>
      </c>
      <c r="Q39" s="353" t="s">
        <v>108</v>
      </c>
      <c r="R39" s="374" t="s">
        <v>108</v>
      </c>
      <c r="S39" s="372" t="s">
        <v>108</v>
      </c>
      <c r="T39" s="353" t="e">
        <f>_xll.qlMidEquivalent(P39,Q39)</f>
        <v>#NUM!</v>
      </c>
      <c r="U39" s="135">
        <v>35</v>
      </c>
      <c r="V39" s="292" t="b">
        <f t="shared" si="2"/>
        <v>0</v>
      </c>
      <c r="W39" s="191">
        <f>W38</f>
        <v>6</v>
      </c>
      <c r="X39" s="153"/>
      <c r="Y39" s="191">
        <v>5.875</v>
      </c>
      <c r="Z39" s="153"/>
      <c r="AA39" s="191">
        <v>6</v>
      </c>
      <c r="AB39" s="296">
        <f>_xll.qlSimpleQuoteSetValue(F39,AA39/10000,Trigger)</f>
        <v>1.2499999999999924E-5</v>
      </c>
      <c r="AC39" s="70"/>
    </row>
    <row r="40" spans="1:29" ht="11.25" customHeight="1" x14ac:dyDescent="0.2">
      <c r="A40" s="69"/>
      <c r="B40" s="290" t="str">
        <f t="shared" si="3"/>
        <v>40Y</v>
      </c>
      <c r="C40" s="367" t="s">
        <v>257</v>
      </c>
      <c r="D40" s="366" t="s">
        <v>258</v>
      </c>
      <c r="E40" s="364" t="str">
        <f t="shared" si="0"/>
        <v>AUD3BR6BR40Y_Quote</v>
      </c>
      <c r="F40" s="364" t="str">
        <f>_xll.qlSimpleQuote(E40,,RateTickValue,Permanent,Trigger,ObjectOverwrite)</f>
        <v>AUD3BR6BR40Y_Quote#0000</v>
      </c>
      <c r="G40" s="187" t="str">
        <f>_xll.ohRangeRetrieveError(F40)</f>
        <v/>
      </c>
      <c r="H40" s="141"/>
      <c r="J40" s="190"/>
      <c r="K40" s="290" t="s">
        <v>28</v>
      </c>
      <c r="L40" s="290" t="s">
        <v>255</v>
      </c>
      <c r="M40" s="290" t="s">
        <v>253</v>
      </c>
      <c r="N40" s="303" t="str">
        <f t="shared" si="1"/>
        <v>AUBR6AB40Y</v>
      </c>
      <c r="O40" s="291" t="str">
        <v>AUBR6AB40Y=ICAA</v>
      </c>
      <c r="P40" s="353" t="s">
        <v>108</v>
      </c>
      <c r="Q40" s="353" t="s">
        <v>108</v>
      </c>
      <c r="R40" s="374" t="s">
        <v>108</v>
      </c>
      <c r="S40" s="372" t="s">
        <v>108</v>
      </c>
      <c r="T40" s="353" t="e">
        <f>_xll.qlMidEquivalent(P40,Q40)</f>
        <v>#NUM!</v>
      </c>
      <c r="U40" s="135">
        <v>40</v>
      </c>
      <c r="V40" s="292" t="b">
        <f t="shared" si="2"/>
        <v>0</v>
      </c>
      <c r="W40" s="191">
        <f>W39</f>
        <v>6</v>
      </c>
      <c r="X40" s="153"/>
      <c r="Y40" s="191">
        <v>5.875</v>
      </c>
      <c r="Z40" s="153"/>
      <c r="AA40" s="191">
        <v>6</v>
      </c>
      <c r="AB40" s="296">
        <f>_xll.qlSimpleQuoteSetValue(F40,AA40/10000,Trigger)</f>
        <v>1.2499999999999924E-5</v>
      </c>
      <c r="AC40" s="70"/>
    </row>
    <row r="41" spans="1:29" ht="11.25" customHeight="1" x14ac:dyDescent="0.2">
      <c r="A41" s="69"/>
      <c r="B41" s="290" t="str">
        <f t="shared" si="3"/>
        <v>50Y</v>
      </c>
      <c r="C41" s="367" t="s">
        <v>257</v>
      </c>
      <c r="D41" s="366" t="s">
        <v>258</v>
      </c>
      <c r="E41" s="364" t="str">
        <f t="shared" si="0"/>
        <v>AUD3BR6BR50Y_Quote</v>
      </c>
      <c r="F41" s="364" t="str">
        <f>_xll.qlSimpleQuote(E41,,RateTickValue,Permanent,Trigger,ObjectOverwrite)</f>
        <v>AUD3BR6BR50Y_Quote#0000</v>
      </c>
      <c r="G41" s="187" t="str">
        <f>_xll.ohRangeRetrieveError(F41)</f>
        <v/>
      </c>
      <c r="H41" s="141"/>
      <c r="J41" s="190"/>
      <c r="K41" s="290" t="s">
        <v>26</v>
      </c>
      <c r="L41" s="290" t="s">
        <v>255</v>
      </c>
      <c r="M41" s="290" t="s">
        <v>253</v>
      </c>
      <c r="N41" s="303" t="str">
        <f t="shared" si="1"/>
        <v>AUBR6AB50Y</v>
      </c>
      <c r="O41" s="291" t="str">
        <v>AUBR6AB50Y=ICAA</v>
      </c>
      <c r="P41" s="353" t="s">
        <v>108</v>
      </c>
      <c r="Q41" s="353" t="s">
        <v>108</v>
      </c>
      <c r="R41" s="374" t="s">
        <v>108</v>
      </c>
      <c r="S41" s="372" t="s">
        <v>108</v>
      </c>
      <c r="T41" s="353" t="e">
        <f>_xll.qlMidEquivalent(P41,Q41)</f>
        <v>#NUM!</v>
      </c>
      <c r="U41" s="135">
        <v>50</v>
      </c>
      <c r="V41" s="292" t="b">
        <f t="shared" si="2"/>
        <v>0</v>
      </c>
      <c r="W41" s="191">
        <f>W40</f>
        <v>6</v>
      </c>
      <c r="X41" s="153"/>
      <c r="Y41" s="191">
        <v>5.875</v>
      </c>
      <c r="Z41" s="153"/>
      <c r="AA41" s="191">
        <v>6</v>
      </c>
      <c r="AB41" s="296">
        <f>_xll.qlSimpleQuoteSetValue(F41,AA41/10000,Trigger)</f>
        <v>1.2499999999999924E-5</v>
      </c>
      <c r="AC41" s="70"/>
    </row>
    <row r="42" spans="1:29" ht="11.25" customHeight="1" x14ac:dyDescent="0.2">
      <c r="A42" s="69"/>
      <c r="B42" s="293" t="str">
        <f t="shared" si="3"/>
        <v>60Y</v>
      </c>
      <c r="C42" s="369" t="s">
        <v>257</v>
      </c>
      <c r="D42" s="377" t="s">
        <v>258</v>
      </c>
      <c r="E42" s="370" t="str">
        <f t="shared" si="0"/>
        <v>AUD3BR6BR60Y_Quote</v>
      </c>
      <c r="F42" s="370" t="str">
        <f>_xll.qlSimpleQuote(E42,,RateTickValue,Permanent,Trigger,ObjectOverwrite)</f>
        <v>AUD3BR6BR60Y_Quote#0000</v>
      </c>
      <c r="G42" s="188" t="str">
        <f>_xll.ohRangeRetrieveError(F42)</f>
        <v/>
      </c>
      <c r="H42" s="141"/>
      <c r="J42" s="190"/>
      <c r="K42" s="293" t="s">
        <v>25</v>
      </c>
      <c r="L42" s="293" t="s">
        <v>255</v>
      </c>
      <c r="M42" s="293" t="s">
        <v>253</v>
      </c>
      <c r="N42" s="305" t="str">
        <f t="shared" si="1"/>
        <v>AUBR6AB60Y</v>
      </c>
      <c r="O42" s="294" t="str">
        <v>AUBR6AB60Y=ICAA</v>
      </c>
      <c r="P42" s="354" t="s">
        <v>108</v>
      </c>
      <c r="Q42" s="354" t="s">
        <v>108</v>
      </c>
      <c r="R42" s="375" t="s">
        <v>108</v>
      </c>
      <c r="S42" s="354" t="s">
        <v>108</v>
      </c>
      <c r="T42" s="354" t="e">
        <f>_xll.qlMidEquivalent(P42,Q42)</f>
        <v>#NUM!</v>
      </c>
      <c r="U42" s="161">
        <v>60</v>
      </c>
      <c r="V42" s="295" t="b">
        <f t="shared" si="2"/>
        <v>0</v>
      </c>
      <c r="W42" s="192">
        <f>W41</f>
        <v>6</v>
      </c>
      <c r="X42" s="153"/>
      <c r="Y42" s="192">
        <v>5.875</v>
      </c>
      <c r="Z42" s="153"/>
      <c r="AA42" s="192">
        <v>6</v>
      </c>
      <c r="AB42" s="297">
        <f>_xll.qlSimpleQuoteSetValue(F42,AA42/10000,Trigger)</f>
        <v>1.2499999999999924E-5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4" customWidth="1"/>
    <col min="2" max="2" width="4" style="194" bestFit="1" customWidth="1"/>
    <col min="3" max="3" width="10" style="194" bestFit="1" customWidth="1"/>
    <col min="4" max="4" width="30.28515625" style="194" bestFit="1" customWidth="1"/>
    <col min="5" max="5" width="33.85546875" style="194" bestFit="1" customWidth="1"/>
    <col min="6" max="6" width="20.7109375" style="194" customWidth="1"/>
    <col min="7" max="7" width="2.7109375" style="194" customWidth="1"/>
    <col min="8" max="8" width="22.7109375" style="194" customWidth="1"/>
    <col min="9" max="16384" width="9.140625" style="194"/>
  </cols>
  <sheetData>
    <row r="1" spans="1:7" s="193" customFormat="1" x14ac:dyDescent="0.2">
      <c r="A1" s="17"/>
      <c r="B1" s="4"/>
      <c r="C1" s="4"/>
      <c r="D1" s="18"/>
      <c r="E1" s="4"/>
      <c r="F1" s="4"/>
      <c r="G1" s="5"/>
    </row>
    <row r="2" spans="1:7" s="193" customFormat="1" x14ac:dyDescent="0.2">
      <c r="A2" s="19"/>
      <c r="B2" s="8"/>
      <c r="C2" s="8"/>
      <c r="D2" s="195" t="s">
        <v>61</v>
      </c>
      <c r="E2" s="215" t="str">
        <f>PROPER(Currency)&amp;FamilyName&amp;"3M"</f>
        <v>AudBBSW3M</v>
      </c>
      <c r="F2" s="8"/>
      <c r="G2" s="9"/>
    </row>
    <row r="3" spans="1:7" s="193" customFormat="1" x14ac:dyDescent="0.2">
      <c r="A3" s="19"/>
      <c r="B3" s="8"/>
      <c r="C3" s="8"/>
      <c r="D3" s="8"/>
      <c r="E3" s="8"/>
      <c r="F3" s="8"/>
      <c r="G3" s="9"/>
    </row>
    <row r="4" spans="1:7" s="193" customFormat="1" ht="12" x14ac:dyDescent="0.25">
      <c r="A4" s="19"/>
      <c r="B4" s="8"/>
      <c r="C4" s="205" t="s">
        <v>59</v>
      </c>
      <c r="D4" s="206" t="str">
        <f>PROPER(Currency)&amp;FamilyName&amp;FixingType&amp;".xml"</f>
        <v>AudBBSWSwapForBasisCalc.xml</v>
      </c>
      <c r="E4" s="207" t="str">
        <f>IF(Serialize,_xll.ohObjectSave(E5:E43,SerializationPath&amp;FileName,FileOverwrite,,Serialize),"---")</f>
        <v>---</v>
      </c>
      <c r="F4" s="208" t="s">
        <v>207</v>
      </c>
      <c r="G4" s="9"/>
    </row>
    <row r="5" spans="1:7" s="193" customFormat="1" x14ac:dyDescent="0.2">
      <c r="A5" s="19"/>
      <c r="B5" s="196" t="s">
        <v>17</v>
      </c>
      <c r="C5" s="209" t="s">
        <v>17</v>
      </c>
      <c r="D5" s="210" t="str">
        <f>PROPER(Currency)&amp;FamilyName&amp;FixingType&amp;$B5</f>
        <v>AudBBSWSwapForBasisCalc3M</v>
      </c>
      <c r="E5" s="199" t="str">
        <f>_xll.qlSwapIndex($D5,FixingType,B5,1,Currency,Calendar,"3M","mf","act/365 (fixed)",$E$2,Discounting,Permanent,Trigger,ObjectOverwrite)</f>
        <v>AudBBSWSwapForBasisCalc3M#0007</v>
      </c>
      <c r="F5" s="202" t="str">
        <f>_xll.ohRangeRetrieveError(E5)</f>
        <v/>
      </c>
      <c r="G5" s="20"/>
    </row>
    <row r="6" spans="1:7" s="193" customFormat="1" x14ac:dyDescent="0.2">
      <c r="A6" s="19"/>
      <c r="B6" s="197" t="s">
        <v>14</v>
      </c>
      <c r="C6" s="211" t="s">
        <v>17</v>
      </c>
      <c r="D6" s="212" t="str">
        <f>PROPER(Currency)&amp;FamilyName&amp;FixingType&amp;$B6</f>
        <v>AudBBSWSwapForBasisCalc6M</v>
      </c>
      <c r="E6" s="200" t="str">
        <f>_xll.qlSwapIndex($D6,FixingType,B6,1,Currency,Calendar,"3M","mf","act/365 (fixed)",$E$2,Discounting,Permanent,Trigger,ObjectOverwrite)</f>
        <v>AudBBSWSwapForBasisCalc6M#0008</v>
      </c>
      <c r="F6" s="203" t="str">
        <f>_xll.ohRangeRetrieveError(E6)</f>
        <v/>
      </c>
      <c r="G6" s="20"/>
    </row>
    <row r="7" spans="1:7" s="193" customFormat="1" x14ac:dyDescent="0.2">
      <c r="A7" s="19"/>
      <c r="B7" s="197" t="s">
        <v>11</v>
      </c>
      <c r="C7" s="211" t="s">
        <v>17</v>
      </c>
      <c r="D7" s="212" t="str">
        <f>PROPER(Currency)&amp;FamilyName&amp;FixingType&amp;$B7</f>
        <v>AudBBSWSwapForBasisCalc9M</v>
      </c>
      <c r="E7" s="200" t="str">
        <f>_xll.qlSwapIndex($D7,FixingType,B7,1,Currency,Calendar,"3M","mf","act/365 (fixed)",$E$2,Discounting,Permanent,Trigger,ObjectOverwrite)</f>
        <v>AudBBSWSwapForBasisCalc9M#0008</v>
      </c>
      <c r="F7" s="203" t="str">
        <f>_xll.ohRangeRetrieveError(E7)</f>
        <v/>
      </c>
      <c r="G7" s="20"/>
    </row>
    <row r="8" spans="1:7" s="193" customFormat="1" x14ac:dyDescent="0.2">
      <c r="A8" s="19"/>
      <c r="B8" s="197" t="s">
        <v>8</v>
      </c>
      <c r="C8" s="211" t="s">
        <v>17</v>
      </c>
      <c r="D8" s="212" t="str">
        <f>PROPER(Currency)&amp;FamilyName&amp;FixingType&amp;$B8</f>
        <v>AudBBSWSwapForBasisCalc1Y</v>
      </c>
      <c r="E8" s="200" t="str">
        <f>_xll.qlSwapIndex($D8,FixingType,B8,1,Currency,Calendar,"3M","mf","act/365 (fixed)",$E$2,Discounting,Permanent,Trigger,ObjectOverwrite)</f>
        <v>AudBBSWSwapForBasisCalc1Y#0008</v>
      </c>
      <c r="F8" s="203" t="str">
        <f>_xll.ohRangeRetrieveError(E8)</f>
        <v/>
      </c>
      <c r="G8" s="20"/>
    </row>
    <row r="9" spans="1:7" s="193" customFormat="1" x14ac:dyDescent="0.2">
      <c r="A9" s="19"/>
      <c r="B9" s="197" t="s">
        <v>66</v>
      </c>
      <c r="C9" s="211" t="s">
        <v>17</v>
      </c>
      <c r="D9" s="212" t="str">
        <f>PROPER(Currency)&amp;FamilyName&amp;FixingType&amp;$B9</f>
        <v>AudBBSWSwapForBasisCalc15M</v>
      </c>
      <c r="E9" s="200" t="str">
        <f>_xll.qlSwapIndex($D9,FixingType,B9,1,Currency,Calendar,"3M","mf","act/365 (fixed)",$E$2,Discounting,Permanent,Trigger,ObjectOverwrite)</f>
        <v>AudBBSWSwapForBasisCalc15M#0008</v>
      </c>
      <c r="F9" s="203" t="str">
        <f>_xll.ohRangeRetrieveError(E9)</f>
        <v/>
      </c>
      <c r="G9" s="20"/>
    </row>
    <row r="10" spans="1:7" s="193" customFormat="1" x14ac:dyDescent="0.2">
      <c r="A10" s="19"/>
      <c r="B10" s="197" t="s">
        <v>65</v>
      </c>
      <c r="C10" s="211" t="s">
        <v>17</v>
      </c>
      <c r="D10" s="212" t="str">
        <f>PROPER(Currency)&amp;FamilyName&amp;FixingType&amp;$B10</f>
        <v>AudBBSWSwapForBasisCalc18M</v>
      </c>
      <c r="E10" s="200" t="str">
        <f>_xll.qlSwapIndex($D10,FixingType,B10,1,Currency,Calendar,"3M","mf","act/365 (fixed)",$E$2,Discounting,Permanent,Trigger,ObjectOverwrite)</f>
        <v>AudBBSWSwapForBasisCalc18M#0008</v>
      </c>
      <c r="F10" s="203" t="str">
        <f>_xll.ohRangeRetrieveError(E10)</f>
        <v/>
      </c>
      <c r="G10" s="20"/>
    </row>
    <row r="11" spans="1:7" s="193" customFormat="1" x14ac:dyDescent="0.2">
      <c r="A11" s="19"/>
      <c r="B11" s="197" t="s">
        <v>58</v>
      </c>
      <c r="C11" s="211" t="s">
        <v>17</v>
      </c>
      <c r="D11" s="212" t="str">
        <f>PROPER(Currency)&amp;FamilyName&amp;FixingType&amp;$B11</f>
        <v>AudBBSWSwapForBasisCalc2Y</v>
      </c>
      <c r="E11" s="200" t="str">
        <f>_xll.qlSwapIndex($D11,FixingType,B11,1,Currency,Calendar,"3M","mf","act/365 (fixed)",$E$2,Discounting,Permanent,Trigger,ObjectOverwrite)</f>
        <v>AudBBSWSwapForBasisCalc2Y#0008</v>
      </c>
      <c r="F11" s="203" t="str">
        <f>_xll.ohRangeRetrieveError(E11)</f>
        <v/>
      </c>
      <c r="G11" s="20"/>
    </row>
    <row r="12" spans="1:7" s="193" customFormat="1" x14ac:dyDescent="0.2">
      <c r="A12" s="19"/>
      <c r="B12" s="197" t="s">
        <v>57</v>
      </c>
      <c r="C12" s="211" t="s">
        <v>17</v>
      </c>
      <c r="D12" s="212" t="str">
        <f>PROPER(Currency)&amp;FamilyName&amp;FixingType&amp;$B12</f>
        <v>AudBBSWSwapForBasisCalc3Y</v>
      </c>
      <c r="E12" s="200" t="str">
        <f>_xll.qlSwapIndex($D12,FixingType,B12,1,Currency,Calendar,"3M","mf","act/365 (fixed)",$E$2,Discounting,Permanent,Trigger,ObjectOverwrite)</f>
        <v>AudBBSWSwapForBasisCalc3Y#0008</v>
      </c>
      <c r="F12" s="203" t="str">
        <f>_xll.ohRangeRetrieveError(E12)</f>
        <v/>
      </c>
      <c r="G12" s="20"/>
    </row>
    <row r="13" spans="1:7" s="193" customFormat="1" x14ac:dyDescent="0.2">
      <c r="A13" s="19"/>
      <c r="B13" s="197" t="s">
        <v>56</v>
      </c>
      <c r="C13" s="211" t="s">
        <v>17</v>
      </c>
      <c r="D13" s="212" t="str">
        <f>PROPER(Currency)&amp;FamilyName&amp;FixingType&amp;$B13</f>
        <v>AudBBSWSwapForBasisCalc4Y</v>
      </c>
      <c r="E13" s="200" t="str">
        <f>_xll.qlSwapIndex($D13,FixingType,B13,1,Currency,Calendar,"3M","mf","act/365 (fixed)",$E$2,Discounting,Permanent,Trigger,ObjectOverwrite)</f>
        <v>AudBBSWSwapForBasisCalc4Y#0008</v>
      </c>
      <c r="F13" s="203" t="str">
        <f>_xll.ohRangeRetrieveError(E13)</f>
        <v/>
      </c>
      <c r="G13" s="20"/>
    </row>
    <row r="14" spans="1:7" s="193" customFormat="1" x14ac:dyDescent="0.2">
      <c r="A14" s="19"/>
      <c r="B14" s="197" t="s">
        <v>55</v>
      </c>
      <c r="C14" s="211" t="s">
        <v>17</v>
      </c>
      <c r="D14" s="212" t="str">
        <f>PROPER(Currency)&amp;FamilyName&amp;FixingType&amp;$B14</f>
        <v>AudBBSWSwapForBasisCalc5Y</v>
      </c>
      <c r="E14" s="200" t="str">
        <f>_xll.qlSwapIndex($D14,FixingType,B14,1,Currency,Calendar,"3M","mf","act/365 (fixed)",$E$2,Discounting,Permanent,Trigger,ObjectOverwrite)</f>
        <v>AudBBSWSwapForBasisCalc5Y#0008</v>
      </c>
      <c r="F14" s="203" t="str">
        <f>_xll.ohRangeRetrieveError(E14)</f>
        <v/>
      </c>
      <c r="G14" s="20"/>
    </row>
    <row r="15" spans="1:7" s="193" customFormat="1" x14ac:dyDescent="0.2">
      <c r="A15" s="19"/>
      <c r="B15" s="197" t="s">
        <v>54</v>
      </c>
      <c r="C15" s="211" t="s">
        <v>17</v>
      </c>
      <c r="D15" s="212" t="str">
        <f>PROPER(Currency)&amp;FamilyName&amp;FixingType&amp;$B15</f>
        <v>AudBBSWSwapForBasisCalc6Y</v>
      </c>
      <c r="E15" s="200" t="str">
        <f>_xll.qlSwapIndex($D15,FixingType,B15,1,Currency,Calendar,"3M","mf","act/365 (fixed)",$E$2,Discounting,Permanent,Trigger,ObjectOverwrite)</f>
        <v>AudBBSWSwapForBasisCalc6Y#0008</v>
      </c>
      <c r="F15" s="203" t="str">
        <f>_xll.ohRangeRetrieveError(E15)</f>
        <v/>
      </c>
      <c r="G15" s="20"/>
    </row>
    <row r="16" spans="1:7" s="193" customFormat="1" x14ac:dyDescent="0.2">
      <c r="A16" s="19"/>
      <c r="B16" s="197" t="s">
        <v>53</v>
      </c>
      <c r="C16" s="211" t="s">
        <v>17</v>
      </c>
      <c r="D16" s="212" t="str">
        <f>PROPER(Currency)&amp;FamilyName&amp;FixingType&amp;$B16</f>
        <v>AudBBSWSwapForBasisCalc7Y</v>
      </c>
      <c r="E16" s="200" t="str">
        <f>_xll.qlSwapIndex($D16,FixingType,B16,1,Currency,Calendar,"3M","mf","act/365 (fixed)",$E$2,Discounting,Permanent,Trigger,ObjectOverwrite)</f>
        <v>AudBBSWSwapForBasisCalc7Y#0008</v>
      </c>
      <c r="F16" s="203" t="str">
        <f>_xll.ohRangeRetrieveError(E16)</f>
        <v/>
      </c>
      <c r="G16" s="20"/>
    </row>
    <row r="17" spans="1:7" s="193" customFormat="1" x14ac:dyDescent="0.2">
      <c r="A17" s="19"/>
      <c r="B17" s="197" t="s">
        <v>52</v>
      </c>
      <c r="C17" s="211" t="s">
        <v>17</v>
      </c>
      <c r="D17" s="212" t="str">
        <f>PROPER(Currency)&amp;FamilyName&amp;FixingType&amp;$B17</f>
        <v>AudBBSWSwapForBasisCalc8Y</v>
      </c>
      <c r="E17" s="200" t="str">
        <f>_xll.qlSwapIndex($D17,FixingType,B17,1,Currency,Calendar,"3M","mf","act/365 (fixed)",$E$2,Discounting,Permanent,Trigger,ObjectOverwrite)</f>
        <v>AudBBSWSwapForBasisCalc8Y#0008</v>
      </c>
      <c r="F17" s="203" t="str">
        <f>_xll.ohRangeRetrieveError(E17)</f>
        <v/>
      </c>
      <c r="G17" s="20"/>
    </row>
    <row r="18" spans="1:7" s="193" customFormat="1" x14ac:dyDescent="0.2">
      <c r="A18" s="19"/>
      <c r="B18" s="197" t="s">
        <v>51</v>
      </c>
      <c r="C18" s="211" t="s">
        <v>17</v>
      </c>
      <c r="D18" s="212" t="str">
        <f>PROPER(Currency)&amp;FamilyName&amp;FixingType&amp;$B18</f>
        <v>AudBBSWSwapForBasisCalc9Y</v>
      </c>
      <c r="E18" s="200" t="str">
        <f>_xll.qlSwapIndex($D18,FixingType,B18,1,Currency,Calendar,"3M","mf","act/365 (fixed)",$E$2,Discounting,Permanent,Trigger,ObjectOverwrite)</f>
        <v>AudBBSWSwapForBasisCalc9Y#0008</v>
      </c>
      <c r="F18" s="203" t="str">
        <f>_xll.ohRangeRetrieveError(E18)</f>
        <v/>
      </c>
      <c r="G18" s="20"/>
    </row>
    <row r="19" spans="1:7" s="193" customFormat="1" x14ac:dyDescent="0.2">
      <c r="A19" s="19"/>
      <c r="B19" s="197" t="s">
        <v>50</v>
      </c>
      <c r="C19" s="211" t="s">
        <v>17</v>
      </c>
      <c r="D19" s="212" t="str">
        <f>PROPER(Currency)&amp;FamilyName&amp;FixingType&amp;$B19</f>
        <v>AudBBSWSwapForBasisCalc10Y</v>
      </c>
      <c r="E19" s="200" t="str">
        <f>_xll.qlSwapIndex($D19,FixingType,B19,1,Currency,Calendar,"3M","mf","act/365 (fixed)",$E$2,Discounting,Permanent,Trigger,ObjectOverwrite)</f>
        <v>AudBBSWSwapForBasisCalc10Y#0008</v>
      </c>
      <c r="F19" s="203" t="str">
        <f>_xll.ohRangeRetrieveError(E19)</f>
        <v/>
      </c>
      <c r="G19" s="20"/>
    </row>
    <row r="20" spans="1:7" s="193" customFormat="1" x14ac:dyDescent="0.2">
      <c r="A20" s="19"/>
      <c r="B20" s="197" t="s">
        <v>49</v>
      </c>
      <c r="C20" s="211" t="s">
        <v>17</v>
      </c>
      <c r="D20" s="212" t="str">
        <f>PROPER(Currency)&amp;FamilyName&amp;FixingType&amp;$B20</f>
        <v>AudBBSWSwapForBasisCalc11Y</v>
      </c>
      <c r="E20" s="200" t="str">
        <f>_xll.qlSwapIndex($D20,FixingType,B20,1,Currency,Calendar,"3M","mf","act/365 (fixed)",$E$2,Discounting,Permanent,Trigger,ObjectOverwrite)</f>
        <v>AudBBSWSwapForBasisCalc11Y#0008</v>
      </c>
      <c r="F20" s="203" t="str">
        <f>_xll.ohRangeRetrieveError(E20)</f>
        <v/>
      </c>
      <c r="G20" s="20"/>
    </row>
    <row r="21" spans="1:7" s="193" customFormat="1" x14ac:dyDescent="0.2">
      <c r="A21" s="19"/>
      <c r="B21" s="197" t="s">
        <v>48</v>
      </c>
      <c r="C21" s="211" t="s">
        <v>17</v>
      </c>
      <c r="D21" s="212" t="str">
        <f>PROPER(Currency)&amp;FamilyName&amp;FixingType&amp;$B21</f>
        <v>AudBBSWSwapForBasisCalc12Y</v>
      </c>
      <c r="E21" s="200" t="str">
        <f>_xll.qlSwapIndex($D21,FixingType,B21,1,Currency,Calendar,"3M","mf","act/365 (fixed)",$E$2,Discounting,Permanent,Trigger,ObjectOverwrite)</f>
        <v>AudBBSWSwapForBasisCalc12Y#0008</v>
      </c>
      <c r="F21" s="203" t="str">
        <f>_xll.ohRangeRetrieveError(E21)</f>
        <v/>
      </c>
      <c r="G21" s="20"/>
    </row>
    <row r="22" spans="1:7" s="193" customFormat="1" x14ac:dyDescent="0.2">
      <c r="A22" s="19"/>
      <c r="B22" s="197" t="s">
        <v>47</v>
      </c>
      <c r="C22" s="211" t="s">
        <v>17</v>
      </c>
      <c r="D22" s="212" t="str">
        <f>PROPER(Currency)&amp;FamilyName&amp;FixingType&amp;$B22</f>
        <v>AudBBSWSwapForBasisCalc13Y</v>
      </c>
      <c r="E22" s="200" t="str">
        <f>_xll.qlSwapIndex($D22,FixingType,B22,1,Currency,Calendar,"3M","mf","act/365 (fixed)",$E$2,Discounting,Permanent,Trigger,ObjectOverwrite)</f>
        <v>AudBBSWSwapForBasisCalc13Y#0008</v>
      </c>
      <c r="F22" s="203" t="str">
        <f>_xll.ohRangeRetrieveError(E22)</f>
        <v/>
      </c>
      <c r="G22" s="20"/>
    </row>
    <row r="23" spans="1:7" s="193" customFormat="1" x14ac:dyDescent="0.2">
      <c r="A23" s="19"/>
      <c r="B23" s="197" t="s">
        <v>46</v>
      </c>
      <c r="C23" s="211" t="s">
        <v>17</v>
      </c>
      <c r="D23" s="212" t="str">
        <f>PROPER(Currency)&amp;FamilyName&amp;FixingType&amp;$B23</f>
        <v>AudBBSWSwapForBasisCalc14Y</v>
      </c>
      <c r="E23" s="200" t="str">
        <f>_xll.qlSwapIndex($D23,FixingType,B23,1,Currency,Calendar,"3M","mf","act/365 (fixed)",$E$2,Discounting,Permanent,Trigger,ObjectOverwrite)</f>
        <v>AudBBSWSwapForBasisCalc14Y#0008</v>
      </c>
      <c r="F23" s="203" t="str">
        <f>_xll.ohRangeRetrieveError(E23)</f>
        <v/>
      </c>
      <c r="G23" s="20"/>
    </row>
    <row r="24" spans="1:7" s="193" customFormat="1" x14ac:dyDescent="0.2">
      <c r="A24" s="19"/>
      <c r="B24" s="197" t="s">
        <v>45</v>
      </c>
      <c r="C24" s="211" t="s">
        <v>17</v>
      </c>
      <c r="D24" s="212" t="str">
        <f>PROPER(Currency)&amp;FamilyName&amp;FixingType&amp;$B24</f>
        <v>AudBBSWSwapForBasisCalc15Y</v>
      </c>
      <c r="E24" s="200" t="str">
        <f>_xll.qlSwapIndex($D24,FixingType,B24,1,Currency,Calendar,"3M","mf","act/365 (fixed)",$E$2,Discounting,Permanent,Trigger,ObjectOverwrite)</f>
        <v>AudBBSWSwapForBasisCalc15Y#0008</v>
      </c>
      <c r="F24" s="203" t="str">
        <f>_xll.ohRangeRetrieveError(E24)</f>
        <v/>
      </c>
      <c r="G24" s="20"/>
    </row>
    <row r="25" spans="1:7" s="193" customFormat="1" x14ac:dyDescent="0.2">
      <c r="A25" s="19"/>
      <c r="B25" s="197" t="s">
        <v>44</v>
      </c>
      <c r="C25" s="211" t="s">
        <v>17</v>
      </c>
      <c r="D25" s="212" t="str">
        <f>PROPER(Currency)&amp;FamilyName&amp;FixingType&amp;$B25</f>
        <v>AudBBSWSwapForBasisCalc16Y</v>
      </c>
      <c r="E25" s="200" t="str">
        <f>_xll.qlSwapIndex($D25,FixingType,B25,1,Currency,Calendar,"3M","mf","act/365 (fixed)",$E$2,Discounting,Permanent,Trigger,ObjectOverwrite)</f>
        <v>AudBBSWSwapForBasisCalc16Y#0008</v>
      </c>
      <c r="F25" s="203" t="str">
        <f>_xll.ohRangeRetrieveError(E25)</f>
        <v/>
      </c>
      <c r="G25" s="20"/>
    </row>
    <row r="26" spans="1:7" s="193" customFormat="1" x14ac:dyDescent="0.2">
      <c r="A26" s="19"/>
      <c r="B26" s="197" t="s">
        <v>43</v>
      </c>
      <c r="C26" s="211" t="s">
        <v>17</v>
      </c>
      <c r="D26" s="212" t="str">
        <f>PROPER(Currency)&amp;FamilyName&amp;FixingType&amp;$B26</f>
        <v>AudBBSWSwapForBasisCalc17Y</v>
      </c>
      <c r="E26" s="200" t="str">
        <f>_xll.qlSwapIndex($D26,FixingType,B26,1,Currency,Calendar,"3M","mf","act/365 (fixed)",$E$2,Discounting,Permanent,Trigger,ObjectOverwrite)</f>
        <v>AudBBSWSwapForBasisCalc17Y#0008</v>
      </c>
      <c r="F26" s="203" t="str">
        <f>_xll.ohRangeRetrieveError(E26)</f>
        <v/>
      </c>
      <c r="G26" s="20"/>
    </row>
    <row r="27" spans="1:7" s="193" customFormat="1" x14ac:dyDescent="0.2">
      <c r="A27" s="19"/>
      <c r="B27" s="197" t="s">
        <v>42</v>
      </c>
      <c r="C27" s="211" t="s">
        <v>17</v>
      </c>
      <c r="D27" s="212" t="str">
        <f>PROPER(Currency)&amp;FamilyName&amp;FixingType&amp;$B27</f>
        <v>AudBBSWSwapForBasisCalc18Y</v>
      </c>
      <c r="E27" s="200" t="str">
        <f>_xll.qlSwapIndex($D27,FixingType,B27,1,Currency,Calendar,"3M","mf","act/365 (fixed)",$E$2,Discounting,Permanent,Trigger,ObjectOverwrite)</f>
        <v>AudBBSWSwapForBasisCalc18Y#0008</v>
      </c>
      <c r="F27" s="203" t="str">
        <f>_xll.ohRangeRetrieveError(E27)</f>
        <v/>
      </c>
      <c r="G27" s="20"/>
    </row>
    <row r="28" spans="1:7" s="193" customFormat="1" x14ac:dyDescent="0.2">
      <c r="A28" s="19"/>
      <c r="B28" s="197" t="s">
        <v>41</v>
      </c>
      <c r="C28" s="211" t="s">
        <v>17</v>
      </c>
      <c r="D28" s="212" t="str">
        <f>PROPER(Currency)&amp;FamilyName&amp;FixingType&amp;$B28</f>
        <v>AudBBSWSwapForBasisCalc19Y</v>
      </c>
      <c r="E28" s="200" t="str">
        <f>_xll.qlSwapIndex($D28,FixingType,B28,1,Currency,Calendar,"3M","mf","act/365 (fixed)",$E$2,Discounting,Permanent,Trigger,ObjectOverwrite)</f>
        <v>AudBBSWSwapForBasisCalc19Y#0008</v>
      </c>
      <c r="F28" s="203" t="str">
        <f>_xll.ohRangeRetrieveError(E28)</f>
        <v/>
      </c>
      <c r="G28" s="20"/>
    </row>
    <row r="29" spans="1:7" s="193" customFormat="1" x14ac:dyDescent="0.2">
      <c r="A29" s="19"/>
      <c r="B29" s="197" t="s">
        <v>40</v>
      </c>
      <c r="C29" s="211" t="s">
        <v>17</v>
      </c>
      <c r="D29" s="212" t="str">
        <f>PROPER(Currency)&amp;FamilyName&amp;FixingType&amp;$B29</f>
        <v>AudBBSWSwapForBasisCalc20Y</v>
      </c>
      <c r="E29" s="200" t="str">
        <f>_xll.qlSwapIndex($D29,FixingType,B29,1,Currency,Calendar,"3M","mf","act/365 (fixed)",$E$2,Discounting,Permanent,Trigger,ObjectOverwrite)</f>
        <v>AudBBSWSwapForBasisCalc20Y#0008</v>
      </c>
      <c r="F29" s="203" t="str">
        <f>_xll.ohRangeRetrieveError(E29)</f>
        <v/>
      </c>
      <c r="G29" s="20"/>
    </row>
    <row r="30" spans="1:7" s="193" customFormat="1" x14ac:dyDescent="0.2">
      <c r="A30" s="19"/>
      <c r="B30" s="197" t="s">
        <v>39</v>
      </c>
      <c r="C30" s="211" t="s">
        <v>17</v>
      </c>
      <c r="D30" s="212" t="str">
        <f>PROPER(Currency)&amp;FamilyName&amp;FixingType&amp;$B30</f>
        <v>AudBBSWSwapForBasisCalc21Y</v>
      </c>
      <c r="E30" s="200" t="str">
        <f>_xll.qlSwapIndex($D30,FixingType,B30,1,Currency,Calendar,"3M","mf","act/365 (fixed)",$E$2,Discounting,Permanent,Trigger,ObjectOverwrite)</f>
        <v>AudBBSWSwapForBasisCalc21Y#0008</v>
      </c>
      <c r="F30" s="203" t="str">
        <f>_xll.ohRangeRetrieveError(E30)</f>
        <v/>
      </c>
      <c r="G30" s="20"/>
    </row>
    <row r="31" spans="1:7" s="193" customFormat="1" x14ac:dyDescent="0.2">
      <c r="A31" s="19"/>
      <c r="B31" s="197" t="s">
        <v>38</v>
      </c>
      <c r="C31" s="211" t="s">
        <v>17</v>
      </c>
      <c r="D31" s="212" t="str">
        <f>PROPER(Currency)&amp;FamilyName&amp;FixingType&amp;$B31</f>
        <v>AudBBSWSwapForBasisCalc22Y</v>
      </c>
      <c r="E31" s="200" t="str">
        <f>_xll.qlSwapIndex($D31,FixingType,B31,1,Currency,Calendar,"3M","mf","act/365 (fixed)",$E$2,Discounting,Permanent,Trigger,ObjectOverwrite)</f>
        <v>AudBBSWSwapForBasisCalc22Y#0008</v>
      </c>
      <c r="F31" s="203" t="str">
        <f>_xll.ohRangeRetrieveError(E31)</f>
        <v/>
      </c>
      <c r="G31" s="20"/>
    </row>
    <row r="32" spans="1:7" s="193" customFormat="1" x14ac:dyDescent="0.2">
      <c r="A32" s="19"/>
      <c r="B32" s="197" t="s">
        <v>37</v>
      </c>
      <c r="C32" s="211" t="s">
        <v>17</v>
      </c>
      <c r="D32" s="212" t="str">
        <f>PROPER(Currency)&amp;FamilyName&amp;FixingType&amp;$B32</f>
        <v>AudBBSWSwapForBasisCalc23Y</v>
      </c>
      <c r="E32" s="200" t="str">
        <f>_xll.qlSwapIndex($D32,FixingType,B32,1,Currency,Calendar,"3M","mf","act/365 (fixed)",$E$2,Discounting,Permanent,Trigger,ObjectOverwrite)</f>
        <v>AudBBSWSwapForBasisCalc23Y#0008</v>
      </c>
      <c r="F32" s="203" t="str">
        <f>_xll.ohRangeRetrieveError(E32)</f>
        <v/>
      </c>
      <c r="G32" s="20"/>
    </row>
    <row r="33" spans="1:7" s="193" customFormat="1" x14ac:dyDescent="0.2">
      <c r="A33" s="19"/>
      <c r="B33" s="197" t="s">
        <v>36</v>
      </c>
      <c r="C33" s="211" t="s">
        <v>17</v>
      </c>
      <c r="D33" s="212" t="str">
        <f>PROPER(Currency)&amp;FamilyName&amp;FixingType&amp;$B33</f>
        <v>AudBBSWSwapForBasisCalc24Y</v>
      </c>
      <c r="E33" s="200" t="str">
        <f>_xll.qlSwapIndex($D33,FixingType,B33,1,Currency,Calendar,"3M","mf","act/365 (fixed)",$E$2,Discounting,Permanent,Trigger,ObjectOverwrite)</f>
        <v>AudBBSWSwapForBasisCalc24Y#0008</v>
      </c>
      <c r="F33" s="203" t="str">
        <f>_xll.ohRangeRetrieveError(E33)</f>
        <v/>
      </c>
      <c r="G33" s="20"/>
    </row>
    <row r="34" spans="1:7" s="193" customFormat="1" x14ac:dyDescent="0.2">
      <c r="A34" s="19"/>
      <c r="B34" s="197" t="s">
        <v>35</v>
      </c>
      <c r="C34" s="211" t="s">
        <v>17</v>
      </c>
      <c r="D34" s="212" t="str">
        <f>PROPER(Currency)&amp;FamilyName&amp;FixingType&amp;$B34</f>
        <v>AudBBSWSwapForBasisCalc25Y</v>
      </c>
      <c r="E34" s="200" t="str">
        <f>_xll.qlSwapIndex($D34,FixingType,B34,1,Currency,Calendar,"3M","mf","act/365 (fixed)",$E$2,Discounting,Permanent,Trigger,ObjectOverwrite)</f>
        <v>AudBBSWSwapForBasisCalc25Y#0008</v>
      </c>
      <c r="F34" s="203" t="str">
        <f>_xll.ohRangeRetrieveError(E34)</f>
        <v/>
      </c>
      <c r="G34" s="20"/>
    </row>
    <row r="35" spans="1:7" s="193" customFormat="1" x14ac:dyDescent="0.2">
      <c r="A35" s="19"/>
      <c r="B35" s="197" t="s">
        <v>34</v>
      </c>
      <c r="C35" s="211" t="s">
        <v>17</v>
      </c>
      <c r="D35" s="212" t="str">
        <f>PROPER(Currency)&amp;FamilyName&amp;FixingType&amp;$B35</f>
        <v>AudBBSWSwapForBasisCalc26Y</v>
      </c>
      <c r="E35" s="200" t="str">
        <f>_xll.qlSwapIndex($D35,FixingType,B35,1,Currency,Calendar,"3M","mf","act/365 (fixed)",$E$2,Discounting,Permanent,Trigger,ObjectOverwrite)</f>
        <v>AudBBSWSwapForBasisCalc26Y#0008</v>
      </c>
      <c r="F35" s="203" t="str">
        <f>_xll.ohRangeRetrieveError(E35)</f>
        <v/>
      </c>
      <c r="G35" s="20"/>
    </row>
    <row r="36" spans="1:7" s="193" customFormat="1" x14ac:dyDescent="0.2">
      <c r="A36" s="19"/>
      <c r="B36" s="197" t="s">
        <v>33</v>
      </c>
      <c r="C36" s="211" t="s">
        <v>17</v>
      </c>
      <c r="D36" s="212" t="str">
        <f>PROPER(Currency)&amp;FamilyName&amp;FixingType&amp;$B36</f>
        <v>AudBBSWSwapForBasisCalc27Y</v>
      </c>
      <c r="E36" s="200" t="str">
        <f>_xll.qlSwapIndex($D36,FixingType,B36,1,Currency,Calendar,"3M","mf","act/365 (fixed)",$E$2,Discounting,Permanent,Trigger,ObjectOverwrite)</f>
        <v>AudBBSWSwapForBasisCalc27Y#0008</v>
      </c>
      <c r="F36" s="203" t="str">
        <f>_xll.ohRangeRetrieveError(E36)</f>
        <v/>
      </c>
      <c r="G36" s="20"/>
    </row>
    <row r="37" spans="1:7" s="193" customFormat="1" x14ac:dyDescent="0.2">
      <c r="A37" s="19"/>
      <c r="B37" s="197" t="s">
        <v>32</v>
      </c>
      <c r="C37" s="211" t="s">
        <v>17</v>
      </c>
      <c r="D37" s="212" t="str">
        <f>PROPER(Currency)&amp;FamilyName&amp;FixingType&amp;$B37</f>
        <v>AudBBSWSwapForBasisCalc28Y</v>
      </c>
      <c r="E37" s="200" t="str">
        <f>_xll.qlSwapIndex($D37,FixingType,B37,1,Currency,Calendar,"3M","mf","act/365 (fixed)",$E$2,Discounting,Permanent,Trigger,ObjectOverwrite)</f>
        <v>AudBBSWSwapForBasisCalc28Y#0008</v>
      </c>
      <c r="F37" s="203" t="str">
        <f>_xll.ohRangeRetrieveError(E37)</f>
        <v/>
      </c>
      <c r="G37" s="20"/>
    </row>
    <row r="38" spans="1:7" s="193" customFormat="1" x14ac:dyDescent="0.2">
      <c r="A38" s="19"/>
      <c r="B38" s="197" t="s">
        <v>31</v>
      </c>
      <c r="C38" s="211" t="s">
        <v>17</v>
      </c>
      <c r="D38" s="212" t="str">
        <f>PROPER(Currency)&amp;FamilyName&amp;FixingType&amp;$B38</f>
        <v>AudBBSWSwapForBasisCalc29Y</v>
      </c>
      <c r="E38" s="200" t="str">
        <f>_xll.qlSwapIndex($D38,FixingType,B38,1,Currency,Calendar,"3M","mf","act/365 (fixed)",$E$2,Discounting,Permanent,Trigger,ObjectOverwrite)</f>
        <v>AudBBSWSwapForBasisCalc29Y#0008</v>
      </c>
      <c r="F38" s="203" t="str">
        <f>_xll.ohRangeRetrieveError(E38)</f>
        <v/>
      </c>
      <c r="G38" s="20"/>
    </row>
    <row r="39" spans="1:7" s="193" customFormat="1" x14ac:dyDescent="0.2">
      <c r="A39" s="19"/>
      <c r="B39" s="197" t="s">
        <v>30</v>
      </c>
      <c r="C39" s="211" t="s">
        <v>17</v>
      </c>
      <c r="D39" s="212" t="str">
        <f>PROPER(Currency)&amp;FamilyName&amp;FixingType&amp;$B39</f>
        <v>AudBBSWSwapForBasisCalc30Y</v>
      </c>
      <c r="E39" s="200" t="str">
        <f>_xll.qlSwapIndex($D39,FixingType,B39,1,Currency,Calendar,"3M","mf","act/365 (fixed)",$E$2,Discounting,Permanent,Trigger,ObjectOverwrite)</f>
        <v>AudBBSWSwapForBasisCalc30Y#0008</v>
      </c>
      <c r="F39" s="203" t="str">
        <f>_xll.ohRangeRetrieveError(E39)</f>
        <v/>
      </c>
      <c r="G39" s="20"/>
    </row>
    <row r="40" spans="1:7" s="193" customFormat="1" x14ac:dyDescent="0.2">
      <c r="A40" s="19"/>
      <c r="B40" s="197" t="s">
        <v>29</v>
      </c>
      <c r="C40" s="211" t="s">
        <v>17</v>
      </c>
      <c r="D40" s="212" t="str">
        <f>PROPER(Currency)&amp;FamilyName&amp;FixingType&amp;$B40</f>
        <v>AudBBSWSwapForBasisCalc35Y</v>
      </c>
      <c r="E40" s="200" t="str">
        <f>_xll.qlSwapIndex($D40,FixingType,B40,1,Currency,Calendar,"3M","mf","act/365 (fixed)",$E$2,Discounting,Permanent,Trigger,ObjectOverwrite)</f>
        <v>AudBBSWSwapForBasisCalc35Y#0008</v>
      </c>
      <c r="F40" s="203" t="str">
        <f>_xll.ohRangeRetrieveError(E40)</f>
        <v/>
      </c>
      <c r="G40" s="20"/>
    </row>
    <row r="41" spans="1:7" s="193" customFormat="1" x14ac:dyDescent="0.2">
      <c r="A41" s="19"/>
      <c r="B41" s="197" t="s">
        <v>28</v>
      </c>
      <c r="C41" s="211" t="s">
        <v>17</v>
      </c>
      <c r="D41" s="212" t="str">
        <f>PROPER(Currency)&amp;FamilyName&amp;FixingType&amp;$B41</f>
        <v>AudBBSWSwapForBasisCalc40Y</v>
      </c>
      <c r="E41" s="200" t="str">
        <f>_xll.qlSwapIndex($D41,FixingType,B41,1,Currency,Calendar,"3M","mf","act/365 (fixed)",$E$2,Discounting,Permanent,Trigger,ObjectOverwrite)</f>
        <v>AudBBSWSwapForBasisCalc40Y#0008</v>
      </c>
      <c r="F41" s="203" t="str">
        <f>_xll.ohRangeRetrieveError(E41)</f>
        <v/>
      </c>
      <c r="G41" s="20"/>
    </row>
    <row r="42" spans="1:7" s="193" customFormat="1" x14ac:dyDescent="0.2">
      <c r="A42" s="19"/>
      <c r="B42" s="197" t="s">
        <v>26</v>
      </c>
      <c r="C42" s="211" t="s">
        <v>17</v>
      </c>
      <c r="D42" s="212" t="str">
        <f>PROPER(Currency)&amp;FamilyName&amp;FixingType&amp;$B42</f>
        <v>AudBBSWSwapForBasisCalc50Y</v>
      </c>
      <c r="E42" s="200" t="str">
        <f>_xll.qlSwapIndex($D42,FixingType,B42,1,Currency,Calendar,"3M","mf","act/365 (fixed)",$E$2,Discounting,Permanent,Trigger,ObjectOverwrite)</f>
        <v>AudBBSWSwapForBasisCalc50Y#0008</v>
      </c>
      <c r="F42" s="203" t="str">
        <f>_xll.ohRangeRetrieveError(E42)</f>
        <v/>
      </c>
      <c r="G42" s="20"/>
    </row>
    <row r="43" spans="1:7" s="193" customFormat="1" x14ac:dyDescent="0.2">
      <c r="A43" s="19"/>
      <c r="B43" s="198" t="s">
        <v>25</v>
      </c>
      <c r="C43" s="213" t="s">
        <v>17</v>
      </c>
      <c r="D43" s="214" t="str">
        <f>PROPER(Currency)&amp;FamilyName&amp;FixingType&amp;$B43</f>
        <v>AudBBSWSwapForBasisCalc60Y</v>
      </c>
      <c r="E43" s="201" t="str">
        <f>_xll.qlSwapIndex($D43,FixingType,B43,1,Currency,Calendar,"3M","mf","act/365 (fixed)",$E$2,Discounting,Permanent,Trigger,ObjectOverwrite)</f>
        <v>AudBBSWSwapForBasisCalc60Y#0008</v>
      </c>
      <c r="F43" s="204" t="str">
        <f>_xll.ohRangeRetrieveError(E43)</f>
        <v/>
      </c>
      <c r="G43" s="20"/>
    </row>
    <row r="44" spans="1:7" s="193" customFormat="1" ht="12" thickBot="1" x14ac:dyDescent="0.25">
      <c r="A44" s="21"/>
      <c r="B44" s="22"/>
      <c r="C44" s="22"/>
      <c r="D44" s="22"/>
      <c r="E44" s="22"/>
      <c r="F44" s="22"/>
      <c r="G44" s="23"/>
    </row>
    <row r="45" spans="1:7" s="193" customFormat="1" x14ac:dyDescent="0.2"/>
    <row r="46" spans="1:7" s="193" customFormat="1" x14ac:dyDescent="0.2">
      <c r="A46" s="194"/>
      <c r="B46" s="194"/>
      <c r="C46" s="194"/>
      <c r="D46" s="194"/>
      <c r="E46" s="194"/>
      <c r="F46" s="194"/>
      <c r="G46" s="194"/>
    </row>
    <row r="47" spans="1:7" s="193" customFormat="1" x14ac:dyDescent="0.2">
      <c r="A47" s="194"/>
      <c r="B47" s="194"/>
      <c r="C47" s="194"/>
      <c r="D47" s="194"/>
      <c r="E47" s="194"/>
      <c r="F47" s="194"/>
      <c r="G47" s="194"/>
    </row>
    <row r="48" spans="1:7" s="193" customFormat="1" x14ac:dyDescent="0.2">
      <c r="A48" s="194"/>
      <c r="B48" s="194"/>
      <c r="C48" s="194"/>
      <c r="D48" s="194"/>
      <c r="E48" s="194"/>
      <c r="F48" s="194"/>
      <c r="G48" s="194"/>
    </row>
    <row r="49" spans="1:7" s="193" customFormat="1" x14ac:dyDescent="0.2">
      <c r="A49" s="194"/>
      <c r="B49" s="194"/>
      <c r="C49" s="194"/>
      <c r="D49" s="194"/>
      <c r="E49" s="194"/>
      <c r="F49" s="194"/>
      <c r="G49" s="194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55" hidden="1" customWidth="1" outlineLevel="1"/>
    <col min="2" max="2" width="26.5703125" style="155" hidden="1" customWidth="1" outlineLevel="1"/>
    <col min="3" max="3" width="31.7109375" style="155" hidden="1" customWidth="1" outlineLevel="1"/>
    <col min="4" max="4" width="20.7109375" style="155" hidden="1" customWidth="1" outlineLevel="1"/>
    <col min="5" max="5" width="2.7109375" style="155" hidden="1" customWidth="1" outlineLevel="1"/>
    <col min="6" max="6" width="2.7109375" style="155" customWidth="1" collapsed="1"/>
    <col min="7" max="10" width="2.7109375" style="155" customWidth="1"/>
    <col min="11" max="11" width="11.7109375" style="155" customWidth="1"/>
    <col min="12" max="12" width="15.140625" style="155" bestFit="1" customWidth="1"/>
    <col min="13" max="13" width="10.7109375" style="155" customWidth="1"/>
    <col min="14" max="14" width="2.7109375" style="155" customWidth="1"/>
    <col min="15" max="15" width="15.140625" style="155" bestFit="1" customWidth="1"/>
    <col min="16" max="16" width="10.7109375" style="155" customWidth="1"/>
    <col min="17" max="17" width="2.7109375" style="155" customWidth="1"/>
    <col min="18" max="18" width="10.7109375" style="155" customWidth="1"/>
    <col min="19" max="19" width="2.7109375" style="155" customWidth="1"/>
    <col min="20" max="21" width="10.7109375" style="155" customWidth="1"/>
    <col min="22" max="23" width="2.7109375" style="155" customWidth="1"/>
    <col min="24" max="16384" width="9.140625" style="155"/>
  </cols>
  <sheetData>
    <row r="1" spans="1:22" x14ac:dyDescent="0.2">
      <c r="A1" s="116"/>
      <c r="B1" s="107"/>
      <c r="C1" s="107"/>
      <c r="D1" s="107"/>
      <c r="E1" s="108"/>
      <c r="G1" s="235" t="s">
        <v>216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9"/>
    </row>
    <row r="2" spans="1:22" x14ac:dyDescent="0.2">
      <c r="A2" s="109"/>
      <c r="B2" s="110"/>
      <c r="C2" s="110"/>
      <c r="D2" s="67"/>
      <c r="E2" s="111"/>
      <c r="G2" s="140"/>
      <c r="H2" s="7"/>
      <c r="I2" s="7"/>
      <c r="J2" s="7"/>
      <c r="K2" s="7"/>
      <c r="L2" s="174" t="s">
        <v>188</v>
      </c>
      <c r="M2" s="7"/>
      <c r="N2" s="7"/>
      <c r="O2" s="7"/>
      <c r="P2" s="7"/>
      <c r="Q2" s="7"/>
      <c r="R2" s="7"/>
      <c r="S2" s="7"/>
      <c r="T2" s="7"/>
      <c r="U2" s="298">
        <f>_xll.ohTrigger(U5:U9)</f>
        <v>47</v>
      </c>
      <c r="V2" s="141"/>
    </row>
    <row r="3" spans="1:22" x14ac:dyDescent="0.2">
      <c r="A3" s="140"/>
      <c r="B3" s="7"/>
      <c r="C3" s="7"/>
      <c r="D3" s="7"/>
      <c r="E3" s="141"/>
      <c r="G3" s="14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1"/>
    </row>
    <row r="4" spans="1:22" ht="23.25" thickBot="1" x14ac:dyDescent="0.25">
      <c r="A4" s="140"/>
      <c r="B4" s="219" t="s">
        <v>194</v>
      </c>
      <c r="C4" s="229" t="s">
        <v>195</v>
      </c>
      <c r="D4" s="234" t="s">
        <v>207</v>
      </c>
      <c r="E4" s="141"/>
      <c r="G4" s="140"/>
      <c r="H4" s="146"/>
      <c r="I4" s="174"/>
      <c r="J4" s="86"/>
      <c r="K4" s="86" t="s">
        <v>217</v>
      </c>
      <c r="L4" s="230" t="str">
        <f>_xll.RData(L5,M4,"RTFEED:IDN",ReutersRtMode,,M5)</f>
        <v>#N/A</v>
      </c>
      <c r="M4" s="231" t="s">
        <v>103</v>
      </c>
      <c r="N4" s="232"/>
      <c r="O4" s="395" t="s">
        <v>125</v>
      </c>
      <c r="P4" s="396"/>
      <c r="Q4" s="232"/>
      <c r="R4" s="71" t="s">
        <v>117</v>
      </c>
      <c r="S4" s="233"/>
      <c r="T4" s="71" t="s">
        <v>116</v>
      </c>
      <c r="U4" s="71" t="s">
        <v>115</v>
      </c>
      <c r="V4" s="141"/>
    </row>
    <row r="5" spans="1:22" x14ac:dyDescent="0.2">
      <c r="A5" s="140"/>
      <c r="B5" s="361" t="str">
        <f>Currency&amp;"HW_Volatility"&amp;QuoteSuffix</f>
        <v>AUDHW_Volatility_Quote</v>
      </c>
      <c r="C5" s="361" t="str">
        <f>_xll.qlSimpleQuote(B5,,,Permanent,Trigger,ObjectOverwrite)</f>
        <v>AUDHW_Volatility_Quote#0000</v>
      </c>
      <c r="D5" s="221" t="str">
        <f>_xll.ohRangeRetrieveError(C5)</f>
        <v/>
      </c>
      <c r="E5" s="141"/>
      <c r="G5" s="140"/>
      <c r="H5" s="236" t="s">
        <v>58</v>
      </c>
      <c r="I5" s="310" t="s">
        <v>248</v>
      </c>
      <c r="J5" s="287" t="s">
        <v>63</v>
      </c>
      <c r="K5" s="287" t="e">
        <f>NA()</f>
        <v>#N/A</v>
      </c>
      <c r="L5" s="292" t="e">
        <f>K5</f>
        <v>#N/A</v>
      </c>
      <c r="M5" s="353"/>
      <c r="N5" s="232"/>
      <c r="O5" s="307" t="s">
        <v>124</v>
      </c>
      <c r="P5" s="359">
        <f>M5/100*IF(ISNUMBER(Swap3M4Y),Swap3M4Y/100,Swap6M4Y/100)*0</f>
        <v>0</v>
      </c>
      <c r="Q5" s="232"/>
      <c r="R5" s="359">
        <v>0</v>
      </c>
      <c r="S5" s="233"/>
      <c r="T5" s="359">
        <f t="array" ref="T5:T6">QuoteLive</f>
        <v>0</v>
      </c>
      <c r="U5" s="359">
        <f>_xll.qlSimpleQuoteSetValue(C5,T5,Trigger)</f>
        <v>0</v>
      </c>
      <c r="V5" s="141"/>
    </row>
    <row r="6" spans="1:22" x14ac:dyDescent="0.2">
      <c r="A6" s="140"/>
      <c r="B6" s="362" t="str">
        <f>Currency&amp;"HW_MeanReversion"&amp;QuoteSuffix</f>
        <v>AUDHW_MeanReversion_Quote</v>
      </c>
      <c r="C6" s="362" t="str">
        <f>_xll.qlSimpleQuote(B6,,,Permanent,Trigger,ObjectOverwrite)</f>
        <v>AUDHW_MeanReversion_Quote#0000</v>
      </c>
      <c r="D6" s="226" t="str">
        <f>_xll.ohRangeRetrieveError(C6)</f>
        <v/>
      </c>
      <c r="E6" s="141"/>
      <c r="G6" s="140"/>
      <c r="H6" s="237"/>
      <c r="I6" s="237"/>
      <c r="J6" s="237"/>
      <c r="K6" s="237"/>
      <c r="L6" s="238"/>
      <c r="M6" s="239"/>
      <c r="N6" s="232"/>
      <c r="O6" s="360" t="s">
        <v>123</v>
      </c>
      <c r="P6" s="358">
        <v>0.03</v>
      </c>
      <c r="Q6" s="232"/>
      <c r="R6" s="358">
        <v>0.03</v>
      </c>
      <c r="S6" s="233"/>
      <c r="T6" s="358">
        <v>0.03</v>
      </c>
      <c r="U6" s="358">
        <f>_xll.qlSimpleQuoteSetValue(C6,T6,Trigger)</f>
        <v>0</v>
      </c>
      <c r="V6" s="141"/>
    </row>
    <row r="7" spans="1:22" x14ac:dyDescent="0.2">
      <c r="A7" s="142"/>
      <c r="B7" s="143"/>
      <c r="C7" s="143"/>
      <c r="D7" s="143"/>
      <c r="E7" s="145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2015-02-26T08:49:55Z</dcterms:modified>
</cp:coreProperties>
</file>