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05" yWindow="-15" windowWidth="7560" windowHeight="7830" tabRatio="69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1Y Delta" sheetId="47" r:id="rId11"/>
  </sheets>
  <externalReferences>
    <externalReference r:id="rId12"/>
  </externalReferences>
  <definedNames>
    <definedName name="Accuracy">'General Settings'!$D$30</definedName>
    <definedName name="AllTriggers">'General Settings'!$J$18:$J$22</definedName>
    <definedName name="basis3Minterpolation">'Delta 3M'!$N$1</definedName>
    <definedName name="basis6Minterpolation">'Delta 6M '!$N$1</definedName>
    <definedName name="BasisInterpolation">'General Settings'!$D$37</definedName>
    <definedName name="BasisInterpolator">'General Settings'!$D$38</definedName>
    <definedName name="Calendar">'General Settings'!$D$5</definedName>
    <definedName name="Conventions" localSheetId="10">'1Y Delta'!$R$3:$R$4</definedName>
    <definedName name="Conventions" localSheetId="7">'Delta 1M'!$R$3:$R$4</definedName>
    <definedName name="Currency">'General Settings'!$D$4</definedName>
    <definedName name="DayCounter">'General Settings'!$D$39</definedName>
    <definedName name="Delta1M">'Delta 1M'!$V$26:$V$29</definedName>
    <definedName name="Delta1Y">'1Y Delta'!$V$31:$V$36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1M">'General Settings'!$J$34</definedName>
    <definedName name="IborIndex1Y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edbasis3M">'Delta 3M'!$N$2</definedName>
    <definedName name="interpolatedbasis6M">'Delta 6M '!$N$2</definedName>
    <definedName name="interpolator3M" localSheetId="1">'1MSynthDepo'!$D$10</definedName>
    <definedName name="interpolator3M" localSheetId="4">'1YSynthDepo'!$D$10</definedName>
    <definedName name="interpolator3M">'3MSynthDepo'!$D$10</definedName>
    <definedName name="interpolator6M">'6MSynthDepo'!$D$10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6">Contribution!$L$3:$L$84</definedName>
    <definedName name="QuoteLive" localSheetId="6">Contribution!$H$3:$H$84</definedName>
    <definedName name="QuoteStatic" localSheetId="6">Contribution!$J$3:$J$84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H26" i="33" l="1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H25" i="33"/>
  <c r="H16" i="33"/>
  <c r="H17" i="33"/>
  <c r="H18" i="33"/>
  <c r="H19" i="33"/>
  <c r="H20" i="33"/>
  <c r="H21" i="33"/>
  <c r="H22" i="33"/>
  <c r="H23" i="33"/>
  <c r="H24" i="33"/>
  <c r="H15" i="33"/>
  <c r="H9" i="33"/>
  <c r="H10" i="33"/>
  <c r="H11" i="33"/>
  <c r="H12" i="33"/>
  <c r="H13" i="33"/>
  <c r="H14" i="33"/>
  <c r="H8" i="33"/>
  <c r="H4" i="33"/>
  <c r="H5" i="33"/>
  <c r="H6" i="33"/>
  <c r="H7" i="33"/>
  <c r="H3" i="33"/>
  <c r="L3" i="33" l="1" a="1"/>
  <c r="L3" i="33"/>
  <c r="L4" i="33"/>
  <c r="L5" i="33"/>
  <c r="L6" i="33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F4" i="49" l="1" a="1"/>
  <c r="F4" i="48" a="1"/>
  <c r="B5" i="49"/>
  <c r="C5" i="49" s="1"/>
  <c r="B6" i="49"/>
  <c r="C6" i="49" s="1"/>
  <c r="B7" i="49"/>
  <c r="C7" i="49" s="1"/>
  <c r="B4" i="49"/>
  <c r="C4" i="49" s="1"/>
  <c r="L4" i="49"/>
  <c r="L3" i="49"/>
  <c r="C3" i="49"/>
  <c r="M32" i="47"/>
  <c r="M33" i="47" s="1"/>
  <c r="M34" i="47" s="1"/>
  <c r="M35" i="47" s="1"/>
  <c r="M36" i="47" s="1"/>
  <c r="N29" i="45"/>
  <c r="N28" i="45"/>
  <c r="N27" i="45"/>
  <c r="N26" i="45"/>
  <c r="B5" i="48"/>
  <c r="C5" i="48" s="1"/>
  <c r="B6" i="48"/>
  <c r="C6" i="48" s="1"/>
  <c r="B7" i="48"/>
  <c r="C7" i="48" s="1"/>
  <c r="B4" i="48"/>
  <c r="C4" i="48" s="1"/>
  <c r="L4" i="48"/>
  <c r="L3" i="48"/>
  <c r="C3" i="48"/>
  <c r="L4" i="39"/>
  <c r="L3" i="39"/>
  <c r="L4" i="43"/>
  <c r="L3" i="43"/>
  <c r="C4" i="43"/>
  <c r="C4" i="39"/>
  <c r="C5" i="43"/>
  <c r="C6" i="43"/>
  <c r="C7" i="43"/>
  <c r="B4" i="39"/>
  <c r="C3" i="39"/>
  <c r="P3" i="45" l="1"/>
  <c r="P4" i="47" l="1"/>
  <c r="P3" i="47"/>
  <c r="J6" i="47"/>
  <c r="J7" i="47"/>
  <c r="J8" i="47"/>
  <c r="J9" i="47"/>
  <c r="J10" i="47"/>
  <c r="J5" i="47"/>
  <c r="J4" i="47"/>
  <c r="K1" i="47"/>
  <c r="K6" i="47"/>
  <c r="L1" i="47"/>
  <c r="K10" i="47"/>
  <c r="L10" i="47"/>
  <c r="K4" i="47"/>
  <c r="L4" i="47"/>
  <c r="S4" i="47"/>
  <c r="L6" i="47"/>
  <c r="N6" i="47"/>
  <c r="K9" i="47"/>
  <c r="K5" i="47"/>
  <c r="K8" i="47"/>
  <c r="K7" i="47"/>
  <c r="S6" i="47"/>
  <c r="R6" i="47"/>
  <c r="R10" i="47"/>
  <c r="N10" i="47"/>
  <c r="S10" i="47"/>
  <c r="N4" i="47"/>
  <c r="R4" i="47"/>
  <c r="L9" i="47"/>
  <c r="S9" i="47"/>
  <c r="N9" i="47"/>
  <c r="R9" i="47"/>
  <c r="S5" i="47"/>
  <c r="R5" i="47"/>
  <c r="N5" i="47"/>
  <c r="R8" i="47"/>
  <c r="N8" i="47"/>
  <c r="L8" i="47"/>
  <c r="S8" i="47"/>
  <c r="N7" i="47"/>
  <c r="R7" i="47"/>
  <c r="L7" i="47"/>
  <c r="S7" i="47"/>
  <c r="J5" i="45" l="1"/>
  <c r="J6" i="45"/>
  <c r="J7" i="45"/>
  <c r="J8" i="45"/>
  <c r="J9" i="45"/>
  <c r="J4" i="45"/>
  <c r="L5" i="47"/>
  <c r="K1" i="45"/>
  <c r="K9" i="45"/>
  <c r="R9" i="45"/>
  <c r="L1" i="45"/>
  <c r="K6" i="45"/>
  <c r="K5" i="45"/>
  <c r="K4" i="45"/>
  <c r="K8" i="45"/>
  <c r="K7" i="45"/>
  <c r="N9" i="45"/>
  <c r="L9" i="45"/>
  <c r="S9" i="45"/>
  <c r="R6" i="45"/>
  <c r="L6" i="45"/>
  <c r="N6" i="45"/>
  <c r="S6" i="45"/>
  <c r="L5" i="45"/>
  <c r="S5" i="45"/>
  <c r="R5" i="45"/>
  <c r="N5" i="45"/>
  <c r="L4" i="45"/>
  <c r="N4" i="45"/>
  <c r="S4" i="45"/>
  <c r="R4" i="45"/>
  <c r="N8" i="45"/>
  <c r="L8" i="45"/>
  <c r="R8" i="45"/>
  <c r="S8" i="45"/>
  <c r="R7" i="45"/>
  <c r="N7" i="45"/>
  <c r="S7" i="45"/>
  <c r="L7" i="45"/>
  <c r="C3" i="43" l="1"/>
  <c r="B6" i="39" l="1"/>
  <c r="C6" i="39" s="1"/>
  <c r="B7" i="39"/>
  <c r="C7" i="39" s="1"/>
  <c r="B5" i="39"/>
  <c r="C5" i="39" s="1"/>
  <c r="C4" i="40" l="1"/>
  <c r="D4" i="40" s="1"/>
  <c r="C3" i="40"/>
  <c r="D3" i="40" s="1"/>
  <c r="A5" i="40"/>
  <c r="A6" i="40" s="1"/>
  <c r="A7" i="40" s="1"/>
  <c r="A8" i="40" l="1"/>
  <c r="C7" i="40"/>
  <c r="D7" i="40" s="1"/>
  <c r="C6" i="40"/>
  <c r="D6" i="40"/>
  <c r="C5" i="40"/>
  <c r="D5" i="40" s="1"/>
  <c r="A9" i="40" l="1"/>
  <c r="C8" i="40"/>
  <c r="D8" i="40" s="1"/>
  <c r="A10" i="40" l="1"/>
  <c r="C9" i="40"/>
  <c r="D9" i="40" s="1"/>
  <c r="A11" i="40" l="1"/>
  <c r="C10" i="40"/>
  <c r="D10" i="40" s="1"/>
  <c r="A12" i="40" l="1"/>
  <c r="C11" i="40"/>
  <c r="D11" i="40" s="1"/>
  <c r="A13" i="40" l="1"/>
  <c r="C12" i="40"/>
  <c r="D12" i="40" s="1"/>
  <c r="A14" i="40" l="1"/>
  <c r="C13" i="40"/>
  <c r="D13" i="40" s="1"/>
  <c r="J22" i="29"/>
  <c r="J19" i="29"/>
  <c r="A15" i="40" l="1"/>
  <c r="C14" i="40"/>
  <c r="D14" i="40" s="1"/>
  <c r="G75" i="33"/>
  <c r="G76" i="33"/>
  <c r="G77" i="33"/>
  <c r="G78" i="33"/>
  <c r="G79" i="33"/>
  <c r="G80" i="33"/>
  <c r="G81" i="33"/>
  <c r="G82" i="33"/>
  <c r="G83" i="33"/>
  <c r="G84" i="33"/>
  <c r="G74" i="33"/>
  <c r="A16" i="40" l="1"/>
  <c r="C15" i="40"/>
  <c r="D15" i="40" s="1"/>
  <c r="C2" i="33"/>
  <c r="A9" i="33"/>
  <c r="A17" i="40" l="1"/>
  <c r="C16" i="40"/>
  <c r="D16" i="40" s="1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A18" i="40" l="1"/>
  <c r="C17" i="40"/>
  <c r="D17" i="40" s="1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71" i="33"/>
  <c r="D59" i="33"/>
  <c r="D46" i="33"/>
  <c r="D44" i="33"/>
  <c r="D53" i="33"/>
  <c r="D65" i="33"/>
  <c r="D63" i="33"/>
  <c r="D75" i="33"/>
  <c r="D69" i="33"/>
  <c r="D57" i="33"/>
  <c r="D52" i="33"/>
  <c r="D49" i="33"/>
  <c r="D74" i="33"/>
  <c r="D67" i="33"/>
  <c r="D66" i="33"/>
  <c r="D41" i="33"/>
  <c r="D50" i="33"/>
  <c r="D68" i="33"/>
  <c r="D80" i="33"/>
  <c r="D81" i="33"/>
  <c r="D45" i="33"/>
  <c r="D51" i="33"/>
  <c r="D79" i="33"/>
  <c r="D43" i="33"/>
  <c r="D77" i="33"/>
  <c r="D64" i="33"/>
  <c r="D48" i="33"/>
  <c r="D72" i="33"/>
  <c r="D54" i="33"/>
  <c r="D83" i="33"/>
  <c r="D73" i="33"/>
  <c r="D78" i="33"/>
  <c r="D56" i="33"/>
  <c r="D76" i="33"/>
  <c r="D60" i="33"/>
  <c r="D84" i="33"/>
  <c r="D55" i="33"/>
  <c r="D70" i="33"/>
  <c r="D61" i="33"/>
  <c r="D62" i="33"/>
  <c r="D47" i="33"/>
  <c r="D58" i="33"/>
  <c r="D42" i="33"/>
  <c r="D82" i="33"/>
  <c r="A19" i="40" l="1"/>
  <c r="C18" i="40"/>
  <c r="D18" i="40" s="1"/>
  <c r="C9" i="33"/>
  <c r="C12" i="33"/>
  <c r="C13" i="33"/>
  <c r="C8" i="33"/>
  <c r="C14" i="33"/>
  <c r="C11" i="33"/>
  <c r="C10" i="33"/>
  <c r="A4" i="33"/>
  <c r="A26" i="33"/>
  <c r="A16" i="33"/>
  <c r="E46" i="33"/>
  <c r="E79" i="33"/>
  <c r="E43" i="33"/>
  <c r="E69" i="33"/>
  <c r="E42" i="33"/>
  <c r="E73" i="33"/>
  <c r="E41" i="33"/>
  <c r="E59" i="33"/>
  <c r="E68" i="33"/>
  <c r="E45" i="33"/>
  <c r="E78" i="33"/>
  <c r="E72" i="33"/>
  <c r="E58" i="33"/>
  <c r="E75" i="33"/>
  <c r="E61" i="33"/>
  <c r="E83" i="33"/>
  <c r="E57" i="33"/>
  <c r="E51" i="33"/>
  <c r="E84" i="33"/>
  <c r="E65" i="33"/>
  <c r="E74" i="33"/>
  <c r="E82" i="33"/>
  <c r="E52" i="33"/>
  <c r="E54" i="33"/>
  <c r="E66" i="33"/>
  <c r="E64" i="33"/>
  <c r="E77" i="33"/>
  <c r="E71" i="33"/>
  <c r="E47" i="33"/>
  <c r="E63" i="33"/>
  <c r="E44" i="33"/>
  <c r="E53" i="33"/>
  <c r="E49" i="33"/>
  <c r="E80" i="33"/>
  <c r="E67" i="33"/>
  <c r="E48" i="33"/>
  <c r="E56" i="33"/>
  <c r="E55" i="33"/>
  <c r="E62" i="33"/>
  <c r="E60" i="33"/>
  <c r="E76" i="33"/>
  <c r="E70" i="33"/>
  <c r="E50" i="33"/>
  <c r="E81" i="33"/>
  <c r="A20" i="40" l="1"/>
  <c r="C19" i="40"/>
  <c r="D19" i="40" s="1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36" i="33"/>
  <c r="D18" i="33"/>
  <c r="D10" i="33"/>
  <c r="D11" i="33"/>
  <c r="D7" i="33"/>
  <c r="D23" i="33"/>
  <c r="D25" i="33"/>
  <c r="D28" i="33"/>
  <c r="D35" i="33"/>
  <c r="D4" i="33"/>
  <c r="D30" i="33"/>
  <c r="D39" i="33"/>
  <c r="D40" i="33"/>
  <c r="D31" i="33"/>
  <c r="D8" i="33"/>
  <c r="B1" i="29"/>
  <c r="D38" i="33"/>
  <c r="D34" i="33"/>
  <c r="D27" i="33"/>
  <c r="D33" i="33"/>
  <c r="D5" i="33"/>
  <c r="D15" i="33"/>
  <c r="D12" i="33"/>
  <c r="D29" i="33"/>
  <c r="D16" i="33"/>
  <c r="D17" i="33"/>
  <c r="D21" i="33"/>
  <c r="D18" i="29"/>
  <c r="D35" i="35"/>
  <c r="D32" i="33"/>
  <c r="D19" i="33"/>
  <c r="D9" i="33"/>
  <c r="E14" i="39"/>
  <c r="D41" i="35"/>
  <c r="D29" i="35"/>
  <c r="D24" i="35"/>
  <c r="D20" i="33"/>
  <c r="D27" i="35"/>
  <c r="D13" i="33"/>
  <c r="D6" i="33"/>
  <c r="D2" i="35"/>
  <c r="D17" i="35"/>
  <c r="D7" i="35"/>
  <c r="D24" i="33"/>
  <c r="D23" i="35"/>
  <c r="D19" i="29"/>
  <c r="D14" i="33"/>
  <c r="E14" i="43"/>
  <c r="D39" i="35"/>
  <c r="D6" i="48"/>
  <c r="D7" i="49"/>
  <c r="D22" i="33"/>
  <c r="D26" i="33"/>
  <c r="D48" i="35"/>
  <c r="D22" i="35"/>
  <c r="D6" i="43"/>
  <c r="D8" i="35"/>
  <c r="E15" i="49"/>
  <c r="D37" i="33"/>
  <c r="D16" i="35"/>
  <c r="D49" i="35"/>
  <c r="D11" i="35"/>
  <c r="E17" i="43"/>
  <c r="E14" i="48"/>
  <c r="D7" i="43"/>
  <c r="D3" i="33"/>
  <c r="E16" i="39"/>
  <c r="D25" i="35"/>
  <c r="D10" i="35"/>
  <c r="D15" i="35"/>
  <c r="D40" i="35"/>
  <c r="D46" i="35"/>
  <c r="O35" i="47"/>
  <c r="D6" i="49"/>
  <c r="D13" i="35"/>
  <c r="E23" i="39"/>
  <c r="D44" i="35"/>
  <c r="D34" i="35"/>
  <c r="D5" i="35"/>
  <c r="D5" i="49"/>
  <c r="E5" i="49" s="1"/>
  <c r="D7" i="48"/>
  <c r="D5" i="39"/>
  <c r="D31" i="35"/>
  <c r="O36" i="47"/>
  <c r="C3" i="42"/>
  <c r="D6" i="35"/>
  <c r="E20" i="43"/>
  <c r="E18" i="43"/>
  <c r="D21" i="35"/>
  <c r="G5" i="49"/>
  <c r="O31" i="47"/>
  <c r="D45" i="35"/>
  <c r="E22" i="39"/>
  <c r="E15" i="43"/>
  <c r="D42" i="35"/>
  <c r="D30" i="35"/>
  <c r="E17" i="49"/>
  <c r="E15" i="48"/>
  <c r="D32" i="35"/>
  <c r="D6" i="39"/>
  <c r="E16" i="43"/>
  <c r="D43" i="35"/>
  <c r="E16" i="49"/>
  <c r="E16" i="48"/>
  <c r="E19" i="43"/>
  <c r="D9" i="35"/>
  <c r="D4" i="35"/>
  <c r="D33" i="35"/>
  <c r="O32" i="47"/>
  <c r="E19" i="39"/>
  <c r="D36" i="35"/>
  <c r="D50" i="35"/>
  <c r="D28" i="35"/>
  <c r="E14" i="49"/>
  <c r="O33" i="47"/>
  <c r="D5" i="48"/>
  <c r="E20" i="39"/>
  <c r="D26" i="35"/>
  <c r="D12" i="35"/>
  <c r="D38" i="35"/>
  <c r="D18" i="35"/>
  <c r="E17" i="39"/>
  <c r="E15" i="39"/>
  <c r="G7" i="49"/>
  <c r="O34" i="47"/>
  <c r="E18" i="48"/>
  <c r="E17" i="48"/>
  <c r="D20" i="35"/>
  <c r="E18" i="39"/>
  <c r="D14" i="35"/>
  <c r="D3" i="35"/>
  <c r="D5" i="43"/>
  <c r="D37" i="35"/>
  <c r="D7" i="39"/>
  <c r="G7" i="39" s="1"/>
  <c r="D19" i="35"/>
  <c r="E21" i="39"/>
  <c r="D47" i="35"/>
  <c r="E27" i="49"/>
  <c r="H27" i="49" s="1"/>
  <c r="E18" i="49"/>
  <c r="H18" i="49" s="1"/>
  <c r="E22" i="49"/>
  <c r="E25" i="49"/>
  <c r="H25" i="49" s="1"/>
  <c r="E24" i="49"/>
  <c r="H24" i="49" s="1"/>
  <c r="E29" i="49"/>
  <c r="E19" i="49"/>
  <c r="H19" i="49" s="1"/>
  <c r="E28" i="49"/>
  <c r="H28" i="49" s="1"/>
  <c r="E20" i="49"/>
  <c r="H20" i="49" s="1"/>
  <c r="E26" i="49"/>
  <c r="H26" i="49" s="1"/>
  <c r="E23" i="49"/>
  <c r="E21" i="49"/>
  <c r="H21" i="49" s="1"/>
  <c r="E6" i="48"/>
  <c r="G6" i="48"/>
  <c r="G6" i="49"/>
  <c r="G7" i="48"/>
  <c r="G5" i="48"/>
  <c r="E5" i="48"/>
  <c r="E5" i="43"/>
  <c r="G5" i="43"/>
  <c r="H29" i="49"/>
  <c r="D24" i="49" l="1"/>
  <c r="D25" i="49"/>
  <c r="D18" i="49"/>
  <c r="D26" i="49"/>
  <c r="D19" i="49"/>
  <c r="D27" i="49"/>
  <c r="D20" i="49"/>
  <c r="D28" i="49"/>
  <c r="D21" i="49"/>
  <c r="D29" i="49"/>
  <c r="D22" i="49"/>
  <c r="D23" i="49"/>
  <c r="D17" i="49"/>
  <c r="D4" i="49"/>
  <c r="AB3" i="49"/>
  <c r="D14" i="49"/>
  <c r="D15" i="49"/>
  <c r="O26" i="45"/>
  <c r="D16" i="49"/>
  <c r="D18" i="48"/>
  <c r="D14" i="48"/>
  <c r="D16" i="48"/>
  <c r="D15" i="48"/>
  <c r="D4" i="48"/>
  <c r="D17" i="48"/>
  <c r="AB3" i="48"/>
  <c r="E2" i="40"/>
  <c r="J3" i="45"/>
  <c r="J3" i="47"/>
  <c r="D2" i="42"/>
  <c r="E2" i="42"/>
  <c r="AB3" i="43"/>
  <c r="D15" i="43"/>
  <c r="D19" i="43"/>
  <c r="D20" i="43"/>
  <c r="D4" i="43"/>
  <c r="D18" i="43"/>
  <c r="D14" i="43"/>
  <c r="D17" i="43"/>
  <c r="D16" i="43"/>
  <c r="D15" i="39"/>
  <c r="D4" i="39"/>
  <c r="D2" i="40"/>
  <c r="C20" i="40"/>
  <c r="D20" i="40" s="1"/>
  <c r="D20" i="39"/>
  <c r="D21" i="39"/>
  <c r="D22" i="39"/>
  <c r="D19" i="39"/>
  <c r="D18" i="39"/>
  <c r="D14" i="39"/>
  <c r="D23" i="39"/>
  <c r="D17" i="39"/>
  <c r="AB3" i="39"/>
  <c r="D16" i="39"/>
  <c r="H5" i="48"/>
  <c r="T33" i="47"/>
  <c r="T31" i="47"/>
  <c r="H15" i="49"/>
  <c r="F20" i="49"/>
  <c r="G20" i="49"/>
  <c r="F16" i="49"/>
  <c r="G16" i="48"/>
  <c r="G18" i="48"/>
  <c r="E7" i="43"/>
  <c r="F19" i="39"/>
  <c r="F21" i="39"/>
  <c r="E15" i="40"/>
  <c r="F2" i="42"/>
  <c r="E6" i="40"/>
  <c r="G15" i="39"/>
  <c r="G20" i="43"/>
  <c r="I15" i="40"/>
  <c r="H14" i="43"/>
  <c r="G21" i="39"/>
  <c r="H6" i="48"/>
  <c r="H14" i="49"/>
  <c r="T36" i="47"/>
  <c r="E7" i="49"/>
  <c r="H7" i="49" s="1"/>
  <c r="F28" i="49"/>
  <c r="G28" i="49"/>
  <c r="F17" i="49"/>
  <c r="F15" i="48"/>
  <c r="E8" i="40"/>
  <c r="G22" i="39"/>
  <c r="H16" i="43"/>
  <c r="H20" i="39"/>
  <c r="F18" i="43"/>
  <c r="F14" i="39"/>
  <c r="E20" i="40"/>
  <c r="F15" i="43"/>
  <c r="T32" i="47"/>
  <c r="G5" i="39"/>
  <c r="G21" i="49"/>
  <c r="F21" i="49"/>
  <c r="G14" i="49"/>
  <c r="G15" i="48"/>
  <c r="AB4" i="43"/>
  <c r="H22" i="39"/>
  <c r="E6" i="43"/>
  <c r="E5" i="39"/>
  <c r="I2" i="40"/>
  <c r="F29" i="49"/>
  <c r="E7" i="48"/>
  <c r="H7" i="48" s="1"/>
  <c r="G25" i="49"/>
  <c r="F25" i="49"/>
  <c r="G29" i="49"/>
  <c r="G4" i="49"/>
  <c r="G14" i="48"/>
  <c r="G16" i="39"/>
  <c r="E5" i="40"/>
  <c r="E18" i="40"/>
  <c r="I18" i="40" s="1"/>
  <c r="H23" i="39"/>
  <c r="H18" i="43"/>
  <c r="E13" i="40"/>
  <c r="H16" i="49"/>
  <c r="G18" i="49"/>
  <c r="F18" i="49"/>
  <c r="G22" i="49"/>
  <c r="F22" i="49"/>
  <c r="E4" i="49"/>
  <c r="E4" i="48"/>
  <c r="G23" i="39"/>
  <c r="E3" i="40"/>
  <c r="G19" i="39"/>
  <c r="F16" i="39"/>
  <c r="E6" i="49"/>
  <c r="G23" i="49"/>
  <c r="F23" i="49"/>
  <c r="F15" i="49"/>
  <c r="F2" i="40"/>
  <c r="J2" i="40" s="1"/>
  <c r="H17" i="39"/>
  <c r="E4" i="40"/>
  <c r="I4" i="40" s="1"/>
  <c r="E7" i="39"/>
  <c r="H21" i="39"/>
  <c r="H15" i="48"/>
  <c r="AB4" i="49"/>
  <c r="AC3" i="39"/>
  <c r="E4" i="39"/>
  <c r="E16" i="40"/>
  <c r="F19" i="43"/>
  <c r="H17" i="49"/>
  <c r="G16" i="49"/>
  <c r="G15" i="43"/>
  <c r="F16" i="43"/>
  <c r="G18" i="43"/>
  <c r="F22" i="39"/>
  <c r="E4" i="43"/>
  <c r="E9" i="40"/>
  <c r="AC3" i="48"/>
  <c r="F17" i="43"/>
  <c r="E19" i="40"/>
  <c r="H23" i="49"/>
  <c r="G24" i="49"/>
  <c r="F24" i="49"/>
  <c r="G17" i="49"/>
  <c r="AB4" i="48"/>
  <c r="E10" i="40"/>
  <c r="F15" i="39"/>
  <c r="H18" i="39"/>
  <c r="G4" i="39"/>
  <c r="E11" i="40"/>
  <c r="H16" i="48"/>
  <c r="F14" i="49"/>
  <c r="G4" i="48"/>
  <c r="H17" i="43"/>
  <c r="G17" i="39"/>
  <c r="F20" i="39"/>
  <c r="F23" i="39"/>
  <c r="G20" i="39"/>
  <c r="E14" i="40"/>
  <c r="H22" i="49"/>
  <c r="H5" i="49"/>
  <c r="G15" i="49"/>
  <c r="H15" i="39"/>
  <c r="H20" i="43"/>
  <c r="H19" i="39"/>
  <c r="H16" i="39"/>
  <c r="G18" i="39"/>
  <c r="I14" i="40"/>
  <c r="AC4" i="49"/>
  <c r="H17" i="48"/>
  <c r="F26" i="49"/>
  <c r="G26" i="49"/>
  <c r="AC3" i="49"/>
  <c r="E6" i="39"/>
  <c r="K3" i="47"/>
  <c r="G16" i="43"/>
  <c r="K3" i="45"/>
  <c r="I2" i="42"/>
  <c r="AB5" i="49"/>
  <c r="H18" i="48"/>
  <c r="G19" i="49"/>
  <c r="F19" i="49"/>
  <c r="G17" i="48"/>
  <c r="G19" i="43"/>
  <c r="E7" i="40"/>
  <c r="AC3" i="43"/>
  <c r="F14" i="43"/>
  <c r="T34" i="47"/>
  <c r="F18" i="48"/>
  <c r="AB4" i="39"/>
  <c r="G14" i="39"/>
  <c r="F17" i="39"/>
  <c r="H15" i="43"/>
  <c r="F14" i="48"/>
  <c r="G4" i="43"/>
  <c r="G6" i="39"/>
  <c r="F17" i="48"/>
  <c r="G17" i="43"/>
  <c r="E17" i="40"/>
  <c r="L13" i="45" a="1"/>
  <c r="T35" i="47"/>
  <c r="T26" i="45"/>
  <c r="F20" i="43"/>
  <c r="H19" i="43"/>
  <c r="H14" i="39"/>
  <c r="F18" i="39"/>
  <c r="H14" i="48"/>
  <c r="F27" i="49"/>
  <c r="G27" i="49"/>
  <c r="F16" i="48"/>
  <c r="E12" i="40"/>
  <c r="I12" i="40" s="1"/>
  <c r="G14" i="43"/>
  <c r="G2" i="40"/>
  <c r="AB5" i="48"/>
  <c r="AC4" i="48"/>
  <c r="R3" i="47"/>
  <c r="S3" i="47"/>
  <c r="R3" i="45"/>
  <c r="N3" i="45"/>
  <c r="AB6" i="49"/>
  <c r="AC5" i="49"/>
  <c r="AB6" i="48"/>
  <c r="AC5" i="48"/>
  <c r="AB7" i="49"/>
  <c r="AC6" i="49"/>
  <c r="AB7" i="48"/>
  <c r="AC6" i="48"/>
  <c r="AB8" i="49"/>
  <c r="AC7" i="49"/>
  <c r="AC7" i="48"/>
  <c r="AB8" i="48"/>
  <c r="AC8" i="49"/>
  <c r="AB9" i="49"/>
  <c r="AB9" i="48"/>
  <c r="AC8" i="48"/>
  <c r="AC9" i="49"/>
  <c r="AB10" i="49"/>
  <c r="AB10" i="48"/>
  <c r="AC9" i="48"/>
  <c r="AB11" i="49"/>
  <c r="AC10" i="49"/>
  <c r="AB11" i="48"/>
  <c r="AC10" i="48"/>
  <c r="AC11" i="49"/>
  <c r="AB12" i="49"/>
  <c r="AC11" i="48"/>
  <c r="AB12" i="48"/>
  <c r="AB13" i="49"/>
  <c r="AC12" i="49"/>
  <c r="AB13" i="48"/>
  <c r="AC12" i="48"/>
  <c r="AB14" i="49"/>
  <c r="AC13" i="49"/>
  <c r="AB14" i="48"/>
  <c r="AC13" i="48"/>
  <c r="AB15" i="49"/>
  <c r="AC14" i="49"/>
  <c r="AC14" i="48"/>
  <c r="AB15" i="48"/>
  <c r="AB16" i="49"/>
  <c r="AC15" i="49"/>
  <c r="AC15" i="48"/>
  <c r="AB16" i="48"/>
  <c r="AC16" i="49"/>
  <c r="AB17" i="49"/>
  <c r="AB17" i="48"/>
  <c r="AC16" i="48"/>
  <c r="AB18" i="49"/>
  <c r="AC17" i="49"/>
  <c r="AB18" i="48"/>
  <c r="AC17" i="48"/>
  <c r="AB19" i="49"/>
  <c r="AC18" i="49"/>
  <c r="AB19" i="48"/>
  <c r="AC18" i="48"/>
  <c r="AC19" i="49"/>
  <c r="AB20" i="49"/>
  <c r="AC19" i="48"/>
  <c r="AB20" i="48"/>
  <c r="AB21" i="49"/>
  <c r="AC20" i="49"/>
  <c r="AC20" i="48"/>
  <c r="AB21" i="48"/>
  <c r="AC21" i="49"/>
  <c r="AB22" i="49"/>
  <c r="AC21" i="48"/>
  <c r="AB22" i="48"/>
  <c r="AC22" i="49"/>
  <c r="AB23" i="49"/>
  <c r="AC22" i="48"/>
  <c r="AB23" i="48"/>
  <c r="AC23" i="49"/>
  <c r="AC23" i="48"/>
  <c r="I27" i="49" l="1"/>
  <c r="I19" i="49"/>
  <c r="I26" i="49"/>
  <c r="I5" i="49"/>
  <c r="J5" i="49"/>
  <c r="K5" i="49"/>
  <c r="I24" i="49"/>
  <c r="I23" i="49"/>
  <c r="I22" i="49"/>
  <c r="I18" i="49"/>
  <c r="I29" i="49"/>
  <c r="I25" i="49"/>
  <c r="I7" i="48"/>
  <c r="J7" i="48"/>
  <c r="K7" i="48"/>
  <c r="I21" i="49"/>
  <c r="I28" i="49"/>
  <c r="J7" i="49"/>
  <c r="K7" i="49"/>
  <c r="I7" i="49"/>
  <c r="I6" i="48"/>
  <c r="J6" i="48"/>
  <c r="K6" i="48"/>
  <c r="I20" i="49"/>
  <c r="K5" i="48"/>
  <c r="J5" i="48"/>
  <c r="I5" i="48"/>
  <c r="I17" i="49"/>
  <c r="I16" i="49"/>
  <c r="I15" i="49"/>
  <c r="I14" i="49"/>
  <c r="I14" i="48"/>
  <c r="I18" i="48"/>
  <c r="I17" i="48"/>
  <c r="I15" i="48"/>
  <c r="I16" i="48"/>
  <c r="I15" i="43"/>
  <c r="I14" i="43"/>
  <c r="I19" i="43"/>
  <c r="I18" i="43"/>
  <c r="I16" i="43"/>
  <c r="I17" i="43"/>
  <c r="I20" i="43"/>
  <c r="K2" i="40"/>
  <c r="Q2" i="42"/>
  <c r="I18" i="39"/>
  <c r="I19" i="39"/>
  <c r="I15" i="39"/>
  <c r="I22" i="39"/>
  <c r="I16" i="39"/>
  <c r="I21" i="39"/>
  <c r="I20" i="39"/>
  <c r="I17" i="39"/>
  <c r="I23" i="39"/>
  <c r="I14" i="39"/>
  <c r="Q2" i="40"/>
  <c r="L19" i="45"/>
  <c r="L20" i="45"/>
  <c r="L21" i="45"/>
  <c r="L14" i="45"/>
  <c r="L15" i="45"/>
  <c r="L16" i="45"/>
  <c r="L17" i="45"/>
  <c r="L13" i="45"/>
  <c r="L18" i="45"/>
  <c r="AB24" i="48"/>
  <c r="I20" i="40"/>
  <c r="J2" i="42"/>
  <c r="H6" i="39"/>
  <c r="I6" i="40"/>
  <c r="H4" i="39"/>
  <c r="AB24" i="49"/>
  <c r="I19" i="40"/>
  <c r="I13" i="40"/>
  <c r="I11" i="40"/>
  <c r="Q3" i="40"/>
  <c r="I8" i="40"/>
  <c r="I16" i="40"/>
  <c r="I7" i="40"/>
  <c r="AC4" i="39"/>
  <c r="G6" i="43"/>
  <c r="S3" i="45"/>
  <c r="I17" i="40"/>
  <c r="H6" i="49"/>
  <c r="G2" i="42"/>
  <c r="I3" i="40"/>
  <c r="H4" i="48"/>
  <c r="I10" i="40"/>
  <c r="N3" i="47"/>
  <c r="H4" i="49"/>
  <c r="I9" i="40"/>
  <c r="Q3" i="42"/>
  <c r="H4" i="43"/>
  <c r="AC4" i="43"/>
  <c r="L3" i="45"/>
  <c r="H7" i="39"/>
  <c r="H5" i="39"/>
  <c r="L3" i="47"/>
  <c r="I5" i="40"/>
  <c r="AC24" i="48"/>
  <c r="AB25" i="48"/>
  <c r="AC24" i="49"/>
  <c r="AB25" i="49"/>
  <c r="AC25" i="48"/>
  <c r="AB26" i="48"/>
  <c r="AC25" i="49"/>
  <c r="AB26" i="49"/>
  <c r="AC26" i="49"/>
  <c r="AB27" i="49"/>
  <c r="AC27" i="49"/>
  <c r="AB28" i="49"/>
  <c r="AC28" i="49"/>
  <c r="AB29" i="49"/>
  <c r="AC29" i="49"/>
  <c r="AB30" i="49"/>
  <c r="AC30" i="49"/>
  <c r="AB31" i="49"/>
  <c r="AC31" i="49"/>
  <c r="AB32" i="49"/>
  <c r="AC32" i="49"/>
  <c r="AB33" i="49"/>
  <c r="AC33" i="49"/>
  <c r="AB34" i="49"/>
  <c r="AC34" i="49"/>
  <c r="AB35" i="49"/>
  <c r="AC35" i="49"/>
  <c r="AB36" i="49"/>
  <c r="AC36" i="49"/>
  <c r="AB37" i="49"/>
  <c r="AC37" i="49"/>
  <c r="AB38" i="49"/>
  <c r="AC38" i="49"/>
  <c r="AB39" i="49"/>
  <c r="AC39" i="49"/>
  <c r="AB40" i="49"/>
  <c r="AC40" i="49"/>
  <c r="AB41" i="49"/>
  <c r="AC41" i="49"/>
  <c r="AB42" i="49"/>
  <c r="AC42" i="49"/>
  <c r="AB43" i="49"/>
  <c r="AC43" i="49"/>
  <c r="AB44" i="49"/>
  <c r="AC44" i="49"/>
  <c r="AB45" i="49"/>
  <c r="AC45" i="49"/>
  <c r="AB46" i="49"/>
  <c r="AC46" i="49"/>
  <c r="AB47" i="49"/>
  <c r="AC47" i="49"/>
  <c r="AB48" i="49"/>
  <c r="AC48" i="49"/>
  <c r="AB49" i="49"/>
  <c r="AC49" i="49"/>
  <c r="AB50" i="49"/>
  <c r="AC50" i="49"/>
  <c r="AB51" i="49"/>
  <c r="AC51" i="49"/>
  <c r="AB52" i="49"/>
  <c r="AC52" i="49"/>
  <c r="AB53" i="49"/>
  <c r="AC53" i="49"/>
  <c r="AB54" i="49"/>
  <c r="AC54" i="49"/>
  <c r="AB55" i="49"/>
  <c r="AC55" i="49"/>
  <c r="AB56" i="49"/>
  <c r="AC56" i="49"/>
  <c r="AB57" i="49"/>
  <c r="AC57" i="49"/>
  <c r="AB58" i="49"/>
  <c r="AC58" i="49"/>
  <c r="AB59" i="49"/>
  <c r="AC59" i="49"/>
  <c r="AB60" i="49"/>
  <c r="AC60" i="49"/>
  <c r="AB61" i="49"/>
  <c r="AC61" i="49"/>
  <c r="AB62" i="49"/>
  <c r="AC62" i="49"/>
  <c r="AB63" i="49"/>
  <c r="AC63" i="49"/>
  <c r="AB64" i="49"/>
  <c r="AC64" i="49"/>
  <c r="AB65" i="49"/>
  <c r="AC65" i="49"/>
  <c r="AB66" i="49"/>
  <c r="AC66" i="49"/>
  <c r="AB67" i="49"/>
  <c r="AC67" i="49"/>
  <c r="AB68" i="49"/>
  <c r="AC68" i="49"/>
  <c r="AB69" i="49"/>
  <c r="AC69" i="49"/>
  <c r="AB70" i="49"/>
  <c r="AC70" i="49"/>
  <c r="AB71" i="49"/>
  <c r="AC71" i="49"/>
  <c r="AB72" i="49"/>
  <c r="AC72" i="49"/>
  <c r="AB73" i="49"/>
  <c r="AC73" i="49"/>
  <c r="AB74" i="49"/>
  <c r="AC74" i="49"/>
  <c r="AB75" i="49"/>
  <c r="AC75" i="49"/>
  <c r="AB76" i="49"/>
  <c r="AC76" i="49"/>
  <c r="AB77" i="49"/>
  <c r="AC77" i="49"/>
  <c r="AB78" i="49"/>
  <c r="AC78" i="49"/>
  <c r="AB79" i="49"/>
  <c r="AC79" i="49"/>
  <c r="AB80" i="49"/>
  <c r="AC80" i="49"/>
  <c r="AB81" i="49"/>
  <c r="AC81" i="49"/>
  <c r="AB82" i="49"/>
  <c r="AC82" i="49"/>
  <c r="AB83" i="49"/>
  <c r="AC83" i="49"/>
  <c r="AB84" i="49"/>
  <c r="AC84" i="49"/>
  <c r="AB85" i="49"/>
  <c r="AC85" i="49"/>
  <c r="AB86" i="49"/>
  <c r="AC86" i="49"/>
  <c r="AB87" i="49"/>
  <c r="AC87" i="49"/>
  <c r="AB88" i="49"/>
  <c r="AC88" i="49"/>
  <c r="AB89" i="49"/>
  <c r="AC89" i="49"/>
  <c r="AB90" i="49"/>
  <c r="AC90" i="49"/>
  <c r="AB91" i="49"/>
  <c r="AC91" i="49"/>
  <c r="AB92" i="49"/>
  <c r="AC92" i="49"/>
  <c r="AB93" i="49"/>
  <c r="AC93" i="49"/>
  <c r="AB94" i="49"/>
  <c r="AC94" i="49"/>
  <c r="AB95" i="49"/>
  <c r="AC95" i="49"/>
  <c r="AB96" i="49"/>
  <c r="AC96" i="49"/>
  <c r="AB97" i="49"/>
  <c r="AC97" i="49"/>
  <c r="AB98" i="49"/>
  <c r="AC98" i="49"/>
  <c r="AB99" i="49"/>
  <c r="AC99" i="49"/>
  <c r="AB100" i="49"/>
  <c r="AC100" i="49"/>
  <c r="AB101" i="49"/>
  <c r="AC101" i="49"/>
  <c r="AB102" i="49"/>
  <c r="AC102" i="49"/>
  <c r="AB103" i="49"/>
  <c r="AC103" i="49"/>
  <c r="AB104" i="49"/>
  <c r="AC104" i="49"/>
  <c r="AB105" i="49"/>
  <c r="AC105" i="49"/>
  <c r="AB106" i="49"/>
  <c r="AC106" i="49"/>
  <c r="AB107" i="49"/>
  <c r="AC107" i="49"/>
  <c r="AB108" i="49"/>
  <c r="AC108" i="49"/>
  <c r="AB109" i="49"/>
  <c r="AC109" i="49"/>
  <c r="AB110" i="49"/>
  <c r="AC110" i="49"/>
  <c r="AB111" i="49"/>
  <c r="AC111" i="49"/>
  <c r="AB112" i="49"/>
  <c r="AC112" i="49"/>
  <c r="AB113" i="49"/>
  <c r="AC113" i="49"/>
  <c r="AB114" i="49"/>
  <c r="AC114" i="49"/>
  <c r="AB115" i="49"/>
  <c r="AC115" i="49"/>
  <c r="AB116" i="49"/>
  <c r="AC116" i="49"/>
  <c r="AB117" i="49"/>
  <c r="AC117" i="49"/>
  <c r="AB118" i="49"/>
  <c r="AC118" i="49"/>
  <c r="AB119" i="49"/>
  <c r="AC119" i="49"/>
  <c r="AB120" i="49"/>
  <c r="AC120" i="49"/>
  <c r="AB121" i="49"/>
  <c r="AC121" i="49"/>
  <c r="AB122" i="49"/>
  <c r="AC122" i="49"/>
  <c r="AB123" i="49"/>
  <c r="AC123" i="49"/>
  <c r="AB124" i="49"/>
  <c r="AC124" i="49"/>
  <c r="AB125" i="49"/>
  <c r="AC125" i="49"/>
  <c r="AB126" i="49"/>
  <c r="AC126" i="49"/>
  <c r="AB127" i="49"/>
  <c r="AC127" i="49"/>
  <c r="AB128" i="49"/>
  <c r="AC128" i="49"/>
  <c r="AB129" i="49"/>
  <c r="AC129" i="49"/>
  <c r="AB130" i="49"/>
  <c r="AC130" i="49"/>
  <c r="AB131" i="49"/>
  <c r="AC131" i="49"/>
  <c r="AB132" i="49"/>
  <c r="AC132" i="49"/>
  <c r="AB133" i="49"/>
  <c r="AC133" i="49"/>
  <c r="AB134" i="49"/>
  <c r="AC134" i="49"/>
  <c r="AB135" i="49"/>
  <c r="AC135" i="49"/>
  <c r="AB136" i="49"/>
  <c r="AC136" i="49"/>
  <c r="AB137" i="49"/>
  <c r="AC137" i="49"/>
  <c r="AB138" i="49"/>
  <c r="AC138" i="49"/>
  <c r="AB139" i="49"/>
  <c r="AC139" i="49"/>
  <c r="AB140" i="49"/>
  <c r="AC140" i="49"/>
  <c r="AB141" i="49"/>
  <c r="AC141" i="49"/>
  <c r="AB142" i="49"/>
  <c r="AC142" i="49"/>
  <c r="AB143" i="49"/>
  <c r="AC143" i="49"/>
  <c r="AB144" i="49"/>
  <c r="AC144" i="49"/>
  <c r="AB145" i="49"/>
  <c r="AC145" i="49"/>
  <c r="AB146" i="49"/>
  <c r="AC146" i="49"/>
  <c r="AB147" i="49"/>
  <c r="AC147" i="49"/>
  <c r="K4" i="49" l="1"/>
  <c r="J4" i="49"/>
  <c r="I4" i="49"/>
  <c r="I4" i="48"/>
  <c r="K4" i="48"/>
  <c r="J4" i="48"/>
  <c r="I6" i="49"/>
  <c r="K6" i="49"/>
  <c r="J6" i="49"/>
  <c r="K2" i="42"/>
  <c r="D2" i="33"/>
  <c r="AB148" i="49"/>
  <c r="AC26" i="48"/>
  <c r="G7" i="43"/>
  <c r="Q4" i="42"/>
  <c r="Q4" i="40"/>
  <c r="AC148" i="49"/>
  <c r="AB149" i="49"/>
  <c r="AC149" i="49"/>
  <c r="AB150" i="49"/>
  <c r="AC150" i="49"/>
  <c r="AB151" i="49"/>
  <c r="AC151" i="49"/>
  <c r="AB152" i="49"/>
  <c r="AC152" i="49"/>
  <c r="AB153" i="49"/>
  <c r="AC153" i="49"/>
  <c r="AB154" i="49"/>
  <c r="AC154" i="49"/>
  <c r="AB155" i="49"/>
  <c r="AC155" i="49"/>
  <c r="AB156" i="49"/>
  <c r="AC156" i="49"/>
  <c r="AB157" i="49"/>
  <c r="AC157" i="49"/>
  <c r="AB158" i="49"/>
  <c r="AC158" i="49"/>
  <c r="AB159" i="49"/>
  <c r="AC159" i="49"/>
  <c r="AB160" i="49"/>
  <c r="AC160" i="49"/>
  <c r="AB161" i="49"/>
  <c r="AC161" i="49"/>
  <c r="AB162" i="49"/>
  <c r="AC162" i="49"/>
  <c r="AB163" i="49"/>
  <c r="AC163" i="49"/>
  <c r="AB164" i="49"/>
  <c r="AC164" i="49"/>
  <c r="AB165" i="49"/>
  <c r="AC165" i="49"/>
  <c r="AB166" i="49"/>
  <c r="AC166" i="49"/>
  <c r="AB167" i="49"/>
  <c r="AC167" i="49"/>
  <c r="AB168" i="49"/>
  <c r="AC168" i="49"/>
  <c r="AB169" i="49"/>
  <c r="AC169" i="49"/>
  <c r="AB170" i="49"/>
  <c r="AC170" i="49"/>
  <c r="AB171" i="49"/>
  <c r="AC171" i="49"/>
  <c r="AB172" i="49"/>
  <c r="AC172" i="49"/>
  <c r="AB173" i="49"/>
  <c r="AC173" i="49"/>
  <c r="AB174" i="49"/>
  <c r="AC174" i="49"/>
  <c r="AB175" i="49"/>
  <c r="AC175" i="49"/>
  <c r="AB176" i="49"/>
  <c r="AC176" i="49"/>
  <c r="AB177" i="49"/>
  <c r="AC177" i="49"/>
  <c r="AB178" i="49"/>
  <c r="AC178" i="49"/>
  <c r="AB179" i="49"/>
  <c r="AC179" i="49"/>
  <c r="AB180" i="49"/>
  <c r="AC180" i="49"/>
  <c r="AB181" i="49"/>
  <c r="AC181" i="49"/>
  <c r="AB182" i="49"/>
  <c r="AC182" i="49"/>
  <c r="AB183" i="49"/>
  <c r="AC183" i="49"/>
  <c r="AB184" i="49"/>
  <c r="AC184" i="49"/>
  <c r="AB185" i="49"/>
  <c r="AB186" i="49"/>
  <c r="AC186" i="49"/>
  <c r="AB187" i="49"/>
  <c r="AC187" i="49"/>
  <c r="D3" i="42" l="1"/>
  <c r="AB188" i="49"/>
  <c r="AC185" i="49"/>
  <c r="Q5" i="40"/>
  <c r="Q5" i="42"/>
  <c r="AC188" i="49"/>
  <c r="AB189" i="49"/>
  <c r="AC189" i="49"/>
  <c r="AB190" i="49"/>
  <c r="AC190" i="49"/>
  <c r="AB191" i="49"/>
  <c r="AC191" i="49"/>
  <c r="AB192" i="49"/>
  <c r="AC192" i="49"/>
  <c r="AB193" i="49"/>
  <c r="AC193" i="49"/>
  <c r="AB194" i="49"/>
  <c r="AC194" i="49"/>
  <c r="AB195" i="49"/>
  <c r="AC195" i="49"/>
  <c r="AB196" i="49"/>
  <c r="AC196" i="49"/>
  <c r="AB197" i="49"/>
  <c r="AC197" i="49"/>
  <c r="AB198" i="49"/>
  <c r="AC198" i="49"/>
  <c r="AB199" i="49"/>
  <c r="AC199" i="49"/>
  <c r="AB200" i="49"/>
  <c r="AC200" i="49"/>
  <c r="AB201" i="49"/>
  <c r="AC201" i="49"/>
  <c r="AB202" i="49"/>
  <c r="AC202" i="49"/>
  <c r="AB203" i="49"/>
  <c r="AC203" i="49"/>
  <c r="AB204" i="49"/>
  <c r="AC204" i="49"/>
  <c r="AB205" i="49"/>
  <c r="AC205" i="49"/>
  <c r="AB206" i="49"/>
  <c r="AC206" i="49"/>
  <c r="AB207" i="49"/>
  <c r="AC207" i="49"/>
  <c r="AB208" i="49"/>
  <c r="AC208" i="49"/>
  <c r="AB209" i="49"/>
  <c r="AC209" i="49"/>
  <c r="AB210" i="49"/>
  <c r="AC210" i="49"/>
  <c r="AB211" i="49"/>
  <c r="AC211" i="49"/>
  <c r="AB212" i="49"/>
  <c r="AC212" i="49"/>
  <c r="AB213" i="49"/>
  <c r="AC213" i="49"/>
  <c r="AB214" i="49"/>
  <c r="AC214" i="49"/>
  <c r="AB215" i="49"/>
  <c r="AC215" i="49"/>
  <c r="AB216" i="49"/>
  <c r="AC216" i="49"/>
  <c r="AB217" i="49"/>
  <c r="AC217" i="49"/>
  <c r="AB218" i="49"/>
  <c r="AC218" i="49"/>
  <c r="AB219" i="49"/>
  <c r="AC219" i="49"/>
  <c r="AB220" i="49"/>
  <c r="AC220" i="49"/>
  <c r="AB221" i="49"/>
  <c r="AC221" i="49"/>
  <c r="AB222" i="49"/>
  <c r="AC222" i="49"/>
  <c r="AB223" i="49"/>
  <c r="AC223" i="49"/>
  <c r="AB224" i="49"/>
  <c r="AC224" i="49"/>
  <c r="AB225" i="49"/>
  <c r="AC225" i="49"/>
  <c r="AB226" i="49"/>
  <c r="AC226" i="49"/>
  <c r="AB227" i="49"/>
  <c r="AC227" i="49"/>
  <c r="AB228" i="49"/>
  <c r="AC228" i="49"/>
  <c r="AB229" i="49"/>
  <c r="AC229" i="49"/>
  <c r="AB230" i="49"/>
  <c r="AC230" i="49"/>
  <c r="AB231" i="49"/>
  <c r="AC231" i="49"/>
  <c r="AB232" i="49"/>
  <c r="AC232" i="49"/>
  <c r="AB233" i="49"/>
  <c r="AC233" i="49"/>
  <c r="AB234" i="49"/>
  <c r="AC234" i="49"/>
  <c r="AB235" i="49"/>
  <c r="AC235" i="49"/>
  <c r="AB236" i="49"/>
  <c r="AC236" i="49"/>
  <c r="AB237" i="49"/>
  <c r="AC237" i="49"/>
  <c r="AB238" i="49"/>
  <c r="AC238" i="49"/>
  <c r="AB239" i="49"/>
  <c r="AC239" i="49"/>
  <c r="AB240" i="49"/>
  <c r="AC240" i="49"/>
  <c r="AB241" i="49"/>
  <c r="AC241" i="49"/>
  <c r="AB242" i="49"/>
  <c r="AC242" i="49"/>
  <c r="AB243" i="49"/>
  <c r="AC243" i="49"/>
  <c r="AB244" i="49"/>
  <c r="AC244" i="49"/>
  <c r="AB245" i="49"/>
  <c r="AC245" i="49"/>
  <c r="AB246" i="49"/>
  <c r="AC246" i="49"/>
  <c r="AB247" i="49"/>
  <c r="AC247" i="49"/>
  <c r="AB248" i="49"/>
  <c r="AC248" i="49"/>
  <c r="AB249" i="49"/>
  <c r="AC249" i="49"/>
  <c r="AB250" i="49"/>
  <c r="AC250" i="49"/>
  <c r="AB251" i="49"/>
  <c r="AC251" i="49"/>
  <c r="AB252" i="49"/>
  <c r="AC252" i="49"/>
  <c r="AB253" i="49"/>
  <c r="AC253" i="49"/>
  <c r="AB254" i="49"/>
  <c r="AC254" i="49"/>
  <c r="AB255" i="49"/>
  <c r="AC255" i="49"/>
  <c r="AB256" i="49"/>
  <c r="AC256" i="49"/>
  <c r="AB257" i="49"/>
  <c r="AC257" i="49" s="1"/>
  <c r="I6" i="39" l="1"/>
  <c r="K6" i="39"/>
  <c r="J6" i="39"/>
  <c r="K5" i="39"/>
  <c r="J5" i="39"/>
  <c r="I5" i="39"/>
  <c r="I4" i="39"/>
  <c r="K4" i="39"/>
  <c r="J4" i="39"/>
  <c r="K7" i="39"/>
  <c r="J7" i="39"/>
  <c r="I7" i="39"/>
  <c r="J4" i="43" l="1"/>
  <c r="K4" i="43"/>
  <c r="I4" i="43"/>
  <c r="F3" i="40"/>
  <c r="E25" i="33"/>
  <c r="F12" i="40"/>
  <c r="L14" i="47" a="1"/>
  <c r="E17" i="33"/>
  <c r="E24" i="33"/>
  <c r="G3" i="40"/>
  <c r="H5" i="43"/>
  <c r="F14" i="40"/>
  <c r="J14" i="40" s="1"/>
  <c r="F13" i="40"/>
  <c r="E19" i="33"/>
  <c r="E28" i="33"/>
  <c r="E18" i="33"/>
  <c r="D20" i="29"/>
  <c r="E34" i="33"/>
  <c r="Q14" i="47" a="1"/>
  <c r="G12" i="40"/>
  <c r="Q6" i="40"/>
  <c r="E36" i="33"/>
  <c r="E3" i="33"/>
  <c r="E22" i="33"/>
  <c r="E15" i="33"/>
  <c r="E2" i="33"/>
  <c r="E20" i="33"/>
  <c r="E40" i="33"/>
  <c r="E29" i="33"/>
  <c r="E32" i="33"/>
  <c r="H7" i="43"/>
  <c r="E3" i="42"/>
  <c r="G14" i="40"/>
  <c r="E38" i="33"/>
  <c r="E23" i="33"/>
  <c r="F5" i="40"/>
  <c r="F9" i="40"/>
  <c r="G9" i="40" s="1"/>
  <c r="E5" i="33"/>
  <c r="G13" i="40"/>
  <c r="E37" i="33"/>
  <c r="F3" i="42"/>
  <c r="E31" i="33"/>
  <c r="F7" i="40"/>
  <c r="AB5" i="43"/>
  <c r="F18" i="40"/>
  <c r="E35" i="33"/>
  <c r="J13" i="40"/>
  <c r="E33" i="33"/>
  <c r="G7" i="40"/>
  <c r="F16" i="40"/>
  <c r="F8" i="40"/>
  <c r="J35" i="29"/>
  <c r="Q6" i="42"/>
  <c r="Q13" i="45" a="1"/>
  <c r="E16" i="33"/>
  <c r="H6" i="43"/>
  <c r="F4" i="40"/>
  <c r="G4" i="40" s="1"/>
  <c r="E6" i="33"/>
  <c r="C4" i="42"/>
  <c r="N14" i="47" a="1"/>
  <c r="I38" i="29"/>
  <c r="AC5" i="43"/>
  <c r="J9" i="40"/>
  <c r="F17" i="40"/>
  <c r="F20" i="40"/>
  <c r="J5" i="40"/>
  <c r="AB5" i="39"/>
  <c r="AB6" i="39" s="1"/>
  <c r="AC6" i="39" s="1"/>
  <c r="E30" i="33"/>
  <c r="G18" i="40"/>
  <c r="N13" i="45" a="1"/>
  <c r="J4" i="40"/>
  <c r="E21" i="33"/>
  <c r="E27" i="33"/>
  <c r="E39" i="33"/>
  <c r="E26" i="33"/>
  <c r="R13" i="45" a="1"/>
  <c r="E7" i="33"/>
  <c r="F10" i="40"/>
  <c r="F6" i="40"/>
  <c r="F19" i="40"/>
  <c r="E4" i="33"/>
  <c r="F11" i="40"/>
  <c r="R14" i="47" a="1"/>
  <c r="F15" i="40"/>
  <c r="I3" i="42"/>
  <c r="D21" i="29"/>
  <c r="G5" i="40"/>
  <c r="AB7" i="39"/>
  <c r="J18" i="40"/>
  <c r="G16" i="40"/>
  <c r="G8" i="40"/>
  <c r="J8" i="40"/>
  <c r="I39" i="29"/>
  <c r="J39" i="29" s="1"/>
  <c r="J17" i="40"/>
  <c r="G17" i="40"/>
  <c r="G20" i="40"/>
  <c r="J20" i="40"/>
  <c r="J10" i="40"/>
  <c r="G10" i="40"/>
  <c r="J6" i="40"/>
  <c r="J19" i="40"/>
  <c r="G19" i="40"/>
  <c r="G11" i="40"/>
  <c r="J11" i="40"/>
  <c r="J15" i="40"/>
  <c r="AB8" i="39"/>
  <c r="AB9" i="39"/>
  <c r="AC8" i="39"/>
  <c r="AC9" i="39"/>
  <c r="AB10" i="39"/>
  <c r="AB11" i="39"/>
  <c r="AC10" i="39"/>
  <c r="AC11" i="39"/>
  <c r="AB12" i="39"/>
  <c r="AB13" i="39"/>
  <c r="AC12" i="39"/>
  <c r="AC13" i="39"/>
  <c r="AB14" i="39"/>
  <c r="AB15" i="39"/>
  <c r="AC14" i="39"/>
  <c r="AB16" i="39"/>
  <c r="AC15" i="39"/>
  <c r="AB17" i="39"/>
  <c r="AC16" i="39"/>
  <c r="AB18" i="39"/>
  <c r="AC17" i="39"/>
  <c r="AB19" i="39"/>
  <c r="AC18" i="39"/>
  <c r="AB20" i="39"/>
  <c r="AC19" i="39"/>
  <c r="AB21" i="39"/>
  <c r="AC20" i="39"/>
  <c r="AB22" i="39"/>
  <c r="AC21" i="39"/>
  <c r="AB23" i="39"/>
  <c r="AC22" i="39"/>
  <c r="AB24" i="39"/>
  <c r="AC23" i="39"/>
  <c r="AC24" i="39"/>
  <c r="AB25" i="39"/>
  <c r="AC25" i="39"/>
  <c r="AB26" i="39"/>
  <c r="AB27" i="39"/>
  <c r="AC26" i="39"/>
  <c r="AB28" i="39"/>
  <c r="AC27" i="39"/>
  <c r="AB29" i="39"/>
  <c r="AC28" i="39"/>
  <c r="AC29" i="39"/>
  <c r="AB30" i="39"/>
  <c r="AB31" i="39"/>
  <c r="AC30" i="39"/>
  <c r="AB32" i="39"/>
  <c r="AC31" i="39"/>
  <c r="AB33" i="39"/>
  <c r="AC32" i="39"/>
  <c r="AB34" i="39"/>
  <c r="AC33" i="39"/>
  <c r="AC34" i="39"/>
  <c r="AB35" i="39"/>
  <c r="AB36" i="39"/>
  <c r="AC35" i="39"/>
  <c r="AC36" i="39"/>
  <c r="AB37" i="39"/>
  <c r="AB38" i="39"/>
  <c r="AC37" i="39"/>
  <c r="AB39" i="39"/>
  <c r="AC38" i="39"/>
  <c r="AB40" i="39"/>
  <c r="AC39" i="39"/>
  <c r="AC40" i="39"/>
  <c r="AB41" i="39"/>
  <c r="AC41" i="39"/>
  <c r="AB42" i="39"/>
  <c r="AB43" i="39"/>
  <c r="AC42" i="39"/>
  <c r="AB44" i="39"/>
  <c r="AC43" i="39"/>
  <c r="AC44" i="39"/>
  <c r="AB45" i="39"/>
  <c r="AB46" i="39"/>
  <c r="AC45" i="39"/>
  <c r="AB47" i="39"/>
  <c r="AC46" i="39"/>
  <c r="AC47" i="39"/>
  <c r="AB48" i="39"/>
  <c r="AC48" i="39"/>
  <c r="AB49" i="39"/>
  <c r="AC49" i="39"/>
  <c r="AB50" i="39"/>
  <c r="AB51" i="39"/>
  <c r="AC50" i="39"/>
  <c r="AB52" i="39"/>
  <c r="AC51" i="39"/>
  <c r="AC52" i="39"/>
  <c r="AB53" i="39"/>
  <c r="AC53" i="39"/>
  <c r="AB54" i="39"/>
  <c r="AB55" i="39"/>
  <c r="AC54" i="39"/>
  <c r="AB56" i="39"/>
  <c r="AC55" i="39"/>
  <c r="AC56" i="39"/>
  <c r="AB57" i="39"/>
  <c r="AB58" i="39"/>
  <c r="AC57" i="39"/>
  <c r="AC58" i="39"/>
  <c r="AB59" i="39"/>
  <c r="AB60" i="39"/>
  <c r="AC59" i="39"/>
  <c r="AC60" i="39"/>
  <c r="AB61" i="39"/>
  <c r="AC61" i="39"/>
  <c r="AB62" i="39"/>
  <c r="AC62" i="39"/>
  <c r="AB63" i="39"/>
  <c r="AB64" i="39"/>
  <c r="AC63" i="39"/>
  <c r="AB65" i="39"/>
  <c r="AC64" i="39"/>
  <c r="AC65" i="39"/>
  <c r="AB66" i="39"/>
  <c r="AC66" i="39"/>
  <c r="AB67" i="39"/>
  <c r="AB68" i="39"/>
  <c r="AC67" i="39"/>
  <c r="AC68" i="39"/>
  <c r="AB69" i="39"/>
  <c r="AC69" i="39"/>
  <c r="AB70" i="39"/>
  <c r="AC70" i="39"/>
  <c r="AB71" i="39"/>
  <c r="AB72" i="39"/>
  <c r="AC71" i="39"/>
  <c r="AC72" i="39"/>
  <c r="AB73" i="39"/>
  <c r="AC73" i="39"/>
  <c r="AB74" i="39"/>
  <c r="AB75" i="39"/>
  <c r="AC74" i="39"/>
  <c r="AB76" i="39"/>
  <c r="AC75" i="39"/>
  <c r="AB77" i="39"/>
  <c r="AC76" i="39"/>
  <c r="AC77" i="39"/>
  <c r="AB78" i="39"/>
  <c r="AC78" i="39"/>
  <c r="AB79" i="39"/>
  <c r="AB80" i="39"/>
  <c r="AC79" i="39"/>
  <c r="AC80" i="39"/>
  <c r="AB81" i="39"/>
  <c r="AB82" i="39"/>
  <c r="AC81" i="39"/>
  <c r="AB83" i="39"/>
  <c r="AC82" i="39"/>
  <c r="AB84" i="39"/>
  <c r="AC83" i="39"/>
  <c r="AB85" i="39"/>
  <c r="AC84" i="39"/>
  <c r="AC85" i="39"/>
  <c r="AB86" i="39"/>
  <c r="AC86" i="39"/>
  <c r="AB87" i="39"/>
  <c r="AB88" i="39"/>
  <c r="AC87" i="39"/>
  <c r="AB89" i="39"/>
  <c r="AC88" i="39"/>
  <c r="AC89" i="39"/>
  <c r="AB90" i="39"/>
  <c r="AB91" i="39"/>
  <c r="AC90" i="39"/>
  <c r="AB92" i="39"/>
  <c r="AC91" i="39"/>
  <c r="AB93" i="39"/>
  <c r="AC92" i="39"/>
  <c r="AC93" i="39"/>
  <c r="AB94" i="39"/>
  <c r="AB95" i="39"/>
  <c r="AC94" i="39"/>
  <c r="AB96" i="39"/>
  <c r="AC95" i="39"/>
  <c r="AB97" i="39"/>
  <c r="AC96" i="39"/>
  <c r="AB98" i="39"/>
  <c r="AC97" i="39"/>
  <c r="AC98" i="39"/>
  <c r="AB99" i="39"/>
  <c r="AB100" i="39"/>
  <c r="AC99" i="39"/>
  <c r="AB101" i="39"/>
  <c r="AC100" i="39"/>
  <c r="AC101" i="39"/>
  <c r="AB102" i="39"/>
  <c r="AC102" i="39"/>
  <c r="AB103" i="39"/>
  <c r="AB104" i="39"/>
  <c r="AC103" i="39"/>
  <c r="AB105" i="39"/>
  <c r="AC104" i="39"/>
  <c r="AB106" i="39"/>
  <c r="AC105" i="39"/>
  <c r="AB107" i="39"/>
  <c r="AC106" i="39"/>
  <c r="AB108" i="39"/>
  <c r="AC107" i="39"/>
  <c r="AC108" i="39"/>
  <c r="AB109" i="39"/>
  <c r="AC109" i="39"/>
  <c r="AB110" i="39"/>
  <c r="AC110" i="39"/>
  <c r="AB111" i="39"/>
  <c r="AB112" i="39"/>
  <c r="AC111" i="39"/>
  <c r="AC112" i="39"/>
  <c r="AB113" i="39"/>
  <c r="AB114" i="39"/>
  <c r="AC113" i="39"/>
  <c r="AC114" i="39"/>
  <c r="AB115" i="39"/>
  <c r="AC115" i="39"/>
  <c r="AB116" i="39"/>
  <c r="AC116" i="39"/>
  <c r="AB117" i="39"/>
  <c r="AC117" i="39"/>
  <c r="AB118" i="39"/>
  <c r="AB119" i="39"/>
  <c r="AC118" i="39"/>
  <c r="AB120" i="39"/>
  <c r="AC119" i="39"/>
  <c r="AB121" i="39"/>
  <c r="AC120" i="39"/>
  <c r="AC121" i="39"/>
  <c r="AB122" i="39"/>
  <c r="AB123" i="39"/>
  <c r="AC122" i="39"/>
  <c r="AB124" i="39"/>
  <c r="AC123" i="39"/>
  <c r="AB125" i="39"/>
  <c r="AC124" i="39"/>
  <c r="AB126" i="39"/>
  <c r="AC125" i="39"/>
  <c r="AB127" i="39"/>
  <c r="AC126" i="39"/>
  <c r="AC127" i="39"/>
  <c r="AB128" i="39"/>
  <c r="AC128" i="39"/>
  <c r="AB129" i="39"/>
  <c r="AC129" i="39"/>
  <c r="AB130" i="39"/>
  <c r="AC130" i="39"/>
  <c r="AB131" i="39"/>
  <c r="AB132" i="39"/>
  <c r="AC131" i="39"/>
  <c r="D4" i="42" l="1"/>
  <c r="K13" i="40"/>
  <c r="K4" i="40"/>
  <c r="K19" i="40"/>
  <c r="K14" i="40"/>
  <c r="K10" i="40"/>
  <c r="K9" i="40"/>
  <c r="K20" i="40"/>
  <c r="K11" i="40"/>
  <c r="K5" i="40"/>
  <c r="K17" i="40"/>
  <c r="K18" i="40"/>
  <c r="K8" i="40"/>
  <c r="J7" i="43"/>
  <c r="I7" i="43"/>
  <c r="K7" i="43"/>
  <c r="J5" i="43"/>
  <c r="K5" i="43"/>
  <c r="I5" i="43"/>
  <c r="N20" i="45"/>
  <c r="N16" i="45"/>
  <c r="N13" i="45"/>
  <c r="N17" i="45"/>
  <c r="N14" i="45"/>
  <c r="N18" i="45"/>
  <c r="N19" i="45"/>
  <c r="N15" i="45"/>
  <c r="N21" i="45"/>
  <c r="L18" i="47"/>
  <c r="L16" i="47"/>
  <c r="L20" i="47"/>
  <c r="L22" i="47"/>
  <c r="L14" i="47"/>
  <c r="L26" i="47"/>
  <c r="L21" i="47"/>
  <c r="L25" i="47"/>
  <c r="L27" i="47"/>
  <c r="L15" i="47"/>
  <c r="L17" i="47"/>
  <c r="L23" i="47"/>
  <c r="L19" i="47"/>
  <c r="L24" i="47"/>
  <c r="N17" i="47"/>
  <c r="N20" i="47"/>
  <c r="N26" i="47"/>
  <c r="N23" i="47"/>
  <c r="N18" i="47"/>
  <c r="N16" i="47"/>
  <c r="N21" i="47"/>
  <c r="N15" i="47"/>
  <c r="N25" i="47"/>
  <c r="N27" i="47"/>
  <c r="N24" i="47"/>
  <c r="N14" i="47"/>
  <c r="N22" i="47"/>
  <c r="N19" i="47"/>
  <c r="Q15" i="45"/>
  <c r="Q14" i="45"/>
  <c r="Q18" i="45"/>
  <c r="Q13" i="45"/>
  <c r="Q16" i="45"/>
  <c r="Q20" i="45"/>
  <c r="Q21" i="45"/>
  <c r="Q19" i="45"/>
  <c r="Q17" i="45"/>
  <c r="Q21" i="47"/>
  <c r="Q23" i="47"/>
  <c r="Q17" i="47"/>
  <c r="Q20" i="47"/>
  <c r="Q22" i="47"/>
  <c r="Q26" i="47"/>
  <c r="Q18" i="47"/>
  <c r="Q16" i="47"/>
  <c r="Q25" i="47"/>
  <c r="Q19" i="47"/>
  <c r="Q24" i="47"/>
  <c r="Q15" i="47"/>
  <c r="Q14" i="47"/>
  <c r="Q27" i="47"/>
  <c r="R18" i="45"/>
  <c r="R19" i="45"/>
  <c r="R13" i="45"/>
  <c r="R20" i="45"/>
  <c r="R14" i="45"/>
  <c r="R15" i="45"/>
  <c r="R21" i="45"/>
  <c r="R17" i="45"/>
  <c r="R16" i="45"/>
  <c r="R24" i="47"/>
  <c r="R20" i="47"/>
  <c r="R19" i="47"/>
  <c r="R25" i="47"/>
  <c r="R18" i="47"/>
  <c r="R21" i="47"/>
  <c r="R16" i="47"/>
  <c r="R14" i="47"/>
  <c r="R15" i="47"/>
  <c r="R23" i="47"/>
  <c r="R22" i="47"/>
  <c r="R27" i="47"/>
  <c r="R26" i="47"/>
  <c r="R17" i="47"/>
  <c r="K6" i="43"/>
  <c r="J6" i="43"/>
  <c r="I6" i="43"/>
  <c r="AC7" i="39"/>
  <c r="J3" i="42"/>
  <c r="J12" i="40"/>
  <c r="G15" i="40"/>
  <c r="AC5" i="39"/>
  <c r="J3" i="40"/>
  <c r="G6" i="40"/>
  <c r="E4" i="42"/>
  <c r="J34" i="29"/>
  <c r="Q7" i="42"/>
  <c r="G3" i="42"/>
  <c r="J16" i="40"/>
  <c r="F4" i="42"/>
  <c r="AB6" i="43"/>
  <c r="J38" i="29"/>
  <c r="I4" i="42"/>
  <c r="J7" i="40"/>
  <c r="AC132" i="39"/>
  <c r="G4" i="42"/>
  <c r="Q7" i="40"/>
  <c r="P26" i="45"/>
  <c r="AB7" i="43"/>
  <c r="Q26" i="45"/>
  <c r="U26" i="45"/>
  <c r="AC7" i="43"/>
  <c r="AB8" i="43"/>
  <c r="AC8" i="43"/>
  <c r="AB9" i="43"/>
  <c r="AC9" i="43"/>
  <c r="AB10" i="43"/>
  <c r="AB11" i="43"/>
  <c r="AC10" i="43"/>
  <c r="AC11" i="43"/>
  <c r="AB12" i="43"/>
  <c r="AB13" i="43"/>
  <c r="AC12" i="43"/>
  <c r="S26" i="45" l="1"/>
  <c r="O27" i="45"/>
  <c r="K7" i="40"/>
  <c r="K16" i="40"/>
  <c r="K6" i="40"/>
  <c r="K15" i="40"/>
  <c r="K3" i="40"/>
  <c r="K12" i="40"/>
  <c r="K3" i="42"/>
  <c r="AB14" i="43"/>
  <c r="J4" i="42"/>
  <c r="AC14" i="43"/>
  <c r="P27" i="45"/>
  <c r="T27" i="45"/>
  <c r="Q27" i="45"/>
  <c r="Q8" i="42"/>
  <c r="AC13" i="43"/>
  <c r="Q8" i="40"/>
  <c r="AB15" i="43"/>
  <c r="AC6" i="43"/>
  <c r="Q9" i="42"/>
  <c r="C5" i="42"/>
  <c r="E5" i="42" s="1"/>
  <c r="D40" i="29"/>
  <c r="C43" i="29"/>
  <c r="D34" i="29"/>
  <c r="C6" i="42"/>
  <c r="E6" i="42" s="1"/>
  <c r="C7" i="42"/>
  <c r="E7" i="42" s="1"/>
  <c r="U27" i="45"/>
  <c r="F5" i="42"/>
  <c r="G5" i="42" s="1"/>
  <c r="I5" i="42"/>
  <c r="J36" i="29"/>
  <c r="C44" i="29"/>
  <c r="D41" i="29"/>
  <c r="F6" i="42"/>
  <c r="G6" i="42" s="1"/>
  <c r="I6" i="42"/>
  <c r="C8" i="42"/>
  <c r="F7" i="42"/>
  <c r="S27" i="45" l="1"/>
  <c r="O28" i="45"/>
  <c r="D7" i="42"/>
  <c r="D6" i="42"/>
  <c r="D5" i="42"/>
  <c r="K4" i="42"/>
  <c r="D8" i="42"/>
  <c r="D44" i="29"/>
  <c r="J6" i="42"/>
  <c r="J5" i="42"/>
  <c r="T28" i="45"/>
  <c r="P28" i="45"/>
  <c r="E8" i="42"/>
  <c r="G7" i="42"/>
  <c r="F8" i="42"/>
  <c r="I7" i="42"/>
  <c r="C9" i="42"/>
  <c r="AB16" i="43"/>
  <c r="D43" i="29"/>
  <c r="AC15" i="43"/>
  <c r="G8" i="42"/>
  <c r="I8" i="42"/>
  <c r="Q10" i="42"/>
  <c r="Q11" i="42" s="1"/>
  <c r="D36" i="29"/>
  <c r="B47" i="35"/>
  <c r="E6" i="35"/>
  <c r="E4" i="35"/>
  <c r="B26" i="35"/>
  <c r="B12" i="35"/>
  <c r="B6" i="35"/>
  <c r="B17" i="35"/>
  <c r="B46" i="35"/>
  <c r="B3" i="35"/>
  <c r="E12" i="35"/>
  <c r="B21" i="35"/>
  <c r="E44" i="35"/>
  <c r="E8" i="35"/>
  <c r="E23" i="35"/>
  <c r="E11" i="35"/>
  <c r="E45" i="35"/>
  <c r="E10" i="35"/>
  <c r="E5" i="35"/>
  <c r="P33" i="47"/>
  <c r="J7" i="42"/>
  <c r="Q9" i="40"/>
  <c r="E25" i="35"/>
  <c r="B30" i="35"/>
  <c r="E27" i="35"/>
  <c r="E43" i="35"/>
  <c r="B9" i="35"/>
  <c r="E26" i="35"/>
  <c r="E21" i="35"/>
  <c r="E32" i="35"/>
  <c r="B10" i="35"/>
  <c r="B29" i="35"/>
  <c r="E13" i="35"/>
  <c r="E24" i="35"/>
  <c r="P35" i="47"/>
  <c r="Q28" i="45"/>
  <c r="U28" i="45"/>
  <c r="P34" i="47"/>
  <c r="B28" i="35"/>
  <c r="B8" i="35"/>
  <c r="B49" i="35"/>
  <c r="B11" i="35"/>
  <c r="B44" i="35"/>
  <c r="B7" i="35"/>
  <c r="B36" i="35"/>
  <c r="E20" i="35"/>
  <c r="B48" i="35"/>
  <c r="B2" i="35"/>
  <c r="B19" i="35"/>
  <c r="B25" i="35"/>
  <c r="E46" i="35"/>
  <c r="E36" i="35"/>
  <c r="P32" i="47"/>
  <c r="E19" i="35"/>
  <c r="E34" i="35"/>
  <c r="B18" i="35"/>
  <c r="E47" i="35"/>
  <c r="E22" i="35"/>
  <c r="E3" i="35"/>
  <c r="E40" i="35"/>
  <c r="E28" i="35"/>
  <c r="B39" i="35"/>
  <c r="B15" i="35"/>
  <c r="E14" i="35"/>
  <c r="B37" i="35"/>
  <c r="B42" i="35"/>
  <c r="B16" i="35"/>
  <c r="B27" i="35"/>
  <c r="B41" i="35"/>
  <c r="B23" i="35"/>
  <c r="E15" i="35"/>
  <c r="B5" i="35"/>
  <c r="E7" i="35"/>
  <c r="B20" i="35"/>
  <c r="E39" i="35"/>
  <c r="B40" i="35"/>
  <c r="B33" i="35"/>
  <c r="B50" i="35"/>
  <c r="E38" i="35"/>
  <c r="E17" i="35"/>
  <c r="P31" i="47"/>
  <c r="B32" i="35"/>
  <c r="E30" i="35"/>
  <c r="E29" i="35"/>
  <c r="E42" i="35"/>
  <c r="B34" i="35"/>
  <c r="B45" i="35"/>
  <c r="B31" i="35"/>
  <c r="E31" i="35"/>
  <c r="E50" i="35"/>
  <c r="B43" i="35"/>
  <c r="B4" i="35"/>
  <c r="E35" i="35"/>
  <c r="B38" i="35"/>
  <c r="E9" i="35"/>
  <c r="C9" i="35" s="1"/>
  <c r="P36" i="47"/>
  <c r="B24" i="35"/>
  <c r="E49" i="35"/>
  <c r="B14" i="35"/>
  <c r="E48" i="35"/>
  <c r="E41" i="35"/>
  <c r="E37" i="35"/>
  <c r="B35" i="35"/>
  <c r="B13" i="35"/>
  <c r="E33" i="35"/>
  <c r="E18" i="35"/>
  <c r="B22" i="35"/>
  <c r="E2" i="35"/>
  <c r="E16" i="35"/>
  <c r="Q33" i="47"/>
  <c r="U33" i="47"/>
  <c r="U35" i="47"/>
  <c r="Q35" i="47"/>
  <c r="U34" i="47"/>
  <c r="Q34" i="47"/>
  <c r="U32" i="47"/>
  <c r="Q32" i="47"/>
  <c r="U31" i="47"/>
  <c r="Q31" i="47"/>
  <c r="U36" i="47"/>
  <c r="Q36" i="47"/>
  <c r="O29" i="45" l="1"/>
  <c r="S28" i="45"/>
  <c r="S31" i="47"/>
  <c r="S36" i="47"/>
  <c r="S35" i="47"/>
  <c r="S34" i="47"/>
  <c r="S33" i="47"/>
  <c r="S32" i="47"/>
  <c r="K5" i="42"/>
  <c r="K6" i="42"/>
  <c r="D9" i="42"/>
  <c r="K7" i="42"/>
  <c r="C16" i="35"/>
  <c r="C35" i="35"/>
  <c r="C39" i="35"/>
  <c r="C47" i="35"/>
  <c r="C32" i="35"/>
  <c r="C10" i="35"/>
  <c r="C6" i="35"/>
  <c r="C2" i="35"/>
  <c r="C50" i="35"/>
  <c r="C7" i="35"/>
  <c r="C34" i="35"/>
  <c r="C21" i="35"/>
  <c r="C45" i="35"/>
  <c r="AB17" i="43"/>
  <c r="C18" i="35"/>
  <c r="C31" i="35"/>
  <c r="C15" i="35"/>
  <c r="C19" i="35"/>
  <c r="C26" i="35"/>
  <c r="C11" i="35"/>
  <c r="E9" i="42"/>
  <c r="C33" i="35"/>
  <c r="C42" i="35"/>
  <c r="C14" i="35"/>
  <c r="C36" i="35"/>
  <c r="C43" i="35"/>
  <c r="C23" i="35"/>
  <c r="J8" i="42"/>
  <c r="C37" i="35"/>
  <c r="C29" i="35"/>
  <c r="C28" i="35"/>
  <c r="C46" i="35"/>
  <c r="C27" i="35"/>
  <c r="C8" i="35"/>
  <c r="T29" i="45"/>
  <c r="P29" i="45"/>
  <c r="C41" i="35"/>
  <c r="C30" i="35"/>
  <c r="C40" i="35"/>
  <c r="C25" i="35"/>
  <c r="C44" i="35"/>
  <c r="Q12" i="42"/>
  <c r="I9" i="42"/>
  <c r="AC16" i="43"/>
  <c r="C17" i="35"/>
  <c r="C24" i="35"/>
  <c r="Q10" i="40"/>
  <c r="Q11" i="40" s="1"/>
  <c r="C49" i="35"/>
  <c r="C22" i="35"/>
  <c r="C5" i="35"/>
  <c r="C20" i="35"/>
  <c r="C48" i="35"/>
  <c r="C3" i="35"/>
  <c r="C12" i="35"/>
  <c r="C38" i="35"/>
  <c r="C13" i="35"/>
  <c r="C4" i="35"/>
  <c r="AC17" i="43"/>
  <c r="F9" i="42"/>
  <c r="J9" i="42" s="1"/>
  <c r="C10" i="42"/>
  <c r="G9" i="42"/>
  <c r="Q29" i="45"/>
  <c r="U29" i="45"/>
  <c r="D10" i="42" l="1"/>
  <c r="S29" i="45"/>
  <c r="K8" i="42"/>
  <c r="K9" i="42"/>
  <c r="E10" i="42"/>
  <c r="Q12" i="40"/>
  <c r="AB18" i="43"/>
  <c r="Q13" i="42"/>
  <c r="Q14" i="42" s="1"/>
  <c r="Q15" i="42" s="1"/>
  <c r="I10" i="42"/>
  <c r="F10" i="42"/>
  <c r="G10" i="42"/>
  <c r="C11" i="42"/>
  <c r="AC18" i="43"/>
  <c r="AB19" i="43"/>
  <c r="AC19" i="43"/>
  <c r="D11" i="42" l="1"/>
  <c r="AB20" i="43"/>
  <c r="E11" i="42"/>
  <c r="J10" i="42"/>
  <c r="Q16" i="42"/>
  <c r="Q13" i="40"/>
  <c r="Q14" i="40" s="1"/>
  <c r="Q15" i="40" s="1"/>
  <c r="Q16" i="40" s="1"/>
  <c r="Q17" i="40" s="1"/>
  <c r="Q18" i="40" s="1"/>
  <c r="AC20" i="43"/>
  <c r="I11" i="42"/>
  <c r="K10" i="42" l="1"/>
  <c r="F11" i="42"/>
  <c r="AB21" i="43"/>
  <c r="Q19" i="40"/>
  <c r="Q17" i="42"/>
  <c r="G11" i="42"/>
  <c r="J11" i="42"/>
  <c r="AC21" i="43"/>
  <c r="K11" i="42" l="1"/>
  <c r="Q18" i="42"/>
  <c r="Q20" i="40"/>
  <c r="AB22" i="43"/>
  <c r="AC22" i="43"/>
  <c r="AB23" i="43"/>
  <c r="AC23" i="43"/>
  <c r="AB24" i="43"/>
  <c r="Q21" i="40"/>
  <c r="Q19" i="42"/>
  <c r="AB25" i="43"/>
  <c r="AC24" i="43"/>
  <c r="AC25" i="43"/>
  <c r="AB26" i="43"/>
  <c r="AC26" i="43"/>
  <c r="AB27" i="43"/>
  <c r="AC27" i="43"/>
  <c r="AB28" i="43"/>
  <c r="Q20" i="42"/>
  <c r="Q22" i="40"/>
  <c r="AC28" i="43"/>
  <c r="Q23" i="40"/>
  <c r="Q21" i="42"/>
  <c r="AB29" i="43"/>
  <c r="AC29" i="43"/>
  <c r="AB30" i="43"/>
  <c r="Q22" i="42"/>
  <c r="Q24" i="40"/>
  <c r="AC30" i="43"/>
  <c r="AB31" i="43"/>
  <c r="AC31" i="43"/>
  <c r="AB32" i="43"/>
  <c r="AC32" i="43"/>
  <c r="AB33" i="43"/>
  <c r="Q25" i="40"/>
  <c r="Q23" i="42"/>
  <c r="AC33" i="43"/>
  <c r="Q24" i="42"/>
  <c r="Q25" i="42"/>
  <c r="Q26" i="40"/>
  <c r="AB34" i="43"/>
  <c r="AC34" i="43"/>
  <c r="AB35" i="43"/>
  <c r="Q27" i="40"/>
  <c r="Q26" i="42"/>
  <c r="AC35" i="43"/>
  <c r="Q27" i="42"/>
  <c r="Q28" i="40"/>
  <c r="AB36" i="43"/>
  <c r="AC36" i="43"/>
  <c r="AB37" i="43"/>
  <c r="Q29" i="40"/>
  <c r="Q28" i="42"/>
  <c r="AC37" i="43"/>
  <c r="Q29" i="42"/>
  <c r="Q30" i="40"/>
  <c r="AB38" i="43"/>
  <c r="AC38" i="43"/>
  <c r="AB39" i="43"/>
  <c r="Q31" i="40"/>
  <c r="Q30" i="42"/>
  <c r="AC39" i="43"/>
  <c r="Q31" i="42"/>
  <c r="Q32" i="40"/>
  <c r="AB40" i="43"/>
  <c r="AC40" i="43"/>
  <c r="AB41" i="43"/>
  <c r="AC41" i="43"/>
  <c r="AB42" i="43"/>
  <c r="Q33" i="40"/>
  <c r="Q32" i="42"/>
  <c r="AC42" i="43"/>
  <c r="Q33" i="42"/>
  <c r="Q34" i="40"/>
  <c r="AB43" i="43"/>
  <c r="AC43" i="43"/>
  <c r="AB44" i="43"/>
  <c r="Q35" i="40"/>
  <c r="Q34" i="42"/>
  <c r="AC44" i="43"/>
  <c r="Q35" i="42"/>
  <c r="Q36" i="40"/>
  <c r="AB45" i="43"/>
  <c r="AC45" i="43"/>
  <c r="AB46" i="43"/>
  <c r="Q37" i="40"/>
  <c r="Q36" i="42"/>
  <c r="AC46" i="43"/>
  <c r="Q37" i="42"/>
  <c r="Q38" i="40"/>
  <c r="AB47" i="43"/>
  <c r="AC47" i="43"/>
  <c r="AB48" i="43"/>
  <c r="Q39" i="40"/>
  <c r="Q38" i="42"/>
  <c r="AC48" i="43"/>
  <c r="AB49" i="43"/>
  <c r="AC49" i="43"/>
  <c r="AB50" i="43"/>
  <c r="Q39" i="42"/>
  <c r="Q40" i="40"/>
  <c r="M51" i="33"/>
  <c r="M50" i="33"/>
  <c r="M58" i="33"/>
  <c r="M10" i="33"/>
  <c r="M65" i="33"/>
  <c r="M71" i="33"/>
  <c r="M21" i="33"/>
  <c r="M9" i="33"/>
  <c r="M20" i="33"/>
  <c r="M12" i="33"/>
  <c r="M78" i="33"/>
  <c r="M77" i="33"/>
  <c r="M57" i="33"/>
  <c r="M72" i="33"/>
  <c r="M59" i="33"/>
  <c r="M43" i="33"/>
  <c r="M47" i="33"/>
  <c r="M23" i="33"/>
  <c r="M82" i="33"/>
  <c r="M42" i="33"/>
  <c r="M60" i="33"/>
  <c r="M73" i="33"/>
  <c r="M64" i="33"/>
  <c r="M44" i="33"/>
  <c r="M18" i="33"/>
  <c r="M48" i="33"/>
  <c r="M24" i="33"/>
  <c r="M62" i="33"/>
  <c r="M17" i="33"/>
  <c r="M52" i="33"/>
  <c r="M67" i="33"/>
  <c r="M15" i="33"/>
  <c r="M55" i="33"/>
  <c r="M79" i="33"/>
  <c r="M56" i="33"/>
  <c r="M19" i="33"/>
  <c r="M16" i="33"/>
  <c r="M13" i="33"/>
  <c r="M83" i="33"/>
  <c r="M45" i="33"/>
  <c r="M76" i="33"/>
  <c r="M54" i="33"/>
  <c r="M66" i="33"/>
  <c r="M22" i="33"/>
  <c r="M63" i="33"/>
  <c r="M14" i="33"/>
  <c r="M61" i="33"/>
  <c r="M70" i="33"/>
  <c r="M68" i="33"/>
  <c r="M11" i="33"/>
  <c r="M75" i="33"/>
  <c r="M49" i="33"/>
  <c r="M53" i="33"/>
  <c r="M80" i="33"/>
  <c r="M41" i="33"/>
  <c r="M69" i="33"/>
  <c r="M46" i="33"/>
  <c r="M8" i="33"/>
  <c r="N8" i="33" s="1"/>
  <c r="M74" i="33"/>
  <c r="M81" i="33"/>
  <c r="M84" i="33"/>
  <c r="N41" i="33" s="1"/>
  <c r="AC50" i="43"/>
  <c r="Q41" i="40" l="1"/>
  <c r="Q40" i="42"/>
  <c r="AB51" i="43"/>
  <c r="Q41" i="42"/>
  <c r="AC51" i="43"/>
  <c r="Q42" i="42" l="1"/>
  <c r="AB52" i="43"/>
  <c r="Q42" i="40"/>
  <c r="AC52" i="43"/>
  <c r="Q43" i="40" l="1"/>
  <c r="Q43" i="42"/>
  <c r="AB53" i="43"/>
  <c r="M39" i="33"/>
  <c r="M36" i="33"/>
  <c r="M31" i="33"/>
  <c r="M28" i="33"/>
  <c r="M25" i="33"/>
  <c r="M5" i="33"/>
  <c r="M7" i="33"/>
  <c r="M4" i="33"/>
  <c r="M37" i="33"/>
  <c r="M29" i="33"/>
  <c r="M27" i="33"/>
  <c r="M32" i="33"/>
  <c r="M30" i="33"/>
  <c r="M33" i="33"/>
  <c r="M34" i="33"/>
  <c r="M26" i="33"/>
  <c r="M38" i="33"/>
  <c r="M40" i="33"/>
  <c r="M6" i="33"/>
  <c r="M35" i="33"/>
  <c r="AC53" i="43"/>
  <c r="AB54" i="43" l="1"/>
  <c r="Q44" i="42"/>
  <c r="Q44" i="40"/>
  <c r="N25" i="33"/>
  <c r="M3" i="33"/>
  <c r="AC54" i="43"/>
  <c r="Q45" i="42"/>
  <c r="Q46" i="42" l="1"/>
  <c r="Q45" i="40"/>
  <c r="AB55" i="43"/>
  <c r="AC55" i="43"/>
  <c r="AB56" i="43" l="1"/>
  <c r="Q46" i="40"/>
  <c r="Q47" i="42"/>
  <c r="AC56" i="43"/>
  <c r="Q48" i="42" l="1"/>
  <c r="Q47" i="40"/>
  <c r="AB57" i="43"/>
  <c r="Q49" i="42"/>
  <c r="AC57" i="43"/>
  <c r="Q50" i="42" l="1"/>
  <c r="AB58" i="43"/>
  <c r="Q48" i="40"/>
  <c r="AC58" i="43"/>
  <c r="Q49" i="40" l="1"/>
  <c r="AB59" i="43"/>
  <c r="Q51" i="42"/>
  <c r="AC59" i="43"/>
  <c r="Q52" i="42" l="1"/>
  <c r="AB60" i="43"/>
  <c r="Q50" i="40"/>
  <c r="Q53" i="42"/>
  <c r="AC60" i="43"/>
  <c r="Q51" i="40" l="1"/>
  <c r="AB61" i="43"/>
  <c r="Q54" i="42"/>
  <c r="AC61" i="43"/>
  <c r="Q55" i="42" l="1"/>
  <c r="AB62" i="43"/>
  <c r="Q52" i="40"/>
  <c r="AC62" i="43"/>
  <c r="AB63" i="43" l="1"/>
  <c r="Q53" i="40"/>
  <c r="Q56" i="42"/>
  <c r="AC63" i="43"/>
  <c r="Q57" i="42" l="1"/>
  <c r="Q54" i="40"/>
  <c r="AB64" i="43"/>
  <c r="AC64" i="43"/>
  <c r="AB65" i="43"/>
  <c r="AC65" i="43" s="1"/>
  <c r="Q55" i="40" l="1"/>
  <c r="Q58" i="42"/>
  <c r="Q59" i="42" l="1"/>
  <c r="Q56" i="40"/>
  <c r="Q57" i="40" l="1"/>
  <c r="Q60" i="42"/>
  <c r="Q61" i="42" l="1"/>
  <c r="Q58" i="40"/>
  <c r="Q59" i="40" l="1"/>
  <c r="Q62" i="42"/>
  <c r="Q63" i="42" l="1"/>
  <c r="Q60" i="40"/>
  <c r="Q61" i="40" l="1"/>
  <c r="Q64" i="42"/>
  <c r="Q65" i="42" l="1"/>
  <c r="Q62" i="40"/>
  <c r="Q63" i="40" l="1"/>
  <c r="Q66" i="42"/>
  <c r="Q67" i="42" l="1"/>
  <c r="Q64" i="40"/>
  <c r="Q65" i="40" l="1"/>
  <c r="Q68" i="42"/>
  <c r="Q69" i="42" l="1"/>
  <c r="Q66" i="40"/>
  <c r="Q67" i="40" l="1"/>
  <c r="Q70" i="42"/>
  <c r="Q71" i="42" l="1"/>
  <c r="Q68" i="40"/>
  <c r="Q69" i="40" l="1"/>
  <c r="Q72" i="42"/>
  <c r="Q73" i="42" l="1"/>
  <c r="Q70" i="40"/>
  <c r="Q71" i="40" l="1"/>
  <c r="Q74" i="42"/>
  <c r="Q75" i="42" l="1"/>
  <c r="Q72" i="40"/>
  <c r="Q73" i="40"/>
  <c r="Q74" i="40"/>
  <c r="Q75" i="40"/>
  <c r="Q76" i="40"/>
  <c r="Q77" i="40"/>
  <c r="Q78" i="40"/>
  <c r="Q79" i="40"/>
  <c r="Q80" i="40"/>
  <c r="Q81" i="40"/>
  <c r="Q82" i="40"/>
  <c r="Q83" i="40"/>
  <c r="Q84" i="40"/>
  <c r="Q85" i="40"/>
  <c r="Q86" i="40"/>
  <c r="Q87" i="40"/>
  <c r="Q88" i="40"/>
  <c r="Q89" i="40"/>
  <c r="Q90" i="40"/>
  <c r="Q91" i="40"/>
  <c r="Q92" i="40"/>
  <c r="Q93" i="40"/>
  <c r="Q94" i="40"/>
  <c r="Q95" i="40"/>
  <c r="Q96" i="40"/>
  <c r="Q97" i="40"/>
  <c r="Q98" i="40"/>
  <c r="Q99" i="40"/>
  <c r="Q100" i="40"/>
  <c r="Q101" i="40"/>
  <c r="Q102" i="40"/>
  <c r="Q103" i="40"/>
  <c r="Q104" i="40"/>
  <c r="Q105" i="40"/>
  <c r="Q106" i="40"/>
  <c r="Q107" i="40"/>
  <c r="Q108" i="40"/>
  <c r="Q109" i="40"/>
  <c r="Q110" i="40"/>
  <c r="Q111" i="40"/>
  <c r="Q112" i="40"/>
  <c r="Q113" i="40"/>
  <c r="Q114" i="40"/>
  <c r="Q115" i="40"/>
  <c r="Q116" i="40"/>
  <c r="Q117" i="40"/>
  <c r="Q118" i="40"/>
  <c r="Q119" i="40"/>
  <c r="Q120" i="40"/>
  <c r="Q121" i="40"/>
  <c r="Q122" i="40"/>
  <c r="Q123" i="40"/>
  <c r="Q124" i="40"/>
  <c r="Q125" i="40"/>
  <c r="Q126" i="40"/>
  <c r="Q127" i="40"/>
  <c r="Q128" i="40"/>
  <c r="Q129" i="40"/>
  <c r="Q130" i="40"/>
  <c r="Q131" i="40"/>
  <c r="Q132" i="40"/>
  <c r="Q133" i="40"/>
  <c r="Q134" i="40"/>
  <c r="Q135" i="40"/>
  <c r="Q136" i="40"/>
  <c r="Q137" i="40"/>
  <c r="Q138" i="40"/>
  <c r="Q139" i="40"/>
  <c r="Q140" i="40"/>
  <c r="Q141" i="40"/>
  <c r="Q142" i="40"/>
  <c r="Q143" i="40"/>
  <c r="Q144" i="40"/>
  <c r="Q145" i="40"/>
  <c r="Q146" i="40"/>
  <c r="Q147" i="40"/>
  <c r="Q148" i="40"/>
  <c r="Q149" i="40"/>
  <c r="Q150" i="40"/>
  <c r="Q151" i="40"/>
  <c r="Q152" i="40"/>
  <c r="Q153" i="40"/>
  <c r="Q154" i="40"/>
  <c r="Q155" i="40"/>
  <c r="Q156" i="40"/>
  <c r="Q157" i="40"/>
  <c r="Q158" i="40"/>
  <c r="Q159" i="40"/>
  <c r="Q160" i="40"/>
  <c r="Q161" i="40"/>
  <c r="Q162" i="40"/>
  <c r="Q163" i="40"/>
  <c r="Q164" i="40"/>
  <c r="Q165" i="40"/>
  <c r="Q166" i="40"/>
  <c r="Q167" i="40"/>
  <c r="Q168" i="40"/>
  <c r="Q169" i="40"/>
  <c r="Q170" i="40"/>
  <c r="Q171" i="40"/>
  <c r="Q172" i="40"/>
  <c r="Q173" i="40"/>
  <c r="Q174" i="40"/>
  <c r="Q175" i="40"/>
  <c r="Q176" i="40"/>
  <c r="Q177" i="40"/>
  <c r="Q178" i="40"/>
  <c r="Q179" i="40"/>
  <c r="Q180" i="40"/>
  <c r="Q181" i="40"/>
  <c r="Q182" i="40"/>
  <c r="Q183" i="40"/>
  <c r="Q184" i="40"/>
  <c r="Q185" i="40"/>
  <c r="Q186" i="40"/>
  <c r="Q187" i="40"/>
  <c r="Q188" i="40"/>
  <c r="Q189" i="40"/>
  <c r="Q190" i="40"/>
  <c r="Q191" i="40"/>
  <c r="Q192" i="40"/>
  <c r="Q193" i="40"/>
  <c r="Q194" i="40"/>
  <c r="Q195" i="40"/>
  <c r="Q196" i="40"/>
  <c r="Q197" i="40"/>
  <c r="Q198" i="40"/>
  <c r="Q199" i="40"/>
  <c r="Q200" i="40"/>
  <c r="Q201" i="40"/>
  <c r="Q202" i="40"/>
  <c r="Q203" i="40"/>
  <c r="Q204" i="40"/>
  <c r="Q205" i="40"/>
  <c r="Q206" i="40"/>
  <c r="Q207" i="40"/>
  <c r="Q208" i="40"/>
  <c r="Q209" i="40"/>
  <c r="Q210" i="40"/>
  <c r="Q211" i="40"/>
  <c r="Q212" i="40"/>
  <c r="Q213" i="40"/>
  <c r="Q214" i="40"/>
  <c r="Q215" i="40"/>
  <c r="Q216" i="40"/>
  <c r="Q217" i="40"/>
  <c r="Q218" i="40"/>
  <c r="Q219" i="40"/>
  <c r="Q220" i="40"/>
  <c r="Q221" i="40"/>
  <c r="Q222" i="40"/>
  <c r="Q223" i="40"/>
  <c r="Q224" i="40"/>
  <c r="Q225" i="40"/>
  <c r="Q226" i="40"/>
  <c r="Q227" i="40"/>
  <c r="Q228" i="40"/>
  <c r="Q229" i="40"/>
  <c r="Q230" i="40"/>
  <c r="Q231" i="40"/>
  <c r="Q232" i="40"/>
  <c r="Q233" i="40"/>
  <c r="Q234" i="40"/>
  <c r="Q235" i="40"/>
  <c r="Q236" i="40"/>
  <c r="Q237" i="40"/>
  <c r="Q238" i="40"/>
  <c r="Q239" i="40"/>
  <c r="Q240" i="40"/>
  <c r="Q241" i="40"/>
  <c r="Q242" i="40"/>
  <c r="Q243" i="40"/>
  <c r="Q244" i="40"/>
  <c r="Q245" i="40"/>
  <c r="Q246" i="40"/>
  <c r="Q247" i="40"/>
  <c r="Q248" i="40"/>
  <c r="Q249" i="40"/>
  <c r="Q250" i="40"/>
  <c r="Q251" i="40"/>
  <c r="Q252" i="40"/>
  <c r="Q253" i="40"/>
  <c r="Q254" i="40"/>
  <c r="Q255" i="40"/>
  <c r="Q256" i="40"/>
  <c r="Q257" i="40"/>
  <c r="Q258" i="40"/>
  <c r="Q259" i="40"/>
  <c r="Q260" i="40"/>
  <c r="Q261" i="40"/>
  <c r="Q262" i="40"/>
  <c r="Q263" i="40"/>
  <c r="Q264" i="40"/>
  <c r="Q265" i="40"/>
  <c r="Q266" i="40"/>
  <c r="Q267" i="40"/>
  <c r="Q268" i="40"/>
  <c r="Q269" i="40"/>
  <c r="Q270" i="40"/>
  <c r="Q271" i="40"/>
  <c r="Q272" i="40"/>
  <c r="Q273" i="40"/>
  <c r="Q274" i="40"/>
  <c r="Q275" i="40"/>
  <c r="Q276" i="40"/>
  <c r="Q277" i="40"/>
  <c r="Q278" i="40"/>
  <c r="Q279" i="40"/>
  <c r="Q280" i="40"/>
  <c r="Q281" i="40"/>
  <c r="Q282" i="40"/>
  <c r="Q283" i="40"/>
  <c r="Q284" i="40"/>
  <c r="Q285" i="40"/>
  <c r="Q286" i="40"/>
  <c r="Q287" i="40"/>
  <c r="Q288" i="40"/>
  <c r="Q289" i="40"/>
  <c r="Q290" i="40"/>
  <c r="Q291" i="40"/>
  <c r="Q292" i="40"/>
  <c r="Q293" i="40"/>
  <c r="Q294" i="40"/>
  <c r="Q295" i="40"/>
  <c r="Q296" i="40"/>
  <c r="Q297" i="40"/>
  <c r="Q298" i="40"/>
  <c r="Q299" i="40"/>
  <c r="Q300" i="40"/>
  <c r="Q301" i="40"/>
  <c r="Q302" i="40"/>
  <c r="Q303" i="40"/>
  <c r="Q304" i="40"/>
  <c r="Q305" i="40"/>
  <c r="Q306" i="40"/>
  <c r="Q307" i="40"/>
  <c r="Q308" i="40"/>
  <c r="Q309" i="40"/>
  <c r="Q310" i="40"/>
  <c r="Q311" i="40"/>
  <c r="Q312" i="40"/>
  <c r="Q313" i="40"/>
  <c r="Q314" i="40"/>
  <c r="Q315" i="40"/>
  <c r="Q316" i="40"/>
  <c r="Q317" i="40"/>
  <c r="Q318" i="40"/>
  <c r="Q319" i="40"/>
  <c r="Q320" i="40"/>
  <c r="Q321" i="40"/>
  <c r="Q322" i="40"/>
  <c r="Q323" i="40"/>
  <c r="Q324" i="40"/>
  <c r="Q325" i="40"/>
  <c r="Q326" i="40"/>
  <c r="Q327" i="40"/>
  <c r="Q328" i="40"/>
  <c r="Q329" i="40"/>
  <c r="Q330" i="40"/>
  <c r="Q331" i="40"/>
  <c r="Q332" i="40"/>
  <c r="Q333" i="40"/>
  <c r="Q334" i="40"/>
  <c r="Q335" i="40"/>
  <c r="Q336" i="40"/>
  <c r="Q337" i="40"/>
  <c r="Q338" i="40"/>
  <c r="Q339" i="40"/>
  <c r="Q340" i="40"/>
  <c r="Q341" i="40"/>
  <c r="Q342" i="40"/>
  <c r="Q343" i="40"/>
  <c r="Q344" i="40"/>
  <c r="Q345" i="40"/>
  <c r="Q346" i="40"/>
  <c r="Q347" i="40"/>
  <c r="Q348" i="40"/>
  <c r="Q349" i="40"/>
  <c r="Q350" i="40"/>
  <c r="Q351" i="40"/>
  <c r="Q352" i="40"/>
  <c r="Q353" i="40"/>
  <c r="Q354" i="40"/>
  <c r="Q355" i="40"/>
  <c r="Q356" i="40"/>
  <c r="Q357" i="40"/>
  <c r="Q358" i="40"/>
  <c r="Q359" i="40"/>
  <c r="Q360" i="40"/>
  <c r="Q361" i="40"/>
  <c r="Q362" i="40"/>
  <c r="Q363" i="40"/>
  <c r="Q364" i="40"/>
  <c r="Q365" i="40"/>
  <c r="Q366" i="40"/>
  <c r="Q367" i="40"/>
  <c r="Q368" i="40"/>
  <c r="Q369" i="40"/>
  <c r="Q370" i="40"/>
  <c r="Q371" i="40"/>
  <c r="Q372" i="40"/>
  <c r="Q373" i="40"/>
  <c r="Q374" i="40"/>
  <c r="Q375" i="40"/>
  <c r="Q376" i="40"/>
  <c r="Q377" i="40"/>
  <c r="Q378" i="40"/>
  <c r="Q379" i="40"/>
  <c r="Q380" i="40"/>
  <c r="Q381" i="40"/>
  <c r="Q382" i="40"/>
  <c r="Q383" i="40"/>
  <c r="Q76" i="42" l="1"/>
  <c r="Q77" i="42" l="1"/>
  <c r="Q78" i="42" l="1"/>
  <c r="Q79" i="42" l="1"/>
  <c r="Q80" i="42" l="1"/>
  <c r="Q81" i="42" l="1"/>
  <c r="Q82" i="42" l="1"/>
  <c r="Q83" i="42" l="1"/>
  <c r="Q84" i="42" l="1"/>
  <c r="Q85" i="42" l="1"/>
  <c r="Q86" i="42" l="1"/>
  <c r="Q87" i="42" l="1"/>
  <c r="Q88" i="42" l="1"/>
  <c r="Q89" i="42" l="1"/>
  <c r="Q90" i="42" l="1"/>
  <c r="Q91" i="42" l="1"/>
  <c r="Q92" i="42" l="1"/>
  <c r="Q93" i="42" l="1"/>
  <c r="Q94" i="42" l="1"/>
  <c r="Q95" i="42" l="1"/>
  <c r="Q96" i="42" l="1"/>
  <c r="Q97" i="42" l="1"/>
  <c r="Q98" i="42" l="1"/>
  <c r="Q99" i="42" l="1"/>
  <c r="Q100" i="42" l="1"/>
  <c r="Q101" i="42" l="1"/>
  <c r="Q102" i="42" l="1"/>
  <c r="Q103" i="42" l="1"/>
  <c r="Q104" i="42" l="1"/>
  <c r="Q105" i="42" l="1"/>
  <c r="Q106" i="42" l="1"/>
  <c r="Q107" i="42" l="1"/>
  <c r="Q108" i="42" l="1"/>
  <c r="Q109" i="42" l="1"/>
  <c r="Q110" i="42" l="1"/>
  <c r="Q111" i="42" l="1"/>
  <c r="Q112" i="42" l="1"/>
  <c r="Q113" i="42" l="1"/>
  <c r="Q114" i="42" l="1"/>
  <c r="Q115" i="42" l="1"/>
  <c r="Q116" i="42" l="1"/>
  <c r="Q117" i="42" l="1"/>
  <c r="Q118" i="42" l="1"/>
  <c r="Q119" i="42" l="1"/>
  <c r="Q120" i="42" l="1"/>
  <c r="Q121" i="42" l="1"/>
  <c r="Q122" i="42" l="1"/>
  <c r="Q123" i="42" l="1"/>
  <c r="Q124" i="42" l="1"/>
  <c r="Q125" i="42" l="1"/>
  <c r="Q126" i="42" l="1"/>
  <c r="Q127" i="42" l="1"/>
  <c r="Q128" i="42" l="1"/>
  <c r="Q129" i="42" l="1"/>
  <c r="Q130" i="42" l="1"/>
  <c r="Q131" i="42" l="1"/>
  <c r="Q132" i="42" l="1"/>
  <c r="Q133" i="42" l="1"/>
  <c r="Q134" i="42" l="1"/>
  <c r="Q135" i="42" l="1"/>
  <c r="Q136" i="42" l="1"/>
  <c r="Q137" i="42" l="1"/>
  <c r="Q138" i="42" l="1"/>
  <c r="Q139" i="42" l="1"/>
  <c r="Q140" i="42" l="1"/>
  <c r="Q141" i="42" l="1"/>
  <c r="Q142" i="42" l="1"/>
  <c r="Q143" i="42" l="1"/>
  <c r="Q144" i="42" l="1"/>
  <c r="Q145" i="42" l="1"/>
  <c r="Q146" i="42" l="1"/>
  <c r="Q147" i="42" l="1"/>
  <c r="Q148" i="42" l="1"/>
  <c r="Q149" i="42" l="1"/>
  <c r="Q150" i="42" l="1"/>
  <c r="Q151" i="42" l="1"/>
  <c r="Q152" i="42" l="1"/>
  <c r="Q153" i="42"/>
  <c r="Q154" i="42" l="1"/>
  <c r="Q155" i="42" l="1"/>
  <c r="Q156" i="42" l="1"/>
  <c r="Q157" i="42" l="1"/>
  <c r="Q158" i="42" l="1"/>
  <c r="Q159" i="42" l="1"/>
  <c r="Q160" i="42" l="1"/>
  <c r="Q161" i="42" l="1"/>
  <c r="Q162" i="42" l="1"/>
  <c r="Q163" i="42" l="1"/>
  <c r="Q164" i="42" l="1"/>
  <c r="Q165" i="42" l="1"/>
  <c r="Q166" i="42" l="1"/>
  <c r="Q167" i="42" l="1"/>
  <c r="Q168" i="42" l="1"/>
  <c r="Q169" i="42" l="1"/>
  <c r="Q170" i="42" l="1"/>
  <c r="Q171" i="42" l="1"/>
  <c r="Q172" i="42" l="1"/>
  <c r="Q173" i="42" l="1"/>
  <c r="Q174" i="42" l="1"/>
  <c r="Q175" i="42" l="1"/>
  <c r="Q176" i="42" l="1"/>
  <c r="Q177" i="42" l="1"/>
  <c r="Q178" i="42" l="1"/>
  <c r="Q179" i="42" l="1"/>
  <c r="Q180" i="42" l="1"/>
  <c r="Q181" i="42" l="1"/>
  <c r="Q182" i="42" l="1"/>
  <c r="Q183" i="42" l="1"/>
  <c r="Q184" i="42" l="1"/>
  <c r="Q185" i="42" l="1"/>
  <c r="Q186" i="42" l="1"/>
  <c r="Q187" i="42" l="1"/>
  <c r="Q188" i="42" l="1"/>
  <c r="Q189" i="42" l="1"/>
  <c r="Q190" i="42" l="1"/>
  <c r="Q191" i="42" l="1"/>
  <c r="Q192" i="42" l="1"/>
  <c r="Q193" i="42" l="1"/>
  <c r="Q194" i="42" l="1"/>
  <c r="Q195" i="42" l="1"/>
  <c r="Q196" i="42" l="1"/>
  <c r="Q197" i="42" l="1"/>
  <c r="Q198" i="42" l="1"/>
  <c r="Q199" i="42" l="1"/>
  <c r="Q200" i="42" l="1"/>
  <c r="Q201" i="42" l="1"/>
  <c r="Q202" i="42" l="1"/>
  <c r="Q203" i="42" l="1"/>
  <c r="Q204" i="42" l="1"/>
  <c r="Q205" i="42" l="1"/>
  <c r="Q206" i="42" l="1"/>
  <c r="Q207" i="42" l="1"/>
  <c r="Q208" i="42" l="1"/>
  <c r="Q209" i="42" l="1"/>
  <c r="Q210" i="42" l="1"/>
  <c r="Q211" i="42" l="1"/>
  <c r="Q212" i="42" l="1"/>
  <c r="Q213" i="42" l="1"/>
  <c r="Q214" i="42" l="1"/>
  <c r="Q215" i="42" l="1"/>
  <c r="Q216" i="42" l="1"/>
  <c r="Q217" i="42" l="1"/>
  <c r="Q218" i="42" l="1"/>
  <c r="Q219" i="42" l="1"/>
  <c r="Q220" i="42" l="1"/>
  <c r="Q221" i="42" l="1"/>
  <c r="Q222" i="42" l="1"/>
  <c r="Q223" i="42" l="1"/>
  <c r="Q224" i="42" l="1"/>
  <c r="Q225" i="42"/>
  <c r="Q226" i="42" l="1"/>
  <c r="Q227" i="42" l="1"/>
  <c r="Q228" i="42" l="1"/>
  <c r="Q229" i="42" l="1"/>
  <c r="Q230" i="42" l="1"/>
  <c r="Q231" i="42" l="1"/>
  <c r="Q232" i="42" l="1"/>
  <c r="Q233" i="42" l="1"/>
  <c r="Q234" i="42" l="1"/>
  <c r="Q235" i="42" l="1"/>
  <c r="Q236" i="42" l="1"/>
  <c r="Q237" i="42" l="1"/>
  <c r="Q238" i="42" l="1"/>
  <c r="Q239" i="42" l="1"/>
  <c r="Q240" i="42" l="1"/>
  <c r="Q241" i="42" l="1"/>
  <c r="Q242" i="42" l="1"/>
  <c r="Q243" i="42" l="1"/>
  <c r="Q244" i="42" l="1"/>
  <c r="Q245" i="42" l="1"/>
  <c r="Q246" i="42" l="1"/>
  <c r="Q247" i="42" l="1"/>
  <c r="Q248" i="42" l="1"/>
  <c r="Q249" i="42" l="1"/>
  <c r="Q250" i="42" l="1"/>
  <c r="Q251" i="42" l="1"/>
  <c r="Q252" i="42" l="1"/>
  <c r="Q253" i="42" l="1"/>
  <c r="Q254" i="42" l="1"/>
  <c r="Q255" i="42" l="1"/>
  <c r="Q256" i="42" l="1"/>
  <c r="Q257" i="42" l="1"/>
  <c r="Q258" i="42" l="1"/>
  <c r="Q259" i="42" l="1"/>
  <c r="Q260" i="42" l="1"/>
  <c r="Q261" i="42" l="1"/>
  <c r="Q262" i="42" l="1"/>
  <c r="Q263" i="42" l="1"/>
  <c r="Q264" i="42" l="1"/>
  <c r="Q265" i="42" l="1"/>
  <c r="Q266" i="42" l="1"/>
  <c r="Q267" i="42" l="1"/>
  <c r="Q268" i="42" l="1"/>
  <c r="Q269" i="42" l="1"/>
  <c r="Q270" i="42" l="1"/>
  <c r="Q271" i="42" l="1"/>
  <c r="Q272" i="42" l="1"/>
  <c r="Q273" i="42" l="1"/>
  <c r="Q274" i="42" l="1"/>
  <c r="Q275" i="42" l="1"/>
  <c r="Q276" i="42" l="1"/>
  <c r="Q277" i="42" l="1"/>
  <c r="Q278" i="42" l="1"/>
  <c r="Q279" i="42" l="1"/>
  <c r="Q280" i="42" l="1"/>
  <c r="Q281" i="42" l="1"/>
  <c r="Q282" i="42" l="1"/>
  <c r="Q283" i="42" l="1"/>
  <c r="Q284" i="42" l="1"/>
  <c r="Q285" i="42" l="1"/>
  <c r="Q286" i="42" l="1"/>
  <c r="Q287" i="42" l="1"/>
  <c r="Q288" i="42" l="1"/>
  <c r="Q289" i="42" l="1"/>
  <c r="Q290" i="42" l="1"/>
  <c r="Q291" i="42" l="1"/>
  <c r="Q292" i="42" l="1"/>
  <c r="Q293" i="42" l="1"/>
  <c r="Q294" i="42" l="1"/>
  <c r="Q295" i="42" l="1"/>
  <c r="Q296" i="42" l="1"/>
  <c r="Q297" i="42" l="1"/>
  <c r="Q298" i="42" l="1"/>
  <c r="Q299" i="42" l="1"/>
  <c r="Q300" i="42" l="1"/>
  <c r="Q301" i="42" l="1"/>
  <c r="Q302" i="42" l="1"/>
  <c r="Q303" i="42" l="1"/>
  <c r="Q304" i="42" l="1"/>
  <c r="Q305" i="42" l="1"/>
  <c r="Q306" i="42" l="1"/>
  <c r="Q307" i="42" l="1"/>
  <c r="Q308" i="42" l="1"/>
  <c r="Q309" i="42" l="1"/>
  <c r="Q310" i="42" l="1"/>
  <c r="Q311" i="42" l="1"/>
  <c r="Q312" i="42" l="1"/>
  <c r="Q313" i="42" l="1"/>
  <c r="Q314" i="42" l="1"/>
  <c r="Q315" i="42" l="1"/>
  <c r="Q316" i="42" l="1"/>
  <c r="Q317" i="42" l="1"/>
  <c r="Q318" i="42" l="1"/>
  <c r="Q319" i="42" l="1"/>
  <c r="Q320" i="42" l="1"/>
  <c r="Q321" i="42" l="1"/>
  <c r="Q322" i="42" l="1"/>
  <c r="Q323" i="42" l="1"/>
  <c r="Q324" i="42" l="1"/>
  <c r="Q325" i="42" l="1"/>
  <c r="Q326" i="42" l="1"/>
  <c r="Q327" i="42" l="1"/>
  <c r="Q328" i="42" l="1"/>
  <c r="Q329" i="42" l="1"/>
  <c r="Q330" i="42" l="1"/>
  <c r="Q331" i="42" l="1"/>
  <c r="Q332" i="42" l="1"/>
  <c r="Q333" i="42" l="1"/>
  <c r="Q334" i="42" l="1"/>
  <c r="Q335" i="42" l="1"/>
  <c r="Q336" i="42" l="1"/>
  <c r="Q337" i="42" l="1"/>
  <c r="Q338" i="42" l="1"/>
  <c r="Q339" i="42" l="1"/>
  <c r="Q340" i="42" l="1"/>
  <c r="Q341" i="42" l="1"/>
  <c r="Q342" i="42" l="1"/>
  <c r="Q343" i="42" l="1"/>
  <c r="Q344" i="42" l="1"/>
  <c r="Q345" i="42" l="1"/>
  <c r="Q346" i="42" l="1"/>
  <c r="Q347" i="42" l="1"/>
  <c r="Q348" i="42" l="1"/>
  <c r="Q349" i="42" l="1"/>
  <c r="Q350" i="42" l="1"/>
  <c r="Q351" i="42" l="1"/>
  <c r="Q352" i="42" l="1"/>
  <c r="Q353" i="42" l="1"/>
  <c r="Q354" i="42" l="1"/>
  <c r="Q355" i="42" l="1"/>
  <c r="Q356" i="42" l="1"/>
  <c r="Q357" i="42" l="1"/>
  <c r="Q358" i="42" l="1"/>
  <c r="Q359" i="42" l="1"/>
  <c r="Q360" i="42" l="1"/>
  <c r="Q361" i="42" l="1"/>
  <c r="Q362" i="42" l="1"/>
  <c r="Q363" i="42" l="1"/>
  <c r="Q364" i="42" l="1"/>
  <c r="Q365" i="42" l="1"/>
  <c r="Q366" i="42" l="1"/>
  <c r="Q367" i="42" l="1"/>
  <c r="Q368" i="42" l="1"/>
  <c r="Q369" i="42" l="1"/>
  <c r="Q370" i="42" l="1"/>
  <c r="Q371" i="42" l="1"/>
  <c r="Q372" i="42" l="1"/>
  <c r="Q373" i="42" l="1"/>
  <c r="Q374" i="42" l="1"/>
  <c r="Q375" i="42" l="1"/>
  <c r="Q376" i="42" l="1"/>
  <c r="Q377" i="42" l="1"/>
  <c r="Q378" i="42" l="1"/>
  <c r="Q379" i="42" l="1"/>
  <c r="Q380" i="42" l="1"/>
  <c r="Q381" i="42" l="1"/>
  <c r="Q382" i="42" l="1"/>
  <c r="Q383" i="42" l="1"/>
  <c r="Q384" i="42" l="1"/>
  <c r="Q385" i="42" l="1"/>
  <c r="Q386" i="42" l="1"/>
  <c r="Q387" i="42" l="1"/>
  <c r="Q388" i="42" l="1"/>
  <c r="Q389" i="42" l="1"/>
  <c r="Q390" i="42" l="1"/>
  <c r="Q391" i="42" l="1"/>
  <c r="Q392" i="42" l="1"/>
  <c r="Q393" i="42" l="1"/>
  <c r="Q394" i="42" l="1"/>
  <c r="Q395" i="42" l="1"/>
  <c r="Q396" i="42" l="1"/>
  <c r="Q397" i="42" l="1"/>
  <c r="Q398" i="42" l="1"/>
  <c r="Q399" i="42" l="1"/>
  <c r="Q400" i="42" l="1"/>
  <c r="Q401" i="42" l="1"/>
  <c r="Q402" i="42" l="1"/>
  <c r="Q403" i="42" l="1"/>
  <c r="Q404" i="42" l="1"/>
  <c r="Q405" i="42" l="1"/>
  <c r="Q406" i="42" l="1"/>
  <c r="Q407" i="42" l="1"/>
  <c r="Q408" i="42" l="1"/>
  <c r="Q409" i="42" l="1"/>
  <c r="Q410" i="42" l="1"/>
  <c r="Q411" i="42" l="1"/>
  <c r="Q412" i="42" l="1"/>
  <c r="Q413" i="42" l="1"/>
  <c r="Q414" i="42" l="1"/>
  <c r="Q415" i="42" l="1"/>
  <c r="Q416" i="42" l="1"/>
  <c r="Q417" i="42"/>
  <c r="Q418" i="42" l="1"/>
  <c r="Q419" i="42" l="1"/>
  <c r="Q420" i="42" l="1"/>
  <c r="Q421" i="42" l="1"/>
  <c r="Q422" i="42" l="1"/>
  <c r="Q423" i="42" l="1"/>
  <c r="Q424" i="42" l="1"/>
  <c r="Q425" i="42" l="1"/>
  <c r="Q426" i="42" l="1"/>
  <c r="Q427" i="42" l="1"/>
  <c r="Q428" i="42" l="1"/>
  <c r="Q429" i="42" l="1"/>
  <c r="Q430" i="42" l="1"/>
  <c r="Q431" i="42" l="1"/>
  <c r="Q432" i="42" l="1"/>
  <c r="Q433" i="42" l="1"/>
  <c r="Q434" i="42" l="1"/>
  <c r="Q435" i="42" l="1"/>
  <c r="Q436" i="42" l="1"/>
  <c r="Q437" i="42" l="1"/>
  <c r="Q438" i="42" l="1"/>
  <c r="Q439" i="42" l="1"/>
  <c r="Q440" i="42" l="1"/>
  <c r="Q441" i="42" l="1"/>
  <c r="Q442" i="42" l="1"/>
  <c r="Q443" i="42" l="1"/>
  <c r="Q444" i="42" l="1"/>
  <c r="Q445" i="42" l="1"/>
  <c r="Q446" i="42" l="1"/>
  <c r="Q447" i="42" l="1"/>
  <c r="Q448" i="42" l="1"/>
  <c r="Q449" i="42" l="1"/>
  <c r="Q450" i="42" l="1"/>
  <c r="Q451" i="42" l="1"/>
  <c r="Q452" i="42" l="1"/>
  <c r="Q453" i="42" l="1"/>
  <c r="Q454" i="42" l="1"/>
  <c r="Q455" i="42" l="1"/>
  <c r="Q456" i="42" l="1"/>
  <c r="Q457" i="42" l="1"/>
  <c r="Q458" i="42" l="1"/>
  <c r="Q459" i="42" l="1"/>
  <c r="Q460" i="42" l="1"/>
  <c r="Q461" i="42" l="1"/>
  <c r="Q462" i="42" l="1"/>
  <c r="Q463" i="42" l="1"/>
  <c r="Q464" i="42" l="1"/>
  <c r="Q465" i="42" l="1"/>
  <c r="Q466" i="42" l="1"/>
  <c r="Q467" i="42" l="1"/>
  <c r="Q468" i="42" l="1"/>
  <c r="Q469" i="42" l="1"/>
  <c r="Q470" i="42"/>
  <c r="Q471" i="42"/>
  <c r="Q472" i="42"/>
  <c r="Q473" i="42"/>
  <c r="Q474" i="42"/>
  <c r="Q475" i="42"/>
  <c r="Q476" i="42"/>
  <c r="Q477" i="42"/>
  <c r="Q478" i="42"/>
  <c r="Q479" i="42"/>
  <c r="Q480" i="42"/>
  <c r="Q481" i="42"/>
  <c r="Q482" i="42"/>
  <c r="Q483" i="42"/>
  <c r="Q484" i="42"/>
  <c r="Q485" i="42"/>
  <c r="Q486" i="42"/>
  <c r="Q487" i="42"/>
  <c r="Q488" i="42"/>
  <c r="Q489" i="42"/>
  <c r="Q490" i="42"/>
  <c r="Q491" i="42"/>
  <c r="Q492" i="42"/>
  <c r="Q493" i="42"/>
  <c r="Q494" i="42"/>
  <c r="Q495" i="42"/>
  <c r="Q496" i="42"/>
  <c r="Q497" i="42"/>
  <c r="Q498" i="42"/>
  <c r="Q499" i="42"/>
  <c r="Q500" i="42"/>
  <c r="Q501" i="42"/>
  <c r="Q502" i="42"/>
  <c r="Q503" i="42"/>
  <c r="Q504" i="42"/>
  <c r="Q505" i="42"/>
  <c r="Q506" i="42"/>
  <c r="Q507" i="42"/>
  <c r="Q508" i="42"/>
  <c r="Q509" i="42"/>
  <c r="Q510" i="42"/>
  <c r="Q511" i="42"/>
  <c r="Q512" i="42"/>
  <c r="Q513" i="42"/>
  <c r="Q514" i="42"/>
  <c r="Q515" i="42"/>
  <c r="Q516" i="42"/>
  <c r="Q517" i="42"/>
  <c r="Q518" i="42"/>
  <c r="Q519" i="42"/>
  <c r="Q520" i="42"/>
  <c r="Q521" i="42"/>
  <c r="Q522" i="42"/>
  <c r="Q523" i="42"/>
  <c r="Q524" i="42"/>
  <c r="Q525" i="42"/>
  <c r="Q526" i="42"/>
  <c r="Q527" i="42"/>
  <c r="Q528" i="42"/>
  <c r="Q529" i="42"/>
  <c r="Q530" i="42"/>
  <c r="Q531" i="42"/>
  <c r="Q532" i="42"/>
  <c r="Q533" i="42"/>
  <c r="J21" i="29" l="1"/>
  <c r="H2" i="42"/>
  <c r="D3" i="39"/>
  <c r="D3" i="49"/>
  <c r="D3" i="48"/>
  <c r="H2" i="40"/>
  <c r="D3" i="43"/>
  <c r="E3" i="39"/>
  <c r="H3" i="39" s="1"/>
  <c r="G3" i="39"/>
  <c r="E3" i="49"/>
  <c r="H3" i="49" s="1"/>
  <c r="G3" i="49"/>
  <c r="E3" i="48"/>
  <c r="H3" i="48" s="1"/>
  <c r="G3" i="48"/>
  <c r="G3" i="43"/>
  <c r="E3" i="43"/>
  <c r="H3" i="43" s="1"/>
  <c r="L2" i="40" l="1"/>
  <c r="L2" i="42"/>
  <c r="J3" i="43"/>
  <c r="I3" i="43"/>
  <c r="K3" i="43"/>
  <c r="I3" i="48"/>
  <c r="K3" i="48"/>
  <c r="J3" i="48"/>
  <c r="J3" i="49"/>
  <c r="I3" i="49"/>
  <c r="K3" i="49"/>
  <c r="J3" i="39"/>
  <c r="I3" i="39"/>
  <c r="K3" i="39"/>
  <c r="F3" i="39"/>
  <c r="F3" i="43"/>
  <c r="J20" i="29"/>
  <c r="O3" i="49" a="1"/>
  <c r="O3" i="43" a="1"/>
  <c r="O3" i="39" a="1"/>
  <c r="O3" i="48" a="1"/>
  <c r="P3" i="43" l="1" a="1"/>
  <c r="P9" i="43" a="1"/>
  <c r="Q9" i="43" a="1"/>
  <c r="Q3" i="43" a="1"/>
  <c r="Q13" i="43" a="1"/>
  <c r="Q3" i="48" a="1"/>
  <c r="Q13" i="48" a="1"/>
  <c r="Q9" i="48" a="1"/>
  <c r="P3" i="48" a="1"/>
  <c r="P9" i="48" a="1"/>
  <c r="P3" i="49" a="1"/>
  <c r="P9" i="49" a="1"/>
  <c r="Q9" i="49" a="1"/>
  <c r="Q13" i="49" a="1"/>
  <c r="Q3" i="49" a="1"/>
  <c r="P3" i="39" a="1"/>
  <c r="P9" i="39" a="1"/>
  <c r="Q13" i="39" a="1"/>
  <c r="Q3" i="39" a="1"/>
  <c r="Q9" i="39" a="1"/>
  <c r="F33" i="35"/>
  <c r="H7" i="42"/>
  <c r="O10" i="47"/>
  <c r="F22" i="35"/>
  <c r="H19" i="40"/>
  <c r="F40" i="35"/>
  <c r="F18" i="35"/>
  <c r="F11" i="35"/>
  <c r="H10" i="42"/>
  <c r="P6" i="47"/>
  <c r="F25" i="35"/>
  <c r="H15" i="40"/>
  <c r="F2" i="35"/>
  <c r="O7" i="47"/>
  <c r="F47" i="35"/>
  <c r="F30" i="35"/>
  <c r="O6" i="47"/>
  <c r="F27" i="35"/>
  <c r="H7" i="40"/>
  <c r="S12" i="45" a="1"/>
  <c r="O8" i="47"/>
  <c r="H3" i="40"/>
  <c r="H6" i="40"/>
  <c r="O8" i="45"/>
  <c r="O4" i="45"/>
  <c r="F14" i="35"/>
  <c r="O5" i="47"/>
  <c r="F35" i="35"/>
  <c r="H5" i="40"/>
  <c r="F26" i="35"/>
  <c r="F15" i="35"/>
  <c r="H16" i="40"/>
  <c r="F32" i="35"/>
  <c r="F39" i="35"/>
  <c r="F24" i="35"/>
  <c r="P9" i="47"/>
  <c r="P6" i="45"/>
  <c r="H13" i="40"/>
  <c r="O9" i="45"/>
  <c r="H4" i="42"/>
  <c r="P4" i="45"/>
  <c r="H18" i="40"/>
  <c r="F41" i="35"/>
  <c r="F29" i="35"/>
  <c r="F21" i="35"/>
  <c r="H4" i="40"/>
  <c r="F7" i="35"/>
  <c r="F42" i="35"/>
  <c r="F17" i="35"/>
  <c r="F9" i="35"/>
  <c r="H10" i="40"/>
  <c r="P9" i="45"/>
  <c r="F3" i="35"/>
  <c r="F45" i="35"/>
  <c r="H11" i="40"/>
  <c r="F20" i="35"/>
  <c r="H11" i="42"/>
  <c r="P5" i="47"/>
  <c r="H5" i="42"/>
  <c r="F38" i="35"/>
  <c r="F44" i="35"/>
  <c r="F19" i="35"/>
  <c r="P5" i="45"/>
  <c r="H14" i="40"/>
  <c r="F34" i="35"/>
  <c r="P7" i="45"/>
  <c r="F4" i="35"/>
  <c r="F50" i="35"/>
  <c r="P8" i="47"/>
  <c r="H17" i="40"/>
  <c r="F28" i="35"/>
  <c r="F37" i="35"/>
  <c r="O7" i="45"/>
  <c r="P7" i="47"/>
  <c r="H8" i="42"/>
  <c r="F46" i="35"/>
  <c r="F13" i="35"/>
  <c r="F31" i="35"/>
  <c r="F23" i="35"/>
  <c r="F8" i="35"/>
  <c r="H9" i="42"/>
  <c r="F5" i="35"/>
  <c r="H9" i="40"/>
  <c r="F6" i="35"/>
  <c r="O4" i="47"/>
  <c r="H3" i="42"/>
  <c r="O5" i="45"/>
  <c r="S13" i="47" a="1"/>
  <c r="H8" i="40"/>
  <c r="H12" i="40"/>
  <c r="H6" i="42"/>
  <c r="F10" i="35"/>
  <c r="H20" i="40"/>
  <c r="F48" i="35"/>
  <c r="F49" i="35"/>
  <c r="P10" i="47"/>
  <c r="P14" i="47" s="1" a="1"/>
  <c r="O3" i="45"/>
  <c r="F43" i="35"/>
  <c r="O9" i="47"/>
  <c r="P8" i="45"/>
  <c r="P13" i="45" s="1" a="1"/>
  <c r="F36" i="35"/>
  <c r="F16" i="35"/>
  <c r="O6" i="45"/>
  <c r="O3" i="47"/>
  <c r="F12" i="35"/>
  <c r="R26" i="45"/>
  <c r="R29" i="45"/>
  <c r="R28" i="45"/>
  <c r="R27" i="45"/>
  <c r="R31" i="47"/>
  <c r="R34" i="47"/>
  <c r="R35" i="47"/>
  <c r="R33" i="47"/>
  <c r="R32" i="47"/>
  <c r="R36" i="47"/>
  <c r="V27" i="45" l="1"/>
  <c r="F5" i="48" s="1"/>
  <c r="V28" i="45"/>
  <c r="F6" i="48" s="1"/>
  <c r="V29" i="45"/>
  <c r="F7" i="48" s="1"/>
  <c r="V26" i="45"/>
  <c r="L20" i="40"/>
  <c r="L6" i="42"/>
  <c r="L12" i="40"/>
  <c r="L8" i="40"/>
  <c r="L3" i="42"/>
  <c r="L9" i="40"/>
  <c r="L9" i="42"/>
  <c r="L8" i="42"/>
  <c r="L17" i="40"/>
  <c r="L14" i="40"/>
  <c r="L5" i="42"/>
  <c r="L11" i="42"/>
  <c r="L11" i="40"/>
  <c r="L10" i="40"/>
  <c r="L4" i="40"/>
  <c r="L18" i="40"/>
  <c r="L4" i="42"/>
  <c r="L13" i="40"/>
  <c r="L16" i="40"/>
  <c r="L5" i="40"/>
  <c r="L6" i="40"/>
  <c r="L3" i="40"/>
  <c r="L7" i="40"/>
  <c r="L15" i="40"/>
  <c r="L10" i="42"/>
  <c r="L19" i="40"/>
  <c r="L7" i="42"/>
  <c r="Q13" i="39"/>
  <c r="W13" i="39" s="1"/>
  <c r="Q13" i="49"/>
  <c r="W13" i="49" s="1"/>
  <c r="Q13" i="48"/>
  <c r="W13" i="48" s="1"/>
  <c r="Q13" i="43"/>
  <c r="W13" i="43" s="1"/>
  <c r="V36" i="47"/>
  <c r="W36" i="47"/>
  <c r="V32" i="47"/>
  <c r="F5" i="49" s="1"/>
  <c r="W32" i="47"/>
  <c r="V33" i="47"/>
  <c r="F6" i="49" s="1"/>
  <c r="W33" i="47"/>
  <c r="W35" i="47"/>
  <c r="V35" i="47"/>
  <c r="W34" i="47"/>
  <c r="V34" i="47"/>
  <c r="F7" i="49" s="1"/>
  <c r="V31" i="47"/>
  <c r="W31" i="47"/>
  <c r="F3" i="48"/>
  <c r="F4" i="48"/>
  <c r="S17" i="47"/>
  <c r="S18" i="47"/>
  <c r="S13" i="47"/>
  <c r="S26" i="47"/>
  <c r="S23" i="47"/>
  <c r="S16" i="47"/>
  <c r="S25" i="47"/>
  <c r="S20" i="47"/>
  <c r="S19" i="47"/>
  <c r="S21" i="47"/>
  <c r="S24" i="47"/>
  <c r="S15" i="47"/>
  <c r="S27" i="47"/>
  <c r="S22" i="47"/>
  <c r="S14" i="47"/>
  <c r="P18" i="47"/>
  <c r="P16" i="47"/>
  <c r="P22" i="47"/>
  <c r="P21" i="47"/>
  <c r="P26" i="47"/>
  <c r="P14" i="47"/>
  <c r="P15" i="47"/>
  <c r="P27" i="47"/>
  <c r="P25" i="47"/>
  <c r="P17" i="47"/>
  <c r="P23" i="47"/>
  <c r="P20" i="47"/>
  <c r="P24" i="47"/>
  <c r="P19" i="47"/>
  <c r="P19" i="45"/>
  <c r="P18" i="45"/>
  <c r="P17" i="45"/>
  <c r="P15" i="45"/>
  <c r="P14" i="45"/>
  <c r="P13" i="45"/>
  <c r="P21" i="45"/>
  <c r="P16" i="45"/>
  <c r="P20" i="45"/>
  <c r="S21" i="45"/>
  <c r="S17" i="45"/>
  <c r="S19" i="45"/>
  <c r="S14" i="45"/>
  <c r="S20" i="45"/>
  <c r="S13" i="45"/>
  <c r="S12" i="45"/>
  <c r="S15" i="45"/>
  <c r="S16" i="45"/>
  <c r="S18" i="45"/>
  <c r="Q9" i="39"/>
  <c r="Q10" i="39"/>
  <c r="Q3" i="39"/>
  <c r="Q5" i="39"/>
  <c r="Q4" i="39"/>
  <c r="P10" i="39"/>
  <c r="P9" i="39"/>
  <c r="W9" i="39" s="1" a="1"/>
  <c r="P5" i="39"/>
  <c r="P4" i="39"/>
  <c r="P3" i="39"/>
  <c r="Q3" i="49"/>
  <c r="Q4" i="49"/>
  <c r="Q5" i="49"/>
  <c r="Q9" i="49"/>
  <c r="Q10" i="49"/>
  <c r="P10" i="49"/>
  <c r="P9" i="49"/>
  <c r="P3" i="49"/>
  <c r="P4" i="49"/>
  <c r="P5" i="49"/>
  <c r="P10" i="48"/>
  <c r="P9" i="48"/>
  <c r="W9" i="48" s="1" a="1"/>
  <c r="P4" i="48"/>
  <c r="P3" i="48"/>
  <c r="P5" i="48"/>
  <c r="Q10" i="48"/>
  <c r="Q9" i="48"/>
  <c r="Q5" i="48"/>
  <c r="Q3" i="48"/>
  <c r="Q4" i="48"/>
  <c r="Q5" i="43"/>
  <c r="Q4" i="43"/>
  <c r="Q3" i="43"/>
  <c r="Q10" i="43"/>
  <c r="Q9" i="43"/>
  <c r="P9" i="43"/>
  <c r="W9" i="43" s="1" a="1"/>
  <c r="P10" i="43"/>
  <c r="P4" i="43"/>
  <c r="P3" i="43"/>
  <c r="P5" i="43"/>
  <c r="O3" i="39"/>
  <c r="O5" i="39"/>
  <c r="O4" i="39"/>
  <c r="O3" i="49"/>
  <c r="W3" i="49" s="1" a="1"/>
  <c r="O4" i="49"/>
  <c r="O5" i="49"/>
  <c r="O5" i="48"/>
  <c r="O4" i="48"/>
  <c r="O3" i="48"/>
  <c r="O4" i="43"/>
  <c r="O3" i="43"/>
  <c r="O5" i="43"/>
  <c r="W3" i="48" l="1" a="1"/>
  <c r="Y5" i="48" s="1"/>
  <c r="W3" i="39" a="1"/>
  <c r="Y4" i="39" s="1"/>
  <c r="W3" i="43" a="1"/>
  <c r="W9" i="49" a="1"/>
  <c r="Y3" i="48"/>
  <c r="W5" i="48"/>
  <c r="X3" i="48"/>
  <c r="W3" i="48"/>
  <c r="X5" i="48"/>
  <c r="Y4" i="48"/>
  <c r="W5" i="49"/>
  <c r="X5" i="49"/>
  <c r="Y4" i="49"/>
  <c r="W4" i="49"/>
  <c r="Y5" i="49"/>
  <c r="X3" i="49"/>
  <c r="Y3" i="49"/>
  <c r="W3" i="49"/>
  <c r="X4" i="49"/>
  <c r="W3" i="39"/>
  <c r="Y3" i="39"/>
  <c r="W5" i="39"/>
  <c r="X4" i="39"/>
  <c r="W4" i="43"/>
  <c r="W3" i="43"/>
  <c r="X4" i="43"/>
  <c r="Y4" i="43"/>
  <c r="Y5" i="43"/>
  <c r="X3" i="43"/>
  <c r="Y3" i="43"/>
  <c r="X5" i="43"/>
  <c r="W5" i="43"/>
  <c r="X9" i="43"/>
  <c r="W10" i="43"/>
  <c r="X10" i="43"/>
  <c r="W9" i="43"/>
  <c r="W10" i="48"/>
  <c r="X9" i="48"/>
  <c r="W9" i="48"/>
  <c r="X10" i="48"/>
  <c r="X10" i="49"/>
  <c r="W10" i="49"/>
  <c r="X9" i="49"/>
  <c r="W9" i="49"/>
  <c r="X10" i="39"/>
  <c r="X9" i="39"/>
  <c r="W10" i="39"/>
  <c r="W9" i="39"/>
  <c r="F4" i="49"/>
  <c r="F3" i="49"/>
  <c r="X3" i="39" l="1"/>
  <c r="Y5" i="39"/>
  <c r="X4" i="48"/>
  <c r="X5" i="39"/>
  <c r="W4" i="39"/>
  <c r="W4" i="48"/>
  <c r="N15" i="33" l="1"/>
  <c r="N2" i="33"/>
  <c r="N1" i="42"/>
  <c r="R15" i="42"/>
  <c r="F5" i="43"/>
  <c r="N1" i="40"/>
  <c r="R9" i="40"/>
  <c r="R4" i="40"/>
  <c r="R7" i="40"/>
  <c r="R19" i="40"/>
  <c r="R11" i="40"/>
  <c r="N11" i="42"/>
  <c r="F4" i="43"/>
  <c r="F7" i="43"/>
  <c r="R6" i="42"/>
  <c r="R3" i="42"/>
  <c r="N10" i="42"/>
  <c r="R15" i="40"/>
  <c r="F4" i="39"/>
  <c r="R18" i="42"/>
  <c r="R10" i="42"/>
  <c r="N17" i="40"/>
  <c r="N6" i="40"/>
  <c r="N10" i="40"/>
  <c r="R21" i="40"/>
  <c r="R14" i="40"/>
  <c r="R8" i="42"/>
  <c r="N2" i="42"/>
  <c r="N14" i="40"/>
  <c r="N4" i="42"/>
  <c r="R13" i="42"/>
  <c r="N9" i="40"/>
  <c r="R14" i="42"/>
  <c r="F5" i="39"/>
  <c r="N2" i="40"/>
  <c r="N4" i="40"/>
  <c r="N18" i="40"/>
  <c r="R12" i="42"/>
  <c r="R2" i="42"/>
  <c r="N12" i="40"/>
  <c r="R5" i="40"/>
  <c r="N8" i="42"/>
  <c r="R19" i="42"/>
  <c r="N7" i="42"/>
  <c r="N7" i="40"/>
  <c r="N20" i="40"/>
  <c r="R16" i="42"/>
  <c r="R11" i="42"/>
  <c r="N16" i="40"/>
  <c r="N6" i="42"/>
  <c r="R13" i="40"/>
  <c r="R6" i="40"/>
  <c r="F6" i="39"/>
  <c r="N19" i="40"/>
  <c r="F6" i="43"/>
  <c r="R22" i="40"/>
  <c r="R10" i="40"/>
  <c r="R12" i="40"/>
  <c r="R20" i="42"/>
  <c r="R8" i="40"/>
  <c r="R20" i="40"/>
  <c r="N5" i="40"/>
  <c r="F7" i="39"/>
  <c r="N8" i="40"/>
  <c r="N3" i="40"/>
  <c r="N3" i="42"/>
  <c r="R9" i="42"/>
  <c r="R18" i="40"/>
  <c r="R7" i="42"/>
  <c r="R4" i="42"/>
  <c r="R5" i="42"/>
  <c r="N11" i="40"/>
  <c r="N9" i="42"/>
  <c r="R17" i="42"/>
  <c r="N5" i="42"/>
  <c r="N15" i="40"/>
  <c r="R2" i="40"/>
  <c r="R3" i="40"/>
  <c r="R17" i="40"/>
  <c r="N13" i="40"/>
  <c r="R16" i="40"/>
  <c r="R533" i="42"/>
  <c r="R532" i="42"/>
  <c r="R531" i="42"/>
  <c r="R530" i="42"/>
  <c r="R529" i="42"/>
  <c r="R528" i="42"/>
  <c r="R527" i="42"/>
  <c r="R526" i="42"/>
  <c r="R525" i="42"/>
  <c r="R524" i="42"/>
  <c r="R523" i="42"/>
  <c r="R522" i="42"/>
  <c r="R521" i="42"/>
  <c r="R520" i="42"/>
  <c r="R519" i="42"/>
  <c r="R518" i="42"/>
  <c r="R517" i="42"/>
  <c r="R516" i="42"/>
  <c r="R515" i="42"/>
  <c r="R514" i="42"/>
  <c r="R513" i="42"/>
  <c r="R512" i="42"/>
  <c r="R511" i="42"/>
  <c r="R510" i="42"/>
  <c r="R509" i="42"/>
  <c r="R508" i="42"/>
  <c r="R507" i="42"/>
  <c r="R506" i="42"/>
  <c r="R505" i="42"/>
  <c r="R504" i="42"/>
  <c r="R503" i="42"/>
  <c r="R502" i="42"/>
  <c r="R501" i="42"/>
  <c r="R500" i="42"/>
  <c r="R499" i="42"/>
  <c r="R498" i="42"/>
  <c r="R497" i="42"/>
  <c r="R496" i="42"/>
  <c r="R495" i="42"/>
  <c r="R494" i="42"/>
  <c r="R493" i="42"/>
  <c r="R492" i="42"/>
  <c r="R491" i="42"/>
  <c r="R490" i="42"/>
  <c r="R489" i="42"/>
  <c r="R488" i="42"/>
  <c r="R487" i="42"/>
  <c r="R486" i="42"/>
  <c r="R485" i="42"/>
  <c r="R484" i="42"/>
  <c r="R483" i="42"/>
  <c r="R482" i="42"/>
  <c r="R481" i="42"/>
  <c r="R480" i="42"/>
  <c r="R479" i="42"/>
  <c r="R478" i="42"/>
  <c r="R477" i="42"/>
  <c r="R476" i="42"/>
  <c r="R475" i="42"/>
  <c r="R474" i="42"/>
  <c r="R473" i="42"/>
  <c r="R472" i="42"/>
  <c r="R471" i="42"/>
  <c r="R470" i="42"/>
  <c r="R469" i="42"/>
  <c r="R468" i="42"/>
  <c r="R467" i="42"/>
  <c r="R466" i="42"/>
  <c r="R465" i="42"/>
  <c r="R464" i="42"/>
  <c r="R463" i="42"/>
  <c r="R462" i="42"/>
  <c r="R461" i="42"/>
  <c r="R460" i="42"/>
  <c r="R459" i="42"/>
  <c r="R458" i="42"/>
  <c r="R457" i="42"/>
  <c r="R456" i="42"/>
  <c r="R455" i="42"/>
  <c r="R454" i="42"/>
  <c r="R453" i="42"/>
  <c r="R452" i="42"/>
  <c r="R451" i="42"/>
  <c r="R450" i="42"/>
  <c r="R449" i="42"/>
  <c r="R448" i="42"/>
  <c r="R447" i="42"/>
  <c r="R446" i="42"/>
  <c r="R445" i="42"/>
  <c r="R444" i="42"/>
  <c r="R443" i="42"/>
  <c r="R442" i="42"/>
  <c r="R441" i="42"/>
  <c r="R440" i="42"/>
  <c r="R439" i="42"/>
  <c r="R438" i="42"/>
  <c r="R437" i="42"/>
  <c r="R436" i="42"/>
  <c r="R435" i="42"/>
  <c r="R434" i="42"/>
  <c r="R433" i="42"/>
  <c r="R432" i="42"/>
  <c r="R431" i="42"/>
  <c r="R430" i="42"/>
  <c r="R429" i="42"/>
  <c r="R428" i="42"/>
  <c r="R427" i="42"/>
  <c r="R426" i="42"/>
  <c r="R425" i="42"/>
  <c r="R424" i="42"/>
  <c r="R423" i="42"/>
  <c r="R422" i="42"/>
  <c r="R421" i="42"/>
  <c r="O5" i="42" l="1"/>
  <c r="O9" i="42"/>
  <c r="O3" i="42"/>
  <c r="O6" i="42"/>
  <c r="O7" i="42"/>
  <c r="O8" i="42"/>
  <c r="O2" i="40"/>
  <c r="O4" i="42"/>
  <c r="O2" i="42"/>
  <c r="O10" i="42"/>
  <c r="O11" i="42"/>
  <c r="O8" i="40"/>
  <c r="O7" i="40"/>
  <c r="O3" i="40"/>
  <c r="O9" i="40"/>
  <c r="O10" i="40"/>
  <c r="O19" i="40"/>
  <c r="O12" i="40"/>
  <c r="O20" i="40"/>
  <c r="O13" i="40"/>
  <c r="O17" i="40"/>
  <c r="O14" i="40"/>
  <c r="O11" i="40"/>
  <c r="O4" i="40"/>
  <c r="O6" i="40"/>
  <c r="O15" i="40"/>
  <c r="O18" i="40"/>
  <c r="O16" i="40"/>
  <c r="O5" i="40"/>
  <c r="R23" i="40"/>
  <c r="R21" i="42"/>
  <c r="R22" i="42"/>
  <c r="R24" i="40"/>
  <c r="R25" i="40"/>
  <c r="R23" i="42"/>
  <c r="R24" i="42"/>
  <c r="O14" i="47" a="1"/>
  <c r="U3" i="39" a="1"/>
  <c r="O13" i="45" a="1"/>
  <c r="U9" i="43" a="1"/>
  <c r="U3" i="43" a="1"/>
  <c r="U9" i="39" a="1"/>
  <c r="U13" i="43" a="1"/>
  <c r="U13" i="39" a="1"/>
  <c r="R25" i="42"/>
  <c r="R26" i="40"/>
  <c r="U13" i="39"/>
  <c r="S13" i="39"/>
  <c r="U9" i="43"/>
  <c r="O20" i="45"/>
  <c r="O26" i="47"/>
  <c r="O15" i="47"/>
  <c r="U4" i="39"/>
  <c r="S3" i="39" s="1" a="1"/>
  <c r="S4" i="39" s="1"/>
  <c r="U10" i="39"/>
  <c r="U5" i="39"/>
  <c r="O16" i="45"/>
  <c r="U5" i="43"/>
  <c r="O23" i="47"/>
  <c r="O18" i="47"/>
  <c r="U10" i="43"/>
  <c r="U13" i="43"/>
  <c r="S13" i="43"/>
  <c r="O14" i="45"/>
  <c r="O17" i="45"/>
  <c r="O19" i="47"/>
  <c r="O16" i="47"/>
  <c r="O14" i="47"/>
  <c r="O18" i="45"/>
  <c r="U3" i="43"/>
  <c r="S3" i="43" s="1" a="1"/>
  <c r="O20" i="47"/>
  <c r="O25" i="47"/>
  <c r="O21" i="45"/>
  <c r="O15" i="45"/>
  <c r="O21" i="47"/>
  <c r="U9" i="39"/>
  <c r="O13" i="45"/>
  <c r="O17" i="47"/>
  <c r="O22" i="47"/>
  <c r="U3" i="39"/>
  <c r="O19" i="45"/>
  <c r="U4" i="43"/>
  <c r="O27" i="47"/>
  <c r="O24" i="47"/>
  <c r="R27" i="40"/>
  <c r="R26" i="42"/>
  <c r="S4" i="43" l="1"/>
  <c r="S5" i="43"/>
  <c r="S3" i="43"/>
  <c r="S9" i="39" a="1"/>
  <c r="S9" i="43" a="1"/>
  <c r="AD26" i="43"/>
  <c r="AD32" i="43"/>
  <c r="AD33" i="43"/>
  <c r="AD18" i="43"/>
  <c r="AD3" i="43"/>
  <c r="AD23" i="43"/>
  <c r="AD27" i="43"/>
  <c r="AD41" i="43"/>
  <c r="AD29" i="43"/>
  <c r="J23" i="39"/>
  <c r="AD124" i="39"/>
  <c r="AD87" i="39"/>
  <c r="AD34" i="39"/>
  <c r="AD74" i="39"/>
  <c r="AD79" i="39"/>
  <c r="AD15" i="39"/>
  <c r="AD58" i="39"/>
  <c r="AD84" i="39"/>
  <c r="AD73" i="39"/>
  <c r="AD8" i="39"/>
  <c r="AD55" i="39"/>
  <c r="AD128" i="39"/>
  <c r="AD76" i="39"/>
  <c r="AD81" i="39"/>
  <c r="AD10" i="39"/>
  <c r="AD127" i="39"/>
  <c r="S3" i="39"/>
  <c r="AD53" i="43"/>
  <c r="J18" i="43"/>
  <c r="AD107" i="39"/>
  <c r="AD118" i="39"/>
  <c r="AD50" i="39"/>
  <c r="J22" i="39"/>
  <c r="AD25" i="39"/>
  <c r="J20" i="39"/>
  <c r="AD108" i="39"/>
  <c r="AD23" i="39"/>
  <c r="AD69" i="39"/>
  <c r="AD12" i="39"/>
  <c r="AD66" i="39"/>
  <c r="AD77" i="39"/>
  <c r="AD62" i="39"/>
  <c r="S5" i="39"/>
  <c r="AF77" i="39" s="1"/>
  <c r="AD13" i="43"/>
  <c r="AD49" i="43"/>
  <c r="AD42" i="43"/>
  <c r="AD10" i="43"/>
  <c r="AD38" i="43"/>
  <c r="J14" i="43"/>
  <c r="AD4" i="43"/>
  <c r="AD21" i="43"/>
  <c r="AD22" i="43"/>
  <c r="AD122" i="39"/>
  <c r="AD27" i="39"/>
  <c r="AD126" i="39"/>
  <c r="AD91" i="39"/>
  <c r="AD29" i="39"/>
  <c r="AD54" i="39"/>
  <c r="AD98" i="39"/>
  <c r="AD37" i="39"/>
  <c r="J14" i="39"/>
  <c r="AD13" i="39"/>
  <c r="AD100" i="39"/>
  <c r="AD85" i="39"/>
  <c r="AD117" i="39"/>
  <c r="AD56" i="39"/>
  <c r="AD53" i="39"/>
  <c r="AD93" i="39"/>
  <c r="AD52" i="39"/>
  <c r="AD64" i="43"/>
  <c r="AD35" i="43"/>
  <c r="AD34" i="43"/>
  <c r="AD54" i="43"/>
  <c r="AD33" i="39"/>
  <c r="AD103" i="39"/>
  <c r="AD31" i="39"/>
  <c r="J21" i="39"/>
  <c r="AD113" i="39"/>
  <c r="AD9" i="39"/>
  <c r="AD32" i="39"/>
  <c r="AD106" i="39"/>
  <c r="AD18" i="39"/>
  <c r="AD6" i="39"/>
  <c r="AD14" i="39"/>
  <c r="J15" i="39"/>
  <c r="AD68" i="39"/>
  <c r="AD83" i="39"/>
  <c r="AD101" i="39"/>
  <c r="AD24" i="39"/>
  <c r="AD86" i="39"/>
  <c r="AD8" i="43"/>
  <c r="AD12" i="43"/>
  <c r="AD60" i="43"/>
  <c r="AD14" i="43"/>
  <c r="AD28" i="43"/>
  <c r="J15" i="43"/>
  <c r="AD58" i="43"/>
  <c r="AD55" i="43"/>
  <c r="AD89" i="39"/>
  <c r="AD130" i="39"/>
  <c r="AD35" i="39"/>
  <c r="AD40" i="39"/>
  <c r="AD49" i="39"/>
  <c r="AD131" i="39"/>
  <c r="AD94" i="39"/>
  <c r="AD45" i="39"/>
  <c r="AD46" i="39"/>
  <c r="AD114" i="39"/>
  <c r="AD42" i="39"/>
  <c r="AD67" i="39"/>
  <c r="AD30" i="39"/>
  <c r="AD61" i="39"/>
  <c r="AD17" i="39"/>
  <c r="AD36" i="39"/>
  <c r="AD64" i="39"/>
  <c r="J16" i="43"/>
  <c r="AD44" i="43"/>
  <c r="AD28" i="39"/>
  <c r="AD115" i="39"/>
  <c r="AD3" i="39"/>
  <c r="AD99" i="39"/>
  <c r="AD4" i="39"/>
  <c r="AD119" i="39"/>
  <c r="AD132" i="39"/>
  <c r="AD5" i="39"/>
  <c r="AD16" i="39"/>
  <c r="AD125" i="39"/>
  <c r="AD78" i="39"/>
  <c r="AD72" i="39"/>
  <c r="AD112" i="39"/>
  <c r="AD121" i="39"/>
  <c r="AD7" i="39"/>
  <c r="AD11" i="39"/>
  <c r="AD15" i="43"/>
  <c r="AD46" i="43"/>
  <c r="AD31" i="43"/>
  <c r="AD5" i="43"/>
  <c r="AD63" i="43"/>
  <c r="AD56" i="43"/>
  <c r="AD30" i="43"/>
  <c r="AD16" i="43"/>
  <c r="AD50" i="43"/>
  <c r="AD21" i="39"/>
  <c r="J17" i="39"/>
  <c r="J16" i="39"/>
  <c r="AD71" i="39"/>
  <c r="AD63" i="39"/>
  <c r="AD39" i="39"/>
  <c r="AD96" i="39"/>
  <c r="J20" i="43"/>
  <c r="AD62" i="43"/>
  <c r="AD57" i="43"/>
  <c r="AD43" i="43"/>
  <c r="AD40" i="43"/>
  <c r="AD11" i="43"/>
  <c r="AD17" i="43"/>
  <c r="AD24" i="43"/>
  <c r="J17" i="43"/>
  <c r="AD129" i="39"/>
  <c r="AD44" i="39"/>
  <c r="AD104" i="39"/>
  <c r="AD38" i="39"/>
  <c r="AD105" i="39"/>
  <c r="AD43" i="39"/>
  <c r="AD65" i="39"/>
  <c r="AD26" i="39"/>
  <c r="AD9" i="43"/>
  <c r="AD19" i="43"/>
  <c r="AD48" i="43"/>
  <c r="AD7" i="43"/>
  <c r="AD45" i="43"/>
  <c r="AD65" i="43"/>
  <c r="AD52" i="43"/>
  <c r="AD20" i="43"/>
  <c r="J19" i="43"/>
  <c r="AD82" i="39"/>
  <c r="AD22" i="39"/>
  <c r="AD80" i="39"/>
  <c r="AD123" i="39"/>
  <c r="AD51" i="39"/>
  <c r="AD111" i="39"/>
  <c r="AD60" i="39"/>
  <c r="AD109" i="39"/>
  <c r="J18" i="39"/>
  <c r="AD47" i="43"/>
  <c r="AD6" i="43"/>
  <c r="AD36" i="43"/>
  <c r="AD59" i="43"/>
  <c r="AD39" i="43"/>
  <c r="AD25" i="43"/>
  <c r="AD37" i="43"/>
  <c r="AD51" i="43"/>
  <c r="AD61" i="43"/>
  <c r="AD75" i="39"/>
  <c r="AD47" i="39"/>
  <c r="AD92" i="39"/>
  <c r="AD116" i="39"/>
  <c r="AD88" i="39"/>
  <c r="AD90" i="39"/>
  <c r="AD102" i="39"/>
  <c r="AD70" i="39"/>
  <c r="AD57" i="39"/>
  <c r="AD59" i="39"/>
  <c r="J19" i="39"/>
  <c r="AD48" i="39"/>
  <c r="AD95" i="39"/>
  <c r="AD41" i="39"/>
  <c r="AD110" i="39"/>
  <c r="AD97" i="39"/>
  <c r="AD20" i="39"/>
  <c r="AD19" i="39"/>
  <c r="AD120" i="39"/>
  <c r="R27" i="42"/>
  <c r="R28" i="40"/>
  <c r="AF119" i="39" l="1"/>
  <c r="AF131" i="39"/>
  <c r="AF33" i="39"/>
  <c r="L19" i="39"/>
  <c r="C32" i="39" s="1"/>
  <c r="S9" i="43"/>
  <c r="S10" i="43"/>
  <c r="S10" i="39"/>
  <c r="S9" i="39"/>
  <c r="AF95" i="39"/>
  <c r="AF34" i="43"/>
  <c r="AF21" i="43"/>
  <c r="AF22" i="43"/>
  <c r="AF28" i="43"/>
  <c r="AF4" i="43"/>
  <c r="AF41" i="43"/>
  <c r="AF49" i="43"/>
  <c r="AF56" i="43"/>
  <c r="AF65" i="43"/>
  <c r="AF6" i="43"/>
  <c r="L16" i="43"/>
  <c r="C26" i="43" s="1"/>
  <c r="AF35" i="43"/>
  <c r="AF30" i="43"/>
  <c r="AF24" i="43"/>
  <c r="AF40" i="43"/>
  <c r="AF48" i="43"/>
  <c r="AF57" i="43"/>
  <c r="AF64" i="43"/>
  <c r="AF23" i="43"/>
  <c r="AF3" i="43"/>
  <c r="AF20" i="43"/>
  <c r="AF32" i="43"/>
  <c r="AF38" i="43"/>
  <c r="AF50" i="43"/>
  <c r="AF60" i="43"/>
  <c r="AF16" i="43"/>
  <c r="AF63" i="43"/>
  <c r="AF29" i="43"/>
  <c r="AF15" i="43"/>
  <c r="AF13" i="43"/>
  <c r="AF14" i="43"/>
  <c r="AF39" i="43"/>
  <c r="AF51" i="43"/>
  <c r="AF61" i="43"/>
  <c r="AF37" i="43"/>
  <c r="AF17" i="43"/>
  <c r="AF42" i="43"/>
  <c r="AF62" i="43"/>
  <c r="AF5" i="43"/>
  <c r="AF18" i="43"/>
  <c r="L18" i="43"/>
  <c r="C28" i="43" s="1"/>
  <c r="AF53" i="43"/>
  <c r="AF36" i="43"/>
  <c r="AF11" i="43"/>
  <c r="AF52" i="43"/>
  <c r="AF43" i="43"/>
  <c r="AF33" i="43"/>
  <c r="AF19" i="43"/>
  <c r="AF44" i="43"/>
  <c r="L14" i="43"/>
  <c r="C24" i="43" s="1"/>
  <c r="AF10" i="43"/>
  <c r="AF55" i="43"/>
  <c r="AF31" i="43"/>
  <c r="AF58" i="43"/>
  <c r="L19" i="43"/>
  <c r="C29" i="43" s="1"/>
  <c r="AF26" i="43"/>
  <c r="AF45" i="43"/>
  <c r="AF27" i="43"/>
  <c r="AF9" i="43"/>
  <c r="AF46" i="43"/>
  <c r="AF25" i="43"/>
  <c r="AF47" i="43"/>
  <c r="L15" i="43"/>
  <c r="C25" i="43" s="1"/>
  <c r="AF54" i="43"/>
  <c r="AF7" i="43"/>
  <c r="AF12" i="43"/>
  <c r="L20" i="43"/>
  <c r="C30" i="43" s="1"/>
  <c r="L17" i="43"/>
  <c r="C27" i="43" s="1"/>
  <c r="AF59" i="43"/>
  <c r="AF8" i="43"/>
  <c r="AF7" i="39"/>
  <c r="AF53" i="39"/>
  <c r="AF107" i="39"/>
  <c r="L14" i="39"/>
  <c r="C27" i="39"/>
  <c r="AF71" i="39"/>
  <c r="AF17" i="39"/>
  <c r="AF58" i="39"/>
  <c r="AF62" i="39"/>
  <c r="AF85" i="39"/>
  <c r="AF73" i="39"/>
  <c r="AF117" i="39"/>
  <c r="AF63" i="39"/>
  <c r="AF18" i="39"/>
  <c r="AF80" i="39"/>
  <c r="AF70" i="39"/>
  <c r="L15" i="39"/>
  <c r="C28" i="39" s="1"/>
  <c r="AF111" i="39"/>
  <c r="AF105" i="39"/>
  <c r="L16" i="39"/>
  <c r="C29" i="39"/>
  <c r="AF14" i="39"/>
  <c r="AF44" i="39"/>
  <c r="AF128" i="39"/>
  <c r="R29" i="40"/>
  <c r="R28" i="42"/>
  <c r="AE110" i="39" l="1"/>
  <c r="AE59" i="39"/>
  <c r="AE86" i="39"/>
  <c r="AE8" i="39"/>
  <c r="K17" i="39"/>
  <c r="AE103" i="39"/>
  <c r="AE91" i="39"/>
  <c r="AE47" i="39"/>
  <c r="K16" i="39"/>
  <c r="AE120" i="39"/>
  <c r="AE17" i="39"/>
  <c r="AE78" i="39"/>
  <c r="AE89" i="39"/>
  <c r="AE6" i="39"/>
  <c r="AE4" i="39"/>
  <c r="AE102" i="39"/>
  <c r="AE11" i="39"/>
  <c r="AE93" i="39"/>
  <c r="AE118" i="39"/>
  <c r="AE111" i="39"/>
  <c r="AE74" i="39"/>
  <c r="AE114" i="39"/>
  <c r="AE37" i="39"/>
  <c r="AE15" i="39"/>
  <c r="AE52" i="39"/>
  <c r="AE13" i="39"/>
  <c r="AE18" i="39"/>
  <c r="AE38" i="39"/>
  <c r="AE71" i="39"/>
  <c r="AE107" i="39"/>
  <c r="K15" i="39"/>
  <c r="AE24" i="39"/>
  <c r="AE53" i="39"/>
  <c r="AE69" i="39"/>
  <c r="AE66" i="39"/>
  <c r="AE23" i="39"/>
  <c r="AE124" i="39"/>
  <c r="AE81" i="39"/>
  <c r="AE131" i="39"/>
  <c r="AE125" i="39"/>
  <c r="K21" i="39"/>
  <c r="AE42" i="39"/>
  <c r="AE113" i="39"/>
  <c r="AE26" i="39"/>
  <c r="AE109" i="39"/>
  <c r="AE87" i="39"/>
  <c r="AE119" i="39"/>
  <c r="AE56" i="39"/>
  <c r="AE46" i="39"/>
  <c r="AE58" i="39"/>
  <c r="AE82" i="39"/>
  <c r="AE49" i="39"/>
  <c r="AE9" i="39"/>
  <c r="K20" i="39"/>
  <c r="AE73" i="39"/>
  <c r="AE12" i="39"/>
  <c r="AE123" i="39"/>
  <c r="AE117" i="39"/>
  <c r="AE96" i="39"/>
  <c r="AE54" i="39"/>
  <c r="AE126" i="39"/>
  <c r="AE101" i="39"/>
  <c r="AE105" i="39"/>
  <c r="AE108" i="39"/>
  <c r="AE90" i="39"/>
  <c r="AE32" i="39"/>
  <c r="AE95" i="39"/>
  <c r="AE98" i="39"/>
  <c r="AE72" i="39"/>
  <c r="AE20" i="39"/>
  <c r="AE33" i="39"/>
  <c r="K19" i="39"/>
  <c r="AE67" i="39"/>
  <c r="AE45" i="39"/>
  <c r="AE60" i="39"/>
  <c r="AE19" i="39"/>
  <c r="AE22" i="39"/>
  <c r="AE75" i="39"/>
  <c r="AE129" i="39"/>
  <c r="AE50" i="39"/>
  <c r="AE100" i="39"/>
  <c r="AE84" i="39"/>
  <c r="AE25" i="39"/>
  <c r="AE14" i="39"/>
  <c r="AE28" i="39"/>
  <c r="AE76" i="39"/>
  <c r="K14" i="39"/>
  <c r="AE112" i="39"/>
  <c r="AE88" i="39"/>
  <c r="AE21" i="39"/>
  <c r="K23" i="39"/>
  <c r="AE30" i="39"/>
  <c r="AE41" i="39"/>
  <c r="AE116" i="39"/>
  <c r="AE55" i="39"/>
  <c r="AE127" i="39"/>
  <c r="AE36" i="39"/>
  <c r="AE80" i="39"/>
  <c r="AE35" i="39"/>
  <c r="AE65" i="39"/>
  <c r="AE29" i="39"/>
  <c r="AE68" i="39"/>
  <c r="AE27" i="39"/>
  <c r="AE57" i="39"/>
  <c r="AE130" i="39"/>
  <c r="AE43" i="39"/>
  <c r="AE3" i="39"/>
  <c r="AE44" i="39"/>
  <c r="AE122" i="39"/>
  <c r="AE48" i="39"/>
  <c r="AE92" i="39"/>
  <c r="AE128" i="39"/>
  <c r="AE16" i="39"/>
  <c r="AE83" i="39"/>
  <c r="AE31" i="39"/>
  <c r="AE40" i="39"/>
  <c r="AE61" i="39"/>
  <c r="AE64" i="39"/>
  <c r="AE34" i="39"/>
  <c r="AE5" i="39"/>
  <c r="AE99" i="39"/>
  <c r="AE51" i="39"/>
  <c r="AE77" i="39"/>
  <c r="AE39" i="39"/>
  <c r="AE85" i="39"/>
  <c r="K22" i="39"/>
  <c r="AE121" i="39"/>
  <c r="K18" i="39"/>
  <c r="AE106" i="39"/>
  <c r="AE132" i="39"/>
  <c r="AE97" i="39"/>
  <c r="AE70" i="39"/>
  <c r="AE62" i="39"/>
  <c r="AE7" i="39"/>
  <c r="AE10" i="39"/>
  <c r="AE104" i="39"/>
  <c r="AE63" i="39"/>
  <c r="AE94" i="39"/>
  <c r="AE79" i="39"/>
  <c r="AE115" i="39"/>
  <c r="K19" i="43"/>
  <c r="AE32" i="43"/>
  <c r="AE9" i="43"/>
  <c r="AE26" i="43"/>
  <c r="AE3" i="43"/>
  <c r="AE42" i="43"/>
  <c r="AE50" i="43"/>
  <c r="AE58" i="43"/>
  <c r="K17" i="43"/>
  <c r="AE28" i="43"/>
  <c r="AE10" i="43"/>
  <c r="AE21" i="43"/>
  <c r="AE7" i="43"/>
  <c r="AE43" i="43"/>
  <c r="AE51" i="43"/>
  <c r="AE59" i="43"/>
  <c r="K15" i="43"/>
  <c r="AE36" i="43"/>
  <c r="AE6" i="43"/>
  <c r="K20" i="43"/>
  <c r="AE44" i="43"/>
  <c r="AE54" i="43"/>
  <c r="AE64" i="43"/>
  <c r="AE35" i="43"/>
  <c r="AE16" i="43"/>
  <c r="AE33" i="43"/>
  <c r="AE12" i="43"/>
  <c r="AE4" i="43"/>
  <c r="AE45" i="43"/>
  <c r="AE55" i="43"/>
  <c r="AE65" i="43"/>
  <c r="AE31" i="43"/>
  <c r="AE22" i="43"/>
  <c r="AE30" i="43"/>
  <c r="AE46" i="43"/>
  <c r="AE56" i="43"/>
  <c r="AE27" i="43"/>
  <c r="AE17" i="43"/>
  <c r="AE18" i="43"/>
  <c r="AE57" i="43"/>
  <c r="AE37" i="43"/>
  <c r="AE47" i="43"/>
  <c r="K16" i="43"/>
  <c r="AE11" i="43"/>
  <c r="AE38" i="43"/>
  <c r="AE60" i="43"/>
  <c r="AE41" i="43"/>
  <c r="AE49" i="43"/>
  <c r="AE20" i="43"/>
  <c r="AE52" i="43"/>
  <c r="K14" i="43"/>
  <c r="AE19" i="43"/>
  <c r="AE39" i="43"/>
  <c r="AE61" i="43"/>
  <c r="AE5" i="43"/>
  <c r="AE34" i="43"/>
  <c r="AE40" i="43"/>
  <c r="AE62" i="43"/>
  <c r="K18" i="43"/>
  <c r="AE13" i="43"/>
  <c r="AE63" i="43"/>
  <c r="AE23" i="43"/>
  <c r="AE29" i="43"/>
  <c r="AE15" i="43"/>
  <c r="AE25" i="43"/>
  <c r="AE48" i="43"/>
  <c r="AE14" i="43"/>
  <c r="AE24" i="43"/>
  <c r="AE53" i="43"/>
  <c r="AE8" i="43"/>
  <c r="L17" i="39"/>
  <c r="C30" i="39"/>
  <c r="R29" i="42"/>
  <c r="R30" i="40"/>
  <c r="L18" i="39"/>
  <c r="C31" i="39" s="1"/>
  <c r="R31" i="40"/>
  <c r="R30" i="42"/>
  <c r="L20" i="39"/>
  <c r="C33" i="39"/>
  <c r="R31" i="42"/>
  <c r="R32" i="40"/>
  <c r="L21" i="39"/>
  <c r="C34" i="39"/>
  <c r="R33" i="40"/>
  <c r="R32" i="42"/>
  <c r="L22" i="39"/>
  <c r="C35" i="39"/>
  <c r="R33" i="42"/>
  <c r="R34" i="40"/>
  <c r="L23" i="39"/>
  <c r="C36" i="39"/>
  <c r="R35" i="40"/>
  <c r="R34" i="42"/>
  <c r="AF34" i="39"/>
  <c r="AF56" i="39"/>
  <c r="AF82" i="39"/>
  <c r="AF97" i="39"/>
  <c r="AF65" i="39"/>
  <c r="AF55" i="39"/>
  <c r="AF54" i="39"/>
  <c r="AF83" i="39"/>
  <c r="AF87" i="39"/>
  <c r="AF88" i="39"/>
  <c r="AF25" i="39"/>
  <c r="AF94" i="39"/>
  <c r="AF35" i="39"/>
  <c r="AF89" i="39"/>
  <c r="AF47" i="39"/>
  <c r="AF126" i="39"/>
  <c r="AF102" i="39"/>
  <c r="AF113" i="39"/>
  <c r="AF61" i="39"/>
  <c r="AF49" i="39"/>
  <c r="AF31" i="39"/>
  <c r="AF11" i="39"/>
  <c r="AF68" i="39"/>
  <c r="AF115" i="39"/>
  <c r="AF64" i="39"/>
  <c r="AF38" i="39"/>
  <c r="AF114" i="39"/>
  <c r="AF99" i="39"/>
  <c r="AF32" i="39"/>
  <c r="AF106" i="39"/>
  <c r="AF118" i="39"/>
  <c r="AF98" i="39"/>
  <c r="AF23" i="39"/>
  <c r="AF19" i="39"/>
  <c r="AF122" i="39"/>
  <c r="AF116" i="39"/>
  <c r="AF41" i="39"/>
  <c r="AF72" i="39"/>
  <c r="AF9" i="39"/>
  <c r="AF130" i="39"/>
  <c r="AF66" i="39"/>
  <c r="AF123" i="39"/>
  <c r="AF78" i="39"/>
  <c r="AF10" i="39"/>
  <c r="AF39" i="39"/>
  <c r="AF50" i="39"/>
  <c r="AF57" i="39"/>
  <c r="AF60" i="39"/>
  <c r="AF110" i="39"/>
  <c r="AF67" i="39"/>
  <c r="AF43" i="39"/>
  <c r="AF75" i="39"/>
  <c r="AF132" i="39"/>
  <c r="AF29" i="39"/>
  <c r="AF46" i="39"/>
  <c r="AF103" i="39"/>
  <c r="AF108" i="39"/>
  <c r="AF22" i="39"/>
  <c r="AF81" i="39"/>
  <c r="AF124" i="39"/>
  <c r="AF112" i="39"/>
  <c r="AF91" i="39"/>
  <c r="AF24" i="39"/>
  <c r="AF76" i="39"/>
  <c r="AF30" i="39"/>
  <c r="AF86" i="39"/>
  <c r="AF15" i="39"/>
  <c r="AF28" i="39"/>
  <c r="AF4" i="39"/>
  <c r="AF101" i="39"/>
  <c r="AF6" i="39"/>
  <c r="AF51" i="39"/>
  <c r="AF26" i="39"/>
  <c r="AF5" i="39"/>
  <c r="AF21" i="39"/>
  <c r="AF121" i="39"/>
  <c r="AF100" i="39"/>
  <c r="AF92" i="39"/>
  <c r="AF84" i="39"/>
  <c r="AF42" i="39"/>
  <c r="AF109" i="39"/>
  <c r="AF52" i="39"/>
  <c r="AF59" i="39"/>
  <c r="AF12" i="39"/>
  <c r="AF16" i="39"/>
  <c r="AF74" i="39"/>
  <c r="AF69" i="39"/>
  <c r="AF40" i="39"/>
  <c r="AF3" i="39"/>
  <c r="AF93" i="39"/>
  <c r="AF120" i="39"/>
  <c r="AF37" i="39"/>
  <c r="AF36" i="39"/>
  <c r="AF48" i="39"/>
  <c r="AF27" i="39"/>
  <c r="AF20" i="39"/>
  <c r="AF13" i="39"/>
  <c r="AF79" i="39"/>
  <c r="AF96" i="39"/>
  <c r="AF129" i="39"/>
  <c r="AF127" i="39"/>
  <c r="AF8" i="39"/>
  <c r="AF90" i="39"/>
  <c r="AF104" i="39"/>
  <c r="AF125" i="39"/>
  <c r="AF45" i="39"/>
  <c r="R35" i="42"/>
  <c r="R36" i="40"/>
  <c r="U9" i="48" a="1"/>
  <c r="U3" i="48" a="1"/>
  <c r="U13" i="48" a="1"/>
  <c r="U9" i="49" a="1"/>
  <c r="U13" i="49" a="1"/>
  <c r="U3" i="49" a="1"/>
  <c r="R37" i="40"/>
  <c r="R36" i="42"/>
  <c r="U9" i="48"/>
  <c r="U13" i="48"/>
  <c r="S13" i="48" s="1"/>
  <c r="U5" i="49"/>
  <c r="U9" i="49"/>
  <c r="S9" i="49" s="1" a="1"/>
  <c r="U4" i="48"/>
  <c r="U10" i="48"/>
  <c r="U3" i="49"/>
  <c r="S3" i="49" s="1" a="1"/>
  <c r="U5" i="48"/>
  <c r="U10" i="49"/>
  <c r="U3" i="48"/>
  <c r="U13" i="49"/>
  <c r="S13" i="49" s="1"/>
  <c r="U4" i="49"/>
  <c r="D38" i="29"/>
  <c r="G33" i="35"/>
  <c r="G7" i="35"/>
  <c r="G28" i="35"/>
  <c r="G35" i="35"/>
  <c r="G5" i="35"/>
  <c r="G4" i="35"/>
  <c r="G20" i="35"/>
  <c r="G25" i="35"/>
  <c r="G38" i="35"/>
  <c r="G8" i="35"/>
  <c r="G37" i="35"/>
  <c r="G39" i="35"/>
  <c r="G24" i="35"/>
  <c r="G3" i="35"/>
  <c r="G18" i="35"/>
  <c r="G2" i="35"/>
  <c r="G10" i="35"/>
  <c r="G42" i="35"/>
  <c r="G45" i="35"/>
  <c r="G17" i="35"/>
  <c r="G14" i="35"/>
  <c r="G26" i="35"/>
  <c r="G50" i="35"/>
  <c r="G11" i="35"/>
  <c r="G30" i="35"/>
  <c r="G47" i="35"/>
  <c r="G16" i="35"/>
  <c r="G29" i="35"/>
  <c r="G32" i="35"/>
  <c r="G48" i="35"/>
  <c r="G36" i="35"/>
  <c r="G12" i="35"/>
  <c r="G31" i="35"/>
  <c r="G22" i="35"/>
  <c r="G23" i="35"/>
  <c r="G21" i="35"/>
  <c r="G46" i="35"/>
  <c r="G6" i="35"/>
  <c r="G13" i="35"/>
  <c r="G15" i="35"/>
  <c r="G41" i="35"/>
  <c r="G9" i="35"/>
  <c r="G40" i="35"/>
  <c r="G19" i="35"/>
  <c r="G49" i="35"/>
  <c r="G43" i="35"/>
  <c r="G44" i="35"/>
  <c r="G34" i="35"/>
  <c r="G27" i="35"/>
  <c r="R37" i="42"/>
  <c r="R38" i="40"/>
  <c r="R39" i="40"/>
  <c r="R38" i="42"/>
  <c r="R39" i="42"/>
  <c r="R40" i="40"/>
  <c r="R41" i="40"/>
  <c r="R40" i="42"/>
  <c r="R41" i="42"/>
  <c r="R42" i="42"/>
  <c r="R42" i="40"/>
  <c r="R43" i="40"/>
  <c r="R43" i="42"/>
  <c r="R44" i="42"/>
  <c r="R44" i="40"/>
  <c r="R45" i="42"/>
  <c r="R46" i="42"/>
  <c r="R45" i="40"/>
  <c r="R46" i="40"/>
  <c r="R47" i="42"/>
  <c r="R48" i="42"/>
  <c r="R47" i="40"/>
  <c r="R49" i="42"/>
  <c r="R50" i="42"/>
  <c r="R48" i="40"/>
  <c r="R49" i="40"/>
  <c r="R51" i="42"/>
  <c r="R52" i="42"/>
  <c r="R50" i="40"/>
  <c r="R53" i="42"/>
  <c r="R51" i="40"/>
  <c r="R54" i="42"/>
  <c r="R55" i="42"/>
  <c r="R52" i="40"/>
  <c r="R53" i="40"/>
  <c r="R56" i="42"/>
  <c r="R57" i="42"/>
  <c r="R54" i="40"/>
  <c r="R55" i="40"/>
  <c r="R58" i="42"/>
  <c r="R59" i="42"/>
  <c r="R56" i="40"/>
  <c r="R57" i="40"/>
  <c r="R60" i="42"/>
  <c r="R61" i="42"/>
  <c r="R58" i="40"/>
  <c r="R59" i="40"/>
  <c r="R62" i="42"/>
  <c r="R63" i="42"/>
  <c r="R60" i="40"/>
  <c r="R61" i="40"/>
  <c r="R64" i="42"/>
  <c r="R65" i="42"/>
  <c r="R62" i="40"/>
  <c r="R63" i="40"/>
  <c r="R66" i="42"/>
  <c r="R67" i="42"/>
  <c r="R64" i="40"/>
  <c r="R65" i="40"/>
  <c r="R68" i="42"/>
  <c r="R69" i="42"/>
  <c r="R66" i="40"/>
  <c r="R67" i="40"/>
  <c r="R70" i="42"/>
  <c r="R71" i="42"/>
  <c r="R68" i="40"/>
  <c r="R69" i="40"/>
  <c r="R72" i="42"/>
  <c r="R73" i="42"/>
  <c r="R70" i="40"/>
  <c r="R71" i="40"/>
  <c r="R74" i="42"/>
  <c r="R75" i="42"/>
  <c r="R72" i="40"/>
  <c r="R73" i="40"/>
  <c r="R74" i="40"/>
  <c r="R75" i="40"/>
  <c r="R76" i="40"/>
  <c r="R77" i="40"/>
  <c r="R78" i="40"/>
  <c r="R79" i="40"/>
  <c r="R80" i="40"/>
  <c r="R81" i="40"/>
  <c r="R82" i="40"/>
  <c r="R83" i="40"/>
  <c r="R84" i="40"/>
  <c r="R85" i="40"/>
  <c r="R86" i="40"/>
  <c r="R87" i="40"/>
  <c r="R88" i="40"/>
  <c r="R89" i="40"/>
  <c r="R90" i="40"/>
  <c r="R91" i="40"/>
  <c r="R92" i="40"/>
  <c r="R93" i="40"/>
  <c r="R94" i="40"/>
  <c r="R95" i="40"/>
  <c r="R96" i="40"/>
  <c r="R97" i="40"/>
  <c r="R98" i="40"/>
  <c r="R99" i="40"/>
  <c r="R100" i="40"/>
  <c r="R101" i="40"/>
  <c r="R102" i="40"/>
  <c r="R103" i="40"/>
  <c r="R104" i="40"/>
  <c r="R105" i="40"/>
  <c r="R106" i="40"/>
  <c r="R107" i="40"/>
  <c r="R108" i="40"/>
  <c r="R109" i="40"/>
  <c r="R110" i="40"/>
  <c r="R111" i="40"/>
  <c r="R112" i="40"/>
  <c r="R113" i="40"/>
  <c r="R114" i="40"/>
  <c r="R115" i="40"/>
  <c r="R116" i="40"/>
  <c r="R117" i="40"/>
  <c r="R118" i="40"/>
  <c r="R119" i="40"/>
  <c r="R120" i="40"/>
  <c r="R121" i="40"/>
  <c r="R122" i="40"/>
  <c r="R123" i="40"/>
  <c r="R124" i="40"/>
  <c r="R125" i="40"/>
  <c r="R126" i="40"/>
  <c r="R127" i="40"/>
  <c r="R128" i="40"/>
  <c r="R129" i="40"/>
  <c r="R130" i="40"/>
  <c r="R131" i="40"/>
  <c r="R132" i="40"/>
  <c r="R133" i="40"/>
  <c r="R134" i="40"/>
  <c r="R135" i="40"/>
  <c r="R136" i="40"/>
  <c r="R137" i="40"/>
  <c r="R138" i="40"/>
  <c r="R139" i="40"/>
  <c r="R140" i="40"/>
  <c r="R141" i="40"/>
  <c r="R142" i="40"/>
  <c r="R143" i="40"/>
  <c r="R144" i="40"/>
  <c r="R145" i="40"/>
  <c r="R146" i="40"/>
  <c r="R147" i="40"/>
  <c r="R148" i="40"/>
  <c r="R149" i="40"/>
  <c r="R150" i="40"/>
  <c r="R151" i="40"/>
  <c r="R152" i="40"/>
  <c r="R153" i="40"/>
  <c r="R154" i="40"/>
  <c r="R155" i="40"/>
  <c r="R156" i="40"/>
  <c r="R157" i="40"/>
  <c r="R158" i="40"/>
  <c r="R159" i="40"/>
  <c r="R160" i="40"/>
  <c r="R161" i="40"/>
  <c r="R162" i="40"/>
  <c r="R163" i="40"/>
  <c r="R164" i="40"/>
  <c r="R165" i="40"/>
  <c r="R166" i="40"/>
  <c r="R167" i="40"/>
  <c r="R168" i="40"/>
  <c r="R169" i="40"/>
  <c r="R170" i="40"/>
  <c r="R171" i="40"/>
  <c r="R172" i="40"/>
  <c r="R173" i="40"/>
  <c r="R174" i="40"/>
  <c r="R175" i="40"/>
  <c r="R176" i="40"/>
  <c r="R177" i="40"/>
  <c r="R178" i="40"/>
  <c r="R179" i="40"/>
  <c r="R180" i="40"/>
  <c r="R181" i="40"/>
  <c r="R182" i="40"/>
  <c r="R183" i="40"/>
  <c r="R184" i="40"/>
  <c r="R185" i="40"/>
  <c r="R186" i="40"/>
  <c r="R187" i="40"/>
  <c r="R188" i="40"/>
  <c r="R189" i="40"/>
  <c r="R190" i="40"/>
  <c r="R191" i="40"/>
  <c r="R192" i="40"/>
  <c r="R193" i="40"/>
  <c r="R194" i="40"/>
  <c r="R195" i="40"/>
  <c r="R196" i="40"/>
  <c r="R197" i="40"/>
  <c r="R198" i="40"/>
  <c r="R199" i="40"/>
  <c r="R200" i="40"/>
  <c r="R201" i="40"/>
  <c r="R202" i="40"/>
  <c r="R203" i="40"/>
  <c r="R204" i="40"/>
  <c r="R205" i="40"/>
  <c r="R206" i="40"/>
  <c r="R207" i="40"/>
  <c r="R208" i="40"/>
  <c r="R209" i="40"/>
  <c r="R210" i="40"/>
  <c r="R211" i="40"/>
  <c r="R212" i="40"/>
  <c r="R213" i="40"/>
  <c r="R214" i="40"/>
  <c r="R215" i="40"/>
  <c r="R216" i="40"/>
  <c r="R217" i="40"/>
  <c r="R218" i="40"/>
  <c r="R219" i="40"/>
  <c r="R220" i="40"/>
  <c r="R221" i="40"/>
  <c r="R222" i="40"/>
  <c r="R223" i="40"/>
  <c r="R224" i="40"/>
  <c r="R225" i="40"/>
  <c r="R226" i="40"/>
  <c r="R227" i="40"/>
  <c r="R228" i="40"/>
  <c r="R229" i="40"/>
  <c r="R230" i="40"/>
  <c r="R231" i="40"/>
  <c r="R232" i="40"/>
  <c r="R233" i="40"/>
  <c r="R234" i="40"/>
  <c r="R235" i="40"/>
  <c r="R236" i="40"/>
  <c r="R237" i="40"/>
  <c r="R238" i="40"/>
  <c r="R239" i="40"/>
  <c r="R240" i="40"/>
  <c r="R241" i="40"/>
  <c r="R242" i="40"/>
  <c r="R243" i="40"/>
  <c r="R244" i="40"/>
  <c r="R245" i="40"/>
  <c r="R246" i="40"/>
  <c r="R247" i="40"/>
  <c r="R248" i="40"/>
  <c r="R249" i="40"/>
  <c r="R250" i="40"/>
  <c r="R251" i="40"/>
  <c r="R252" i="40"/>
  <c r="R253" i="40"/>
  <c r="R254" i="40"/>
  <c r="R255" i="40"/>
  <c r="R256" i="40"/>
  <c r="R257" i="40"/>
  <c r="R258" i="40"/>
  <c r="R259" i="40"/>
  <c r="R260" i="40"/>
  <c r="R261" i="40"/>
  <c r="R262" i="40"/>
  <c r="R263" i="40"/>
  <c r="R264" i="40"/>
  <c r="R265" i="40"/>
  <c r="R266" i="40"/>
  <c r="R267" i="40"/>
  <c r="R268" i="40"/>
  <c r="R269" i="40"/>
  <c r="R270" i="40"/>
  <c r="R271" i="40"/>
  <c r="R272" i="40"/>
  <c r="R273" i="40"/>
  <c r="R274" i="40"/>
  <c r="R275" i="40"/>
  <c r="R276" i="40"/>
  <c r="R277" i="40"/>
  <c r="R278" i="40"/>
  <c r="R279" i="40"/>
  <c r="R280" i="40"/>
  <c r="R281" i="40"/>
  <c r="R282" i="40"/>
  <c r="R283" i="40"/>
  <c r="R284" i="40"/>
  <c r="R285" i="40"/>
  <c r="R286" i="40"/>
  <c r="R287" i="40"/>
  <c r="R288" i="40"/>
  <c r="R289" i="40"/>
  <c r="R290" i="40"/>
  <c r="R291" i="40"/>
  <c r="R292" i="40"/>
  <c r="R293" i="40"/>
  <c r="R294" i="40"/>
  <c r="R295" i="40"/>
  <c r="R296" i="40"/>
  <c r="R297" i="40"/>
  <c r="R298" i="40"/>
  <c r="R299" i="40"/>
  <c r="R300" i="40"/>
  <c r="R301" i="40"/>
  <c r="R302" i="40"/>
  <c r="R303" i="40"/>
  <c r="R304" i="40"/>
  <c r="R305" i="40"/>
  <c r="R306" i="40"/>
  <c r="R307" i="40"/>
  <c r="R308" i="40"/>
  <c r="R309" i="40"/>
  <c r="R310" i="40"/>
  <c r="R311" i="40"/>
  <c r="R312" i="40"/>
  <c r="R313" i="40"/>
  <c r="R314" i="40"/>
  <c r="R315" i="40"/>
  <c r="R316" i="40"/>
  <c r="R317" i="40"/>
  <c r="R318" i="40"/>
  <c r="R319" i="40"/>
  <c r="R320" i="40"/>
  <c r="R321" i="40"/>
  <c r="R322" i="40"/>
  <c r="R323" i="40"/>
  <c r="R324" i="40"/>
  <c r="R325" i="40"/>
  <c r="R326" i="40"/>
  <c r="R327" i="40"/>
  <c r="R328" i="40"/>
  <c r="R329" i="40"/>
  <c r="R330" i="40"/>
  <c r="R331" i="40"/>
  <c r="R332" i="40"/>
  <c r="R333" i="40"/>
  <c r="R334" i="40"/>
  <c r="R335" i="40"/>
  <c r="R336" i="40"/>
  <c r="R337" i="40"/>
  <c r="R338" i="40"/>
  <c r="R339" i="40"/>
  <c r="R340" i="40"/>
  <c r="R341" i="40"/>
  <c r="R342" i="40"/>
  <c r="R343" i="40"/>
  <c r="R344" i="40"/>
  <c r="R345" i="40"/>
  <c r="R346" i="40"/>
  <c r="R347" i="40"/>
  <c r="R348" i="40"/>
  <c r="R349" i="40"/>
  <c r="R350" i="40"/>
  <c r="R351" i="40"/>
  <c r="R352" i="40"/>
  <c r="R353" i="40"/>
  <c r="R354" i="40"/>
  <c r="R355" i="40"/>
  <c r="R356" i="40"/>
  <c r="R357" i="40"/>
  <c r="R358" i="40"/>
  <c r="R359" i="40"/>
  <c r="R360" i="40"/>
  <c r="R361" i="40"/>
  <c r="R362" i="40"/>
  <c r="R363" i="40"/>
  <c r="R364" i="40"/>
  <c r="R365" i="40"/>
  <c r="R366" i="40"/>
  <c r="R367" i="40"/>
  <c r="R368" i="40"/>
  <c r="R369" i="40"/>
  <c r="R370" i="40"/>
  <c r="R371" i="40"/>
  <c r="R372" i="40"/>
  <c r="R373" i="40"/>
  <c r="R374" i="40"/>
  <c r="R375" i="40"/>
  <c r="R376" i="40"/>
  <c r="R377" i="40"/>
  <c r="R378" i="40"/>
  <c r="R379" i="40"/>
  <c r="R380" i="40"/>
  <c r="R381" i="40"/>
  <c r="R382" i="40"/>
  <c r="R383" i="40"/>
  <c r="R76" i="42"/>
  <c r="R77" i="42"/>
  <c r="R78" i="42"/>
  <c r="R79" i="42"/>
  <c r="R80" i="42"/>
  <c r="R81" i="42"/>
  <c r="R82" i="42"/>
  <c r="R83" i="42"/>
  <c r="R84" i="42"/>
  <c r="R85" i="42"/>
  <c r="R86" i="42"/>
  <c r="R87" i="42"/>
  <c r="R88" i="42"/>
  <c r="R89" i="42"/>
  <c r="R90" i="42"/>
  <c r="R91" i="42"/>
  <c r="R92" i="42"/>
  <c r="R93" i="42"/>
  <c r="R94" i="42"/>
  <c r="R95" i="42"/>
  <c r="R96" i="42"/>
  <c r="R97" i="42"/>
  <c r="R98" i="42"/>
  <c r="R99" i="42"/>
  <c r="R100" i="42"/>
  <c r="R101" i="42"/>
  <c r="R102" i="42"/>
  <c r="R103" i="42"/>
  <c r="R104" i="42"/>
  <c r="R105" i="42"/>
  <c r="R106" i="42"/>
  <c r="R107" i="42"/>
  <c r="R108" i="42"/>
  <c r="R109" i="42"/>
  <c r="R110" i="42"/>
  <c r="R111" i="42"/>
  <c r="R112" i="42"/>
  <c r="R113" i="42"/>
  <c r="R114" i="42"/>
  <c r="R115" i="42"/>
  <c r="H27" i="35" l="1"/>
  <c r="H63" i="33" s="1"/>
  <c r="H34" i="35"/>
  <c r="H70" i="33" s="1"/>
  <c r="H44" i="35"/>
  <c r="H79" i="33" s="1"/>
  <c r="H43" i="35"/>
  <c r="H78" i="33" s="1"/>
  <c r="H49" i="35"/>
  <c r="H84" i="33" s="1"/>
  <c r="H19" i="35"/>
  <c r="H56" i="33" s="1"/>
  <c r="H40" i="35"/>
  <c r="H75" i="33" s="1"/>
  <c r="H9" i="35"/>
  <c r="H47" i="33" s="1"/>
  <c r="H41" i="35"/>
  <c r="H76" i="33" s="1"/>
  <c r="H15" i="35"/>
  <c r="H52" i="33" s="1"/>
  <c r="H13" i="35"/>
  <c r="H51" i="33" s="1"/>
  <c r="H6" i="35"/>
  <c r="H44" i="33" s="1"/>
  <c r="H46" i="35"/>
  <c r="H81" i="33" s="1"/>
  <c r="H21" i="35"/>
  <c r="H58" i="33" s="1"/>
  <c r="H23" i="35"/>
  <c r="H60" i="33" s="1"/>
  <c r="H22" i="35"/>
  <c r="H59" i="33" s="1"/>
  <c r="H31" i="35"/>
  <c r="H67" i="33" s="1"/>
  <c r="H12" i="35"/>
  <c r="H50" i="33" s="1"/>
  <c r="H36" i="35"/>
  <c r="H72" i="33" s="1"/>
  <c r="H48" i="35"/>
  <c r="H83" i="33" s="1"/>
  <c r="H32" i="35"/>
  <c r="H68" i="33" s="1"/>
  <c r="H29" i="35"/>
  <c r="H65" i="33" s="1"/>
  <c r="H16" i="35"/>
  <c r="H53" i="33" s="1"/>
  <c r="H47" i="35"/>
  <c r="H82" i="33" s="1"/>
  <c r="H30" i="35"/>
  <c r="H66" i="33" s="1"/>
  <c r="H11" i="35"/>
  <c r="H49" i="33" s="1"/>
  <c r="H50" i="35"/>
  <c r="H26" i="35"/>
  <c r="H14" i="35"/>
  <c r="H17" i="35"/>
  <c r="H54" i="33" s="1"/>
  <c r="H45" i="35"/>
  <c r="H80" i="33" s="1"/>
  <c r="H42" i="35"/>
  <c r="H77" i="33" s="1"/>
  <c r="H10" i="35"/>
  <c r="H48" i="33" s="1"/>
  <c r="H2" i="35"/>
  <c r="H18" i="35"/>
  <c r="H55" i="33" s="1"/>
  <c r="H3" i="35"/>
  <c r="H41" i="33" s="1"/>
  <c r="H24" i="35"/>
  <c r="H61" i="33" s="1"/>
  <c r="H39" i="35"/>
  <c r="H74" i="33" s="1"/>
  <c r="H37" i="35"/>
  <c r="H73" i="33" s="1"/>
  <c r="H8" i="35"/>
  <c r="H46" i="33" s="1"/>
  <c r="H38" i="35"/>
  <c r="H25" i="35"/>
  <c r="H62" i="33" s="1"/>
  <c r="H20" i="35"/>
  <c r="H57" i="33" s="1"/>
  <c r="H4" i="35"/>
  <c r="H42" i="33" s="1"/>
  <c r="H5" i="35"/>
  <c r="H43" i="33" s="1"/>
  <c r="H35" i="35"/>
  <c r="H71" i="33" s="1"/>
  <c r="H28" i="35"/>
  <c r="H64" i="33" s="1"/>
  <c r="H7" i="35"/>
  <c r="H45" i="33" s="1"/>
  <c r="H33" i="35"/>
  <c r="H69" i="33" s="1"/>
  <c r="S5" i="49"/>
  <c r="S3" i="49"/>
  <c r="S4" i="49"/>
  <c r="S10" i="49"/>
  <c r="S9" i="49"/>
  <c r="AD145" i="49"/>
  <c r="AD132" i="49"/>
  <c r="AD27" i="49"/>
  <c r="AD233" i="49"/>
  <c r="AD114" i="49"/>
  <c r="AD162" i="49"/>
  <c r="AD112" i="49"/>
  <c r="AD58" i="49"/>
  <c r="AD254" i="49"/>
  <c r="AD133" i="49"/>
  <c r="AD78" i="49"/>
  <c r="AD117" i="49"/>
  <c r="AD166" i="49"/>
  <c r="AD19" i="49"/>
  <c r="AD57" i="49"/>
  <c r="AD26" i="49"/>
  <c r="AD161" i="49"/>
  <c r="AD97" i="49"/>
  <c r="AD163" i="49"/>
  <c r="AD109" i="49"/>
  <c r="AD71" i="49"/>
  <c r="AD141" i="49"/>
  <c r="AD9" i="49"/>
  <c r="AD238" i="49"/>
  <c r="AD94" i="49"/>
  <c r="AD12" i="49"/>
  <c r="AD45" i="49"/>
  <c r="AD152" i="49"/>
  <c r="AD115" i="49"/>
  <c r="AD17" i="49"/>
  <c r="AD227" i="49"/>
  <c r="AD148" i="49"/>
  <c r="AD31" i="49"/>
  <c r="AD130" i="49"/>
  <c r="AD6" i="49"/>
  <c r="AD200" i="49"/>
  <c r="AD88" i="49"/>
  <c r="AD178" i="49"/>
  <c r="AD84" i="49"/>
  <c r="AD70" i="49"/>
  <c r="AD223" i="49"/>
  <c r="AD76" i="49"/>
  <c r="AD47" i="49"/>
  <c r="AD79" i="49"/>
  <c r="AD177" i="49"/>
  <c r="AD118" i="49"/>
  <c r="AD195" i="49"/>
  <c r="AD116" i="49"/>
  <c r="AD104" i="49"/>
  <c r="J22" i="49"/>
  <c r="AD256" i="49"/>
  <c r="AD39" i="49"/>
  <c r="AD144" i="49"/>
  <c r="AD187" i="49"/>
  <c r="AD86" i="49"/>
  <c r="J26" i="49"/>
  <c r="AD8" i="49"/>
  <c r="AD207" i="49"/>
  <c r="AD56" i="49"/>
  <c r="AD13" i="49"/>
  <c r="AD171" i="49"/>
  <c r="AD44" i="49"/>
  <c r="AD111" i="49"/>
  <c r="J20" i="49"/>
  <c r="AD215" i="49"/>
  <c r="AD107" i="49"/>
  <c r="AD140" i="49"/>
  <c r="AD239" i="49"/>
  <c r="AD20" i="49"/>
  <c r="AD245" i="49"/>
  <c r="AD170" i="49"/>
  <c r="AD21" i="49"/>
  <c r="AD110" i="49"/>
  <c r="AD150" i="49"/>
  <c r="AD101" i="49"/>
  <c r="AD244" i="49"/>
  <c r="AD172" i="49"/>
  <c r="AD167" i="49"/>
  <c r="AD214" i="49"/>
  <c r="AD48" i="49"/>
  <c r="J15" i="49"/>
  <c r="J23" i="49"/>
  <c r="AD165" i="49"/>
  <c r="AD174" i="49"/>
  <c r="AD219" i="49"/>
  <c r="AD100" i="49"/>
  <c r="AD209" i="49"/>
  <c r="AD38" i="49"/>
  <c r="AD248" i="49"/>
  <c r="AD216" i="49"/>
  <c r="AD5" i="49"/>
  <c r="AD151" i="49"/>
  <c r="AD183" i="49"/>
  <c r="AD179" i="49"/>
  <c r="AD25" i="49"/>
  <c r="AD149" i="49"/>
  <c r="J28" i="49"/>
  <c r="AD61" i="49"/>
  <c r="AD4" i="49"/>
  <c r="AD66" i="49"/>
  <c r="AD40" i="49"/>
  <c r="AD237" i="49"/>
  <c r="AD60" i="49"/>
  <c r="AD54" i="49"/>
  <c r="AD218" i="49"/>
  <c r="AD120" i="49"/>
  <c r="AD139" i="49"/>
  <c r="AD55" i="49"/>
  <c r="AD82" i="49"/>
  <c r="AD201" i="49"/>
  <c r="AD16" i="49"/>
  <c r="AD28" i="49"/>
  <c r="AD225" i="49"/>
  <c r="AD3" i="49"/>
  <c r="AD159" i="49"/>
  <c r="AD11" i="49"/>
  <c r="AD208" i="49"/>
  <c r="AD102" i="49"/>
  <c r="AD69" i="49"/>
  <c r="AD42" i="49"/>
  <c r="AD72" i="49"/>
  <c r="AD49" i="49"/>
  <c r="AD108" i="49"/>
  <c r="AD74" i="49"/>
  <c r="AD113" i="49"/>
  <c r="AD243" i="49"/>
  <c r="AD194" i="49"/>
  <c r="AD121" i="49"/>
  <c r="AD253" i="49"/>
  <c r="AD252" i="49"/>
  <c r="AD85" i="49"/>
  <c r="AD156" i="49"/>
  <c r="AD96" i="49"/>
  <c r="AD92" i="49"/>
  <c r="AD257" i="49"/>
  <c r="AD234" i="49"/>
  <c r="AD77" i="49"/>
  <c r="AD169" i="49"/>
  <c r="AD103" i="49"/>
  <c r="J19" i="49"/>
  <c r="AD91" i="49"/>
  <c r="AD125" i="49"/>
  <c r="AD33" i="49"/>
  <c r="AD14" i="49"/>
  <c r="AD37" i="49"/>
  <c r="AD124" i="49"/>
  <c r="AD135" i="49"/>
  <c r="AD184" i="49"/>
  <c r="AD98" i="49"/>
  <c r="AD202" i="49"/>
  <c r="AD164" i="49"/>
  <c r="AD90" i="49"/>
  <c r="AD43" i="49"/>
  <c r="AD137" i="49"/>
  <c r="AD50" i="49"/>
  <c r="AD222" i="49"/>
  <c r="J17" i="49"/>
  <c r="AD34" i="49"/>
  <c r="AD211" i="49"/>
  <c r="AD105" i="49"/>
  <c r="AD22" i="49"/>
  <c r="AD106" i="49"/>
  <c r="AD175" i="49"/>
  <c r="J24" i="49"/>
  <c r="AD255" i="49"/>
  <c r="AD217" i="49"/>
  <c r="AD29" i="49"/>
  <c r="AD87" i="49"/>
  <c r="AD73" i="49"/>
  <c r="AD93" i="49"/>
  <c r="AD154" i="49"/>
  <c r="AD131" i="49"/>
  <c r="J18" i="49"/>
  <c r="J25" i="49"/>
  <c r="AD83" i="49"/>
  <c r="AD36" i="49"/>
  <c r="AD197" i="49"/>
  <c r="AD185" i="49"/>
  <c r="AD212" i="49"/>
  <c r="AD146" i="49"/>
  <c r="AD35" i="49"/>
  <c r="AD250" i="49"/>
  <c r="AD15" i="49"/>
  <c r="AD251" i="49"/>
  <c r="AD51" i="49"/>
  <c r="AD242" i="49"/>
  <c r="AD89" i="49"/>
  <c r="J16" i="49"/>
  <c r="AD64" i="49"/>
  <c r="AD203" i="49"/>
  <c r="AD199" i="49"/>
  <c r="AD128" i="49"/>
  <c r="AD80" i="49"/>
  <c r="AD147" i="49"/>
  <c r="AD126" i="49"/>
  <c r="AD221" i="49"/>
  <c r="AD142" i="49"/>
  <c r="AD231" i="49"/>
  <c r="AD228" i="49"/>
  <c r="AD63" i="49"/>
  <c r="AD127" i="49"/>
  <c r="AD59" i="49"/>
  <c r="AD23" i="49"/>
  <c r="AD229" i="49"/>
  <c r="AD32" i="49"/>
  <c r="AD81" i="49"/>
  <c r="AD240" i="49"/>
  <c r="AD181" i="49"/>
  <c r="AD241" i="49"/>
  <c r="AD224" i="49"/>
  <c r="AD52" i="49"/>
  <c r="AD196" i="49"/>
  <c r="AD236" i="49"/>
  <c r="AD232" i="49"/>
  <c r="AD123" i="49"/>
  <c r="AD173" i="49"/>
  <c r="AD190" i="49"/>
  <c r="AD193" i="49"/>
  <c r="J14" i="49"/>
  <c r="AD186" i="49"/>
  <c r="AD99" i="49"/>
  <c r="AD122" i="49"/>
  <c r="AD129" i="49"/>
  <c r="AD191" i="49"/>
  <c r="J29" i="49"/>
  <c r="AD158" i="49"/>
  <c r="AD192" i="49"/>
  <c r="AD138" i="49"/>
  <c r="AD24" i="49"/>
  <c r="AD68" i="49"/>
  <c r="AD10" i="49"/>
  <c r="AD220" i="49"/>
  <c r="AD7" i="49"/>
  <c r="AD189" i="49"/>
  <c r="AD206" i="49"/>
  <c r="AD155" i="49"/>
  <c r="AD153" i="49"/>
  <c r="AD53" i="49"/>
  <c r="AD204" i="49"/>
  <c r="AD213" i="49"/>
  <c r="AD188" i="49"/>
  <c r="AD246" i="49"/>
  <c r="AD235" i="49"/>
  <c r="AD18" i="49"/>
  <c r="AD226" i="49"/>
  <c r="AD210" i="49"/>
  <c r="AD168" i="49"/>
  <c r="AD205" i="49"/>
  <c r="AD182" i="49"/>
  <c r="J27" i="49"/>
  <c r="AD198" i="49"/>
  <c r="AD95" i="49"/>
  <c r="AD119" i="49"/>
  <c r="AD30" i="49"/>
  <c r="AD46" i="49"/>
  <c r="AD136" i="49"/>
  <c r="AD230" i="49"/>
  <c r="AD65" i="49"/>
  <c r="AD75" i="49"/>
  <c r="AD134" i="49"/>
  <c r="J21" i="49"/>
  <c r="AD41" i="49"/>
  <c r="AD67" i="49"/>
  <c r="AD143" i="49"/>
  <c r="AD62" i="49"/>
  <c r="AD160" i="49"/>
  <c r="AD157" i="49"/>
  <c r="AD247" i="49"/>
  <c r="AD176" i="49"/>
  <c r="AD249" i="49"/>
  <c r="AD180" i="49"/>
  <c r="S3" i="48" a="1"/>
  <c r="AD10" i="48"/>
  <c r="AD25" i="48"/>
  <c r="AD11" i="48"/>
  <c r="AD18" i="48"/>
  <c r="AD14" i="48"/>
  <c r="J17" i="48"/>
  <c r="AD9" i="48"/>
  <c r="AD5" i="48"/>
  <c r="AD4" i="48"/>
  <c r="AD6" i="48"/>
  <c r="AD8" i="48"/>
  <c r="J15" i="48"/>
  <c r="AD19" i="48"/>
  <c r="AD7" i="48"/>
  <c r="AD24" i="48"/>
  <c r="AD23" i="48"/>
  <c r="J16" i="48"/>
  <c r="J18" i="48"/>
  <c r="AD13" i="48"/>
  <c r="AD17" i="48"/>
  <c r="J14" i="48"/>
  <c r="AD3" i="48"/>
  <c r="AD20" i="48"/>
  <c r="AD26" i="48"/>
  <c r="AD21" i="48"/>
  <c r="AD12" i="48"/>
  <c r="AD16" i="48"/>
  <c r="AD15" i="48"/>
  <c r="AD22" i="48"/>
  <c r="S9" i="48" a="1"/>
  <c r="R116" i="42"/>
  <c r="S3" i="48" l="1"/>
  <c r="S5" i="48"/>
  <c r="S4" i="48"/>
  <c r="AE122" i="49"/>
  <c r="AE186" i="49"/>
  <c r="AE162" i="49"/>
  <c r="AE54" i="49"/>
  <c r="AE166" i="49"/>
  <c r="AE227" i="49"/>
  <c r="K28" i="49"/>
  <c r="K23" i="49"/>
  <c r="AE93" i="49"/>
  <c r="AE105" i="49"/>
  <c r="AE49" i="49"/>
  <c r="AE165" i="49"/>
  <c r="AE141" i="49"/>
  <c r="AE194" i="49"/>
  <c r="AE226" i="49"/>
  <c r="AE209" i="49"/>
  <c r="AE193" i="49"/>
  <c r="AE74" i="49"/>
  <c r="AE27" i="49"/>
  <c r="AE32" i="49"/>
  <c r="AE130" i="49"/>
  <c r="AE21" i="49"/>
  <c r="AE225" i="49"/>
  <c r="AE75" i="49"/>
  <c r="AE132" i="49"/>
  <c r="AE111" i="49"/>
  <c r="AE204" i="49"/>
  <c r="AE45" i="49"/>
  <c r="K26" i="49"/>
  <c r="AE131" i="49"/>
  <c r="AE104" i="49"/>
  <c r="AE256" i="49"/>
  <c r="AE25" i="49"/>
  <c r="AE127" i="49"/>
  <c r="AE163" i="49"/>
  <c r="AE253" i="49"/>
  <c r="AE249" i="49"/>
  <c r="AE238" i="49"/>
  <c r="AE180" i="49"/>
  <c r="K15" i="49"/>
  <c r="AE35" i="49"/>
  <c r="AE157" i="49"/>
  <c r="AE11" i="49"/>
  <c r="AE217" i="49"/>
  <c r="AE187" i="49"/>
  <c r="AE243" i="49"/>
  <c r="AE118" i="49"/>
  <c r="K19" i="49"/>
  <c r="AE155" i="49"/>
  <c r="AE110" i="49"/>
  <c r="AE114" i="49"/>
  <c r="AE197" i="49"/>
  <c r="AE13" i="49"/>
  <c r="AE56" i="49"/>
  <c r="AE138" i="49"/>
  <c r="AE246" i="49"/>
  <c r="AE19" i="49"/>
  <c r="AE97" i="49"/>
  <c r="AE213" i="49"/>
  <c r="AE230" i="49"/>
  <c r="AE164" i="49"/>
  <c r="K21" i="49"/>
  <c r="AE53" i="49"/>
  <c r="AE16" i="49"/>
  <c r="AE41" i="49"/>
  <c r="AE207" i="49"/>
  <c r="AE134" i="49"/>
  <c r="AE214" i="49"/>
  <c r="AE59" i="49"/>
  <c r="AE215" i="49"/>
  <c r="AE7" i="49"/>
  <c r="AE100" i="49"/>
  <c r="AE106" i="49"/>
  <c r="AE158" i="49"/>
  <c r="AE92" i="49"/>
  <c r="AE15" i="49"/>
  <c r="AE145" i="49"/>
  <c r="AE240" i="49"/>
  <c r="AE169" i="49"/>
  <c r="AE147" i="49"/>
  <c r="AE255" i="49"/>
  <c r="AE229" i="49"/>
  <c r="AE84" i="49"/>
  <c r="AE223" i="49"/>
  <c r="AE126" i="49"/>
  <c r="AE176" i="49"/>
  <c r="AE224" i="49"/>
  <c r="AE181" i="49"/>
  <c r="AE119" i="49"/>
  <c r="AE82" i="49"/>
  <c r="K14" i="49"/>
  <c r="AE51" i="49"/>
  <c r="AE195" i="49"/>
  <c r="AE55" i="49"/>
  <c r="AE107" i="49"/>
  <c r="AE216" i="49"/>
  <c r="AE76" i="49"/>
  <c r="AE116" i="49"/>
  <c r="AE60" i="49"/>
  <c r="AE101" i="49"/>
  <c r="AE248" i="49"/>
  <c r="AE252" i="49"/>
  <c r="AE232" i="49"/>
  <c r="AE83" i="49"/>
  <c r="AE30" i="49"/>
  <c r="K16" i="49"/>
  <c r="AE99" i="49"/>
  <c r="AE31" i="49"/>
  <c r="AE47" i="49"/>
  <c r="K20" i="49"/>
  <c r="K17" i="49"/>
  <c r="AE81" i="49"/>
  <c r="AE251" i="49"/>
  <c r="AE108" i="49"/>
  <c r="AE144" i="49"/>
  <c r="AE241" i="49"/>
  <c r="AE221" i="49"/>
  <c r="AE68" i="49"/>
  <c r="AE22" i="49"/>
  <c r="AE254" i="49"/>
  <c r="AE208" i="49"/>
  <c r="AE78" i="49"/>
  <c r="AE219" i="49"/>
  <c r="AE24" i="49"/>
  <c r="AE135" i="49"/>
  <c r="AE91" i="49"/>
  <c r="AE117" i="49"/>
  <c r="AE112" i="49"/>
  <c r="AE152" i="49"/>
  <c r="AE250" i="49"/>
  <c r="AE198" i="49"/>
  <c r="AE173" i="49"/>
  <c r="AE44" i="49"/>
  <c r="AE153" i="49"/>
  <c r="AE103" i="49"/>
  <c r="AE65" i="49"/>
  <c r="AE228" i="49"/>
  <c r="AE26" i="49"/>
  <c r="AE66" i="49"/>
  <c r="K25" i="49"/>
  <c r="AE42" i="49"/>
  <c r="AE170" i="49"/>
  <c r="AE182" i="49"/>
  <c r="AE171" i="49"/>
  <c r="AE133" i="49"/>
  <c r="AE52" i="49"/>
  <c r="AE12" i="49"/>
  <c r="AE34" i="49"/>
  <c r="AE96" i="49"/>
  <c r="AE5" i="49"/>
  <c r="AE90" i="49"/>
  <c r="AE39" i="49"/>
  <c r="AE102" i="49"/>
  <c r="AE63" i="49"/>
  <c r="AE177" i="49"/>
  <c r="AE79" i="49"/>
  <c r="AE244" i="49"/>
  <c r="AE38" i="49"/>
  <c r="AE46" i="49"/>
  <c r="AE220" i="49"/>
  <c r="AE233" i="49"/>
  <c r="AE9" i="49"/>
  <c r="AE67" i="49"/>
  <c r="AE139" i="49"/>
  <c r="AE85" i="49"/>
  <c r="AE128" i="49"/>
  <c r="AE115" i="49"/>
  <c r="AE200" i="49"/>
  <c r="AE123" i="49"/>
  <c r="K29" i="49"/>
  <c r="AE203" i="49"/>
  <c r="AE174" i="49"/>
  <c r="AE149" i="49"/>
  <c r="AE159" i="49"/>
  <c r="AE211" i="49"/>
  <c r="AE17" i="49"/>
  <c r="AE29" i="49"/>
  <c r="AE109" i="49"/>
  <c r="AE8" i="49"/>
  <c r="AE129" i="49"/>
  <c r="AE18" i="49"/>
  <c r="AE87" i="49"/>
  <c r="AE88" i="49"/>
  <c r="AE205" i="49"/>
  <c r="AE113" i="49"/>
  <c r="AE43" i="49"/>
  <c r="AE247" i="49"/>
  <c r="AE188" i="49"/>
  <c r="AE236" i="49"/>
  <c r="AE196" i="49"/>
  <c r="AE218" i="49"/>
  <c r="AE124" i="49"/>
  <c r="AE202" i="49"/>
  <c r="AE61" i="49"/>
  <c r="K24" i="49"/>
  <c r="AE28" i="49"/>
  <c r="AE64" i="49"/>
  <c r="AE20" i="49"/>
  <c r="AE192" i="49"/>
  <c r="AE183" i="49"/>
  <c r="K22" i="49"/>
  <c r="AE143" i="49"/>
  <c r="AE95" i="49"/>
  <c r="AE206" i="49"/>
  <c r="AE40" i="49"/>
  <c r="AE58" i="49"/>
  <c r="AE190" i="49"/>
  <c r="AE14" i="49"/>
  <c r="AE136" i="49"/>
  <c r="AE234" i="49"/>
  <c r="AE156" i="49"/>
  <c r="AE245" i="49"/>
  <c r="AE70" i="49"/>
  <c r="AE6" i="49"/>
  <c r="AE161" i="49"/>
  <c r="AE72" i="49"/>
  <c r="AE62" i="49"/>
  <c r="AE73" i="49"/>
  <c r="AE86" i="49"/>
  <c r="AE222" i="49"/>
  <c r="K27" i="49"/>
  <c r="AE71" i="49"/>
  <c r="AE178" i="49"/>
  <c r="AE199" i="49"/>
  <c r="AE154" i="49"/>
  <c r="AE23" i="49"/>
  <c r="AE151" i="49"/>
  <c r="AE142" i="49"/>
  <c r="AE172" i="49"/>
  <c r="AE235" i="49"/>
  <c r="AE210" i="49"/>
  <c r="AE3" i="49"/>
  <c r="AE80" i="49"/>
  <c r="AE150" i="49"/>
  <c r="AE185" i="49"/>
  <c r="AE191" i="49"/>
  <c r="AE125" i="49"/>
  <c r="AE77" i="49"/>
  <c r="AE168" i="49"/>
  <c r="AE4" i="49"/>
  <c r="AE36" i="49"/>
  <c r="AE10" i="49"/>
  <c r="AE189" i="49"/>
  <c r="AE160" i="49"/>
  <c r="AE48" i="49"/>
  <c r="AE179" i="49"/>
  <c r="AE89" i="49"/>
  <c r="AE167" i="49"/>
  <c r="AE120" i="49"/>
  <c r="AE121" i="49"/>
  <c r="AE184" i="49"/>
  <c r="AE94" i="49"/>
  <c r="AE148" i="49"/>
  <c r="K18" i="49"/>
  <c r="AE50" i="49"/>
  <c r="AE69" i="49"/>
  <c r="AE33" i="49"/>
  <c r="AE140" i="49"/>
  <c r="AE231" i="49"/>
  <c r="AE257" i="49"/>
  <c r="AE98" i="49"/>
  <c r="AE201" i="49"/>
  <c r="AE237" i="49"/>
  <c r="AE37" i="49"/>
  <c r="AE175" i="49"/>
  <c r="AE57" i="49"/>
  <c r="AE242" i="49"/>
  <c r="AE212" i="49"/>
  <c r="AE137" i="49"/>
  <c r="AE146" i="49"/>
  <c r="AE239" i="49"/>
  <c r="S9" i="48"/>
  <c r="S10" i="48"/>
  <c r="AF11" i="49"/>
  <c r="AF159" i="49"/>
  <c r="AF61" i="49"/>
  <c r="AF105" i="49"/>
  <c r="AF114" i="49"/>
  <c r="AF176" i="49"/>
  <c r="AF139" i="49"/>
  <c r="AF202" i="49"/>
  <c r="AF168" i="49"/>
  <c r="AF208" i="49"/>
  <c r="AF76" i="49"/>
  <c r="AF131" i="49"/>
  <c r="AF251" i="49"/>
  <c r="AF148" i="49"/>
  <c r="AF21" i="49"/>
  <c r="AF246" i="49"/>
  <c r="AF171" i="49"/>
  <c r="L18" i="49"/>
  <c r="C37" i="49" s="1"/>
  <c r="AF108" i="49"/>
  <c r="AF252" i="49"/>
  <c r="AF122" i="49"/>
  <c r="AF217" i="49"/>
  <c r="AF169" i="49"/>
  <c r="AF60" i="49"/>
  <c r="AF45" i="49"/>
  <c r="AF130" i="49"/>
  <c r="AF42" i="49"/>
  <c r="AF146" i="49"/>
  <c r="AF180" i="49"/>
  <c r="AF184" i="49"/>
  <c r="L28" i="49"/>
  <c r="C47" i="49" s="1"/>
  <c r="AF85" i="49"/>
  <c r="AF134" i="49"/>
  <c r="AF36" i="49"/>
  <c r="AF118" i="49"/>
  <c r="AF32" i="49"/>
  <c r="AF29" i="49"/>
  <c r="AF165" i="49"/>
  <c r="AF140" i="49"/>
  <c r="AF162" i="49"/>
  <c r="AF90" i="49"/>
  <c r="L29" i="49"/>
  <c r="C48" i="49" s="1"/>
  <c r="AF89" i="49"/>
  <c r="AF228" i="49"/>
  <c r="AF156" i="49"/>
  <c r="AF219" i="49"/>
  <c r="AF83" i="49"/>
  <c r="AF20" i="49"/>
  <c r="AF91" i="49"/>
  <c r="AF174" i="49"/>
  <c r="AF8" i="49"/>
  <c r="AF240" i="49"/>
  <c r="AF173" i="49"/>
  <c r="AF167" i="49"/>
  <c r="AF43" i="49"/>
  <c r="AF179" i="49"/>
  <c r="AF133" i="49"/>
  <c r="L16" i="49"/>
  <c r="C35" i="49" s="1"/>
  <c r="AF49" i="49"/>
  <c r="L23" i="49"/>
  <c r="C42" i="49" s="1"/>
  <c r="AF73" i="49"/>
  <c r="AF253" i="49"/>
  <c r="AF138" i="49"/>
  <c r="AF50" i="49"/>
  <c r="AF9" i="49"/>
  <c r="AF230" i="49"/>
  <c r="AF247" i="49"/>
  <c r="AF64" i="49"/>
  <c r="AF72" i="49"/>
  <c r="AF238" i="49"/>
  <c r="AF48" i="49"/>
  <c r="AF223" i="49"/>
  <c r="AF161" i="49"/>
  <c r="AF157" i="49"/>
  <c r="AF190" i="49"/>
  <c r="AF136" i="49"/>
  <c r="AF203" i="49"/>
  <c r="AF107" i="49"/>
  <c r="AF28" i="49"/>
  <c r="AF195" i="49"/>
  <c r="AF143" i="49"/>
  <c r="AF44" i="49"/>
  <c r="AF113" i="49"/>
  <c r="AF51" i="49"/>
  <c r="AF53" i="49"/>
  <c r="AF209" i="49"/>
  <c r="AF6" i="49"/>
  <c r="AF189" i="49"/>
  <c r="AF67" i="49"/>
  <c r="AF239" i="49"/>
  <c r="AF63" i="49"/>
  <c r="AF211" i="49"/>
  <c r="AF66" i="49"/>
  <c r="AF13" i="49"/>
  <c r="AF92" i="49"/>
  <c r="AF55" i="49"/>
  <c r="AF245" i="49"/>
  <c r="AF235" i="49"/>
  <c r="AF120" i="49"/>
  <c r="AF103" i="49"/>
  <c r="AF95" i="49"/>
  <c r="AF115" i="49"/>
  <c r="AF220" i="49"/>
  <c r="AF183" i="49"/>
  <c r="AF222" i="49"/>
  <c r="AF35" i="49"/>
  <c r="AF12" i="49"/>
  <c r="AF199" i="49"/>
  <c r="AF237" i="49"/>
  <c r="AF81" i="49"/>
  <c r="AF82" i="49"/>
  <c r="AF172" i="49"/>
  <c r="L20" i="49"/>
  <c r="C39" i="49" s="1"/>
  <c r="AF248" i="49"/>
  <c r="AF78" i="49"/>
  <c r="AF119" i="49"/>
  <c r="AF210" i="49"/>
  <c r="AF213" i="49"/>
  <c r="AF198" i="49"/>
  <c r="AF256" i="49"/>
  <c r="AF153" i="49"/>
  <c r="AF205" i="49"/>
  <c r="AF158" i="49"/>
  <c r="AF227" i="49"/>
  <c r="AF188" i="49"/>
  <c r="L21" i="49"/>
  <c r="C40" i="49" s="1"/>
  <c r="AF110" i="49"/>
  <c r="AF212" i="49"/>
  <c r="AF74" i="49"/>
  <c r="AF41" i="49"/>
  <c r="AF37" i="49"/>
  <c r="AF150" i="49"/>
  <c r="AF241" i="49"/>
  <c r="AF58" i="49"/>
  <c r="AF87" i="49"/>
  <c r="AF155" i="49"/>
  <c r="AF221" i="49"/>
  <c r="AF24" i="49"/>
  <c r="AF152" i="49"/>
  <c r="L26" i="49"/>
  <c r="C45" i="49" s="1"/>
  <c r="AF128" i="49"/>
  <c r="AF3" i="49"/>
  <c r="AF226" i="49"/>
  <c r="AF185" i="49"/>
  <c r="AF151" i="49"/>
  <c r="AF137" i="49"/>
  <c r="L14" i="49"/>
  <c r="C33" i="49" s="1"/>
  <c r="AF160" i="49"/>
  <c r="AF135" i="49"/>
  <c r="AF218" i="49"/>
  <c r="AF79" i="49"/>
  <c r="AF124" i="49"/>
  <c r="AF132" i="49"/>
  <c r="AF104" i="49"/>
  <c r="AF126" i="49"/>
  <c r="AF191" i="49"/>
  <c r="AF236" i="49"/>
  <c r="AF257" i="49"/>
  <c r="AF234" i="49"/>
  <c r="AF170" i="49"/>
  <c r="AF22" i="49"/>
  <c r="AF27" i="49"/>
  <c r="AF106" i="49"/>
  <c r="AF215" i="49"/>
  <c r="AF116" i="49"/>
  <c r="AF214" i="49"/>
  <c r="L25" i="49"/>
  <c r="C44" i="49" s="1"/>
  <c r="AF164" i="49"/>
  <c r="AF121" i="49"/>
  <c r="AF163" i="49"/>
  <c r="AF141" i="49"/>
  <c r="AF249" i="49"/>
  <c r="AF125" i="49"/>
  <c r="AF196" i="49"/>
  <c r="AF204" i="49"/>
  <c r="AF255" i="49"/>
  <c r="AF166" i="49"/>
  <c r="AF15" i="49"/>
  <c r="AF57" i="49"/>
  <c r="AF100" i="49"/>
  <c r="AF175" i="49"/>
  <c r="AF46" i="49"/>
  <c r="AF33" i="49"/>
  <c r="L17" i="49"/>
  <c r="C36" i="49" s="1"/>
  <c r="AF197" i="49"/>
  <c r="AF18" i="49"/>
  <c r="AF69" i="49"/>
  <c r="AF201" i="49"/>
  <c r="AF254" i="49"/>
  <c r="L22" i="49"/>
  <c r="C41" i="49" s="1"/>
  <c r="L24" i="49"/>
  <c r="C43" i="49" s="1"/>
  <c r="AF97" i="49"/>
  <c r="AF23" i="49"/>
  <c r="AF70" i="49"/>
  <c r="AF242" i="49"/>
  <c r="AF7" i="49"/>
  <c r="AF244" i="49"/>
  <c r="AF71" i="49"/>
  <c r="AF19" i="49"/>
  <c r="AF117" i="49"/>
  <c r="AF84" i="49"/>
  <c r="AF231" i="49"/>
  <c r="AF250" i="49"/>
  <c r="AF206" i="49"/>
  <c r="AF59" i="49"/>
  <c r="AF229" i="49"/>
  <c r="AF144" i="49"/>
  <c r="AF54" i="49"/>
  <c r="L15" i="49"/>
  <c r="C34" i="49" s="1"/>
  <c r="AF243" i="49"/>
  <c r="AF26" i="49"/>
  <c r="AF154" i="49"/>
  <c r="AF98" i="49"/>
  <c r="AF193" i="49"/>
  <c r="AF75" i="49"/>
  <c r="AF186" i="49"/>
  <c r="AF123" i="49"/>
  <c r="AF62" i="49"/>
  <c r="AF145" i="49"/>
  <c r="AF4" i="49"/>
  <c r="AF17" i="49"/>
  <c r="AF47" i="49"/>
  <c r="AF31" i="49"/>
  <c r="AF224" i="49"/>
  <c r="AF94" i="49"/>
  <c r="AF56" i="49"/>
  <c r="AF129" i="49"/>
  <c r="AF93" i="49"/>
  <c r="AF142" i="49"/>
  <c r="AF127" i="49"/>
  <c r="AF225" i="49"/>
  <c r="AF187" i="49"/>
  <c r="AF96" i="49"/>
  <c r="AF178" i="49"/>
  <c r="AF38" i="49"/>
  <c r="AF52" i="49"/>
  <c r="AF112" i="49"/>
  <c r="AF216" i="49"/>
  <c r="AF30" i="49"/>
  <c r="AF10" i="49"/>
  <c r="AF207" i="49"/>
  <c r="AF25" i="49"/>
  <c r="AF86" i="49"/>
  <c r="AF88" i="49"/>
  <c r="AF194" i="49"/>
  <c r="AF192" i="49"/>
  <c r="L27" i="49"/>
  <c r="C46" i="49" s="1"/>
  <c r="AF39" i="49"/>
  <c r="AF101" i="49"/>
  <c r="L19" i="49"/>
  <c r="C38" i="49" s="1"/>
  <c r="AF40" i="49"/>
  <c r="AF233" i="49"/>
  <c r="AF102" i="49"/>
  <c r="AF65" i="49"/>
  <c r="AF80" i="49"/>
  <c r="AF200" i="49"/>
  <c r="AF16" i="49"/>
  <c r="AF149" i="49"/>
  <c r="AF232" i="49"/>
  <c r="AF181" i="49"/>
  <c r="AF147" i="49"/>
  <c r="AF5" i="49"/>
  <c r="AF68" i="49"/>
  <c r="AF99" i="49"/>
  <c r="AF14" i="49"/>
  <c r="AF109" i="49"/>
  <c r="AF34" i="49"/>
  <c r="AF111" i="49"/>
  <c r="AF77" i="49"/>
  <c r="AF177" i="49"/>
  <c r="AF182" i="49"/>
  <c r="R117" i="42"/>
  <c r="R118" i="42"/>
  <c r="R119" i="42"/>
  <c r="R120" i="42"/>
  <c r="R121" i="42"/>
  <c r="R122" i="42"/>
  <c r="R123" i="42"/>
  <c r="R124" i="42"/>
  <c r="R125" i="42"/>
  <c r="R126" i="42"/>
  <c r="R127" i="42"/>
  <c r="R128" i="42"/>
  <c r="R129" i="42"/>
  <c r="R130" i="42"/>
  <c r="R131" i="42"/>
  <c r="R132" i="42"/>
  <c r="R133" i="42"/>
  <c r="R134" i="42"/>
  <c r="R135" i="42"/>
  <c r="R136" i="42"/>
  <c r="R137" i="42"/>
  <c r="R138" i="42"/>
  <c r="R139" i="42"/>
  <c r="R140" i="42"/>
  <c r="R141" i="42"/>
  <c r="R142" i="42"/>
  <c r="R143" i="42"/>
  <c r="R144" i="42"/>
  <c r="R145" i="42"/>
  <c r="R146" i="42"/>
  <c r="R147" i="42"/>
  <c r="R148" i="42"/>
  <c r="R149" i="42"/>
  <c r="R150" i="42"/>
  <c r="R151" i="42"/>
  <c r="R152" i="42"/>
  <c r="R153" i="42"/>
  <c r="R154" i="42"/>
  <c r="R155" i="42"/>
  <c r="R156" i="42"/>
  <c r="R157" i="42"/>
  <c r="R158" i="42"/>
  <c r="R159" i="42"/>
  <c r="R160" i="42"/>
  <c r="R161" i="42"/>
  <c r="R162" i="42"/>
  <c r="R163" i="42"/>
  <c r="R164" i="42"/>
  <c r="R165" i="42"/>
  <c r="R166" i="42"/>
  <c r="R167" i="42"/>
  <c r="R168" i="42"/>
  <c r="R169" i="42"/>
  <c r="R170" i="42"/>
  <c r="R171" i="42"/>
  <c r="R172" i="42"/>
  <c r="R173" i="42"/>
  <c r="R174" i="42"/>
  <c r="R175" i="42"/>
  <c r="R176" i="42"/>
  <c r="R177" i="42"/>
  <c r="R178" i="42"/>
  <c r="R179" i="42"/>
  <c r="R180" i="42"/>
  <c r="R181" i="42"/>
  <c r="R182" i="42"/>
  <c r="R183" i="42"/>
  <c r="R184" i="42"/>
  <c r="R185" i="42"/>
  <c r="R186" i="42"/>
  <c r="R187" i="42"/>
  <c r="R188" i="42"/>
  <c r="R189" i="42"/>
  <c r="R190" i="42"/>
  <c r="R191" i="42"/>
  <c r="R192" i="42"/>
  <c r="R193" i="42"/>
  <c r="R194" i="42"/>
  <c r="R195" i="42"/>
  <c r="R196" i="42"/>
  <c r="R197" i="42"/>
  <c r="R198" i="42"/>
  <c r="R199" i="42"/>
  <c r="R200" i="42"/>
  <c r="R201" i="42"/>
  <c r="R202" i="42"/>
  <c r="R203" i="42"/>
  <c r="R204" i="42"/>
  <c r="R205" i="42"/>
  <c r="R206" i="42"/>
  <c r="R207" i="42"/>
  <c r="R208" i="42"/>
  <c r="R209" i="42"/>
  <c r="R210" i="42"/>
  <c r="R211" i="42"/>
  <c r="R212" i="42"/>
  <c r="R213" i="42"/>
  <c r="R214" i="42"/>
  <c r="R215" i="42"/>
  <c r="R216" i="42"/>
  <c r="R217" i="42"/>
  <c r="R218" i="42"/>
  <c r="R219" i="42"/>
  <c r="R220" i="42"/>
  <c r="R221" i="42"/>
  <c r="R222" i="42"/>
  <c r="R223" i="42"/>
  <c r="R224" i="42"/>
  <c r="R225" i="42"/>
  <c r="R226" i="42"/>
  <c r="R227" i="42"/>
  <c r="R228" i="42"/>
  <c r="R229" i="42"/>
  <c r="R230" i="42"/>
  <c r="R231" i="42"/>
  <c r="R232" i="42"/>
  <c r="R233" i="42"/>
  <c r="R234" i="42"/>
  <c r="R235" i="42"/>
  <c r="R236" i="42"/>
  <c r="R237" i="42"/>
  <c r="R238" i="42"/>
  <c r="R239" i="42"/>
  <c r="R240" i="42"/>
  <c r="R241" i="42"/>
  <c r="R242" i="42"/>
  <c r="R243" i="42"/>
  <c r="R244" i="42"/>
  <c r="R245" i="42"/>
  <c r="R246" i="42"/>
  <c r="R247" i="42"/>
  <c r="R248" i="42"/>
  <c r="R249" i="42"/>
  <c r="R250" i="42"/>
  <c r="R251" i="42"/>
  <c r="R252" i="42"/>
  <c r="R253" i="42"/>
  <c r="R254" i="42"/>
  <c r="R255" i="42"/>
  <c r="R256" i="42"/>
  <c r="R257" i="42"/>
  <c r="R258" i="42"/>
  <c r="R259" i="42"/>
  <c r="R260" i="42"/>
  <c r="R261" i="42"/>
  <c r="R262" i="42"/>
  <c r="R263" i="42"/>
  <c r="R264" i="42"/>
  <c r="R265" i="42"/>
  <c r="R266" i="42"/>
  <c r="R267" i="42"/>
  <c r="R268" i="42"/>
  <c r="R269" i="42"/>
  <c r="R270" i="42"/>
  <c r="R271" i="42"/>
  <c r="R272" i="42"/>
  <c r="R273" i="42"/>
  <c r="R274" i="42"/>
  <c r="R275" i="42"/>
  <c r="R276" i="42"/>
  <c r="R277" i="42"/>
  <c r="R278" i="42"/>
  <c r="R279" i="42"/>
  <c r="R280" i="42"/>
  <c r="R281" i="42"/>
  <c r="R282" i="42"/>
  <c r="R283" i="42"/>
  <c r="R284" i="42"/>
  <c r="R285" i="42"/>
  <c r="R286" i="42"/>
  <c r="R287" i="42"/>
  <c r="R288" i="42"/>
  <c r="R289" i="42"/>
  <c r="R290" i="42"/>
  <c r="R291" i="42"/>
  <c r="R292" i="42"/>
  <c r="R293" i="42"/>
  <c r="R294" i="42"/>
  <c r="R295" i="42"/>
  <c r="R296" i="42"/>
  <c r="R297" i="42"/>
  <c r="R298" i="42"/>
  <c r="R299" i="42"/>
  <c r="R300" i="42"/>
  <c r="R301" i="42"/>
  <c r="R302" i="42"/>
  <c r="R303" i="42"/>
  <c r="R304" i="42"/>
  <c r="R305" i="42"/>
  <c r="R306" i="42"/>
  <c r="R307" i="42"/>
  <c r="R308" i="42"/>
  <c r="R309" i="42"/>
  <c r="R310" i="42"/>
  <c r="R311" i="42"/>
  <c r="R312" i="42"/>
  <c r="R313" i="42"/>
  <c r="R314" i="42"/>
  <c r="R315" i="42"/>
  <c r="R316" i="42"/>
  <c r="R317" i="42"/>
  <c r="R318" i="42"/>
  <c r="R319" i="42"/>
  <c r="R320" i="42"/>
  <c r="R321" i="42"/>
  <c r="R322" i="42"/>
  <c r="R323" i="42"/>
  <c r="R324" i="42"/>
  <c r="R325" i="42"/>
  <c r="R326" i="42"/>
  <c r="R327" i="42"/>
  <c r="R328" i="42"/>
  <c r="R329" i="42"/>
  <c r="R330" i="42"/>
  <c r="R331" i="42"/>
  <c r="R332" i="42"/>
  <c r="R333" i="42"/>
  <c r="R334" i="42"/>
  <c r="R335" i="42"/>
  <c r="R336" i="42"/>
  <c r="R337" i="42"/>
  <c r="R338" i="42"/>
  <c r="R339" i="42"/>
  <c r="R340" i="42"/>
  <c r="R341" i="42"/>
  <c r="R342" i="42"/>
  <c r="R343" i="42"/>
  <c r="R344" i="42"/>
  <c r="R345" i="42"/>
  <c r="R346" i="42"/>
  <c r="R347" i="42"/>
  <c r="R348" i="42"/>
  <c r="R349" i="42"/>
  <c r="R350" i="42"/>
  <c r="R351" i="42"/>
  <c r="R352" i="42"/>
  <c r="R353" i="42"/>
  <c r="R354" i="42"/>
  <c r="R355" i="42"/>
  <c r="R356" i="42"/>
  <c r="R357" i="42"/>
  <c r="R358" i="42"/>
  <c r="R359" i="42"/>
  <c r="R360" i="42"/>
  <c r="R361" i="42"/>
  <c r="R362" i="42"/>
  <c r="R363" i="42"/>
  <c r="R364" i="42"/>
  <c r="R365" i="42"/>
  <c r="R366" i="42"/>
  <c r="R367" i="42"/>
  <c r="R368" i="42"/>
  <c r="R369" i="42"/>
  <c r="R370" i="42"/>
  <c r="R371" i="42"/>
  <c r="R372" i="42"/>
  <c r="R373" i="42"/>
  <c r="R374" i="42"/>
  <c r="R375" i="42"/>
  <c r="R376" i="42"/>
  <c r="R377" i="42"/>
  <c r="R378" i="42"/>
  <c r="R379" i="42"/>
  <c r="R380" i="42"/>
  <c r="R381" i="42"/>
  <c r="R382" i="42"/>
  <c r="R383" i="42"/>
  <c r="R384" i="42"/>
  <c r="R385" i="42"/>
  <c r="R386" i="42"/>
  <c r="R387" i="42"/>
  <c r="R388" i="42"/>
  <c r="R389" i="42"/>
  <c r="R390" i="42"/>
  <c r="R391" i="42"/>
  <c r="R392" i="42"/>
  <c r="R393" i="42"/>
  <c r="R394" i="42"/>
  <c r="R395" i="42"/>
  <c r="R396" i="42"/>
  <c r="R397" i="42"/>
  <c r="R398" i="42"/>
  <c r="R399" i="42"/>
  <c r="R400" i="42"/>
  <c r="R401" i="42"/>
  <c r="R402" i="42"/>
  <c r="R403" i="42"/>
  <c r="R404" i="42"/>
  <c r="R405" i="42"/>
  <c r="R406" i="42"/>
  <c r="R407" i="42"/>
  <c r="R408" i="42"/>
  <c r="R409" i="42"/>
  <c r="R410" i="42"/>
  <c r="R411" i="42"/>
  <c r="R412" i="42"/>
  <c r="R413" i="42"/>
  <c r="R414" i="42"/>
  <c r="R415" i="42"/>
  <c r="R416" i="42"/>
  <c r="R417" i="42"/>
  <c r="R418" i="42"/>
  <c r="R419" i="42"/>
  <c r="R420" i="42"/>
  <c r="AE25" i="48" l="1"/>
  <c r="K16" i="48"/>
  <c r="AE7" i="48"/>
  <c r="AE5" i="48"/>
  <c r="AE26" i="48"/>
  <c r="AE4" i="48"/>
  <c r="AE18" i="48"/>
  <c r="AE13" i="48"/>
  <c r="AE21" i="48"/>
  <c r="AE3" i="48"/>
  <c r="AE16" i="48"/>
  <c r="AE15" i="48"/>
  <c r="AE19" i="48"/>
  <c r="AE10" i="48"/>
  <c r="K18" i="48"/>
  <c r="AE8" i="48"/>
  <c r="AE14" i="48"/>
  <c r="AE22" i="48"/>
  <c r="AE12" i="48"/>
  <c r="K15" i="48"/>
  <c r="K17" i="48"/>
  <c r="AE20" i="48"/>
  <c r="AE11" i="48"/>
  <c r="AE24" i="48"/>
  <c r="AE9" i="48"/>
  <c r="K14" i="48"/>
  <c r="AE17" i="48"/>
  <c r="AE6" i="48"/>
  <c r="AE23" i="48"/>
  <c r="AF26" i="48"/>
  <c r="AF22" i="48"/>
  <c r="AF13" i="48"/>
  <c r="AF11" i="48"/>
  <c r="AF18" i="48"/>
  <c r="AF4" i="48"/>
  <c r="AF23" i="48"/>
  <c r="AF6" i="48"/>
  <c r="AF17" i="48"/>
  <c r="L14" i="48"/>
  <c r="C22" i="48" s="1"/>
  <c r="AF8" i="48"/>
  <c r="AF5" i="48"/>
  <c r="AF16" i="48"/>
  <c r="AF25" i="48"/>
  <c r="L18" i="48"/>
  <c r="C26" i="48" s="1"/>
  <c r="L17" i="48"/>
  <c r="C25" i="48" s="1"/>
  <c r="L16" i="48"/>
  <c r="C24" i="48" s="1"/>
  <c r="AF14" i="48"/>
  <c r="L15" i="48"/>
  <c r="C23" i="48" s="1"/>
  <c r="AF12" i="48"/>
  <c r="AF21" i="48"/>
  <c r="AF20" i="48"/>
  <c r="AF15" i="48"/>
  <c r="AF7" i="48"/>
  <c r="AF24" i="48"/>
  <c r="AF10" i="48"/>
  <c r="AF3" i="48"/>
  <c r="AF19" i="48"/>
  <c r="AF9" i="48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<sst xmlns="http://schemas.openxmlformats.org/spreadsheetml/2006/main" count="577" uniqueCount="189">
  <si>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</si>
  <si>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</si>
  <si>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</si>
  <si>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</si>
  <si>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</si>
  <si>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</si>
  <si>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</si>
  <si>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</si>
  <si>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</si>
  <si>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</si>
  <si>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</si>
  <si>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</si>
  <si>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</si>
  <si>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</si>
  <si>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</si>
  <si>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</si>
  <si>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</si>
  <si>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</si>
  <si>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</si>
  <si>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</si>
  <si>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</si>
  <si>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</si>
  <si>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</si>
  <si>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</si>
  <si>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</si>
  <si>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</si>
  <si>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</si>
  <si>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</si>
  <si>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</si>
  <si>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</si>
  <si>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</si>
  <si>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</si>
  <si>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</si>
  <si>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</si>
  <si>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</si>
  <si>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</si>
  <si>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</si>
  <si>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</si>
  <si>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</si>
  <si>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</si>
  <si>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</si>
  <si>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</si>
  <si>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</si>
  <si>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</si>
  <si>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</si>
  <si>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</si>
  <si>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</si>
  <si>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</si>
  <si>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</si>
  <si>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</si>
  <si>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</si>
  <si>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</si>
  <si>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</si>
  <si>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</si>
  <si>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</si>
  <si>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</si>
  <si>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</si>
  <si>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</si>
  <si>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</si>
  <si>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</si>
  <si>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</si>
  <si>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</si>
  <si>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</si>
  <si>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</si>
  <si>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</si>
  <si>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</si>
  <si>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</si>
  <si>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</si>
  <si>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</si>
  <si>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</si>
  <si>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</si>
  <si>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</si>
  <si>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</si>
  <si>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</si>
  <si>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</si>
  <si>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</si>
  <si>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</si>
  <si>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</si>
  <si>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</si>
  <si>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</si>
  <si>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</si>
  <si>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</si>
  <si>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</si>
  <si>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</si>
  <si>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</si>
  <si>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</si>
  <si>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AB12E</t>
  </si>
  <si>
    <t>BASIS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</si>
  <si>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</si>
  <si>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</si>
  <si>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</si>
  <si>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</si>
  <si>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</si>
  <si>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</si>
  <si>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</si>
  <si>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</si>
  <si>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</si>
  <si>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</si>
  <si>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</si>
  <si>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</si>
  <si>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</si>
  <si>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</si>
  <si>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</si>
  <si>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</si>
  <si>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</si>
  <si>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</si>
  <si>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</si>
  <si>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</si>
  <si>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</si>
  <si>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</si>
  <si>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</si>
  <si>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</si>
  <si>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</si>
  <si>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</si>
  <si>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</si>
  <si>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</si>
  <si>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</si>
  <si>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</si>
  <si>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</si>
  <si>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</si>
  <si>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</si>
  <si>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</si>
  <si>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</si>
  <si>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</si>
  <si>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6M Instruments</t>
  </si>
  <si>
    <t>diff</t>
  </si>
  <si>
    <t>3M Market quote</t>
  </si>
  <si>
    <t>Index</t>
  </si>
  <si>
    <t>Euribor6M</t>
  </si>
  <si>
    <t>selected</t>
  </si>
  <si>
    <t>Synthetic Deposits 6M</t>
  </si>
  <si>
    <t>Contributions</t>
  </si>
  <si>
    <t>Euribor3M</t>
  </si>
  <si>
    <t>Synthetic Deposits 3M</t>
  </si>
  <si>
    <t>Euribor1M</t>
  </si>
  <si>
    <t>Synthetic Deposits 1M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</si>
  <si>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</si>
  <si>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</si>
  <si>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</si>
  <si>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</si>
  <si>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</si>
  <si>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</si>
  <si>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</si>
  <si>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</si>
  <si>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</si>
  <si>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</si>
  <si>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</si>
  <si>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1M Euribor Curve</t>
  </si>
  <si>
    <t>Euribor1Y</t>
  </si>
  <si>
    <t>quad</t>
  </si>
  <si>
    <t>LogLinear</t>
  </si>
  <si>
    <t>6Y</t>
  </si>
  <si>
    <t>7Y</t>
  </si>
  <si>
    <t>8Y</t>
  </si>
  <si>
    <t>30/360 (Bond Basis)</t>
  </si>
  <si>
    <t>Discount factor</t>
  </si>
  <si>
    <t>0x12</t>
  </si>
  <si>
    <t>12x24</t>
  </si>
  <si>
    <t>24x36</t>
  </si>
  <si>
    <t>36x48</t>
  </si>
  <si>
    <t>48x60</t>
  </si>
  <si>
    <t>60x72</t>
  </si>
  <si>
    <t>Synthetic Deposits 1Y</t>
  </si>
  <si>
    <t>1M Curve Settings</t>
  </si>
  <si>
    <t>1Y Curve Settings</t>
  </si>
  <si>
    <t>Additional Settings</t>
  </si>
  <si>
    <t>basis</t>
  </si>
  <si>
    <t>6M Market quote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</si>
  <si>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</si>
  <si>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</si>
  <si>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</si>
  <si>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</si>
  <si>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</si>
  <si>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</si>
  <si>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</si>
  <si>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</si>
  <si>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</si>
  <si>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</si>
  <si>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</si>
  <si>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</si>
  <si>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</si>
  <si>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 xml:space="preserve">Delta 1M </t>
  </si>
  <si>
    <t>1M Instruments</t>
  </si>
  <si>
    <t>F 1M</t>
  </si>
  <si>
    <t>Delta 1Y</t>
  </si>
  <si>
    <t>F 1Y</t>
  </si>
  <si>
    <t>Delta(0M;1Y)extrap</t>
  </si>
  <si>
    <t>Basis</t>
  </si>
  <si>
    <t>Discount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</si>
</sst>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</numFmts>
  <fonts count="28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34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1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3" xfId="14" applyFont="1" applyFill="1" applyBorder="1"/>
    <xf numFmtId="0" fontId="11" fillId="5" borderId="24" xfId="14" applyFont="1" applyFill="1" applyBorder="1"/>
    <xf numFmtId="0" fontId="11" fillId="0" borderId="0" xfId="14" applyFont="1"/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0" xfId="15" applyFont="1" applyFill="1" applyBorder="1"/>
    <xf numFmtId="0" fontId="11" fillId="8" borderId="5" xfId="15" applyFont="1" applyFill="1" applyBorder="1"/>
    <xf numFmtId="168" fontId="12" fillId="5" borderId="6" xfId="15" applyNumberFormat="1" applyFont="1" applyFill="1" applyBorder="1" applyAlignment="1">
      <alignment horizontal="center"/>
    </xf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6" xfId="0" applyNumberFormat="1" applyFont="1" applyFill="1" applyBorder="1" applyAlignment="1">
      <alignment horizontal="right"/>
    </xf>
    <xf numFmtId="175" fontId="11" fillId="5" borderId="17" xfId="0" applyNumberFormat="1" applyFont="1" applyFill="1" applyBorder="1" applyAlignment="1">
      <alignment horizontal="center"/>
    </xf>
    <xf numFmtId="169" fontId="11" fillId="5" borderId="18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1" xfId="0" applyNumberFormat="1" applyFont="1" applyFill="1" applyBorder="1" applyAlignment="1"/>
    <xf numFmtId="172" fontId="11" fillId="8" borderId="32" xfId="0" applyNumberFormat="1" applyFont="1" applyFill="1" applyBorder="1"/>
    <xf numFmtId="0" fontId="21" fillId="12" borderId="51" xfId="0" applyFont="1" applyFill="1" applyBorder="1" applyAlignment="1">
      <alignment horizontal="center" vertical="center" wrapText="1"/>
    </xf>
    <xf numFmtId="0" fontId="21" fillId="12" borderId="52" xfId="0" applyFont="1" applyFill="1" applyBorder="1" applyAlignment="1">
      <alignment horizontal="center" vertical="center" wrapText="1"/>
    </xf>
    <xf numFmtId="0" fontId="21" fillId="12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2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2" borderId="55" xfId="0" applyFont="1" applyFill="1" applyBorder="1" applyAlignment="1">
      <alignment horizontal="center" vertical="center" wrapText="1"/>
    </xf>
    <xf numFmtId="0" fontId="21" fillId="12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171" fontId="11" fillId="8" borderId="8" xfId="0" applyNumberFormat="1" applyFont="1" applyFill="1" applyBorder="1"/>
    <xf numFmtId="171" fontId="11" fillId="8" borderId="31" xfId="0" applyNumberFormat="1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31" xfId="0" applyNumberFormat="1" applyFont="1" applyFill="1" applyBorder="1"/>
    <xf numFmtId="0" fontId="21" fillId="12" borderId="29" xfId="0" applyFont="1" applyFill="1" applyBorder="1" applyAlignment="1">
      <alignment horizontal="center" vertical="center" wrapText="1"/>
    </xf>
    <xf numFmtId="0" fontId="21" fillId="12" borderId="48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21" fillId="12" borderId="45" xfId="0" applyFont="1" applyFill="1" applyBorder="1" applyAlignment="1">
      <alignment horizontal="center" vertical="center" wrapText="1"/>
    </xf>
    <xf numFmtId="0" fontId="21" fillId="12" borderId="27" xfId="0" applyFont="1" applyFill="1" applyBorder="1" applyAlignment="1">
      <alignment horizontal="center" vertical="center" wrapText="1"/>
    </xf>
    <xf numFmtId="0" fontId="21" fillId="12" borderId="4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172" fontId="11" fillId="0" borderId="30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172" fontId="11" fillId="0" borderId="32" xfId="0" applyNumberFormat="1" applyFont="1" applyBorder="1"/>
    <xf numFmtId="0" fontId="11" fillId="0" borderId="24" xfId="0" applyFont="1" applyBorder="1"/>
    <xf numFmtId="0" fontId="11" fillId="8" borderId="4" xfId="14" applyFont="1" applyFill="1" applyBorder="1"/>
    <xf numFmtId="0" fontId="24" fillId="12" borderId="6" xfId="14" applyFont="1" applyFill="1" applyBorder="1" applyAlignment="1">
      <alignment horizontal="center" vertical="center" wrapText="1"/>
    </xf>
    <xf numFmtId="0" fontId="24" fillId="12" borderId="6" xfId="32" applyFont="1" applyFill="1" applyBorder="1" applyAlignment="1">
      <alignment horizontal="center" vertical="center" wrapText="1"/>
    </xf>
    <xf numFmtId="0" fontId="21" fillId="12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2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2" borderId="19" xfId="14" applyFont="1" applyFill="1" applyBorder="1" applyAlignment="1">
      <alignment horizontal="centerContinuous" vertical="center"/>
    </xf>
    <xf numFmtId="0" fontId="21" fillId="12" borderId="20" xfId="14" applyFont="1" applyFill="1" applyBorder="1" applyAlignment="1">
      <alignment horizontal="centerContinuous" vertical="center"/>
    </xf>
    <xf numFmtId="0" fontId="21" fillId="12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2" borderId="1" xfId="14" applyFont="1" applyFill="1" applyBorder="1" applyAlignment="1">
      <alignment horizontal="centerContinuous" vertical="center"/>
    </xf>
    <xf numFmtId="0" fontId="21" fillId="12" borderId="2" xfId="14" applyFont="1" applyFill="1" applyBorder="1" applyAlignment="1">
      <alignment horizontal="centerContinuous" vertical="center"/>
    </xf>
    <xf numFmtId="0" fontId="21" fillId="12" borderId="3" xfId="14" applyFont="1" applyFill="1" applyBorder="1" applyAlignment="1">
      <alignment horizontal="centerContinuous" vertical="center"/>
    </xf>
    <xf numFmtId="171" fontId="25" fillId="8" borderId="27" xfId="43" applyNumberFormat="1" applyFont="1" applyFill="1" applyBorder="1"/>
    <xf numFmtId="171" fontId="25" fillId="8" borderId="8" xfId="43" applyNumberFormat="1" applyFont="1" applyFill="1" applyBorder="1"/>
    <xf numFmtId="171" fontId="25" fillId="8" borderId="31" xfId="43" applyNumberFormat="1" applyFont="1" applyFill="1" applyBorder="1"/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0" fontId="11" fillId="8" borderId="6" xfId="14" applyNumberFormat="1" applyFont="1" applyFill="1" applyBorder="1" applyAlignment="1">
      <alignment horizontal="center"/>
    </xf>
    <xf numFmtId="0" fontId="11" fillId="0" borderId="22" xfId="32" applyFont="1" applyBorder="1" applyAlignment="1">
      <alignment horizontal="center" vertical="center"/>
    </xf>
    <xf numFmtId="0" fontId="11" fillId="0" borderId="21" xfId="14" applyFont="1" applyBorder="1" applyAlignment="1">
      <alignment horizontal="center" vertic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2" borderId="16" xfId="14" applyFont="1" applyFill="1" applyBorder="1" applyAlignment="1">
      <alignment horizontal="center" vertical="center" wrapText="1"/>
    </xf>
    <xf numFmtId="172" fontId="11" fillId="8" borderId="16" xfId="14" applyNumberFormat="1" applyFont="1" applyFill="1" applyBorder="1"/>
    <xf numFmtId="172" fontId="11" fillId="8" borderId="16" xfId="14" applyNumberFormat="1" applyFont="1" applyFill="1" applyBorder="1" applyAlignment="1">
      <alignment horizontal="center" vertical="center"/>
    </xf>
    <xf numFmtId="171" fontId="11" fillId="8" borderId="16" xfId="14" applyNumberFormat="1" applyFont="1" applyFill="1" applyBorder="1"/>
    <xf numFmtId="171" fontId="11" fillId="0" borderId="0" xfId="8" applyNumberFormat="1" applyFont="1" applyBorder="1"/>
    <xf numFmtId="172" fontId="11" fillId="0" borderId="0" xfId="11" applyNumberFormat="1" applyFont="1" applyBorder="1"/>
    <xf numFmtId="0" fontId="11" fillId="0" borderId="0" xfId="8" applyFont="1" applyBorder="1"/>
    <xf numFmtId="172" fontId="11" fillId="0" borderId="0" xfId="8" applyNumberFormat="1" applyFont="1" applyBorder="1"/>
    <xf numFmtId="0" fontId="11" fillId="0" borderId="16" xfId="8" applyFont="1" applyBorder="1"/>
    <xf numFmtId="171" fontId="11" fillId="0" borderId="16" xfId="8" applyNumberFormat="1" applyFont="1" applyBorder="1"/>
    <xf numFmtId="0" fontId="11" fillId="0" borderId="8" xfId="8" applyFont="1" applyBorder="1"/>
    <xf numFmtId="171" fontId="11" fillId="0" borderId="8" xfId="8" applyNumberFormat="1" applyFont="1" applyBorder="1"/>
    <xf numFmtId="172" fontId="11" fillId="0" borderId="8" xfId="11" applyNumberFormat="1" applyFont="1" applyBorder="1"/>
    <xf numFmtId="172" fontId="11" fillId="0" borderId="8" xfId="8" applyNumberFormat="1" applyFont="1" applyBorder="1"/>
    <xf numFmtId="0" fontId="11" fillId="0" borderId="18" xfId="8" applyFont="1" applyBorder="1"/>
    <xf numFmtId="171" fontId="11" fillId="0" borderId="18" xfId="8" applyNumberFormat="1" applyFont="1" applyBorder="1"/>
    <xf numFmtId="172" fontId="11" fillId="0" borderId="18" xfId="11" applyNumberFormat="1" applyFont="1" applyBorder="1"/>
    <xf numFmtId="172" fontId="11" fillId="0" borderId="18" xfId="8" applyNumberFormat="1" applyFont="1" applyBorder="1"/>
    <xf numFmtId="0" fontId="11" fillId="0" borderId="0" xfId="14" applyFont="1" applyBorder="1"/>
    <xf numFmtId="0" fontId="21" fillId="12" borderId="6" xfId="8" applyFont="1" applyFill="1" applyBorder="1" applyAlignment="1">
      <alignment horizontal="center" vertical="center" wrapText="1"/>
    </xf>
    <xf numFmtId="0" fontId="11" fillId="11" borderId="18" xfId="8" applyFont="1" applyFill="1" applyBorder="1"/>
    <xf numFmtId="171" fontId="11" fillId="11" borderId="18" xfId="8" applyNumberFormat="1" applyFont="1" applyFill="1" applyBorder="1"/>
    <xf numFmtId="172" fontId="11" fillId="11" borderId="18" xfId="11" applyNumberFormat="1" applyFont="1" applyFill="1" applyBorder="1"/>
    <xf numFmtId="172" fontId="11" fillId="11" borderId="18" xfId="8" applyNumberFormat="1" applyFont="1" applyFill="1" applyBorder="1"/>
    <xf numFmtId="0" fontId="11" fillId="11" borderId="16" xfId="8" applyFont="1" applyFill="1" applyBorder="1"/>
    <xf numFmtId="171" fontId="11" fillId="11" borderId="16" xfId="8" applyNumberFormat="1" applyFont="1" applyFill="1" applyBorder="1"/>
    <xf numFmtId="172" fontId="11" fillId="11" borderId="16" xfId="11" applyNumberFormat="1" applyFont="1" applyFill="1" applyBorder="1"/>
    <xf numFmtId="172" fontId="11" fillId="11" borderId="16" xfId="8" applyNumberFormat="1" applyFont="1" applyFill="1" applyBorder="1"/>
    <xf numFmtId="0" fontId="11" fillId="10" borderId="16" xfId="8" applyFont="1" applyFill="1" applyBorder="1"/>
    <xf numFmtId="171" fontId="11" fillId="10" borderId="16" xfId="8" applyNumberFormat="1" applyFont="1" applyFill="1" applyBorder="1"/>
    <xf numFmtId="172" fontId="11" fillId="10" borderId="16" xfId="11" applyNumberFormat="1" applyFont="1" applyFill="1" applyBorder="1"/>
    <xf numFmtId="172" fontId="11" fillId="10" borderId="16" xfId="8" applyNumberFormat="1" applyFont="1" applyFill="1" applyBorder="1"/>
    <xf numFmtId="0" fontId="21" fillId="12" borderId="41" xfId="14" applyFont="1" applyFill="1" applyBorder="1"/>
    <xf numFmtId="0" fontId="21" fillId="12" borderId="40" xfId="14" applyFont="1" applyFill="1" applyBorder="1"/>
    <xf numFmtId="0" fontId="26" fillId="12" borderId="27" xfId="14" applyFont="1" applyFill="1" applyBorder="1" applyAlignment="1">
      <alignment horizontal="left"/>
    </xf>
    <xf numFmtId="0" fontId="21" fillId="12" borderId="26" xfId="14" applyFont="1" applyFill="1" applyBorder="1" applyAlignment="1">
      <alignment horizontal="left"/>
    </xf>
    <xf numFmtId="0" fontId="21" fillId="12" borderId="44" xfId="14" applyFont="1" applyFill="1" applyBorder="1" applyAlignment="1">
      <alignment horizontal="left"/>
    </xf>
    <xf numFmtId="0" fontId="27" fillId="12" borderId="35" xfId="14" applyFont="1" applyFill="1" applyBorder="1" applyAlignment="1">
      <alignment horizontal="center"/>
    </xf>
    <xf numFmtId="0" fontId="27" fillId="12" borderId="37" xfId="14" applyFont="1" applyFill="1" applyBorder="1" applyAlignment="1">
      <alignment horizontal="center"/>
    </xf>
    <xf numFmtId="0" fontId="26" fillId="12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2" borderId="28" xfId="21" applyNumberFormat="1" applyFont="1" applyFill="1" applyBorder="1" applyAlignment="1">
      <alignment horizontal="center" vertical="center" wrapText="1"/>
    </xf>
    <xf numFmtId="173" fontId="24" fillId="12" borderId="29" xfId="21" applyNumberFormat="1" applyFont="1" applyFill="1" applyBorder="1" applyAlignment="1">
      <alignment horizontal="center" vertical="center" wrapText="1"/>
    </xf>
    <xf numFmtId="172" fontId="24" fillId="12" borderId="26" xfId="21" applyNumberFormat="1" applyFont="1" applyFill="1" applyBorder="1" applyAlignment="1">
      <alignment horizontal="center" vertical="center" wrapText="1"/>
    </xf>
    <xf numFmtId="172" fontId="24" fillId="12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0" borderId="4" xfId="0" applyNumberFormat="1" applyFont="1" applyBorder="1"/>
    <xf numFmtId="171" fontId="11" fillId="0" borderId="10" xfId="0" applyNumberFormat="1" applyFont="1" applyBorder="1"/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6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10" borderId="52" xfId="0" applyFont="1" applyFill="1" applyBorder="1" applyAlignment="1">
      <alignment horizontal="center"/>
    </xf>
    <xf numFmtId="172" fontId="22" fillId="0" borderId="53" xfId="0" applyNumberFormat="1" applyFont="1" applyBorder="1"/>
    <xf numFmtId="0" fontId="11" fillId="10" borderId="43" xfId="0" applyFont="1" applyFill="1" applyBorder="1" applyAlignment="1">
      <alignment horizontal="center"/>
    </xf>
    <xf numFmtId="0" fontId="21" fillId="12" borderId="49" xfId="0" applyFont="1" applyFill="1" applyBorder="1" applyAlignment="1">
      <alignment horizontal="center" vertical="center" wrapText="1"/>
    </xf>
    <xf numFmtId="0" fontId="21" fillId="12" borderId="50" xfId="0" applyFont="1" applyFill="1" applyBorder="1" applyAlignment="1">
      <alignment horizontal="center" vertical="center" wrapText="1"/>
    </xf>
    <xf numFmtId="172" fontId="11" fillId="0" borderId="37" xfId="0" applyNumberFormat="1" applyFont="1" applyBorder="1"/>
    <xf numFmtId="172" fontId="11" fillId="0" borderId="53" xfId="0" applyNumberFormat="1" applyFont="1" applyBorder="1"/>
    <xf numFmtId="172" fontId="22" fillId="0" borderId="52" xfId="0" applyNumberFormat="1" applyFont="1" applyBorder="1"/>
    <xf numFmtId="173" fontId="11" fillId="0" borderId="52" xfId="0" applyNumberFormat="1" applyFont="1" applyBorder="1"/>
    <xf numFmtId="173" fontId="11" fillId="0" borderId="8" xfId="0" applyNumberFormat="1" applyFont="1" applyBorder="1"/>
    <xf numFmtId="173" fontId="11" fillId="0" borderId="31" xfId="0" applyNumberFormat="1" applyFont="1" applyBorder="1"/>
    <xf numFmtId="175" fontId="11" fillId="0" borderId="52" xfId="0" applyNumberFormat="1" applyFont="1" applyBorder="1"/>
    <xf numFmtId="175" fontId="11" fillId="0" borderId="8" xfId="0" applyNumberFormat="1" applyFont="1" applyBorder="1"/>
    <xf numFmtId="175" fontId="11" fillId="0" borderId="31" xfId="0" applyNumberFormat="1" applyFont="1" applyBorder="1"/>
    <xf numFmtId="175" fontId="11" fillId="8" borderId="21" xfId="0" applyNumberFormat="1" applyFont="1" applyFill="1" applyBorder="1"/>
    <xf numFmtId="175" fontId="11" fillId="8" borderId="13" xfId="0" applyNumberFormat="1" applyFont="1" applyFill="1" applyBorder="1"/>
    <xf numFmtId="175" fontId="11" fillId="8" borderId="54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31" xfId="17" applyNumberFormat="1" applyFont="1" applyFill="1" applyBorder="1"/>
    <xf numFmtId="173" fontId="11" fillId="8" borderId="16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2" fontId="22" fillId="8" borderId="6" xfId="0" applyNumberFormat="1" applyFont="1" applyFill="1" applyBorder="1" applyAlignment="1"/>
    <xf numFmtId="172" fontId="11" fillId="8" borderId="21" xfId="17" applyNumberFormat="1" applyFont="1" applyFill="1" applyBorder="1"/>
    <xf numFmtId="172" fontId="11" fillId="8" borderId="38" xfId="0" applyNumberFormat="1" applyFont="1" applyFill="1" applyBorder="1"/>
    <xf numFmtId="172" fontId="11" fillId="8" borderId="35" xfId="0" applyNumberFormat="1" applyFont="1" applyFill="1" applyBorder="1"/>
    <xf numFmtId="171" fontId="11" fillId="8" borderId="58" xfId="0" applyNumberFormat="1" applyFont="1" applyFill="1" applyBorder="1" applyAlignment="1">
      <alignment horizontal="center" vertical="center"/>
    </xf>
    <xf numFmtId="0" fontId="17" fillId="10" borderId="50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4" xfId="0" applyNumberFormat="1" applyFont="1" applyFill="1" applyBorder="1"/>
    <xf numFmtId="0" fontId="17" fillId="10" borderId="48" xfId="0" applyFont="1" applyFill="1" applyBorder="1" applyAlignment="1">
      <alignment horizontal="centerContinuous" vertical="center" wrapText="1"/>
    </xf>
    <xf numFmtId="0" fontId="17" fillId="10" borderId="49" xfId="0" applyFont="1" applyFill="1" applyBorder="1" applyAlignment="1">
      <alignment horizontal="centerContinuous" vertical="center" wrapText="1"/>
    </xf>
    <xf numFmtId="0" fontId="17" fillId="10" borderId="50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" vertical="center" wrapText="1"/>
    </xf>
    <xf numFmtId="172" fontId="11" fillId="8" borderId="37" xfId="0" applyNumberFormat="1" applyFont="1" applyFill="1" applyBorder="1"/>
    <xf numFmtId="0" fontId="25" fillId="8" borderId="45" xfId="43" applyFont="1" applyFill="1" applyBorder="1"/>
    <xf numFmtId="173" fontId="11" fillId="0" borderId="27" xfId="0" applyNumberFormat="1" applyFont="1" applyBorder="1"/>
    <xf numFmtId="172" fontId="11" fillId="0" borderId="27" xfId="0" applyNumberFormat="1" applyFont="1" applyBorder="1"/>
    <xf numFmtId="175" fontId="11" fillId="0" borderId="27" xfId="0" applyNumberFormat="1" applyFont="1" applyBorder="1"/>
    <xf numFmtId="172" fontId="11" fillId="0" borderId="47" xfId="0" applyNumberFormat="1" applyFont="1" applyBorder="1"/>
    <xf numFmtId="0" fontId="25" fillId="8" borderId="39" xfId="43" applyFont="1" applyFill="1" applyBorder="1"/>
    <xf numFmtId="0" fontId="25" fillId="8" borderId="43" xfId="43" applyFont="1" applyFill="1" applyBorder="1"/>
    <xf numFmtId="173" fontId="11" fillId="0" borderId="8" xfId="14" applyNumberFormat="1" applyFont="1" applyBorder="1"/>
    <xf numFmtId="172" fontId="11" fillId="0" borderId="8" xfId="14" applyNumberFormat="1" applyFont="1" applyBorder="1"/>
    <xf numFmtId="173" fontId="11" fillId="0" borderId="16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173" fontId="11" fillId="0" borderId="18" xfId="14" applyNumberFormat="1" applyFont="1" applyBorder="1"/>
    <xf numFmtId="172" fontId="11" fillId="0" borderId="18" xfId="14" applyNumberFormat="1" applyFont="1" applyBorder="1"/>
    <xf numFmtId="172" fontId="11" fillId="0" borderId="18" xfId="0" applyNumberFormat="1" applyFont="1" applyBorder="1"/>
    <xf numFmtId="175" fontId="11" fillId="0" borderId="18" xfId="0" applyNumberFormat="1" applyFont="1" applyBorder="1"/>
    <xf numFmtId="0" fontId="11" fillId="5" borderId="22" xfId="0" quotePrefix="1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0" borderId="62" xfId="21" applyNumberFormat="1" applyFont="1" applyFill="1" applyBorder="1" applyAlignment="1"/>
    <xf numFmtId="172" fontId="11" fillId="0" borderId="63" xfId="21" quotePrefix="1" applyNumberFormat="1" applyFont="1" applyFill="1" applyBorder="1" applyAlignment="1"/>
    <xf numFmtId="172" fontId="11" fillId="0" borderId="61" xfId="21" applyNumberFormat="1" applyFont="1" applyBorder="1" applyAlignment="1"/>
    <xf numFmtId="172" fontId="11" fillId="0" borderId="62" xfId="21" applyNumberFormat="1" applyFont="1" applyFill="1" applyBorder="1" applyAlignment="1"/>
    <xf numFmtId="172" fontId="11" fillId="0" borderId="63" xfId="21" applyNumberFormat="1" applyFont="1" applyFill="1" applyBorder="1" applyAlignme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172" fontId="11" fillId="0" borderId="64" xfId="21" quotePrefix="1" applyNumberFormat="1" applyFont="1" applyFill="1" applyBorder="1" applyAlignment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21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4.1971565204751357E-5</c:v>
                </c:pt>
                <c:pt idx="1">
                  <c:v>4.1971565204751357E-5</c:v>
                </c:pt>
                <c:pt idx="2">
                  <c:v>4.1971565204751357E-5</c:v>
                </c:pt>
                <c:pt idx="3">
                  <c:v>4.1971565204751357E-5</c:v>
                </c:pt>
                <c:pt idx="4">
                  <c:v>4.1971565204751357E-5</c:v>
                </c:pt>
                <c:pt idx="5">
                  <c:v>4.1971565204751357E-5</c:v>
                </c:pt>
                <c:pt idx="6">
                  <c:v>4.1971565204751357E-5</c:v>
                </c:pt>
                <c:pt idx="7">
                  <c:v>4.1971565204751357E-5</c:v>
                </c:pt>
                <c:pt idx="8">
                  <c:v>4.1971565204751357E-5</c:v>
                </c:pt>
                <c:pt idx="9">
                  <c:v>4.1971565204751357E-5</c:v>
                </c:pt>
                <c:pt idx="10">
                  <c:v>4.1971565204751357E-5</c:v>
                </c:pt>
                <c:pt idx="11">
                  <c:v>4.1971565204751357E-5</c:v>
                </c:pt>
                <c:pt idx="12">
                  <c:v>4.1971565204751357E-5</c:v>
                </c:pt>
                <c:pt idx="13">
                  <c:v>4.1971565204751357E-5</c:v>
                </c:pt>
                <c:pt idx="14">
                  <c:v>4.1971565204751357E-5</c:v>
                </c:pt>
                <c:pt idx="15">
                  <c:v>4.1971565204751357E-5</c:v>
                </c:pt>
                <c:pt idx="16">
                  <c:v>4.1971565204751357E-5</c:v>
                </c:pt>
                <c:pt idx="17">
                  <c:v>4.1971565204751357E-5</c:v>
                </c:pt>
                <c:pt idx="18">
                  <c:v>4.1971565204751357E-5</c:v>
                </c:pt>
                <c:pt idx="19">
                  <c:v>4.1971565204751357E-5</c:v>
                </c:pt>
                <c:pt idx="20">
                  <c:v>4.1971565204751357E-5</c:v>
                </c:pt>
                <c:pt idx="21">
                  <c:v>4.1971565204751357E-5</c:v>
                </c:pt>
                <c:pt idx="22">
                  <c:v>4.1971565204751357E-5</c:v>
                </c:pt>
                <c:pt idx="23">
                  <c:v>4.1971565204751357E-5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-1.8908816476604048E-4</c:v>
                </c:pt>
                <c:pt idx="1">
                  <c:v>-1.754964159442292E-4</c:v>
                </c:pt>
                <c:pt idx="2">
                  <c:v>-1.619046671224179E-4</c:v>
                </c:pt>
                <c:pt idx="3">
                  <c:v>-1.4831291830060662E-4</c:v>
                </c:pt>
                <c:pt idx="4">
                  <c:v>-1.0753767183517275E-4</c:v>
                </c:pt>
                <c:pt idx="5">
                  <c:v>-9.3945923013361458E-5</c:v>
                </c:pt>
                <c:pt idx="6">
                  <c:v>-8.0354174191550165E-5</c:v>
                </c:pt>
                <c:pt idx="7">
                  <c:v>-6.6762425369738885E-5</c:v>
                </c:pt>
                <c:pt idx="8">
                  <c:v>-5.3170676547927606E-5</c:v>
                </c:pt>
                <c:pt idx="9">
                  <c:v>-1.239543008249374E-5</c:v>
                </c:pt>
                <c:pt idx="10">
                  <c:v>1.1963187393175664E-6</c:v>
                </c:pt>
                <c:pt idx="11">
                  <c:v>1.4788067561128846E-5</c:v>
                </c:pt>
                <c:pt idx="12">
                  <c:v>2.8379816382940152E-5</c:v>
                </c:pt>
                <c:pt idx="13">
                  <c:v>4.1971565204751432E-5</c:v>
                </c:pt>
                <c:pt idx="14">
                  <c:v>8.274681167018527E-5</c:v>
                </c:pt>
                <c:pt idx="15">
                  <c:v>9.6338560491996604E-5</c:v>
                </c:pt>
                <c:pt idx="16">
                  <c:v>1.0993030931380788E-4</c:v>
                </c:pt>
                <c:pt idx="17">
                  <c:v>1.2352205813561916E-4</c:v>
                </c:pt>
                <c:pt idx="18">
                  <c:v>1.3711380695743044E-4</c:v>
                </c:pt>
                <c:pt idx="19">
                  <c:v>1.7788905342286434E-4</c:v>
                </c:pt>
                <c:pt idx="20">
                  <c:v>1.9148080224467561E-4</c:v>
                </c:pt>
                <c:pt idx="21">
                  <c:v>2.0507255106648695E-4</c:v>
                </c:pt>
                <c:pt idx="22">
                  <c:v>2.7303129517554337E-4</c:v>
                </c:pt>
                <c:pt idx="23">
                  <c:v>2.8662304399735465E-4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-4.2843771638375645E-4</c:v>
                </c:pt>
                <c:pt idx="1">
                  <c:v>-3.9372688947802905E-4</c:v>
                </c:pt>
                <c:pt idx="2">
                  <c:v>-3.5966588035949907E-4</c:v>
                </c:pt>
                <c:pt idx="3">
                  <c:v>-3.2625468902816655E-4</c:v>
                </c:pt>
                <c:pt idx="4">
                  <c:v>-2.2992002175735335E-4</c:v>
                </c:pt>
                <c:pt idx="5">
                  <c:v>-1.9910810157481042E-4</c:v>
                </c:pt>
                <c:pt idx="6">
                  <c:v>-1.6894599917946499E-4</c:v>
                </c:pt>
                <c:pt idx="7">
                  <c:v>-1.3943371457131692E-4</c:v>
                </c:pt>
                <c:pt idx="8">
                  <c:v>-1.1057124775036629E-4</c:v>
                </c:pt>
                <c:pt idx="9">
                  <c:v>-2.7882754010698945E-5</c:v>
                </c:pt>
                <c:pt idx="10">
                  <c:v>-1.6195583385379193E-6</c:v>
                </c:pt>
                <c:pt idx="11">
                  <c:v>2.3993819546425595E-5</c:v>
                </c:pt>
                <c:pt idx="12">
                  <c:v>4.8957379644191666E-5</c:v>
                </c:pt>
                <c:pt idx="13">
                  <c:v>7.3271121954760347E-5</c:v>
                </c:pt>
                <c:pt idx="14">
                  <c:v>1.4231344216328196E-4</c:v>
                </c:pt>
                <c:pt idx="15">
                  <c:v>1.6402791332506103E-4</c:v>
                </c:pt>
                <c:pt idx="16">
                  <c:v>1.8509256669964263E-4</c:v>
                </c:pt>
                <c:pt idx="17">
                  <c:v>2.0550740228702681E-4</c:v>
                </c:pt>
                <c:pt idx="18">
                  <c:v>2.2527242008721352E-4</c:v>
                </c:pt>
                <c:pt idx="19">
                  <c:v>2.8066856676458923E-4</c:v>
                </c:pt>
                <c:pt idx="20">
                  <c:v>2.9783431341598654E-4</c:v>
                </c:pt>
                <c:pt idx="21">
                  <c:v>3.1435024228018612E-4</c:v>
                </c:pt>
                <c:pt idx="22">
                  <c:v>3.8718261979322311E-4</c:v>
                </c:pt>
                <c:pt idx="23">
                  <c:v>3.997996419342384E-4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778880"/>
        <c:axId val="690780416"/>
      </c:lineChart>
      <c:dateAx>
        <c:axId val="6907788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90780416"/>
        <c:crosses val="autoZero"/>
        <c:auto val="1"/>
        <c:lblOffset val="100"/>
        <c:baseTimeUnit val="days"/>
      </c:dateAx>
      <c:valAx>
        <c:axId val="6907804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90778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</c:numCache>
            </c:numRef>
          </c:cat>
          <c:val>
            <c:numRef>
              <c:f>'3MSynthDepo'!$AD$3:$AD$132</c:f>
              <c:numCache>
                <c:formatCode>0.0000%</c:formatCode>
                <c:ptCount val="130"/>
                <c:pt idx="0">
                  <c:v>9.0659753773751704E-4</c:v>
                </c:pt>
                <c:pt idx="1">
                  <c:v>9.0659753773751704E-4</c:v>
                </c:pt>
                <c:pt idx="2">
                  <c:v>9.0659753773751704E-4</c:v>
                </c:pt>
                <c:pt idx="3">
                  <c:v>9.0659753773751704E-4</c:v>
                </c:pt>
                <c:pt idx="4">
                  <c:v>9.0659753773751704E-4</c:v>
                </c:pt>
                <c:pt idx="5">
                  <c:v>9.0659753773751704E-4</c:v>
                </c:pt>
                <c:pt idx="6">
                  <c:v>9.0659753773751704E-4</c:v>
                </c:pt>
                <c:pt idx="7">
                  <c:v>9.0659753773751704E-4</c:v>
                </c:pt>
                <c:pt idx="8">
                  <c:v>9.0659753773751704E-4</c:v>
                </c:pt>
                <c:pt idx="9">
                  <c:v>9.0659753773751704E-4</c:v>
                </c:pt>
                <c:pt idx="10">
                  <c:v>9.0659753773751704E-4</c:v>
                </c:pt>
                <c:pt idx="11">
                  <c:v>9.0659753773751704E-4</c:v>
                </c:pt>
                <c:pt idx="12">
                  <c:v>9.0659753773751704E-4</c:v>
                </c:pt>
                <c:pt idx="13">
                  <c:v>9.0659753773751704E-4</c:v>
                </c:pt>
                <c:pt idx="14">
                  <c:v>9.0659753773751704E-4</c:v>
                </c:pt>
                <c:pt idx="15">
                  <c:v>9.0659753773751704E-4</c:v>
                </c:pt>
                <c:pt idx="16">
                  <c:v>9.0659753773751704E-4</c:v>
                </c:pt>
                <c:pt idx="17">
                  <c:v>9.0659753773751704E-4</c:v>
                </c:pt>
                <c:pt idx="18">
                  <c:v>9.0659753773751704E-4</c:v>
                </c:pt>
                <c:pt idx="19">
                  <c:v>9.0659753773751704E-4</c:v>
                </c:pt>
                <c:pt idx="20">
                  <c:v>9.0659753773751704E-4</c:v>
                </c:pt>
                <c:pt idx="21">
                  <c:v>9.0659753773751704E-4</c:v>
                </c:pt>
                <c:pt idx="22">
                  <c:v>9.0659753773751704E-4</c:v>
                </c:pt>
                <c:pt idx="23">
                  <c:v>9.0659753773751704E-4</c:v>
                </c:pt>
                <c:pt idx="24">
                  <c:v>9.0659753773751704E-4</c:v>
                </c:pt>
                <c:pt idx="25">
                  <c:v>9.0659753773751704E-4</c:v>
                </c:pt>
                <c:pt idx="26">
                  <c:v>9.0659753773751704E-4</c:v>
                </c:pt>
                <c:pt idx="27">
                  <c:v>9.0659753773751704E-4</c:v>
                </c:pt>
                <c:pt idx="28">
                  <c:v>9.0659753773751704E-4</c:v>
                </c:pt>
                <c:pt idx="29">
                  <c:v>9.0659753773751704E-4</c:v>
                </c:pt>
                <c:pt idx="30">
                  <c:v>9.0659753773751704E-4</c:v>
                </c:pt>
                <c:pt idx="31">
                  <c:v>9.0659753773751704E-4</c:v>
                </c:pt>
                <c:pt idx="32">
                  <c:v>9.0659753773751704E-4</c:v>
                </c:pt>
                <c:pt idx="33">
                  <c:v>9.0659753773751704E-4</c:v>
                </c:pt>
                <c:pt idx="34">
                  <c:v>9.0659753773751704E-4</c:v>
                </c:pt>
                <c:pt idx="35">
                  <c:v>9.0659753773751704E-4</c:v>
                </c:pt>
                <c:pt idx="36">
                  <c:v>9.0659753773751704E-4</c:v>
                </c:pt>
                <c:pt idx="37">
                  <c:v>9.0659753773751704E-4</c:v>
                </c:pt>
                <c:pt idx="38">
                  <c:v>9.0659753773751704E-4</c:v>
                </c:pt>
                <c:pt idx="39">
                  <c:v>9.0659753773751704E-4</c:v>
                </c:pt>
                <c:pt idx="40">
                  <c:v>9.0659753773751704E-4</c:v>
                </c:pt>
                <c:pt idx="41">
                  <c:v>9.0659753773751704E-4</c:v>
                </c:pt>
                <c:pt idx="42">
                  <c:v>9.0659753773751704E-4</c:v>
                </c:pt>
                <c:pt idx="43">
                  <c:v>9.0659753773751704E-4</c:v>
                </c:pt>
                <c:pt idx="44">
                  <c:v>9.0659753773751704E-4</c:v>
                </c:pt>
                <c:pt idx="45">
                  <c:v>9.0659753773751704E-4</c:v>
                </c:pt>
                <c:pt idx="46">
                  <c:v>9.0659753773751704E-4</c:v>
                </c:pt>
                <c:pt idx="47">
                  <c:v>9.0659753773751704E-4</c:v>
                </c:pt>
                <c:pt idx="48">
                  <c:v>9.0659753773751704E-4</c:v>
                </c:pt>
                <c:pt idx="49">
                  <c:v>9.0659753773751704E-4</c:v>
                </c:pt>
                <c:pt idx="50">
                  <c:v>9.0659753773751704E-4</c:v>
                </c:pt>
                <c:pt idx="51">
                  <c:v>9.0659753773751704E-4</c:v>
                </c:pt>
                <c:pt idx="52">
                  <c:v>9.0659753773751704E-4</c:v>
                </c:pt>
                <c:pt idx="53">
                  <c:v>9.0659753773751704E-4</c:v>
                </c:pt>
                <c:pt idx="54">
                  <c:v>9.0659753773751704E-4</c:v>
                </c:pt>
                <c:pt idx="55">
                  <c:v>9.0659753773751704E-4</c:v>
                </c:pt>
                <c:pt idx="56">
                  <c:v>9.0659753773751704E-4</c:v>
                </c:pt>
                <c:pt idx="57">
                  <c:v>9.0659753773751704E-4</c:v>
                </c:pt>
                <c:pt idx="58">
                  <c:v>9.0659753773751704E-4</c:v>
                </c:pt>
                <c:pt idx="59">
                  <c:v>9.0659753773751704E-4</c:v>
                </c:pt>
                <c:pt idx="60">
                  <c:v>9.0659753773751704E-4</c:v>
                </c:pt>
                <c:pt idx="61">
                  <c:v>9.0659753773751704E-4</c:v>
                </c:pt>
                <c:pt idx="62">
                  <c:v>9.0659753773751704E-4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</c:numCache>
            </c:numRef>
          </c:cat>
          <c:val>
            <c:numRef>
              <c:f>'3MSynthDepo'!$AE$3:$AE$132</c:f>
              <c:numCache>
                <c:formatCode>0.0000%</c:formatCode>
                <c:ptCount val="130"/>
                <c:pt idx="0">
                  <c:v>7.4246013417892699E-4</c:v>
                </c:pt>
                <c:pt idx="1">
                  <c:v>7.4602833860411375E-4</c:v>
                </c:pt>
                <c:pt idx="2">
                  <c:v>7.4959654302930051E-4</c:v>
                </c:pt>
                <c:pt idx="3">
                  <c:v>7.5316474745448726E-4</c:v>
                </c:pt>
                <c:pt idx="4">
                  <c:v>7.6386936073004753E-4</c:v>
                </c:pt>
                <c:pt idx="5">
                  <c:v>7.6743756515523429E-4</c:v>
                </c:pt>
                <c:pt idx="6">
                  <c:v>7.7100576958042105E-4</c:v>
                </c:pt>
                <c:pt idx="7">
                  <c:v>7.745739740056078E-4</c:v>
                </c:pt>
                <c:pt idx="8">
                  <c:v>7.7814217843079456E-4</c:v>
                </c:pt>
                <c:pt idx="9">
                  <c:v>7.8884679170635483E-4</c:v>
                </c:pt>
                <c:pt idx="10">
                  <c:v>7.9241499613154158E-4</c:v>
                </c:pt>
                <c:pt idx="11">
                  <c:v>7.9598320055672834E-4</c:v>
                </c:pt>
                <c:pt idx="12">
                  <c:v>7.995514049819151E-4</c:v>
                </c:pt>
                <c:pt idx="13">
                  <c:v>8.0311960940710185E-4</c:v>
                </c:pt>
                <c:pt idx="14">
                  <c:v>8.1382422268266212E-4</c:v>
                </c:pt>
                <c:pt idx="15">
                  <c:v>8.1739242710784877E-4</c:v>
                </c:pt>
                <c:pt idx="16">
                  <c:v>8.2096063153303564E-4</c:v>
                </c:pt>
                <c:pt idx="17">
                  <c:v>8.2452883595822229E-4</c:v>
                </c:pt>
                <c:pt idx="18">
                  <c:v>8.2809704038340915E-4</c:v>
                </c:pt>
                <c:pt idx="19">
                  <c:v>8.3880165365896931E-4</c:v>
                </c:pt>
                <c:pt idx="20">
                  <c:v>8.4236985808415607E-4</c:v>
                </c:pt>
                <c:pt idx="21">
                  <c:v>8.4593806250934283E-4</c:v>
                </c:pt>
                <c:pt idx="22">
                  <c:v>8.6377908463527661E-4</c:v>
                </c:pt>
                <c:pt idx="23">
                  <c:v>8.6734728906046337E-4</c:v>
                </c:pt>
                <c:pt idx="24">
                  <c:v>8.7091549348565012E-4</c:v>
                </c:pt>
                <c:pt idx="25">
                  <c:v>8.7805190233602364E-4</c:v>
                </c:pt>
                <c:pt idx="26">
                  <c:v>8.8875651561158391E-4</c:v>
                </c:pt>
                <c:pt idx="27">
                  <c:v>8.9232472003677066E-4</c:v>
                </c:pt>
                <c:pt idx="28">
                  <c:v>8.9589292446195742E-4</c:v>
                </c:pt>
                <c:pt idx="29">
                  <c:v>8.9946112888714418E-4</c:v>
                </c:pt>
                <c:pt idx="30">
                  <c:v>9.0302933331233093E-4</c:v>
                </c:pt>
                <c:pt idx="31">
                  <c:v>9.137339465878912E-4</c:v>
                </c:pt>
                <c:pt idx="32">
                  <c:v>9.1730215101307796E-4</c:v>
                </c:pt>
                <c:pt idx="33">
                  <c:v>9.2087035543826472E-4</c:v>
                </c:pt>
                <c:pt idx="34">
                  <c:v>9.2443855986345147E-4</c:v>
                </c:pt>
                <c:pt idx="35">
                  <c:v>9.2800676428863823E-4</c:v>
                </c:pt>
                <c:pt idx="36">
                  <c:v>9.387113775641985E-4</c:v>
                </c:pt>
                <c:pt idx="37">
                  <c:v>9.4227958198938525E-4</c:v>
                </c:pt>
                <c:pt idx="38">
                  <c:v>9.4584778641457201E-4</c:v>
                </c:pt>
                <c:pt idx="39">
                  <c:v>9.4941599083975877E-4</c:v>
                </c:pt>
                <c:pt idx="40">
                  <c:v>9.5298419526494552E-4</c:v>
                </c:pt>
                <c:pt idx="41">
                  <c:v>9.6368880854050569E-4</c:v>
                </c:pt>
                <c:pt idx="42">
                  <c:v>9.6725701296569255E-4</c:v>
                </c:pt>
                <c:pt idx="43">
                  <c:v>9.7082521739087931E-4</c:v>
                </c:pt>
                <c:pt idx="44">
                  <c:v>9.7439342181606606E-4</c:v>
                </c:pt>
                <c:pt idx="45">
                  <c:v>9.7796162624125271E-4</c:v>
                </c:pt>
                <c:pt idx="46">
                  <c:v>9.8866623951681309E-4</c:v>
                </c:pt>
                <c:pt idx="47">
                  <c:v>9.9223444394199974E-4</c:v>
                </c:pt>
                <c:pt idx="48">
                  <c:v>9.958026483671866E-4</c:v>
                </c:pt>
                <c:pt idx="49">
                  <c:v>9.9937085279237325E-4</c:v>
                </c:pt>
                <c:pt idx="50">
                  <c:v>1.0029390572175601E-3</c:v>
                </c:pt>
                <c:pt idx="51">
                  <c:v>1.0136436704931203E-3</c:v>
                </c:pt>
                <c:pt idx="52">
                  <c:v>1.0172118749183071E-3</c:v>
                </c:pt>
                <c:pt idx="53">
                  <c:v>1.0207800793434938E-3</c:v>
                </c:pt>
                <c:pt idx="54">
                  <c:v>1.0243482837686804E-3</c:v>
                </c:pt>
                <c:pt idx="55">
                  <c:v>1.0279164881938673E-3</c:v>
                </c:pt>
                <c:pt idx="56">
                  <c:v>1.0386211014694277E-3</c:v>
                </c:pt>
                <c:pt idx="57">
                  <c:v>1.0421893058946143E-3</c:v>
                </c:pt>
                <c:pt idx="58">
                  <c:v>1.0457575103198012E-3</c:v>
                </c:pt>
                <c:pt idx="59">
                  <c:v>1.0493257147449878E-3</c:v>
                </c:pt>
                <c:pt idx="60">
                  <c:v>1.0528939191701745E-3</c:v>
                </c:pt>
                <c:pt idx="61">
                  <c:v>1.0635985324457349E-3</c:v>
                </c:pt>
                <c:pt idx="62">
                  <c:v>1.0671667368709215E-3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</c:numCache>
            </c:numRef>
          </c:cat>
          <c:val>
            <c:numRef>
              <c:f>'3MSynthDepo'!$AF$3:$AF$132</c:f>
              <c:numCache>
                <c:formatCode>0.0000%</c:formatCode>
                <c:ptCount val="130"/>
                <c:pt idx="0">
                  <c:v>7.2416533211219531E-4</c:v>
                </c:pt>
                <c:pt idx="1">
                  <c:v>7.2850787516249974E-4</c:v>
                </c:pt>
                <c:pt idx="2">
                  <c:v>7.3283793338838272E-4</c:v>
                </c:pt>
                <c:pt idx="3">
                  <c:v>7.3715550678984444E-4</c:v>
                </c:pt>
                <c:pt idx="4">
                  <c:v>7.5003331804770145E-4</c:v>
                </c:pt>
                <c:pt idx="5">
                  <c:v>7.5430095215147785E-4</c:v>
                </c:pt>
                <c:pt idx="6">
                  <c:v>7.5855610143083277E-4</c:v>
                </c:pt>
                <c:pt idx="7">
                  <c:v>7.6279876588576645E-4</c:v>
                </c:pt>
                <c:pt idx="8">
                  <c:v>7.6702894551627877E-4</c:v>
                </c:pt>
                <c:pt idx="9">
                  <c:v>7.7964457546128758E-4</c:v>
                </c:pt>
                <c:pt idx="10">
                  <c:v>7.8382481579411458E-4</c:v>
                </c:pt>
                <c:pt idx="11">
                  <c:v>7.8799257130252021E-4</c:v>
                </c:pt>
                <c:pt idx="12">
                  <c:v>7.9214784198650449E-4</c:v>
                </c:pt>
                <c:pt idx="13">
                  <c:v>7.9629062784606741E-4</c:v>
                </c:pt>
                <c:pt idx="14">
                  <c:v>8.0864407647822812E-4</c:v>
                </c:pt>
                <c:pt idx="15">
                  <c:v>8.1273692304010571E-4</c:v>
                </c:pt>
                <c:pt idx="16">
                  <c:v>8.1681728477756195E-4</c:v>
                </c:pt>
                <c:pt idx="17">
                  <c:v>8.2088516169059682E-4</c:v>
                </c:pt>
                <c:pt idx="18">
                  <c:v>8.2494055377921034E-4</c:v>
                </c:pt>
                <c:pt idx="19">
                  <c:v>8.3703182109852285E-4</c:v>
                </c:pt>
                <c:pt idx="20">
                  <c:v>8.4103727388945104E-4</c:v>
                </c:pt>
                <c:pt idx="21">
                  <c:v>8.4503024185595798E-4</c:v>
                </c:pt>
                <c:pt idx="22">
                  <c:v>8.6480780932217209E-4</c:v>
                </c:pt>
                <c:pt idx="23">
                  <c:v>8.6872586834215078E-4</c:v>
                </c:pt>
                <c:pt idx="24">
                  <c:v>8.7263144253770832E-4</c:v>
                </c:pt>
                <c:pt idx="25">
                  <c:v>8.8040513645555921E-4</c:v>
                </c:pt>
                <c:pt idx="26">
                  <c:v>8.9197204114917542E-4</c:v>
                </c:pt>
                <c:pt idx="27">
                  <c:v>8.9580270639820481E-4</c:v>
                </c:pt>
                <c:pt idx="28">
                  <c:v>8.9962088682281295E-4</c:v>
                </c:pt>
                <c:pt idx="29">
                  <c:v>9.0342658242299962E-4</c:v>
                </c:pt>
                <c:pt idx="30">
                  <c:v>9.0721979319876504E-4</c:v>
                </c:pt>
                <c:pt idx="31">
                  <c:v>9.1852451657953315E-4</c:v>
                </c:pt>
                <c:pt idx="32">
                  <c:v>9.2226778805761314E-4</c:v>
                </c:pt>
                <c:pt idx="33">
                  <c:v>9.2599857471127199E-4</c:v>
                </c:pt>
                <c:pt idx="34">
                  <c:v>9.2971687654050915E-4</c:v>
                </c:pt>
                <c:pt idx="35">
                  <c:v>9.3342269354532517E-4</c:v>
                </c:pt>
                <c:pt idx="36">
                  <c:v>9.4446523561324519E-4</c:v>
                </c:pt>
                <c:pt idx="37">
                  <c:v>9.4812111332037577E-4</c:v>
                </c:pt>
                <c:pt idx="38">
                  <c:v>9.5176450620308511E-4</c:v>
                </c:pt>
                <c:pt idx="39">
                  <c:v>9.5539541426137309E-4</c:v>
                </c:pt>
                <c:pt idx="40">
                  <c:v>9.590138374952397E-4</c:v>
                </c:pt>
                <c:pt idx="41">
                  <c:v>9.6979419825031152E-4</c:v>
                </c:pt>
                <c:pt idx="42">
                  <c:v>9.7336268218649281E-4</c:v>
                </c:pt>
                <c:pt idx="43">
                  <c:v>9.7691868129825264E-4</c:v>
                </c:pt>
                <c:pt idx="44">
                  <c:v>9.8046219558559121E-4</c:v>
                </c:pt>
                <c:pt idx="45">
                  <c:v>9.8399322504850832E-4</c:v>
                </c:pt>
                <c:pt idx="46">
                  <c:v>9.9451140449073215E-4</c:v>
                </c:pt>
                <c:pt idx="47">
                  <c:v>9.9799249465596382E-4</c:v>
                </c:pt>
                <c:pt idx="48">
                  <c:v>1.0014610999967745E-3</c:v>
                </c:pt>
                <c:pt idx="49">
                  <c:v>1.0049172205131636E-3</c:v>
                </c:pt>
                <c:pt idx="50">
                  <c:v>1.0083608562051316E-3</c:v>
                </c:pt>
                <c:pt idx="51">
                  <c:v>1.018616854334507E-3</c:v>
                </c:pt>
                <c:pt idx="52">
                  <c:v>1.0220105507287897E-3</c:v>
                </c:pt>
                <c:pt idx="53">
                  <c:v>1.0253917622986507E-3</c:v>
                </c:pt>
                <c:pt idx="54">
                  <c:v>1.0287604890440905E-3</c:v>
                </c:pt>
                <c:pt idx="55">
                  <c:v>1.032116730965109E-3</c:v>
                </c:pt>
                <c:pt idx="56">
                  <c:v>1.0421105477816362E-3</c:v>
                </c:pt>
                <c:pt idx="57">
                  <c:v>1.0454168504049695E-3</c:v>
                </c:pt>
                <c:pt idx="58">
                  <c:v>1.0487106682038811E-3</c:v>
                </c:pt>
                <c:pt idx="59">
                  <c:v>1.0519920011783715E-3</c:v>
                </c:pt>
                <c:pt idx="60">
                  <c:v>1.0552608493284406E-3</c:v>
                </c:pt>
                <c:pt idx="61">
                  <c:v>1.0649924848321198E-3</c:v>
                </c:pt>
                <c:pt idx="62">
                  <c:v>1.0682113936845035E-3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852608"/>
        <c:axId val="690854144"/>
      </c:lineChart>
      <c:dateAx>
        <c:axId val="6908526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90854144"/>
        <c:crosses val="autoZero"/>
        <c:auto val="1"/>
        <c:lblOffset val="100"/>
        <c:baseTimeUnit val="days"/>
      </c:dateAx>
      <c:valAx>
        <c:axId val="6908541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90852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  <c:pt idx="63">
                  <c:v>42060</c:v>
                </c:pt>
                <c:pt idx="64">
                  <c:v>42061</c:v>
                </c:pt>
                <c:pt idx="65">
                  <c:v>42062</c:v>
                </c:pt>
                <c:pt idx="66">
                  <c:v>42065</c:v>
                </c:pt>
                <c:pt idx="67">
                  <c:v>42066</c:v>
                </c:pt>
                <c:pt idx="68">
                  <c:v>42067</c:v>
                </c:pt>
                <c:pt idx="69">
                  <c:v>42068</c:v>
                </c:pt>
                <c:pt idx="70">
                  <c:v>42069</c:v>
                </c:pt>
                <c:pt idx="71">
                  <c:v>42072</c:v>
                </c:pt>
                <c:pt idx="72">
                  <c:v>42073</c:v>
                </c:pt>
                <c:pt idx="73">
                  <c:v>42074</c:v>
                </c:pt>
                <c:pt idx="74">
                  <c:v>42075</c:v>
                </c:pt>
                <c:pt idx="75">
                  <c:v>42076</c:v>
                </c:pt>
                <c:pt idx="76">
                  <c:v>42079</c:v>
                </c:pt>
                <c:pt idx="77">
                  <c:v>42080</c:v>
                </c:pt>
                <c:pt idx="78">
                  <c:v>42081</c:v>
                </c:pt>
                <c:pt idx="79">
                  <c:v>42082</c:v>
                </c:pt>
                <c:pt idx="80">
                  <c:v>42083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42093</c:v>
                </c:pt>
                <c:pt idx="87">
                  <c:v>42094</c:v>
                </c:pt>
                <c:pt idx="88">
                  <c:v>42095</c:v>
                </c:pt>
                <c:pt idx="89">
                  <c:v>42096</c:v>
                </c:pt>
                <c:pt idx="90">
                  <c:v>42101</c:v>
                </c:pt>
                <c:pt idx="91">
                  <c:v>42102</c:v>
                </c:pt>
                <c:pt idx="92">
                  <c:v>42103</c:v>
                </c:pt>
                <c:pt idx="93">
                  <c:v>42104</c:v>
                </c:pt>
                <c:pt idx="94">
                  <c:v>42107</c:v>
                </c:pt>
                <c:pt idx="95">
                  <c:v>42108</c:v>
                </c:pt>
                <c:pt idx="96">
                  <c:v>42109</c:v>
                </c:pt>
                <c:pt idx="97">
                  <c:v>42110</c:v>
                </c:pt>
                <c:pt idx="98">
                  <c:v>42111</c:v>
                </c:pt>
                <c:pt idx="99">
                  <c:v>42114</c:v>
                </c:pt>
                <c:pt idx="100">
                  <c:v>42115</c:v>
                </c:pt>
                <c:pt idx="101">
                  <c:v>42116</c:v>
                </c:pt>
                <c:pt idx="102">
                  <c:v>42117</c:v>
                </c:pt>
                <c:pt idx="103">
                  <c:v>42118</c:v>
                </c:pt>
                <c:pt idx="104">
                  <c:v>42121</c:v>
                </c:pt>
                <c:pt idx="105">
                  <c:v>42122</c:v>
                </c:pt>
                <c:pt idx="106">
                  <c:v>42123</c:v>
                </c:pt>
                <c:pt idx="107">
                  <c:v>42124</c:v>
                </c:pt>
                <c:pt idx="108">
                  <c:v>42128</c:v>
                </c:pt>
                <c:pt idx="109">
                  <c:v>42129</c:v>
                </c:pt>
                <c:pt idx="110">
                  <c:v>42130</c:v>
                </c:pt>
                <c:pt idx="111">
                  <c:v>42131</c:v>
                </c:pt>
                <c:pt idx="112">
                  <c:v>42132</c:v>
                </c:pt>
                <c:pt idx="113">
                  <c:v>42135</c:v>
                </c:pt>
                <c:pt idx="114">
                  <c:v>42136</c:v>
                </c:pt>
                <c:pt idx="115">
                  <c:v>42137</c:v>
                </c:pt>
                <c:pt idx="116">
                  <c:v>42138</c:v>
                </c:pt>
                <c:pt idx="117">
                  <c:v>42139</c:v>
                </c:pt>
                <c:pt idx="118">
                  <c:v>42142</c:v>
                </c:pt>
                <c:pt idx="119">
                  <c:v>42143</c:v>
                </c:pt>
                <c:pt idx="120">
                  <c:v>42144</c:v>
                </c:pt>
                <c:pt idx="121">
                  <c:v>42145</c:v>
                </c:pt>
                <c:pt idx="122">
                  <c:v>42146</c:v>
                </c:pt>
                <c:pt idx="123">
                  <c:v>42149</c:v>
                </c:pt>
                <c:pt idx="124">
                  <c:v>42150</c:v>
                </c:pt>
                <c:pt idx="125">
                  <c:v>42151</c:v>
                </c:pt>
                <c:pt idx="126">
                  <c:v>42152</c:v>
                </c:pt>
                <c:pt idx="127">
                  <c:v>42153</c:v>
                </c:pt>
                <c:pt idx="128">
                  <c:v>42156</c:v>
                </c:pt>
                <c:pt idx="129">
                  <c:v>42157</c:v>
                </c:pt>
              </c:numCache>
            </c:numRef>
          </c:cat>
          <c:val>
            <c:numRef>
              <c:f>'6MSynthDepo'!$AD$3:$AD$132</c:f>
              <c:numCache>
                <c:formatCode>0.0000%</c:formatCode>
                <c:ptCount val="130"/>
                <c:pt idx="0">
                  <c:v>1.8647344881343479E-3</c:v>
                </c:pt>
                <c:pt idx="1">
                  <c:v>1.8647344881343479E-3</c:v>
                </c:pt>
                <c:pt idx="2">
                  <c:v>1.8647344881343479E-3</c:v>
                </c:pt>
                <c:pt idx="3">
                  <c:v>1.8647344881343479E-3</c:v>
                </c:pt>
                <c:pt idx="4">
                  <c:v>1.8647344881343479E-3</c:v>
                </c:pt>
                <c:pt idx="5">
                  <c:v>1.8647344881343479E-3</c:v>
                </c:pt>
                <c:pt idx="6">
                  <c:v>1.8647344881343479E-3</c:v>
                </c:pt>
                <c:pt idx="7">
                  <c:v>1.8647344881343479E-3</c:v>
                </c:pt>
                <c:pt idx="8">
                  <c:v>1.8647344881343479E-3</c:v>
                </c:pt>
                <c:pt idx="9">
                  <c:v>1.8647344881343479E-3</c:v>
                </c:pt>
                <c:pt idx="10">
                  <c:v>1.8647344881343479E-3</c:v>
                </c:pt>
                <c:pt idx="11">
                  <c:v>1.8647344881343479E-3</c:v>
                </c:pt>
                <c:pt idx="12">
                  <c:v>1.8647344881343479E-3</c:v>
                </c:pt>
                <c:pt idx="13">
                  <c:v>1.8647344881343479E-3</c:v>
                </c:pt>
                <c:pt idx="14">
                  <c:v>1.8647344881343479E-3</c:v>
                </c:pt>
                <c:pt idx="15">
                  <c:v>1.8647344881343479E-3</c:v>
                </c:pt>
                <c:pt idx="16">
                  <c:v>1.8647344881343479E-3</c:v>
                </c:pt>
                <c:pt idx="17">
                  <c:v>1.8647344881343479E-3</c:v>
                </c:pt>
                <c:pt idx="18">
                  <c:v>1.8647344881343479E-3</c:v>
                </c:pt>
                <c:pt idx="19">
                  <c:v>1.8647344881343479E-3</c:v>
                </c:pt>
                <c:pt idx="20">
                  <c:v>1.8647344881343479E-3</c:v>
                </c:pt>
                <c:pt idx="21">
                  <c:v>1.8647344881343479E-3</c:v>
                </c:pt>
                <c:pt idx="22">
                  <c:v>1.8647344881343479E-3</c:v>
                </c:pt>
                <c:pt idx="23">
                  <c:v>1.8647344881343479E-3</c:v>
                </c:pt>
                <c:pt idx="24">
                  <c:v>1.8647344881343479E-3</c:v>
                </c:pt>
                <c:pt idx="25">
                  <c:v>1.8647344881343479E-3</c:v>
                </c:pt>
                <c:pt idx="26">
                  <c:v>1.8647344881343479E-3</c:v>
                </c:pt>
                <c:pt idx="27">
                  <c:v>1.8647344881343479E-3</c:v>
                </c:pt>
                <c:pt idx="28">
                  <c:v>1.8647344881343479E-3</c:v>
                </c:pt>
                <c:pt idx="29">
                  <c:v>1.8647344881343479E-3</c:v>
                </c:pt>
                <c:pt idx="30">
                  <c:v>1.8647344881343479E-3</c:v>
                </c:pt>
                <c:pt idx="31">
                  <c:v>1.8647344881343479E-3</c:v>
                </c:pt>
                <c:pt idx="32">
                  <c:v>1.8647344881343479E-3</c:v>
                </c:pt>
                <c:pt idx="33">
                  <c:v>1.8647344881343479E-3</c:v>
                </c:pt>
                <c:pt idx="34">
                  <c:v>1.8647344881343479E-3</c:v>
                </c:pt>
                <c:pt idx="35">
                  <c:v>1.8647344881343479E-3</c:v>
                </c:pt>
                <c:pt idx="36">
                  <c:v>1.8647344881343479E-3</c:v>
                </c:pt>
                <c:pt idx="37">
                  <c:v>1.8647344881343479E-3</c:v>
                </c:pt>
                <c:pt idx="38">
                  <c:v>1.8647344881343479E-3</c:v>
                </c:pt>
                <c:pt idx="39">
                  <c:v>1.8647344881343479E-3</c:v>
                </c:pt>
                <c:pt idx="40">
                  <c:v>1.8647344881343479E-3</c:v>
                </c:pt>
                <c:pt idx="41">
                  <c:v>1.8647344881343479E-3</c:v>
                </c:pt>
                <c:pt idx="42">
                  <c:v>1.8647344881343479E-3</c:v>
                </c:pt>
                <c:pt idx="43">
                  <c:v>1.8647344881343479E-3</c:v>
                </c:pt>
                <c:pt idx="44">
                  <c:v>1.8647344881343479E-3</c:v>
                </c:pt>
                <c:pt idx="45">
                  <c:v>1.8647344881343479E-3</c:v>
                </c:pt>
                <c:pt idx="46">
                  <c:v>1.8647344881343479E-3</c:v>
                </c:pt>
                <c:pt idx="47">
                  <c:v>1.8647344881343479E-3</c:v>
                </c:pt>
                <c:pt idx="48">
                  <c:v>1.8647344881343479E-3</c:v>
                </c:pt>
                <c:pt idx="49">
                  <c:v>1.8647344881343479E-3</c:v>
                </c:pt>
                <c:pt idx="50">
                  <c:v>1.8647344881343479E-3</c:v>
                </c:pt>
                <c:pt idx="51">
                  <c:v>1.8647344881343479E-3</c:v>
                </c:pt>
                <c:pt idx="52">
                  <c:v>1.8647344881343479E-3</c:v>
                </c:pt>
                <c:pt idx="53">
                  <c:v>1.8647344881343479E-3</c:v>
                </c:pt>
                <c:pt idx="54">
                  <c:v>1.8647344881343479E-3</c:v>
                </c:pt>
                <c:pt idx="55">
                  <c:v>1.8647344881343479E-3</c:v>
                </c:pt>
                <c:pt idx="56">
                  <c:v>1.8647344881343479E-3</c:v>
                </c:pt>
                <c:pt idx="57">
                  <c:v>1.8647344881343479E-3</c:v>
                </c:pt>
                <c:pt idx="58">
                  <c:v>1.8647344881343479E-3</c:v>
                </c:pt>
                <c:pt idx="59">
                  <c:v>1.8647344881343479E-3</c:v>
                </c:pt>
                <c:pt idx="60">
                  <c:v>1.8647344881343479E-3</c:v>
                </c:pt>
                <c:pt idx="61">
                  <c:v>1.8647344881343479E-3</c:v>
                </c:pt>
                <c:pt idx="62">
                  <c:v>1.8647344881343479E-3</c:v>
                </c:pt>
                <c:pt idx="63">
                  <c:v>1.8647344881343479E-3</c:v>
                </c:pt>
                <c:pt idx="64">
                  <c:v>1.8647344881343479E-3</c:v>
                </c:pt>
                <c:pt idx="65">
                  <c:v>1.8647344881343479E-3</c:v>
                </c:pt>
                <c:pt idx="66">
                  <c:v>1.8647344881343479E-3</c:v>
                </c:pt>
                <c:pt idx="67">
                  <c:v>1.8647344881343479E-3</c:v>
                </c:pt>
                <c:pt idx="68">
                  <c:v>1.8647344881343479E-3</c:v>
                </c:pt>
                <c:pt idx="69">
                  <c:v>1.8647344881343479E-3</c:v>
                </c:pt>
                <c:pt idx="70">
                  <c:v>1.8647344881343479E-3</c:v>
                </c:pt>
                <c:pt idx="71">
                  <c:v>1.8647344881343479E-3</c:v>
                </c:pt>
                <c:pt idx="72">
                  <c:v>1.8647344881343479E-3</c:v>
                </c:pt>
                <c:pt idx="73">
                  <c:v>1.8647344881343479E-3</c:v>
                </c:pt>
                <c:pt idx="74">
                  <c:v>1.8647344881343479E-3</c:v>
                </c:pt>
                <c:pt idx="75">
                  <c:v>1.8647344881343479E-3</c:v>
                </c:pt>
                <c:pt idx="76">
                  <c:v>1.8647344881343479E-3</c:v>
                </c:pt>
                <c:pt idx="77">
                  <c:v>1.8647344881343479E-3</c:v>
                </c:pt>
                <c:pt idx="78">
                  <c:v>1.8647344881343479E-3</c:v>
                </c:pt>
                <c:pt idx="79">
                  <c:v>1.8647344881343479E-3</c:v>
                </c:pt>
                <c:pt idx="80">
                  <c:v>1.8647344881343479E-3</c:v>
                </c:pt>
                <c:pt idx="81">
                  <c:v>1.8647344881343479E-3</c:v>
                </c:pt>
                <c:pt idx="82">
                  <c:v>1.8647344881343479E-3</c:v>
                </c:pt>
                <c:pt idx="83">
                  <c:v>1.8647344881343479E-3</c:v>
                </c:pt>
                <c:pt idx="84">
                  <c:v>1.8647344881343479E-3</c:v>
                </c:pt>
                <c:pt idx="85">
                  <c:v>1.8647344881343479E-3</c:v>
                </c:pt>
                <c:pt idx="86">
                  <c:v>1.8647344881343479E-3</c:v>
                </c:pt>
                <c:pt idx="87">
                  <c:v>1.8647344881343479E-3</c:v>
                </c:pt>
                <c:pt idx="88">
                  <c:v>1.8647344881343479E-3</c:v>
                </c:pt>
                <c:pt idx="89">
                  <c:v>1.8647344881343479E-3</c:v>
                </c:pt>
                <c:pt idx="90">
                  <c:v>1.8647344881343479E-3</c:v>
                </c:pt>
                <c:pt idx="91">
                  <c:v>1.8647344881343479E-3</c:v>
                </c:pt>
                <c:pt idx="92">
                  <c:v>1.8647344881343479E-3</c:v>
                </c:pt>
                <c:pt idx="93">
                  <c:v>1.8647344881343479E-3</c:v>
                </c:pt>
                <c:pt idx="94">
                  <c:v>1.8647344881343479E-3</c:v>
                </c:pt>
                <c:pt idx="95">
                  <c:v>1.8647344881343479E-3</c:v>
                </c:pt>
                <c:pt idx="96">
                  <c:v>1.8647344881343479E-3</c:v>
                </c:pt>
                <c:pt idx="97">
                  <c:v>1.8647344881343479E-3</c:v>
                </c:pt>
                <c:pt idx="98">
                  <c:v>1.8647344881343479E-3</c:v>
                </c:pt>
                <c:pt idx="99">
                  <c:v>1.8647344881343479E-3</c:v>
                </c:pt>
                <c:pt idx="100">
                  <c:v>1.8647344881343479E-3</c:v>
                </c:pt>
                <c:pt idx="101">
                  <c:v>1.8647344881343479E-3</c:v>
                </c:pt>
                <c:pt idx="102">
                  <c:v>1.8647344881343479E-3</c:v>
                </c:pt>
                <c:pt idx="103">
                  <c:v>1.8647344881343479E-3</c:v>
                </c:pt>
                <c:pt idx="104">
                  <c:v>1.8647344881343479E-3</c:v>
                </c:pt>
                <c:pt idx="105">
                  <c:v>1.8647344881343479E-3</c:v>
                </c:pt>
                <c:pt idx="106">
                  <c:v>1.8647344881343479E-3</c:v>
                </c:pt>
                <c:pt idx="107">
                  <c:v>1.8647344881343479E-3</c:v>
                </c:pt>
                <c:pt idx="108">
                  <c:v>1.8647344881343479E-3</c:v>
                </c:pt>
                <c:pt idx="109">
                  <c:v>1.8647344881343479E-3</c:v>
                </c:pt>
                <c:pt idx="110">
                  <c:v>1.8647344881343479E-3</c:v>
                </c:pt>
                <c:pt idx="111">
                  <c:v>1.8647344881343479E-3</c:v>
                </c:pt>
                <c:pt idx="112">
                  <c:v>1.8647344881343479E-3</c:v>
                </c:pt>
                <c:pt idx="113">
                  <c:v>1.8647344881343479E-3</c:v>
                </c:pt>
                <c:pt idx="114">
                  <c:v>1.8647344881343479E-3</c:v>
                </c:pt>
                <c:pt idx="115">
                  <c:v>1.8647344881343479E-3</c:v>
                </c:pt>
                <c:pt idx="116">
                  <c:v>1.8647344881343479E-3</c:v>
                </c:pt>
                <c:pt idx="117">
                  <c:v>1.8647344881343479E-3</c:v>
                </c:pt>
                <c:pt idx="118">
                  <c:v>1.8647344881343479E-3</c:v>
                </c:pt>
                <c:pt idx="119">
                  <c:v>1.8647344881343479E-3</c:v>
                </c:pt>
                <c:pt idx="120">
                  <c:v>1.8647344881343479E-3</c:v>
                </c:pt>
                <c:pt idx="121">
                  <c:v>1.8647344881343479E-3</c:v>
                </c:pt>
                <c:pt idx="122">
                  <c:v>1.8647344881343479E-3</c:v>
                </c:pt>
                <c:pt idx="123">
                  <c:v>1.8647344881343479E-3</c:v>
                </c:pt>
                <c:pt idx="124">
                  <c:v>1.8647344881343479E-3</c:v>
                </c:pt>
                <c:pt idx="125">
                  <c:v>1.8647344881343479E-3</c:v>
                </c:pt>
                <c:pt idx="126">
                  <c:v>1.8647344881343479E-3</c:v>
                </c:pt>
                <c:pt idx="127">
                  <c:v>1.8647344881343479E-3</c:v>
                </c:pt>
                <c:pt idx="128">
                  <c:v>1.8647344881343479E-3</c:v>
                </c:pt>
                <c:pt idx="129">
                  <c:v>1.8647344881343479E-3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  <c:pt idx="63">
                  <c:v>42060</c:v>
                </c:pt>
                <c:pt idx="64">
                  <c:v>42061</c:v>
                </c:pt>
                <c:pt idx="65">
                  <c:v>42062</c:v>
                </c:pt>
                <c:pt idx="66">
                  <c:v>42065</c:v>
                </c:pt>
                <c:pt idx="67">
                  <c:v>42066</c:v>
                </c:pt>
                <c:pt idx="68">
                  <c:v>42067</c:v>
                </c:pt>
                <c:pt idx="69">
                  <c:v>42068</c:v>
                </c:pt>
                <c:pt idx="70">
                  <c:v>42069</c:v>
                </c:pt>
                <c:pt idx="71">
                  <c:v>42072</c:v>
                </c:pt>
                <c:pt idx="72">
                  <c:v>42073</c:v>
                </c:pt>
                <c:pt idx="73">
                  <c:v>42074</c:v>
                </c:pt>
                <c:pt idx="74">
                  <c:v>42075</c:v>
                </c:pt>
                <c:pt idx="75">
                  <c:v>42076</c:v>
                </c:pt>
                <c:pt idx="76">
                  <c:v>42079</c:v>
                </c:pt>
                <c:pt idx="77">
                  <c:v>42080</c:v>
                </c:pt>
                <c:pt idx="78">
                  <c:v>42081</c:v>
                </c:pt>
                <c:pt idx="79">
                  <c:v>42082</c:v>
                </c:pt>
                <c:pt idx="80">
                  <c:v>42083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42093</c:v>
                </c:pt>
                <c:pt idx="87">
                  <c:v>42094</c:v>
                </c:pt>
                <c:pt idx="88">
                  <c:v>42095</c:v>
                </c:pt>
                <c:pt idx="89">
                  <c:v>42096</c:v>
                </c:pt>
                <c:pt idx="90">
                  <c:v>42101</c:v>
                </c:pt>
                <c:pt idx="91">
                  <c:v>42102</c:v>
                </c:pt>
                <c:pt idx="92">
                  <c:v>42103</c:v>
                </c:pt>
                <c:pt idx="93">
                  <c:v>42104</c:v>
                </c:pt>
                <c:pt idx="94">
                  <c:v>42107</c:v>
                </c:pt>
                <c:pt idx="95">
                  <c:v>42108</c:v>
                </c:pt>
                <c:pt idx="96">
                  <c:v>42109</c:v>
                </c:pt>
                <c:pt idx="97">
                  <c:v>42110</c:v>
                </c:pt>
                <c:pt idx="98">
                  <c:v>42111</c:v>
                </c:pt>
                <c:pt idx="99">
                  <c:v>42114</c:v>
                </c:pt>
                <c:pt idx="100">
                  <c:v>42115</c:v>
                </c:pt>
                <c:pt idx="101">
                  <c:v>42116</c:v>
                </c:pt>
                <c:pt idx="102">
                  <c:v>42117</c:v>
                </c:pt>
                <c:pt idx="103">
                  <c:v>42118</c:v>
                </c:pt>
                <c:pt idx="104">
                  <c:v>42121</c:v>
                </c:pt>
                <c:pt idx="105">
                  <c:v>42122</c:v>
                </c:pt>
                <c:pt idx="106">
                  <c:v>42123</c:v>
                </c:pt>
                <c:pt idx="107">
                  <c:v>42124</c:v>
                </c:pt>
                <c:pt idx="108">
                  <c:v>42128</c:v>
                </c:pt>
                <c:pt idx="109">
                  <c:v>42129</c:v>
                </c:pt>
                <c:pt idx="110">
                  <c:v>42130</c:v>
                </c:pt>
                <c:pt idx="111">
                  <c:v>42131</c:v>
                </c:pt>
                <c:pt idx="112">
                  <c:v>42132</c:v>
                </c:pt>
                <c:pt idx="113">
                  <c:v>42135</c:v>
                </c:pt>
                <c:pt idx="114">
                  <c:v>42136</c:v>
                </c:pt>
                <c:pt idx="115">
                  <c:v>42137</c:v>
                </c:pt>
                <c:pt idx="116">
                  <c:v>42138</c:v>
                </c:pt>
                <c:pt idx="117">
                  <c:v>42139</c:v>
                </c:pt>
                <c:pt idx="118">
                  <c:v>42142</c:v>
                </c:pt>
                <c:pt idx="119">
                  <c:v>42143</c:v>
                </c:pt>
                <c:pt idx="120">
                  <c:v>42144</c:v>
                </c:pt>
                <c:pt idx="121">
                  <c:v>42145</c:v>
                </c:pt>
                <c:pt idx="122">
                  <c:v>42146</c:v>
                </c:pt>
                <c:pt idx="123">
                  <c:v>42149</c:v>
                </c:pt>
                <c:pt idx="124">
                  <c:v>42150</c:v>
                </c:pt>
                <c:pt idx="125">
                  <c:v>42151</c:v>
                </c:pt>
                <c:pt idx="126">
                  <c:v>42152</c:v>
                </c:pt>
                <c:pt idx="127">
                  <c:v>42153</c:v>
                </c:pt>
                <c:pt idx="128">
                  <c:v>42156</c:v>
                </c:pt>
                <c:pt idx="129">
                  <c:v>42157</c:v>
                </c:pt>
              </c:numCache>
            </c:numRef>
          </c:cat>
          <c:val>
            <c:numRef>
              <c:f>'6MSynthDepo'!$AE$3:$AE$132</c:f>
              <c:numCache>
                <c:formatCode>0.0000%</c:formatCode>
                <c:ptCount val="130"/>
                <c:pt idx="0">
                  <c:v>1.0281461139253776E-3</c:v>
                </c:pt>
                <c:pt idx="1">
                  <c:v>1.0373901843586258E-3</c:v>
                </c:pt>
                <c:pt idx="2">
                  <c:v>1.0466342547918741E-3</c:v>
                </c:pt>
                <c:pt idx="3">
                  <c:v>1.0558783252251223E-3</c:v>
                </c:pt>
                <c:pt idx="4">
                  <c:v>1.0836105365248673E-3</c:v>
                </c:pt>
                <c:pt idx="5">
                  <c:v>1.0928546069581156E-3</c:v>
                </c:pt>
                <c:pt idx="6">
                  <c:v>1.1020986773913638E-3</c:v>
                </c:pt>
                <c:pt idx="7">
                  <c:v>1.1113427478246121E-3</c:v>
                </c:pt>
                <c:pt idx="8">
                  <c:v>1.1205868182578606E-3</c:v>
                </c:pt>
                <c:pt idx="9">
                  <c:v>1.1483190295576054E-3</c:v>
                </c:pt>
                <c:pt idx="10">
                  <c:v>1.1575630999908536E-3</c:v>
                </c:pt>
                <c:pt idx="11">
                  <c:v>1.1668071704241019E-3</c:v>
                </c:pt>
                <c:pt idx="12">
                  <c:v>1.1760512408573501E-3</c:v>
                </c:pt>
                <c:pt idx="13">
                  <c:v>1.1852953112905986E-3</c:v>
                </c:pt>
                <c:pt idx="14">
                  <c:v>1.2130275225903434E-3</c:v>
                </c:pt>
                <c:pt idx="15">
                  <c:v>1.2222715930235916E-3</c:v>
                </c:pt>
                <c:pt idx="16">
                  <c:v>1.2315156634568399E-3</c:v>
                </c:pt>
                <c:pt idx="17">
                  <c:v>1.2407597338900882E-3</c:v>
                </c:pt>
                <c:pt idx="18">
                  <c:v>1.2500038043233366E-3</c:v>
                </c:pt>
                <c:pt idx="19">
                  <c:v>1.2777360156230814E-3</c:v>
                </c:pt>
                <c:pt idx="20">
                  <c:v>1.2869800860563297E-3</c:v>
                </c:pt>
                <c:pt idx="21">
                  <c:v>1.2962241564895781E-3</c:v>
                </c:pt>
                <c:pt idx="22">
                  <c:v>1.3424445086558194E-3</c:v>
                </c:pt>
                <c:pt idx="23">
                  <c:v>1.3516885790890677E-3</c:v>
                </c:pt>
                <c:pt idx="24">
                  <c:v>1.3609326495223162E-3</c:v>
                </c:pt>
                <c:pt idx="25">
                  <c:v>1.3794207903888127E-3</c:v>
                </c:pt>
                <c:pt idx="26">
                  <c:v>1.4071530016885575E-3</c:v>
                </c:pt>
                <c:pt idx="27">
                  <c:v>1.4163970721218057E-3</c:v>
                </c:pt>
                <c:pt idx="28">
                  <c:v>1.4256411425550542E-3</c:v>
                </c:pt>
                <c:pt idx="29">
                  <c:v>1.4348852129883025E-3</c:v>
                </c:pt>
                <c:pt idx="30">
                  <c:v>1.4441292834215507E-3</c:v>
                </c:pt>
                <c:pt idx="31">
                  <c:v>1.4718614947212957E-3</c:v>
                </c:pt>
                <c:pt idx="32">
                  <c:v>1.4811055651545437E-3</c:v>
                </c:pt>
                <c:pt idx="33">
                  <c:v>1.4903496355877922E-3</c:v>
                </c:pt>
                <c:pt idx="34">
                  <c:v>1.4995937060210405E-3</c:v>
                </c:pt>
                <c:pt idx="35">
                  <c:v>1.5088377764542887E-3</c:v>
                </c:pt>
                <c:pt idx="36">
                  <c:v>1.5365699877540337E-3</c:v>
                </c:pt>
                <c:pt idx="37">
                  <c:v>1.5458140581872818E-3</c:v>
                </c:pt>
                <c:pt idx="38">
                  <c:v>1.5550581286205302E-3</c:v>
                </c:pt>
                <c:pt idx="39">
                  <c:v>1.5643021990537785E-3</c:v>
                </c:pt>
                <c:pt idx="40">
                  <c:v>1.5735462694870268E-3</c:v>
                </c:pt>
                <c:pt idx="41">
                  <c:v>1.6012784807867718E-3</c:v>
                </c:pt>
                <c:pt idx="42">
                  <c:v>1.6105225512200198E-3</c:v>
                </c:pt>
                <c:pt idx="43">
                  <c:v>1.6197666216532683E-3</c:v>
                </c:pt>
                <c:pt idx="44">
                  <c:v>1.6290106920865165E-3</c:v>
                </c:pt>
                <c:pt idx="45">
                  <c:v>1.6382547625197648E-3</c:v>
                </c:pt>
                <c:pt idx="46">
                  <c:v>1.6659869738195098E-3</c:v>
                </c:pt>
                <c:pt idx="47">
                  <c:v>1.675231044252758E-3</c:v>
                </c:pt>
                <c:pt idx="48">
                  <c:v>1.6844751146860063E-3</c:v>
                </c:pt>
                <c:pt idx="49">
                  <c:v>1.6937191851192548E-3</c:v>
                </c:pt>
                <c:pt idx="50">
                  <c:v>1.7029632555525028E-3</c:v>
                </c:pt>
                <c:pt idx="51">
                  <c:v>1.7306954668522478E-3</c:v>
                </c:pt>
                <c:pt idx="52">
                  <c:v>1.7399395372854961E-3</c:v>
                </c:pt>
                <c:pt idx="53">
                  <c:v>1.7491836077187443E-3</c:v>
                </c:pt>
                <c:pt idx="54">
                  <c:v>1.7584276781519928E-3</c:v>
                </c:pt>
                <c:pt idx="55">
                  <c:v>1.7676717485852408E-3</c:v>
                </c:pt>
                <c:pt idx="56">
                  <c:v>1.7954039598849858E-3</c:v>
                </c:pt>
                <c:pt idx="57">
                  <c:v>1.8046480303182341E-3</c:v>
                </c:pt>
                <c:pt idx="58">
                  <c:v>1.8138921007514824E-3</c:v>
                </c:pt>
                <c:pt idx="59">
                  <c:v>1.8231361711847308E-3</c:v>
                </c:pt>
                <c:pt idx="60">
                  <c:v>1.8323802416179789E-3</c:v>
                </c:pt>
                <c:pt idx="61">
                  <c:v>1.8601124529177239E-3</c:v>
                </c:pt>
                <c:pt idx="62">
                  <c:v>1.8693565233509721E-3</c:v>
                </c:pt>
                <c:pt idx="63">
                  <c:v>1.8786005937842204E-3</c:v>
                </c:pt>
                <c:pt idx="64">
                  <c:v>1.8878446642174689E-3</c:v>
                </c:pt>
                <c:pt idx="65">
                  <c:v>1.8970887346507171E-3</c:v>
                </c:pt>
                <c:pt idx="66">
                  <c:v>1.9248209459504619E-3</c:v>
                </c:pt>
                <c:pt idx="67">
                  <c:v>1.9340650163837101E-3</c:v>
                </c:pt>
                <c:pt idx="68">
                  <c:v>1.9433090868169584E-3</c:v>
                </c:pt>
                <c:pt idx="69">
                  <c:v>1.9525531572502069E-3</c:v>
                </c:pt>
                <c:pt idx="70">
                  <c:v>1.9617972276834549E-3</c:v>
                </c:pt>
                <c:pt idx="71">
                  <c:v>1.9895294389831999E-3</c:v>
                </c:pt>
                <c:pt idx="72">
                  <c:v>1.9987735094164484E-3</c:v>
                </c:pt>
                <c:pt idx="73">
                  <c:v>2.0080175798496969E-3</c:v>
                </c:pt>
                <c:pt idx="74">
                  <c:v>2.0172616502829449E-3</c:v>
                </c:pt>
                <c:pt idx="75">
                  <c:v>2.0265057207161929E-3</c:v>
                </c:pt>
                <c:pt idx="76">
                  <c:v>2.0542379320159379E-3</c:v>
                </c:pt>
                <c:pt idx="77">
                  <c:v>2.063482002449186E-3</c:v>
                </c:pt>
                <c:pt idx="78">
                  <c:v>2.0727260728824349E-3</c:v>
                </c:pt>
                <c:pt idx="79">
                  <c:v>2.0819701433156829E-3</c:v>
                </c:pt>
                <c:pt idx="80">
                  <c:v>2.091214213748931E-3</c:v>
                </c:pt>
                <c:pt idx="81">
                  <c:v>2.118946425048676E-3</c:v>
                </c:pt>
                <c:pt idx="82">
                  <c:v>2.128190495481924E-3</c:v>
                </c:pt>
                <c:pt idx="83">
                  <c:v>2.1374345659151725E-3</c:v>
                </c:pt>
                <c:pt idx="84">
                  <c:v>2.146678636348421E-3</c:v>
                </c:pt>
                <c:pt idx="85">
                  <c:v>2.155922706781669E-3</c:v>
                </c:pt>
                <c:pt idx="86">
                  <c:v>2.183654918081414E-3</c:v>
                </c:pt>
                <c:pt idx="87">
                  <c:v>2.192898988514662E-3</c:v>
                </c:pt>
                <c:pt idx="88">
                  <c:v>2.2021430589479109E-3</c:v>
                </c:pt>
                <c:pt idx="89">
                  <c:v>2.211387129381159E-3</c:v>
                </c:pt>
                <c:pt idx="90">
                  <c:v>2.2576074815474005E-3</c:v>
                </c:pt>
                <c:pt idx="91">
                  <c:v>2.266851551980649E-3</c:v>
                </c:pt>
                <c:pt idx="92">
                  <c:v>2.276095622413897E-3</c:v>
                </c:pt>
                <c:pt idx="93">
                  <c:v>2.2853396928471451E-3</c:v>
                </c:pt>
                <c:pt idx="94">
                  <c:v>2.31307190414689E-3</c:v>
                </c:pt>
                <c:pt idx="95">
                  <c:v>2.3223159745801385E-3</c:v>
                </c:pt>
                <c:pt idx="96">
                  <c:v>2.331560045013387E-3</c:v>
                </c:pt>
                <c:pt idx="97">
                  <c:v>2.340804115446635E-3</c:v>
                </c:pt>
                <c:pt idx="98">
                  <c:v>2.3500481858798831E-3</c:v>
                </c:pt>
                <c:pt idx="99">
                  <c:v>2.3777803971796281E-3</c:v>
                </c:pt>
                <c:pt idx="100">
                  <c:v>2.3870244676128765E-3</c:v>
                </c:pt>
                <c:pt idx="101">
                  <c:v>2.396268538046125E-3</c:v>
                </c:pt>
                <c:pt idx="102">
                  <c:v>2.4055126084793731E-3</c:v>
                </c:pt>
                <c:pt idx="103">
                  <c:v>2.4147566789126215E-3</c:v>
                </c:pt>
                <c:pt idx="104">
                  <c:v>2.4424888902123661E-3</c:v>
                </c:pt>
                <c:pt idx="105">
                  <c:v>2.4517329606456146E-3</c:v>
                </c:pt>
                <c:pt idx="106">
                  <c:v>2.4609770310788631E-3</c:v>
                </c:pt>
                <c:pt idx="107">
                  <c:v>2.4702211015121111E-3</c:v>
                </c:pt>
                <c:pt idx="108">
                  <c:v>2.5071973832451041E-3</c:v>
                </c:pt>
                <c:pt idx="109">
                  <c:v>2.5164414536783526E-3</c:v>
                </c:pt>
                <c:pt idx="110">
                  <c:v>2.5256855241116011E-3</c:v>
                </c:pt>
                <c:pt idx="111">
                  <c:v>2.5349295945448491E-3</c:v>
                </c:pt>
                <c:pt idx="112">
                  <c:v>2.5441736649780972E-3</c:v>
                </c:pt>
                <c:pt idx="113">
                  <c:v>2.5719058762778422E-3</c:v>
                </c:pt>
                <c:pt idx="114">
                  <c:v>2.5811499467110906E-3</c:v>
                </c:pt>
                <c:pt idx="115">
                  <c:v>2.5903940171443391E-3</c:v>
                </c:pt>
                <c:pt idx="116">
                  <c:v>2.5996380875775871E-3</c:v>
                </c:pt>
                <c:pt idx="117">
                  <c:v>2.6088821580108352E-3</c:v>
                </c:pt>
                <c:pt idx="118">
                  <c:v>2.6366143693105802E-3</c:v>
                </c:pt>
                <c:pt idx="119">
                  <c:v>2.6458584397438287E-3</c:v>
                </c:pt>
                <c:pt idx="120">
                  <c:v>2.6551025101770771E-3</c:v>
                </c:pt>
                <c:pt idx="121">
                  <c:v>2.6643465806103252E-3</c:v>
                </c:pt>
                <c:pt idx="122">
                  <c:v>2.6735906510435736E-3</c:v>
                </c:pt>
                <c:pt idx="123">
                  <c:v>2.7013228623433182E-3</c:v>
                </c:pt>
                <c:pt idx="124">
                  <c:v>2.7105669327765667E-3</c:v>
                </c:pt>
                <c:pt idx="125">
                  <c:v>2.7198110032098152E-3</c:v>
                </c:pt>
                <c:pt idx="126">
                  <c:v>2.7290550736430632E-3</c:v>
                </c:pt>
                <c:pt idx="127">
                  <c:v>2.7382991440763112E-3</c:v>
                </c:pt>
                <c:pt idx="128">
                  <c:v>2.7660313553760567E-3</c:v>
                </c:pt>
                <c:pt idx="129">
                  <c:v>2.7752754258093051E-3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  <c:pt idx="63">
                  <c:v>42060</c:v>
                </c:pt>
                <c:pt idx="64">
                  <c:v>42061</c:v>
                </c:pt>
                <c:pt idx="65">
                  <c:v>42062</c:v>
                </c:pt>
                <c:pt idx="66">
                  <c:v>42065</c:v>
                </c:pt>
                <c:pt idx="67">
                  <c:v>42066</c:v>
                </c:pt>
                <c:pt idx="68">
                  <c:v>42067</c:v>
                </c:pt>
                <c:pt idx="69">
                  <c:v>42068</c:v>
                </c:pt>
                <c:pt idx="70">
                  <c:v>42069</c:v>
                </c:pt>
                <c:pt idx="71">
                  <c:v>42072</c:v>
                </c:pt>
                <c:pt idx="72">
                  <c:v>42073</c:v>
                </c:pt>
                <c:pt idx="73">
                  <c:v>42074</c:v>
                </c:pt>
                <c:pt idx="74">
                  <c:v>42075</c:v>
                </c:pt>
                <c:pt idx="75">
                  <c:v>42076</c:v>
                </c:pt>
                <c:pt idx="76">
                  <c:v>42079</c:v>
                </c:pt>
                <c:pt idx="77">
                  <c:v>42080</c:v>
                </c:pt>
                <c:pt idx="78">
                  <c:v>42081</c:v>
                </c:pt>
                <c:pt idx="79">
                  <c:v>42082</c:v>
                </c:pt>
                <c:pt idx="80">
                  <c:v>42083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42093</c:v>
                </c:pt>
                <c:pt idx="87">
                  <c:v>42094</c:v>
                </c:pt>
                <c:pt idx="88">
                  <c:v>42095</c:v>
                </c:pt>
                <c:pt idx="89">
                  <c:v>42096</c:v>
                </c:pt>
                <c:pt idx="90">
                  <c:v>42101</c:v>
                </c:pt>
                <c:pt idx="91">
                  <c:v>42102</c:v>
                </c:pt>
                <c:pt idx="92">
                  <c:v>42103</c:v>
                </c:pt>
                <c:pt idx="93">
                  <c:v>42104</c:v>
                </c:pt>
                <c:pt idx="94">
                  <c:v>42107</c:v>
                </c:pt>
                <c:pt idx="95">
                  <c:v>42108</c:v>
                </c:pt>
                <c:pt idx="96">
                  <c:v>42109</c:v>
                </c:pt>
                <c:pt idx="97">
                  <c:v>42110</c:v>
                </c:pt>
                <c:pt idx="98">
                  <c:v>42111</c:v>
                </c:pt>
                <c:pt idx="99">
                  <c:v>42114</c:v>
                </c:pt>
                <c:pt idx="100">
                  <c:v>42115</c:v>
                </c:pt>
                <c:pt idx="101">
                  <c:v>42116</c:v>
                </c:pt>
                <c:pt idx="102">
                  <c:v>42117</c:v>
                </c:pt>
                <c:pt idx="103">
                  <c:v>42118</c:v>
                </c:pt>
                <c:pt idx="104">
                  <c:v>42121</c:v>
                </c:pt>
                <c:pt idx="105">
                  <c:v>42122</c:v>
                </c:pt>
                <c:pt idx="106">
                  <c:v>42123</c:v>
                </c:pt>
                <c:pt idx="107">
                  <c:v>42124</c:v>
                </c:pt>
                <c:pt idx="108">
                  <c:v>42128</c:v>
                </c:pt>
                <c:pt idx="109">
                  <c:v>42129</c:v>
                </c:pt>
                <c:pt idx="110">
                  <c:v>42130</c:v>
                </c:pt>
                <c:pt idx="111">
                  <c:v>42131</c:v>
                </c:pt>
                <c:pt idx="112">
                  <c:v>42132</c:v>
                </c:pt>
                <c:pt idx="113">
                  <c:v>42135</c:v>
                </c:pt>
                <c:pt idx="114">
                  <c:v>42136</c:v>
                </c:pt>
                <c:pt idx="115">
                  <c:v>42137</c:v>
                </c:pt>
                <c:pt idx="116">
                  <c:v>42138</c:v>
                </c:pt>
                <c:pt idx="117">
                  <c:v>42139</c:v>
                </c:pt>
                <c:pt idx="118">
                  <c:v>42142</c:v>
                </c:pt>
                <c:pt idx="119">
                  <c:v>42143</c:v>
                </c:pt>
                <c:pt idx="120">
                  <c:v>42144</c:v>
                </c:pt>
                <c:pt idx="121">
                  <c:v>42145</c:v>
                </c:pt>
                <c:pt idx="122">
                  <c:v>42146</c:v>
                </c:pt>
                <c:pt idx="123">
                  <c:v>42149</c:v>
                </c:pt>
                <c:pt idx="124">
                  <c:v>42150</c:v>
                </c:pt>
                <c:pt idx="125">
                  <c:v>42151</c:v>
                </c:pt>
                <c:pt idx="126">
                  <c:v>42152</c:v>
                </c:pt>
                <c:pt idx="127">
                  <c:v>42153</c:v>
                </c:pt>
                <c:pt idx="128">
                  <c:v>42156</c:v>
                </c:pt>
                <c:pt idx="129">
                  <c:v>42157</c:v>
                </c:pt>
              </c:numCache>
            </c:numRef>
          </c:cat>
          <c:val>
            <c:numRef>
              <c:f>'6MSynthDepo'!$AF$3:$AF$132</c:f>
              <c:numCache>
                <c:formatCode>0.0000%</c:formatCode>
                <c:ptCount val="130"/>
                <c:pt idx="0">
                  <c:v>-6.1917547355613833E-6</c:v>
                </c:pt>
                <c:pt idx="1">
                  <c:v>2.8771359348061605E-5</c:v>
                </c:pt>
                <c:pt idx="2">
                  <c:v>6.3495645087444523E-5</c:v>
                </c:pt>
                <c:pt idx="3">
                  <c:v>9.7981102482587354E-5</c:v>
                </c:pt>
                <c:pt idx="4">
                  <c:v>2.0000450460257543E-4</c:v>
                </c:pt>
                <c:pt idx="5">
                  <c:v>2.3353464862075799E-4</c:v>
                </c:pt>
                <c:pt idx="6">
                  <c:v>2.6682596429470051E-4</c:v>
                </c:pt>
                <c:pt idx="7">
                  <c:v>2.9987845162440292E-4</c:v>
                </c:pt>
                <c:pt idx="8">
                  <c:v>3.3269211060986517E-4</c:v>
                </c:pt>
                <c:pt idx="9">
                  <c:v>4.2970011750081174E-4</c:v>
                </c:pt>
                <c:pt idx="10">
                  <c:v>4.6155846310931385E-4</c:v>
                </c:pt>
                <c:pt idx="11">
                  <c:v>4.9317798037357586E-4</c:v>
                </c:pt>
                <c:pt idx="12">
                  <c:v>5.2455866929359781E-4</c:v>
                </c:pt>
                <c:pt idx="13">
                  <c:v>5.557005298693795E-4</c:v>
                </c:pt>
                <c:pt idx="14">
                  <c:v>6.476931415312846E-4</c:v>
                </c:pt>
                <c:pt idx="15">
                  <c:v>6.778796887301063E-4</c:v>
                </c:pt>
                <c:pt idx="16">
                  <c:v>7.0782740758468764E-4</c:v>
                </c:pt>
                <c:pt idx="17">
                  <c:v>7.3753629809502903E-4</c:v>
                </c:pt>
                <c:pt idx="18">
                  <c:v>7.6700636026113037E-4</c:v>
                </c:pt>
                <c:pt idx="19">
                  <c:v>8.5398357669399388E-4</c:v>
                </c:pt>
                <c:pt idx="20">
                  <c:v>8.8249832548313503E-4</c:v>
                </c:pt>
                <c:pt idx="21">
                  <c:v>9.1077424592803601E-4</c:v>
                </c:pt>
                <c:pt idx="22">
                  <c:v>1.0485714229889398E-3</c:v>
                </c:pt>
                <c:pt idx="23">
                  <c:v>1.0754143733684002E-3</c:v>
                </c:pt>
                <c:pt idx="24">
                  <c:v>1.1020184954036209E-3</c:v>
                </c:pt>
                <c:pt idx="25">
                  <c:v>1.1545102544413416E-3</c:v>
                </c:pt>
                <c:pt idx="26">
                  <c:v>1.231456680416122E-3</c:v>
                </c:pt>
                <c:pt idx="27">
                  <c:v>1.2566278323859021E-3</c:v>
                </c:pt>
                <c:pt idx="28">
                  <c:v>1.2815601560114422E-3</c:v>
                </c:pt>
                <c:pt idx="29">
                  <c:v>1.306253651292742E-3</c:v>
                </c:pt>
                <c:pt idx="30">
                  <c:v>1.3307083182298018E-3</c:v>
                </c:pt>
                <c:pt idx="31">
                  <c:v>1.4026393489755408E-3</c:v>
                </c:pt>
                <c:pt idx="32">
                  <c:v>1.4261387025356403E-3</c:v>
                </c:pt>
                <c:pt idx="33">
                  <c:v>1.4493992277515E-3</c:v>
                </c:pt>
                <c:pt idx="34">
                  <c:v>1.4724209246231193E-3</c:v>
                </c:pt>
                <c:pt idx="35">
                  <c:v>1.4952037931504985E-3</c:v>
                </c:pt>
                <c:pt idx="36">
                  <c:v>1.5621194286671962E-3</c:v>
                </c:pt>
                <c:pt idx="37">
                  <c:v>1.583946983817615E-3</c:v>
                </c:pt>
                <c:pt idx="38">
                  <c:v>1.6055357106237939E-3</c:v>
                </c:pt>
                <c:pt idx="39">
                  <c:v>1.6268856090857328E-3</c:v>
                </c:pt>
                <c:pt idx="40">
                  <c:v>1.6479966792034317E-3</c:v>
                </c:pt>
                <c:pt idx="41">
                  <c:v>1.7098969194910879E-3</c:v>
                </c:pt>
                <c:pt idx="42">
                  <c:v>1.7300526762318259E-3</c:v>
                </c:pt>
                <c:pt idx="43">
                  <c:v>1.7499696046283249E-3</c:v>
                </c:pt>
                <c:pt idx="44">
                  <c:v>1.7696477046805833E-3</c:v>
                </c:pt>
                <c:pt idx="45">
                  <c:v>1.7890869763886011E-3</c:v>
                </c:pt>
                <c:pt idx="46">
                  <c:v>1.8459718214472161E-3</c:v>
                </c:pt>
                <c:pt idx="47">
                  <c:v>1.8644557797782737E-3</c:v>
                </c:pt>
                <c:pt idx="48">
                  <c:v>1.882700909765092E-3</c:v>
                </c:pt>
                <c:pt idx="49">
                  <c:v>1.90070721140767E-3</c:v>
                </c:pt>
                <c:pt idx="50">
                  <c:v>1.9184746847060075E-3</c:v>
                </c:pt>
                <c:pt idx="51">
                  <c:v>1.9703441345355808E-3</c:v>
                </c:pt>
                <c:pt idx="52">
                  <c:v>1.9871562944569583E-3</c:v>
                </c:pt>
                <c:pt idx="53">
                  <c:v>2.0037296260340958E-3</c:v>
                </c:pt>
                <c:pt idx="54">
                  <c:v>2.0200641292669932E-3</c:v>
                </c:pt>
                <c:pt idx="55">
                  <c:v>2.0361598041556501E-3</c:v>
                </c:pt>
                <c:pt idx="56">
                  <c:v>2.0830138587561819E-3</c:v>
                </c:pt>
                <c:pt idx="57">
                  <c:v>2.0981542202678791E-3</c:v>
                </c:pt>
                <c:pt idx="58">
                  <c:v>2.1130557534353358E-3</c:v>
                </c:pt>
                <c:pt idx="59">
                  <c:v>2.1277184582585529E-3</c:v>
                </c:pt>
                <c:pt idx="60">
                  <c:v>2.1421423347375295E-3</c:v>
                </c:pt>
                <c:pt idx="61">
                  <c:v>2.1839809941090194E-3</c:v>
                </c:pt>
                <c:pt idx="62">
                  <c:v>2.1974495572110357E-3</c:v>
                </c:pt>
                <c:pt idx="63">
                  <c:v>2.2106792919688121E-3</c:v>
                </c:pt>
                <c:pt idx="64">
                  <c:v>2.2236701983823493E-3</c:v>
                </c:pt>
                <c:pt idx="65">
                  <c:v>2.2364222764516446E-3</c:v>
                </c:pt>
                <c:pt idx="66">
                  <c:v>2.2732455405940935E-3</c:v>
                </c:pt>
                <c:pt idx="67">
                  <c:v>2.2850423052864291E-3</c:v>
                </c:pt>
                <c:pt idx="68">
                  <c:v>2.2966002416345255E-3</c:v>
                </c:pt>
                <c:pt idx="69">
                  <c:v>2.3079193496383815E-3</c:v>
                </c:pt>
                <c:pt idx="70">
                  <c:v>2.3189996292979969E-3</c:v>
                </c:pt>
                <c:pt idx="71">
                  <c:v>2.3508074982114039E-3</c:v>
                </c:pt>
                <c:pt idx="72">
                  <c:v>2.36093246449406E-3</c:v>
                </c:pt>
                <c:pt idx="73">
                  <c:v>2.3708186024324748E-3</c:v>
                </c:pt>
                <c:pt idx="74">
                  <c:v>2.3804659120266504E-3</c:v>
                </c:pt>
                <c:pt idx="75">
                  <c:v>2.3898743932765851E-3</c:v>
                </c:pt>
                <c:pt idx="76">
                  <c:v>2.416666866960951E-3</c:v>
                </c:pt>
                <c:pt idx="77">
                  <c:v>2.4251200348339259E-3</c:v>
                </c:pt>
                <c:pt idx="78">
                  <c:v>2.4333343743626612E-3</c:v>
                </c:pt>
                <c:pt idx="79">
                  <c:v>2.4413098855471556E-3</c:v>
                </c:pt>
                <c:pt idx="80">
                  <c:v>2.4490465683874104E-3</c:v>
                </c:pt>
                <c:pt idx="81">
                  <c:v>2.4708236468427344E-3</c:v>
                </c:pt>
                <c:pt idx="82">
                  <c:v>2.4776050163060285E-3</c:v>
                </c:pt>
                <c:pt idx="83">
                  <c:v>2.4841475574250834E-3</c:v>
                </c:pt>
                <c:pt idx="84">
                  <c:v>2.4904512701998983E-3</c:v>
                </c:pt>
                <c:pt idx="85">
                  <c:v>2.4965161546304723E-3</c:v>
                </c:pt>
                <c:pt idx="86">
                  <c:v>2.5132778378567544E-3</c:v>
                </c:pt>
                <c:pt idx="87">
                  <c:v>2.5183874089103682E-3</c:v>
                </c:pt>
                <c:pt idx="88">
                  <c:v>2.5232581516197428E-3</c:v>
                </c:pt>
                <c:pt idx="89">
                  <c:v>2.5278900659848765E-3</c:v>
                </c:pt>
                <c:pt idx="90">
                  <c:v>2.5474672126469442E-3</c:v>
                </c:pt>
                <c:pt idx="91">
                  <c:v>2.5506661569466385E-3</c:v>
                </c:pt>
                <c:pt idx="92">
                  <c:v>2.5536262729020914E-3</c:v>
                </c:pt>
                <c:pt idx="93">
                  <c:v>2.5563475605133042E-3</c:v>
                </c:pt>
                <c:pt idx="94">
                  <c:v>2.5630784532815042E-3</c:v>
                </c:pt>
                <c:pt idx="95">
                  <c:v>2.5648444275157565E-3</c:v>
                </c:pt>
                <c:pt idx="96">
                  <c:v>2.5663715734057704E-3</c:v>
                </c:pt>
                <c:pt idx="97">
                  <c:v>2.5676598909515429E-3</c:v>
                </c:pt>
                <c:pt idx="98">
                  <c:v>2.568709380153075E-3</c:v>
                </c:pt>
                <c:pt idx="99">
                  <c:v>2.5704248776922331E-3</c:v>
                </c:pt>
                <c:pt idx="100">
                  <c:v>2.5705190535168054E-3</c:v>
                </c:pt>
                <c:pt idx="101">
                  <c:v>2.5703744009971385E-3</c:v>
                </c:pt>
                <c:pt idx="102">
                  <c:v>2.5699909201332308E-3</c:v>
                </c:pt>
                <c:pt idx="103">
                  <c:v>2.5693686109250825E-3</c:v>
                </c:pt>
                <c:pt idx="104">
                  <c:v>2.5660687132351995E-3</c:v>
                </c:pt>
                <c:pt idx="105">
                  <c:v>2.5644910906500919E-3</c:v>
                </c:pt>
                <c:pt idx="106">
                  <c:v>2.5626746397207434E-3</c:v>
                </c:pt>
                <c:pt idx="107">
                  <c:v>2.5606193604471553E-3</c:v>
                </c:pt>
                <c:pt idx="108">
                  <c:v>2.5500099599104014E-3</c:v>
                </c:pt>
                <c:pt idx="109">
                  <c:v>2.546760538915613E-3</c:v>
                </c:pt>
                <c:pt idx="110">
                  <c:v>2.543272289576585E-3</c:v>
                </c:pt>
                <c:pt idx="111">
                  <c:v>2.5395452118933157E-3</c:v>
                </c:pt>
                <c:pt idx="112">
                  <c:v>2.5355793058658067E-3</c:v>
                </c:pt>
                <c:pt idx="113">
                  <c:v>2.5222486177178404E-3</c:v>
                </c:pt>
                <c:pt idx="114">
                  <c:v>2.5173273983133721E-3</c:v>
                </c:pt>
                <c:pt idx="115">
                  <c:v>2.5121673505646624E-3</c:v>
                </c:pt>
                <c:pt idx="116">
                  <c:v>2.5067684744717132E-3</c:v>
                </c:pt>
                <c:pt idx="117">
                  <c:v>2.5011307700345234E-3</c:v>
                </c:pt>
                <c:pt idx="118">
                  <c:v>2.482784686657516E-3</c:v>
                </c:pt>
                <c:pt idx="119">
                  <c:v>2.476191668843367E-3</c:v>
                </c:pt>
                <c:pt idx="120">
                  <c:v>2.469359822684977E-3</c:v>
                </c:pt>
                <c:pt idx="121">
                  <c:v>2.4622891481823469E-3</c:v>
                </c:pt>
                <c:pt idx="122">
                  <c:v>2.4549796453354768E-3</c:v>
                </c:pt>
                <c:pt idx="123">
                  <c:v>2.431618166729428E-3</c:v>
                </c:pt>
                <c:pt idx="124">
                  <c:v>2.4233533505055981E-3</c:v>
                </c:pt>
                <c:pt idx="125">
                  <c:v>2.4148497059375273E-3</c:v>
                </c:pt>
                <c:pt idx="126">
                  <c:v>2.4061072330252174E-3</c:v>
                </c:pt>
                <c:pt idx="127">
                  <c:v>2.3971259317686682E-3</c:v>
                </c:pt>
                <c:pt idx="128">
                  <c:v>2.3687490579335753E-3</c:v>
                </c:pt>
                <c:pt idx="129">
                  <c:v>2.358812443300066E-3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364992"/>
        <c:axId val="691366528"/>
      </c:lineChart>
      <c:dateAx>
        <c:axId val="69136499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91366528"/>
        <c:crosses val="autoZero"/>
        <c:auto val="1"/>
        <c:lblOffset val="100"/>
        <c:baseTimeUnit val="days"/>
      </c:dateAx>
      <c:valAx>
        <c:axId val="69136652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91364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  <c:pt idx="63">
                  <c:v>42060</c:v>
                </c:pt>
                <c:pt idx="64">
                  <c:v>42061</c:v>
                </c:pt>
                <c:pt idx="65">
                  <c:v>42062</c:v>
                </c:pt>
                <c:pt idx="66">
                  <c:v>42065</c:v>
                </c:pt>
                <c:pt idx="67">
                  <c:v>42066</c:v>
                </c:pt>
                <c:pt idx="68">
                  <c:v>42067</c:v>
                </c:pt>
                <c:pt idx="69">
                  <c:v>42068</c:v>
                </c:pt>
                <c:pt idx="70">
                  <c:v>42069</c:v>
                </c:pt>
                <c:pt idx="71">
                  <c:v>42072</c:v>
                </c:pt>
                <c:pt idx="72">
                  <c:v>42073</c:v>
                </c:pt>
                <c:pt idx="73">
                  <c:v>42074</c:v>
                </c:pt>
                <c:pt idx="74">
                  <c:v>42075</c:v>
                </c:pt>
                <c:pt idx="75">
                  <c:v>42076</c:v>
                </c:pt>
                <c:pt idx="76">
                  <c:v>42079</c:v>
                </c:pt>
                <c:pt idx="77">
                  <c:v>42080</c:v>
                </c:pt>
                <c:pt idx="78">
                  <c:v>42081</c:v>
                </c:pt>
                <c:pt idx="79">
                  <c:v>42082</c:v>
                </c:pt>
                <c:pt idx="80">
                  <c:v>42083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42093</c:v>
                </c:pt>
                <c:pt idx="87">
                  <c:v>42094</c:v>
                </c:pt>
                <c:pt idx="88">
                  <c:v>42095</c:v>
                </c:pt>
                <c:pt idx="89">
                  <c:v>42096</c:v>
                </c:pt>
                <c:pt idx="90">
                  <c:v>42101</c:v>
                </c:pt>
                <c:pt idx="91">
                  <c:v>42102</c:v>
                </c:pt>
                <c:pt idx="92">
                  <c:v>42103</c:v>
                </c:pt>
                <c:pt idx="93">
                  <c:v>42104</c:v>
                </c:pt>
                <c:pt idx="94">
                  <c:v>42107</c:v>
                </c:pt>
                <c:pt idx="95">
                  <c:v>42108</c:v>
                </c:pt>
                <c:pt idx="96">
                  <c:v>42109</c:v>
                </c:pt>
                <c:pt idx="97">
                  <c:v>42110</c:v>
                </c:pt>
                <c:pt idx="98">
                  <c:v>42111</c:v>
                </c:pt>
                <c:pt idx="99">
                  <c:v>42114</c:v>
                </c:pt>
                <c:pt idx="100">
                  <c:v>42115</c:v>
                </c:pt>
                <c:pt idx="101">
                  <c:v>42116</c:v>
                </c:pt>
                <c:pt idx="102">
                  <c:v>42117</c:v>
                </c:pt>
                <c:pt idx="103">
                  <c:v>42118</c:v>
                </c:pt>
                <c:pt idx="104">
                  <c:v>42121</c:v>
                </c:pt>
                <c:pt idx="105">
                  <c:v>42122</c:v>
                </c:pt>
                <c:pt idx="106">
                  <c:v>42123</c:v>
                </c:pt>
                <c:pt idx="107">
                  <c:v>42124</c:v>
                </c:pt>
                <c:pt idx="108">
                  <c:v>42128</c:v>
                </c:pt>
                <c:pt idx="109">
                  <c:v>42129</c:v>
                </c:pt>
                <c:pt idx="110">
                  <c:v>42130</c:v>
                </c:pt>
                <c:pt idx="111">
                  <c:v>42131</c:v>
                </c:pt>
                <c:pt idx="112">
                  <c:v>42132</c:v>
                </c:pt>
                <c:pt idx="113">
                  <c:v>42135</c:v>
                </c:pt>
                <c:pt idx="114">
                  <c:v>42136</c:v>
                </c:pt>
                <c:pt idx="115">
                  <c:v>42137</c:v>
                </c:pt>
                <c:pt idx="116">
                  <c:v>42138</c:v>
                </c:pt>
                <c:pt idx="117">
                  <c:v>42139</c:v>
                </c:pt>
                <c:pt idx="118">
                  <c:v>42142</c:v>
                </c:pt>
                <c:pt idx="119">
                  <c:v>42143</c:v>
                </c:pt>
                <c:pt idx="120">
                  <c:v>42144</c:v>
                </c:pt>
                <c:pt idx="121">
                  <c:v>42145</c:v>
                </c:pt>
                <c:pt idx="122">
                  <c:v>42146</c:v>
                </c:pt>
                <c:pt idx="123">
                  <c:v>42149</c:v>
                </c:pt>
                <c:pt idx="124">
                  <c:v>42150</c:v>
                </c:pt>
                <c:pt idx="125">
                  <c:v>42151</c:v>
                </c:pt>
                <c:pt idx="126">
                  <c:v>42152</c:v>
                </c:pt>
                <c:pt idx="127">
                  <c:v>42153</c:v>
                </c:pt>
                <c:pt idx="128">
                  <c:v>42156</c:v>
                </c:pt>
                <c:pt idx="129">
                  <c:v>42157</c:v>
                </c:pt>
                <c:pt idx="130">
                  <c:v>42158</c:v>
                </c:pt>
                <c:pt idx="131">
                  <c:v>42159</c:v>
                </c:pt>
                <c:pt idx="132">
                  <c:v>42160</c:v>
                </c:pt>
                <c:pt idx="133">
                  <c:v>42163</c:v>
                </c:pt>
                <c:pt idx="134">
                  <c:v>42164</c:v>
                </c:pt>
                <c:pt idx="135">
                  <c:v>42165</c:v>
                </c:pt>
                <c:pt idx="136">
                  <c:v>42166</c:v>
                </c:pt>
                <c:pt idx="137">
                  <c:v>42167</c:v>
                </c:pt>
                <c:pt idx="138">
                  <c:v>42170</c:v>
                </c:pt>
                <c:pt idx="139">
                  <c:v>42171</c:v>
                </c:pt>
                <c:pt idx="140">
                  <c:v>42172</c:v>
                </c:pt>
                <c:pt idx="141">
                  <c:v>42173</c:v>
                </c:pt>
                <c:pt idx="142">
                  <c:v>42174</c:v>
                </c:pt>
                <c:pt idx="143">
                  <c:v>42177</c:v>
                </c:pt>
                <c:pt idx="144">
                  <c:v>42178</c:v>
                </c:pt>
                <c:pt idx="145">
                  <c:v>42179</c:v>
                </c:pt>
                <c:pt idx="146">
                  <c:v>42180</c:v>
                </c:pt>
                <c:pt idx="147">
                  <c:v>42181</c:v>
                </c:pt>
                <c:pt idx="148">
                  <c:v>42184</c:v>
                </c:pt>
                <c:pt idx="149">
                  <c:v>42185</c:v>
                </c:pt>
                <c:pt idx="150">
                  <c:v>42186</c:v>
                </c:pt>
                <c:pt idx="151">
                  <c:v>42187</c:v>
                </c:pt>
                <c:pt idx="152">
                  <c:v>42188</c:v>
                </c:pt>
                <c:pt idx="153">
                  <c:v>42191</c:v>
                </c:pt>
                <c:pt idx="154">
                  <c:v>42192</c:v>
                </c:pt>
                <c:pt idx="155">
                  <c:v>42193</c:v>
                </c:pt>
                <c:pt idx="156">
                  <c:v>42194</c:v>
                </c:pt>
                <c:pt idx="157">
                  <c:v>42195</c:v>
                </c:pt>
                <c:pt idx="158">
                  <c:v>42198</c:v>
                </c:pt>
                <c:pt idx="159">
                  <c:v>42199</c:v>
                </c:pt>
                <c:pt idx="160">
                  <c:v>42200</c:v>
                </c:pt>
                <c:pt idx="161">
                  <c:v>42201</c:v>
                </c:pt>
                <c:pt idx="162">
                  <c:v>42202</c:v>
                </c:pt>
                <c:pt idx="163">
                  <c:v>42205</c:v>
                </c:pt>
                <c:pt idx="164">
                  <c:v>42206</c:v>
                </c:pt>
                <c:pt idx="165">
                  <c:v>42207</c:v>
                </c:pt>
                <c:pt idx="166">
                  <c:v>42208</c:v>
                </c:pt>
                <c:pt idx="167">
                  <c:v>42209</c:v>
                </c:pt>
                <c:pt idx="168">
                  <c:v>42212</c:v>
                </c:pt>
                <c:pt idx="169">
                  <c:v>42213</c:v>
                </c:pt>
                <c:pt idx="170">
                  <c:v>42214</c:v>
                </c:pt>
                <c:pt idx="171">
                  <c:v>42215</c:v>
                </c:pt>
                <c:pt idx="172">
                  <c:v>42216</c:v>
                </c:pt>
                <c:pt idx="173">
                  <c:v>42219</c:v>
                </c:pt>
                <c:pt idx="174">
                  <c:v>42220</c:v>
                </c:pt>
                <c:pt idx="175">
                  <c:v>42221</c:v>
                </c:pt>
                <c:pt idx="176">
                  <c:v>42222</c:v>
                </c:pt>
                <c:pt idx="177">
                  <c:v>42223</c:v>
                </c:pt>
                <c:pt idx="178">
                  <c:v>42226</c:v>
                </c:pt>
                <c:pt idx="179">
                  <c:v>42227</c:v>
                </c:pt>
                <c:pt idx="180">
                  <c:v>42228</c:v>
                </c:pt>
                <c:pt idx="181">
                  <c:v>42229</c:v>
                </c:pt>
                <c:pt idx="182">
                  <c:v>42230</c:v>
                </c:pt>
                <c:pt idx="183">
                  <c:v>42233</c:v>
                </c:pt>
                <c:pt idx="184">
                  <c:v>42234</c:v>
                </c:pt>
                <c:pt idx="185">
                  <c:v>42235</c:v>
                </c:pt>
                <c:pt idx="186">
                  <c:v>42236</c:v>
                </c:pt>
                <c:pt idx="187">
                  <c:v>42237</c:v>
                </c:pt>
                <c:pt idx="188">
                  <c:v>42240</c:v>
                </c:pt>
                <c:pt idx="189">
                  <c:v>42241</c:v>
                </c:pt>
                <c:pt idx="190">
                  <c:v>42242</c:v>
                </c:pt>
                <c:pt idx="191">
                  <c:v>42243</c:v>
                </c:pt>
                <c:pt idx="192">
                  <c:v>42244</c:v>
                </c:pt>
                <c:pt idx="193">
                  <c:v>42247</c:v>
                </c:pt>
                <c:pt idx="194">
                  <c:v>42248</c:v>
                </c:pt>
                <c:pt idx="195">
                  <c:v>42249</c:v>
                </c:pt>
                <c:pt idx="196">
                  <c:v>42250</c:v>
                </c:pt>
                <c:pt idx="197">
                  <c:v>42251</c:v>
                </c:pt>
                <c:pt idx="198">
                  <c:v>42254</c:v>
                </c:pt>
                <c:pt idx="199">
                  <c:v>42255</c:v>
                </c:pt>
                <c:pt idx="200">
                  <c:v>42256</c:v>
                </c:pt>
                <c:pt idx="201">
                  <c:v>42257</c:v>
                </c:pt>
                <c:pt idx="202">
                  <c:v>42258</c:v>
                </c:pt>
                <c:pt idx="203">
                  <c:v>42261</c:v>
                </c:pt>
                <c:pt idx="204">
                  <c:v>42262</c:v>
                </c:pt>
                <c:pt idx="205">
                  <c:v>42263</c:v>
                </c:pt>
                <c:pt idx="206">
                  <c:v>42264</c:v>
                </c:pt>
                <c:pt idx="207">
                  <c:v>42265</c:v>
                </c:pt>
                <c:pt idx="208">
                  <c:v>42268</c:v>
                </c:pt>
                <c:pt idx="209">
                  <c:v>42269</c:v>
                </c:pt>
                <c:pt idx="210">
                  <c:v>42270</c:v>
                </c:pt>
                <c:pt idx="211">
                  <c:v>42271</c:v>
                </c:pt>
                <c:pt idx="212">
                  <c:v>42272</c:v>
                </c:pt>
                <c:pt idx="213">
                  <c:v>42275</c:v>
                </c:pt>
                <c:pt idx="214">
                  <c:v>42276</c:v>
                </c:pt>
                <c:pt idx="215">
                  <c:v>42277</c:v>
                </c:pt>
                <c:pt idx="216">
                  <c:v>42278</c:v>
                </c:pt>
                <c:pt idx="217">
                  <c:v>42279</c:v>
                </c:pt>
                <c:pt idx="218">
                  <c:v>42282</c:v>
                </c:pt>
                <c:pt idx="219">
                  <c:v>42283</c:v>
                </c:pt>
                <c:pt idx="220">
                  <c:v>42284</c:v>
                </c:pt>
                <c:pt idx="221">
                  <c:v>42285</c:v>
                </c:pt>
                <c:pt idx="222">
                  <c:v>42286</c:v>
                </c:pt>
                <c:pt idx="223">
                  <c:v>42289</c:v>
                </c:pt>
                <c:pt idx="224">
                  <c:v>42290</c:v>
                </c:pt>
                <c:pt idx="225">
                  <c:v>42291</c:v>
                </c:pt>
                <c:pt idx="226">
                  <c:v>42292</c:v>
                </c:pt>
                <c:pt idx="227">
                  <c:v>42293</c:v>
                </c:pt>
                <c:pt idx="228">
                  <c:v>42296</c:v>
                </c:pt>
                <c:pt idx="229">
                  <c:v>42297</c:v>
                </c:pt>
                <c:pt idx="230">
                  <c:v>42298</c:v>
                </c:pt>
                <c:pt idx="231">
                  <c:v>42299</c:v>
                </c:pt>
                <c:pt idx="232">
                  <c:v>42300</c:v>
                </c:pt>
                <c:pt idx="233">
                  <c:v>42303</c:v>
                </c:pt>
                <c:pt idx="234">
                  <c:v>42304</c:v>
                </c:pt>
                <c:pt idx="235">
                  <c:v>42305</c:v>
                </c:pt>
                <c:pt idx="236">
                  <c:v>42306</c:v>
                </c:pt>
                <c:pt idx="237">
                  <c:v>42307</c:v>
                </c:pt>
                <c:pt idx="238">
                  <c:v>42310</c:v>
                </c:pt>
                <c:pt idx="239">
                  <c:v>42311</c:v>
                </c:pt>
                <c:pt idx="240">
                  <c:v>42312</c:v>
                </c:pt>
                <c:pt idx="241">
                  <c:v>42313</c:v>
                </c:pt>
                <c:pt idx="242">
                  <c:v>42314</c:v>
                </c:pt>
                <c:pt idx="243">
                  <c:v>42317</c:v>
                </c:pt>
                <c:pt idx="244">
                  <c:v>42318</c:v>
                </c:pt>
                <c:pt idx="245">
                  <c:v>42319</c:v>
                </c:pt>
                <c:pt idx="246">
                  <c:v>42320</c:v>
                </c:pt>
                <c:pt idx="247">
                  <c:v>42321</c:v>
                </c:pt>
                <c:pt idx="248">
                  <c:v>42324</c:v>
                </c:pt>
                <c:pt idx="249">
                  <c:v>42325</c:v>
                </c:pt>
                <c:pt idx="250">
                  <c:v>42326</c:v>
                </c:pt>
                <c:pt idx="251">
                  <c:v>42327</c:v>
                </c:pt>
                <c:pt idx="252">
                  <c:v>42328</c:v>
                </c:pt>
                <c:pt idx="253">
                  <c:v>42331</c:v>
                </c:pt>
                <c:pt idx="254">
                  <c:v>42332</c:v>
                </c:pt>
              </c:numCache>
            </c:numRef>
          </c:cat>
          <c:val>
            <c:numRef>
              <c:f>'1YSynthDepo'!$AD$3:$AD$257</c:f>
              <c:numCache>
                <c:formatCode>0.0000%</c:formatCode>
                <c:ptCount val="255"/>
                <c:pt idx="0">
                  <c:v>3.899946241211795E-3</c:v>
                </c:pt>
                <c:pt idx="1">
                  <c:v>3.899946241211795E-3</c:v>
                </c:pt>
                <c:pt idx="2">
                  <c:v>3.899946241211795E-3</c:v>
                </c:pt>
                <c:pt idx="3">
                  <c:v>3.899946241211795E-3</c:v>
                </c:pt>
                <c:pt idx="4">
                  <c:v>3.899946241211795E-3</c:v>
                </c:pt>
                <c:pt idx="5">
                  <c:v>3.899946241211795E-3</c:v>
                </c:pt>
                <c:pt idx="6">
                  <c:v>3.899946241211795E-3</c:v>
                </c:pt>
                <c:pt idx="7">
                  <c:v>3.899946241211795E-3</c:v>
                </c:pt>
                <c:pt idx="8">
                  <c:v>3.899946241211795E-3</c:v>
                </c:pt>
                <c:pt idx="9">
                  <c:v>3.899946241211795E-3</c:v>
                </c:pt>
                <c:pt idx="10">
                  <c:v>3.899946241211795E-3</c:v>
                </c:pt>
                <c:pt idx="11">
                  <c:v>3.899946241211795E-3</c:v>
                </c:pt>
                <c:pt idx="12">
                  <c:v>3.899946241211795E-3</c:v>
                </c:pt>
                <c:pt idx="13">
                  <c:v>3.899946241211795E-3</c:v>
                </c:pt>
                <c:pt idx="14">
                  <c:v>3.899946241211795E-3</c:v>
                </c:pt>
                <c:pt idx="15">
                  <c:v>3.899946241211795E-3</c:v>
                </c:pt>
                <c:pt idx="16">
                  <c:v>3.899946241211795E-3</c:v>
                </c:pt>
                <c:pt idx="17">
                  <c:v>3.899946241211795E-3</c:v>
                </c:pt>
                <c:pt idx="18">
                  <c:v>3.899946241211795E-3</c:v>
                </c:pt>
                <c:pt idx="19">
                  <c:v>3.899946241211795E-3</c:v>
                </c:pt>
                <c:pt idx="20">
                  <c:v>3.899946241211795E-3</c:v>
                </c:pt>
                <c:pt idx="21">
                  <c:v>3.899946241211795E-3</c:v>
                </c:pt>
                <c:pt idx="22">
                  <c:v>3.899946241211795E-3</c:v>
                </c:pt>
                <c:pt idx="23">
                  <c:v>3.899946241211795E-3</c:v>
                </c:pt>
                <c:pt idx="24">
                  <c:v>3.899946241211795E-3</c:v>
                </c:pt>
                <c:pt idx="25">
                  <c:v>3.899946241211795E-3</c:v>
                </c:pt>
                <c:pt idx="26">
                  <c:v>3.899946241211795E-3</c:v>
                </c:pt>
                <c:pt idx="27">
                  <c:v>3.899946241211795E-3</c:v>
                </c:pt>
                <c:pt idx="28">
                  <c:v>3.899946241211795E-3</c:v>
                </c:pt>
                <c:pt idx="29">
                  <c:v>3.899946241211795E-3</c:v>
                </c:pt>
                <c:pt idx="30">
                  <c:v>3.899946241211795E-3</c:v>
                </c:pt>
                <c:pt idx="31">
                  <c:v>3.899946241211795E-3</c:v>
                </c:pt>
                <c:pt idx="32">
                  <c:v>3.899946241211795E-3</c:v>
                </c:pt>
                <c:pt idx="33">
                  <c:v>3.899946241211795E-3</c:v>
                </c:pt>
                <c:pt idx="34">
                  <c:v>3.899946241211795E-3</c:v>
                </c:pt>
                <c:pt idx="35">
                  <c:v>3.899946241211795E-3</c:v>
                </c:pt>
                <c:pt idx="36">
                  <c:v>3.899946241211795E-3</c:v>
                </c:pt>
                <c:pt idx="37">
                  <c:v>3.899946241211795E-3</c:v>
                </c:pt>
                <c:pt idx="38">
                  <c:v>3.899946241211795E-3</c:v>
                </c:pt>
                <c:pt idx="39">
                  <c:v>3.899946241211795E-3</c:v>
                </c:pt>
                <c:pt idx="40">
                  <c:v>3.899946241211795E-3</c:v>
                </c:pt>
                <c:pt idx="41">
                  <c:v>3.899946241211795E-3</c:v>
                </c:pt>
                <c:pt idx="42">
                  <c:v>3.899946241211795E-3</c:v>
                </c:pt>
                <c:pt idx="43">
                  <c:v>3.899946241211795E-3</c:v>
                </c:pt>
                <c:pt idx="44">
                  <c:v>3.899946241211795E-3</c:v>
                </c:pt>
                <c:pt idx="45">
                  <c:v>3.899946241211795E-3</c:v>
                </c:pt>
                <c:pt idx="46">
                  <c:v>3.899946241211795E-3</c:v>
                </c:pt>
                <c:pt idx="47">
                  <c:v>3.899946241211795E-3</c:v>
                </c:pt>
                <c:pt idx="48">
                  <c:v>3.899946241211795E-3</c:v>
                </c:pt>
                <c:pt idx="49">
                  <c:v>3.899946241211795E-3</c:v>
                </c:pt>
                <c:pt idx="50">
                  <c:v>3.899946241211795E-3</c:v>
                </c:pt>
                <c:pt idx="51">
                  <c:v>3.899946241211795E-3</c:v>
                </c:pt>
                <c:pt idx="52">
                  <c:v>3.899946241211795E-3</c:v>
                </c:pt>
                <c:pt idx="53">
                  <c:v>3.899946241211795E-3</c:v>
                </c:pt>
                <c:pt idx="54">
                  <c:v>3.899946241211795E-3</c:v>
                </c:pt>
                <c:pt idx="55">
                  <c:v>3.899946241211795E-3</c:v>
                </c:pt>
                <c:pt idx="56">
                  <c:v>3.899946241211795E-3</c:v>
                </c:pt>
                <c:pt idx="57">
                  <c:v>3.899946241211795E-3</c:v>
                </c:pt>
                <c:pt idx="58">
                  <c:v>3.899946241211795E-3</c:v>
                </c:pt>
                <c:pt idx="59">
                  <c:v>3.899946241211795E-3</c:v>
                </c:pt>
                <c:pt idx="60">
                  <c:v>3.899946241211795E-3</c:v>
                </c:pt>
                <c:pt idx="61">
                  <c:v>3.899946241211795E-3</c:v>
                </c:pt>
                <c:pt idx="62">
                  <c:v>3.899946241211795E-3</c:v>
                </c:pt>
                <c:pt idx="63">
                  <c:v>3.899946241211795E-3</c:v>
                </c:pt>
                <c:pt idx="64">
                  <c:v>3.899946241211795E-3</c:v>
                </c:pt>
                <c:pt idx="65">
                  <c:v>3.899946241211795E-3</c:v>
                </c:pt>
                <c:pt idx="66">
                  <c:v>3.899946241211795E-3</c:v>
                </c:pt>
                <c:pt idx="67">
                  <c:v>3.899946241211795E-3</c:v>
                </c:pt>
                <c:pt idx="68">
                  <c:v>3.899946241211795E-3</c:v>
                </c:pt>
                <c:pt idx="69">
                  <c:v>3.899946241211795E-3</c:v>
                </c:pt>
                <c:pt idx="70">
                  <c:v>3.899946241211795E-3</c:v>
                </c:pt>
                <c:pt idx="71">
                  <c:v>3.899946241211795E-3</c:v>
                </c:pt>
                <c:pt idx="72">
                  <c:v>3.899946241211795E-3</c:v>
                </c:pt>
                <c:pt idx="73">
                  <c:v>3.899946241211795E-3</c:v>
                </c:pt>
                <c:pt idx="74">
                  <c:v>3.899946241211795E-3</c:v>
                </c:pt>
                <c:pt idx="75">
                  <c:v>3.899946241211795E-3</c:v>
                </c:pt>
                <c:pt idx="76">
                  <c:v>3.899946241211795E-3</c:v>
                </c:pt>
                <c:pt idx="77">
                  <c:v>3.899946241211795E-3</c:v>
                </c:pt>
                <c:pt idx="78">
                  <c:v>3.899946241211795E-3</c:v>
                </c:pt>
                <c:pt idx="79">
                  <c:v>3.899946241211795E-3</c:v>
                </c:pt>
                <c:pt idx="80">
                  <c:v>3.899946241211795E-3</c:v>
                </c:pt>
                <c:pt idx="81">
                  <c:v>3.899946241211795E-3</c:v>
                </c:pt>
                <c:pt idx="82">
                  <c:v>3.899946241211795E-3</c:v>
                </c:pt>
                <c:pt idx="83">
                  <c:v>3.899946241211795E-3</c:v>
                </c:pt>
                <c:pt idx="84">
                  <c:v>3.899946241211795E-3</c:v>
                </c:pt>
                <c:pt idx="85">
                  <c:v>3.899946241211795E-3</c:v>
                </c:pt>
                <c:pt idx="86">
                  <c:v>3.899946241211795E-3</c:v>
                </c:pt>
                <c:pt idx="87">
                  <c:v>3.899946241211795E-3</c:v>
                </c:pt>
                <c:pt idx="88">
                  <c:v>3.899946241211795E-3</c:v>
                </c:pt>
                <c:pt idx="89">
                  <c:v>3.899946241211795E-3</c:v>
                </c:pt>
                <c:pt idx="90">
                  <c:v>3.899946241211795E-3</c:v>
                </c:pt>
                <c:pt idx="91">
                  <c:v>3.899946241211795E-3</c:v>
                </c:pt>
                <c:pt idx="92">
                  <c:v>3.899946241211795E-3</c:v>
                </c:pt>
                <c:pt idx="93">
                  <c:v>3.899946241211795E-3</c:v>
                </c:pt>
                <c:pt idx="94">
                  <c:v>3.899946241211795E-3</c:v>
                </c:pt>
                <c:pt idx="95">
                  <c:v>3.899946241211795E-3</c:v>
                </c:pt>
                <c:pt idx="96">
                  <c:v>3.899946241211795E-3</c:v>
                </c:pt>
                <c:pt idx="97">
                  <c:v>3.899946241211795E-3</c:v>
                </c:pt>
                <c:pt idx="98">
                  <c:v>3.899946241211795E-3</c:v>
                </c:pt>
                <c:pt idx="99">
                  <c:v>3.899946241211795E-3</c:v>
                </c:pt>
                <c:pt idx="100">
                  <c:v>3.899946241211795E-3</c:v>
                </c:pt>
                <c:pt idx="101">
                  <c:v>3.899946241211795E-3</c:v>
                </c:pt>
                <c:pt idx="102">
                  <c:v>3.899946241211795E-3</c:v>
                </c:pt>
                <c:pt idx="103">
                  <c:v>3.899946241211795E-3</c:v>
                </c:pt>
                <c:pt idx="104">
                  <c:v>3.899946241211795E-3</c:v>
                </c:pt>
                <c:pt idx="105">
                  <c:v>3.899946241211795E-3</c:v>
                </c:pt>
                <c:pt idx="106">
                  <c:v>3.899946241211795E-3</c:v>
                </c:pt>
                <c:pt idx="107">
                  <c:v>3.899946241211795E-3</c:v>
                </c:pt>
                <c:pt idx="108">
                  <c:v>3.899946241211795E-3</c:v>
                </c:pt>
                <c:pt idx="109">
                  <c:v>3.899946241211795E-3</c:v>
                </c:pt>
                <c:pt idx="110">
                  <c:v>3.899946241211795E-3</c:v>
                </c:pt>
                <c:pt idx="111">
                  <c:v>3.899946241211795E-3</c:v>
                </c:pt>
                <c:pt idx="112">
                  <c:v>3.899946241211795E-3</c:v>
                </c:pt>
                <c:pt idx="113">
                  <c:v>3.899946241211795E-3</c:v>
                </c:pt>
                <c:pt idx="114">
                  <c:v>3.899946241211795E-3</c:v>
                </c:pt>
                <c:pt idx="115">
                  <c:v>3.899946241211795E-3</c:v>
                </c:pt>
                <c:pt idx="116">
                  <c:v>3.899946241211795E-3</c:v>
                </c:pt>
                <c:pt idx="117">
                  <c:v>3.899946241211795E-3</c:v>
                </c:pt>
                <c:pt idx="118">
                  <c:v>3.899946241211795E-3</c:v>
                </c:pt>
                <c:pt idx="119">
                  <c:v>3.899946241211795E-3</c:v>
                </c:pt>
                <c:pt idx="120">
                  <c:v>3.899946241211795E-3</c:v>
                </c:pt>
                <c:pt idx="121">
                  <c:v>3.899946241211795E-3</c:v>
                </c:pt>
                <c:pt idx="122">
                  <c:v>3.899946241211795E-3</c:v>
                </c:pt>
                <c:pt idx="123">
                  <c:v>3.899946241211795E-3</c:v>
                </c:pt>
                <c:pt idx="124">
                  <c:v>3.899946241211795E-3</c:v>
                </c:pt>
                <c:pt idx="125">
                  <c:v>3.899946241211795E-3</c:v>
                </c:pt>
                <c:pt idx="126">
                  <c:v>3.899946241211795E-3</c:v>
                </c:pt>
                <c:pt idx="127">
                  <c:v>3.899946241211795E-3</c:v>
                </c:pt>
                <c:pt idx="128">
                  <c:v>3.899946241211795E-3</c:v>
                </c:pt>
                <c:pt idx="129">
                  <c:v>3.899946241211795E-3</c:v>
                </c:pt>
                <c:pt idx="130">
                  <c:v>3.899946241211795E-3</c:v>
                </c:pt>
                <c:pt idx="131">
                  <c:v>3.899946241211795E-3</c:v>
                </c:pt>
                <c:pt idx="132">
                  <c:v>3.899946241211795E-3</c:v>
                </c:pt>
                <c:pt idx="133">
                  <c:v>3.899946241211795E-3</c:v>
                </c:pt>
                <c:pt idx="134">
                  <c:v>3.899946241211795E-3</c:v>
                </c:pt>
                <c:pt idx="135">
                  <c:v>3.899946241211795E-3</c:v>
                </c:pt>
                <c:pt idx="136">
                  <c:v>3.899946241211795E-3</c:v>
                </c:pt>
                <c:pt idx="137">
                  <c:v>3.899946241211795E-3</c:v>
                </c:pt>
                <c:pt idx="138">
                  <c:v>3.899946241211795E-3</c:v>
                </c:pt>
                <c:pt idx="139">
                  <c:v>3.899946241211795E-3</c:v>
                </c:pt>
                <c:pt idx="140">
                  <c:v>3.899946241211795E-3</c:v>
                </c:pt>
                <c:pt idx="141">
                  <c:v>3.899946241211795E-3</c:v>
                </c:pt>
                <c:pt idx="142">
                  <c:v>3.899946241211795E-3</c:v>
                </c:pt>
                <c:pt idx="143">
                  <c:v>3.899946241211795E-3</c:v>
                </c:pt>
                <c:pt idx="144">
                  <c:v>3.899946241211795E-3</c:v>
                </c:pt>
                <c:pt idx="145">
                  <c:v>3.899946241211795E-3</c:v>
                </c:pt>
                <c:pt idx="146">
                  <c:v>3.899946241211795E-3</c:v>
                </c:pt>
                <c:pt idx="147">
                  <c:v>3.899946241211795E-3</c:v>
                </c:pt>
                <c:pt idx="148">
                  <c:v>3.899946241211795E-3</c:v>
                </c:pt>
                <c:pt idx="149">
                  <c:v>3.899946241211795E-3</c:v>
                </c:pt>
                <c:pt idx="150">
                  <c:v>3.899946241211795E-3</c:v>
                </c:pt>
                <c:pt idx="151">
                  <c:v>3.899946241211795E-3</c:v>
                </c:pt>
                <c:pt idx="152">
                  <c:v>3.899946241211795E-3</c:v>
                </c:pt>
                <c:pt idx="153">
                  <c:v>3.899946241211795E-3</c:v>
                </c:pt>
                <c:pt idx="154">
                  <c:v>3.899946241211795E-3</c:v>
                </c:pt>
                <c:pt idx="155">
                  <c:v>3.899946241211795E-3</c:v>
                </c:pt>
                <c:pt idx="156">
                  <c:v>3.899946241211795E-3</c:v>
                </c:pt>
                <c:pt idx="157">
                  <c:v>3.899946241211795E-3</c:v>
                </c:pt>
                <c:pt idx="158">
                  <c:v>3.899946241211795E-3</c:v>
                </c:pt>
                <c:pt idx="159">
                  <c:v>3.899946241211795E-3</c:v>
                </c:pt>
                <c:pt idx="160">
                  <c:v>3.899946241211795E-3</c:v>
                </c:pt>
                <c:pt idx="161">
                  <c:v>3.899946241211795E-3</c:v>
                </c:pt>
                <c:pt idx="162">
                  <c:v>3.899946241211795E-3</c:v>
                </c:pt>
                <c:pt idx="163">
                  <c:v>3.899946241211795E-3</c:v>
                </c:pt>
                <c:pt idx="164">
                  <c:v>3.899946241211795E-3</c:v>
                </c:pt>
                <c:pt idx="165">
                  <c:v>3.899946241211795E-3</c:v>
                </c:pt>
                <c:pt idx="166">
                  <c:v>3.899946241211795E-3</c:v>
                </c:pt>
                <c:pt idx="167">
                  <c:v>3.899946241211795E-3</c:v>
                </c:pt>
                <c:pt idx="168">
                  <c:v>3.899946241211795E-3</c:v>
                </c:pt>
                <c:pt idx="169">
                  <c:v>3.899946241211795E-3</c:v>
                </c:pt>
                <c:pt idx="170">
                  <c:v>3.899946241211795E-3</c:v>
                </c:pt>
                <c:pt idx="171">
                  <c:v>3.899946241211795E-3</c:v>
                </c:pt>
                <c:pt idx="172">
                  <c:v>3.899946241211795E-3</c:v>
                </c:pt>
                <c:pt idx="173">
                  <c:v>3.899946241211795E-3</c:v>
                </c:pt>
                <c:pt idx="174">
                  <c:v>3.899946241211795E-3</c:v>
                </c:pt>
                <c:pt idx="175">
                  <c:v>3.899946241211795E-3</c:v>
                </c:pt>
                <c:pt idx="176">
                  <c:v>3.899946241211795E-3</c:v>
                </c:pt>
                <c:pt idx="177">
                  <c:v>3.899946241211795E-3</c:v>
                </c:pt>
                <c:pt idx="178">
                  <c:v>3.899946241211795E-3</c:v>
                </c:pt>
                <c:pt idx="179">
                  <c:v>3.899946241211795E-3</c:v>
                </c:pt>
                <c:pt idx="180">
                  <c:v>3.899946241211795E-3</c:v>
                </c:pt>
                <c:pt idx="181">
                  <c:v>3.899946241211795E-3</c:v>
                </c:pt>
                <c:pt idx="182">
                  <c:v>3.899946241211795E-3</c:v>
                </c:pt>
                <c:pt idx="183">
                  <c:v>3.899946241211795E-3</c:v>
                </c:pt>
                <c:pt idx="184">
                  <c:v>3.899946241211795E-3</c:v>
                </c:pt>
                <c:pt idx="185">
                  <c:v>3.899946241211795E-3</c:v>
                </c:pt>
                <c:pt idx="186">
                  <c:v>3.899946241211795E-3</c:v>
                </c:pt>
                <c:pt idx="187">
                  <c:v>3.899946241211795E-3</c:v>
                </c:pt>
                <c:pt idx="188">
                  <c:v>3.899946241211795E-3</c:v>
                </c:pt>
                <c:pt idx="189">
                  <c:v>3.899946241211795E-3</c:v>
                </c:pt>
                <c:pt idx="190">
                  <c:v>3.899946241211795E-3</c:v>
                </c:pt>
                <c:pt idx="191">
                  <c:v>3.899946241211795E-3</c:v>
                </c:pt>
                <c:pt idx="192">
                  <c:v>3.899946241211795E-3</c:v>
                </c:pt>
                <c:pt idx="193">
                  <c:v>3.899946241211795E-3</c:v>
                </c:pt>
                <c:pt idx="194">
                  <c:v>3.899946241211795E-3</c:v>
                </c:pt>
                <c:pt idx="195">
                  <c:v>3.899946241211795E-3</c:v>
                </c:pt>
                <c:pt idx="196">
                  <c:v>3.899946241211795E-3</c:v>
                </c:pt>
                <c:pt idx="197">
                  <c:v>3.899946241211795E-3</c:v>
                </c:pt>
                <c:pt idx="198">
                  <c:v>3.899946241211795E-3</c:v>
                </c:pt>
                <c:pt idx="199">
                  <c:v>3.899946241211795E-3</c:v>
                </c:pt>
                <c:pt idx="200">
                  <c:v>3.899946241211795E-3</c:v>
                </c:pt>
                <c:pt idx="201">
                  <c:v>3.899946241211795E-3</c:v>
                </c:pt>
                <c:pt idx="202">
                  <c:v>3.899946241211795E-3</c:v>
                </c:pt>
                <c:pt idx="203">
                  <c:v>3.899946241211795E-3</c:v>
                </c:pt>
                <c:pt idx="204">
                  <c:v>3.899946241211795E-3</c:v>
                </c:pt>
                <c:pt idx="205">
                  <c:v>3.899946241211795E-3</c:v>
                </c:pt>
                <c:pt idx="206">
                  <c:v>3.899946241211795E-3</c:v>
                </c:pt>
                <c:pt idx="207">
                  <c:v>3.899946241211795E-3</c:v>
                </c:pt>
                <c:pt idx="208">
                  <c:v>3.899946241211795E-3</c:v>
                </c:pt>
                <c:pt idx="209">
                  <c:v>3.899946241211795E-3</c:v>
                </c:pt>
                <c:pt idx="210">
                  <c:v>3.899946241211795E-3</c:v>
                </c:pt>
                <c:pt idx="211">
                  <c:v>3.899946241211795E-3</c:v>
                </c:pt>
                <c:pt idx="212">
                  <c:v>3.899946241211795E-3</c:v>
                </c:pt>
                <c:pt idx="213">
                  <c:v>3.899946241211795E-3</c:v>
                </c:pt>
                <c:pt idx="214">
                  <c:v>3.899946241211795E-3</c:v>
                </c:pt>
                <c:pt idx="215">
                  <c:v>3.899946241211795E-3</c:v>
                </c:pt>
                <c:pt idx="216">
                  <c:v>3.899946241211795E-3</c:v>
                </c:pt>
                <c:pt idx="217">
                  <c:v>3.899946241211795E-3</c:v>
                </c:pt>
                <c:pt idx="218">
                  <c:v>3.899946241211795E-3</c:v>
                </c:pt>
                <c:pt idx="219">
                  <c:v>3.899946241211795E-3</c:v>
                </c:pt>
                <c:pt idx="220">
                  <c:v>3.899946241211795E-3</c:v>
                </c:pt>
                <c:pt idx="221">
                  <c:v>3.899946241211795E-3</c:v>
                </c:pt>
                <c:pt idx="222">
                  <c:v>3.899946241211795E-3</c:v>
                </c:pt>
                <c:pt idx="223">
                  <c:v>3.899946241211795E-3</c:v>
                </c:pt>
                <c:pt idx="224">
                  <c:v>3.899946241211795E-3</c:v>
                </c:pt>
                <c:pt idx="225">
                  <c:v>3.899946241211795E-3</c:v>
                </c:pt>
                <c:pt idx="226">
                  <c:v>3.899946241211795E-3</c:v>
                </c:pt>
                <c:pt idx="227">
                  <c:v>3.899946241211795E-3</c:v>
                </c:pt>
                <c:pt idx="228">
                  <c:v>3.899946241211795E-3</c:v>
                </c:pt>
                <c:pt idx="229">
                  <c:v>3.899946241211795E-3</c:v>
                </c:pt>
                <c:pt idx="230">
                  <c:v>3.899946241211795E-3</c:v>
                </c:pt>
                <c:pt idx="231">
                  <c:v>3.899946241211795E-3</c:v>
                </c:pt>
                <c:pt idx="232">
                  <c:v>3.899946241211795E-3</c:v>
                </c:pt>
                <c:pt idx="233">
                  <c:v>3.899946241211795E-3</c:v>
                </c:pt>
                <c:pt idx="234">
                  <c:v>3.899946241211795E-3</c:v>
                </c:pt>
                <c:pt idx="235">
                  <c:v>3.899946241211795E-3</c:v>
                </c:pt>
                <c:pt idx="236">
                  <c:v>3.899946241211795E-3</c:v>
                </c:pt>
                <c:pt idx="237">
                  <c:v>3.899946241211795E-3</c:v>
                </c:pt>
                <c:pt idx="238">
                  <c:v>3.899946241211795E-3</c:v>
                </c:pt>
                <c:pt idx="239">
                  <c:v>3.899946241211795E-3</c:v>
                </c:pt>
                <c:pt idx="240">
                  <c:v>3.899946241211795E-3</c:v>
                </c:pt>
                <c:pt idx="241">
                  <c:v>3.899946241211795E-3</c:v>
                </c:pt>
                <c:pt idx="242">
                  <c:v>3.899946241211795E-3</c:v>
                </c:pt>
                <c:pt idx="243">
                  <c:v>3.899946241211795E-3</c:v>
                </c:pt>
                <c:pt idx="244">
                  <c:v>3.899946241211795E-3</c:v>
                </c:pt>
                <c:pt idx="245">
                  <c:v>3.899946241211795E-3</c:v>
                </c:pt>
                <c:pt idx="246">
                  <c:v>3.899946241211795E-3</c:v>
                </c:pt>
                <c:pt idx="247">
                  <c:v>3.899946241211795E-3</c:v>
                </c:pt>
                <c:pt idx="248">
                  <c:v>3.899946241211795E-3</c:v>
                </c:pt>
                <c:pt idx="249">
                  <c:v>3.899946241211795E-3</c:v>
                </c:pt>
                <c:pt idx="250">
                  <c:v>3.899946241211795E-3</c:v>
                </c:pt>
                <c:pt idx="251">
                  <c:v>3.899946241211795E-3</c:v>
                </c:pt>
                <c:pt idx="252">
                  <c:v>3.899946241211795E-3</c:v>
                </c:pt>
                <c:pt idx="253">
                  <c:v>3.899946241211795E-3</c:v>
                </c:pt>
                <c:pt idx="254">
                  <c:v>3.899946241211795E-3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  <c:pt idx="63">
                  <c:v>42060</c:v>
                </c:pt>
                <c:pt idx="64">
                  <c:v>42061</c:v>
                </c:pt>
                <c:pt idx="65">
                  <c:v>42062</c:v>
                </c:pt>
                <c:pt idx="66">
                  <c:v>42065</c:v>
                </c:pt>
                <c:pt idx="67">
                  <c:v>42066</c:v>
                </c:pt>
                <c:pt idx="68">
                  <c:v>42067</c:v>
                </c:pt>
                <c:pt idx="69">
                  <c:v>42068</c:v>
                </c:pt>
                <c:pt idx="70">
                  <c:v>42069</c:v>
                </c:pt>
                <c:pt idx="71">
                  <c:v>42072</c:v>
                </c:pt>
                <c:pt idx="72">
                  <c:v>42073</c:v>
                </c:pt>
                <c:pt idx="73">
                  <c:v>42074</c:v>
                </c:pt>
                <c:pt idx="74">
                  <c:v>42075</c:v>
                </c:pt>
                <c:pt idx="75">
                  <c:v>42076</c:v>
                </c:pt>
                <c:pt idx="76">
                  <c:v>42079</c:v>
                </c:pt>
                <c:pt idx="77">
                  <c:v>42080</c:v>
                </c:pt>
                <c:pt idx="78">
                  <c:v>42081</c:v>
                </c:pt>
                <c:pt idx="79">
                  <c:v>42082</c:v>
                </c:pt>
                <c:pt idx="80">
                  <c:v>42083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42093</c:v>
                </c:pt>
                <c:pt idx="87">
                  <c:v>42094</c:v>
                </c:pt>
                <c:pt idx="88">
                  <c:v>42095</c:v>
                </c:pt>
                <c:pt idx="89">
                  <c:v>42096</c:v>
                </c:pt>
                <c:pt idx="90">
                  <c:v>42101</c:v>
                </c:pt>
                <c:pt idx="91">
                  <c:v>42102</c:v>
                </c:pt>
                <c:pt idx="92">
                  <c:v>42103</c:v>
                </c:pt>
                <c:pt idx="93">
                  <c:v>42104</c:v>
                </c:pt>
                <c:pt idx="94">
                  <c:v>42107</c:v>
                </c:pt>
                <c:pt idx="95">
                  <c:v>42108</c:v>
                </c:pt>
                <c:pt idx="96">
                  <c:v>42109</c:v>
                </c:pt>
                <c:pt idx="97">
                  <c:v>42110</c:v>
                </c:pt>
                <c:pt idx="98">
                  <c:v>42111</c:v>
                </c:pt>
                <c:pt idx="99">
                  <c:v>42114</c:v>
                </c:pt>
                <c:pt idx="100">
                  <c:v>42115</c:v>
                </c:pt>
                <c:pt idx="101">
                  <c:v>42116</c:v>
                </c:pt>
                <c:pt idx="102">
                  <c:v>42117</c:v>
                </c:pt>
                <c:pt idx="103">
                  <c:v>42118</c:v>
                </c:pt>
                <c:pt idx="104">
                  <c:v>42121</c:v>
                </c:pt>
                <c:pt idx="105">
                  <c:v>42122</c:v>
                </c:pt>
                <c:pt idx="106">
                  <c:v>42123</c:v>
                </c:pt>
                <c:pt idx="107">
                  <c:v>42124</c:v>
                </c:pt>
                <c:pt idx="108">
                  <c:v>42128</c:v>
                </c:pt>
                <c:pt idx="109">
                  <c:v>42129</c:v>
                </c:pt>
                <c:pt idx="110">
                  <c:v>42130</c:v>
                </c:pt>
                <c:pt idx="111">
                  <c:v>42131</c:v>
                </c:pt>
                <c:pt idx="112">
                  <c:v>42132</c:v>
                </c:pt>
                <c:pt idx="113">
                  <c:v>42135</c:v>
                </c:pt>
                <c:pt idx="114">
                  <c:v>42136</c:v>
                </c:pt>
                <c:pt idx="115">
                  <c:v>42137</c:v>
                </c:pt>
                <c:pt idx="116">
                  <c:v>42138</c:v>
                </c:pt>
                <c:pt idx="117">
                  <c:v>42139</c:v>
                </c:pt>
                <c:pt idx="118">
                  <c:v>42142</c:v>
                </c:pt>
                <c:pt idx="119">
                  <c:v>42143</c:v>
                </c:pt>
                <c:pt idx="120">
                  <c:v>42144</c:v>
                </c:pt>
                <c:pt idx="121">
                  <c:v>42145</c:v>
                </c:pt>
                <c:pt idx="122">
                  <c:v>42146</c:v>
                </c:pt>
                <c:pt idx="123">
                  <c:v>42149</c:v>
                </c:pt>
                <c:pt idx="124">
                  <c:v>42150</c:v>
                </c:pt>
                <c:pt idx="125">
                  <c:v>42151</c:v>
                </c:pt>
                <c:pt idx="126">
                  <c:v>42152</c:v>
                </c:pt>
                <c:pt idx="127">
                  <c:v>42153</c:v>
                </c:pt>
                <c:pt idx="128">
                  <c:v>42156</c:v>
                </c:pt>
                <c:pt idx="129">
                  <c:v>42157</c:v>
                </c:pt>
                <c:pt idx="130">
                  <c:v>42158</c:v>
                </c:pt>
                <c:pt idx="131">
                  <c:v>42159</c:v>
                </c:pt>
                <c:pt idx="132">
                  <c:v>42160</c:v>
                </c:pt>
                <c:pt idx="133">
                  <c:v>42163</c:v>
                </c:pt>
                <c:pt idx="134">
                  <c:v>42164</c:v>
                </c:pt>
                <c:pt idx="135">
                  <c:v>42165</c:v>
                </c:pt>
                <c:pt idx="136">
                  <c:v>42166</c:v>
                </c:pt>
                <c:pt idx="137">
                  <c:v>42167</c:v>
                </c:pt>
                <c:pt idx="138">
                  <c:v>42170</c:v>
                </c:pt>
                <c:pt idx="139">
                  <c:v>42171</c:v>
                </c:pt>
                <c:pt idx="140">
                  <c:v>42172</c:v>
                </c:pt>
                <c:pt idx="141">
                  <c:v>42173</c:v>
                </c:pt>
                <c:pt idx="142">
                  <c:v>42174</c:v>
                </c:pt>
                <c:pt idx="143">
                  <c:v>42177</c:v>
                </c:pt>
                <c:pt idx="144">
                  <c:v>42178</c:v>
                </c:pt>
                <c:pt idx="145">
                  <c:v>42179</c:v>
                </c:pt>
                <c:pt idx="146">
                  <c:v>42180</c:v>
                </c:pt>
                <c:pt idx="147">
                  <c:v>42181</c:v>
                </c:pt>
                <c:pt idx="148">
                  <c:v>42184</c:v>
                </c:pt>
                <c:pt idx="149">
                  <c:v>42185</c:v>
                </c:pt>
                <c:pt idx="150">
                  <c:v>42186</c:v>
                </c:pt>
                <c:pt idx="151">
                  <c:v>42187</c:v>
                </c:pt>
                <c:pt idx="152">
                  <c:v>42188</c:v>
                </c:pt>
                <c:pt idx="153">
                  <c:v>42191</c:v>
                </c:pt>
                <c:pt idx="154">
                  <c:v>42192</c:v>
                </c:pt>
                <c:pt idx="155">
                  <c:v>42193</c:v>
                </c:pt>
                <c:pt idx="156">
                  <c:v>42194</c:v>
                </c:pt>
                <c:pt idx="157">
                  <c:v>42195</c:v>
                </c:pt>
                <c:pt idx="158">
                  <c:v>42198</c:v>
                </c:pt>
                <c:pt idx="159">
                  <c:v>42199</c:v>
                </c:pt>
                <c:pt idx="160">
                  <c:v>42200</c:v>
                </c:pt>
                <c:pt idx="161">
                  <c:v>42201</c:v>
                </c:pt>
                <c:pt idx="162">
                  <c:v>42202</c:v>
                </c:pt>
                <c:pt idx="163">
                  <c:v>42205</c:v>
                </c:pt>
                <c:pt idx="164">
                  <c:v>42206</c:v>
                </c:pt>
                <c:pt idx="165">
                  <c:v>42207</c:v>
                </c:pt>
                <c:pt idx="166">
                  <c:v>42208</c:v>
                </c:pt>
                <c:pt idx="167">
                  <c:v>42209</c:v>
                </c:pt>
                <c:pt idx="168">
                  <c:v>42212</c:v>
                </c:pt>
                <c:pt idx="169">
                  <c:v>42213</c:v>
                </c:pt>
                <c:pt idx="170">
                  <c:v>42214</c:v>
                </c:pt>
                <c:pt idx="171">
                  <c:v>42215</c:v>
                </c:pt>
                <c:pt idx="172">
                  <c:v>42216</c:v>
                </c:pt>
                <c:pt idx="173">
                  <c:v>42219</c:v>
                </c:pt>
                <c:pt idx="174">
                  <c:v>42220</c:v>
                </c:pt>
                <c:pt idx="175">
                  <c:v>42221</c:v>
                </c:pt>
                <c:pt idx="176">
                  <c:v>42222</c:v>
                </c:pt>
                <c:pt idx="177">
                  <c:v>42223</c:v>
                </c:pt>
                <c:pt idx="178">
                  <c:v>42226</c:v>
                </c:pt>
                <c:pt idx="179">
                  <c:v>42227</c:v>
                </c:pt>
                <c:pt idx="180">
                  <c:v>42228</c:v>
                </c:pt>
                <c:pt idx="181">
                  <c:v>42229</c:v>
                </c:pt>
                <c:pt idx="182">
                  <c:v>42230</c:v>
                </c:pt>
                <c:pt idx="183">
                  <c:v>42233</c:v>
                </c:pt>
                <c:pt idx="184">
                  <c:v>42234</c:v>
                </c:pt>
                <c:pt idx="185">
                  <c:v>42235</c:v>
                </c:pt>
                <c:pt idx="186">
                  <c:v>42236</c:v>
                </c:pt>
                <c:pt idx="187">
                  <c:v>42237</c:v>
                </c:pt>
                <c:pt idx="188">
                  <c:v>42240</c:v>
                </c:pt>
                <c:pt idx="189">
                  <c:v>42241</c:v>
                </c:pt>
                <c:pt idx="190">
                  <c:v>42242</c:v>
                </c:pt>
                <c:pt idx="191">
                  <c:v>42243</c:v>
                </c:pt>
                <c:pt idx="192">
                  <c:v>42244</c:v>
                </c:pt>
                <c:pt idx="193">
                  <c:v>42247</c:v>
                </c:pt>
                <c:pt idx="194">
                  <c:v>42248</c:v>
                </c:pt>
                <c:pt idx="195">
                  <c:v>42249</c:v>
                </c:pt>
                <c:pt idx="196">
                  <c:v>42250</c:v>
                </c:pt>
                <c:pt idx="197">
                  <c:v>42251</c:v>
                </c:pt>
                <c:pt idx="198">
                  <c:v>42254</c:v>
                </c:pt>
                <c:pt idx="199">
                  <c:v>42255</c:v>
                </c:pt>
                <c:pt idx="200">
                  <c:v>42256</c:v>
                </c:pt>
                <c:pt idx="201">
                  <c:v>42257</c:v>
                </c:pt>
                <c:pt idx="202">
                  <c:v>42258</c:v>
                </c:pt>
                <c:pt idx="203">
                  <c:v>42261</c:v>
                </c:pt>
                <c:pt idx="204">
                  <c:v>42262</c:v>
                </c:pt>
                <c:pt idx="205">
                  <c:v>42263</c:v>
                </c:pt>
                <c:pt idx="206">
                  <c:v>42264</c:v>
                </c:pt>
                <c:pt idx="207">
                  <c:v>42265</c:v>
                </c:pt>
                <c:pt idx="208">
                  <c:v>42268</c:v>
                </c:pt>
                <c:pt idx="209">
                  <c:v>42269</c:v>
                </c:pt>
                <c:pt idx="210">
                  <c:v>42270</c:v>
                </c:pt>
                <c:pt idx="211">
                  <c:v>42271</c:v>
                </c:pt>
                <c:pt idx="212">
                  <c:v>42272</c:v>
                </c:pt>
                <c:pt idx="213">
                  <c:v>42275</c:v>
                </c:pt>
                <c:pt idx="214">
                  <c:v>42276</c:v>
                </c:pt>
                <c:pt idx="215">
                  <c:v>42277</c:v>
                </c:pt>
                <c:pt idx="216">
                  <c:v>42278</c:v>
                </c:pt>
                <c:pt idx="217">
                  <c:v>42279</c:v>
                </c:pt>
                <c:pt idx="218">
                  <c:v>42282</c:v>
                </c:pt>
                <c:pt idx="219">
                  <c:v>42283</c:v>
                </c:pt>
                <c:pt idx="220">
                  <c:v>42284</c:v>
                </c:pt>
                <c:pt idx="221">
                  <c:v>42285</c:v>
                </c:pt>
                <c:pt idx="222">
                  <c:v>42286</c:v>
                </c:pt>
                <c:pt idx="223">
                  <c:v>42289</c:v>
                </c:pt>
                <c:pt idx="224">
                  <c:v>42290</c:v>
                </c:pt>
                <c:pt idx="225">
                  <c:v>42291</c:v>
                </c:pt>
                <c:pt idx="226">
                  <c:v>42292</c:v>
                </c:pt>
                <c:pt idx="227">
                  <c:v>42293</c:v>
                </c:pt>
                <c:pt idx="228">
                  <c:v>42296</c:v>
                </c:pt>
                <c:pt idx="229">
                  <c:v>42297</c:v>
                </c:pt>
                <c:pt idx="230">
                  <c:v>42298</c:v>
                </c:pt>
                <c:pt idx="231">
                  <c:v>42299</c:v>
                </c:pt>
                <c:pt idx="232">
                  <c:v>42300</c:v>
                </c:pt>
                <c:pt idx="233">
                  <c:v>42303</c:v>
                </c:pt>
                <c:pt idx="234">
                  <c:v>42304</c:v>
                </c:pt>
                <c:pt idx="235">
                  <c:v>42305</c:v>
                </c:pt>
                <c:pt idx="236">
                  <c:v>42306</c:v>
                </c:pt>
                <c:pt idx="237">
                  <c:v>42307</c:v>
                </c:pt>
                <c:pt idx="238">
                  <c:v>42310</c:v>
                </c:pt>
                <c:pt idx="239">
                  <c:v>42311</c:v>
                </c:pt>
                <c:pt idx="240">
                  <c:v>42312</c:v>
                </c:pt>
                <c:pt idx="241">
                  <c:v>42313</c:v>
                </c:pt>
                <c:pt idx="242">
                  <c:v>42314</c:v>
                </c:pt>
                <c:pt idx="243">
                  <c:v>42317</c:v>
                </c:pt>
                <c:pt idx="244">
                  <c:v>42318</c:v>
                </c:pt>
                <c:pt idx="245">
                  <c:v>42319</c:v>
                </c:pt>
                <c:pt idx="246">
                  <c:v>42320</c:v>
                </c:pt>
                <c:pt idx="247">
                  <c:v>42321</c:v>
                </c:pt>
                <c:pt idx="248">
                  <c:v>42324</c:v>
                </c:pt>
                <c:pt idx="249">
                  <c:v>42325</c:v>
                </c:pt>
                <c:pt idx="250">
                  <c:v>42326</c:v>
                </c:pt>
                <c:pt idx="251">
                  <c:v>42327</c:v>
                </c:pt>
                <c:pt idx="252">
                  <c:v>42328</c:v>
                </c:pt>
                <c:pt idx="253">
                  <c:v>42331</c:v>
                </c:pt>
                <c:pt idx="254">
                  <c:v>42332</c:v>
                </c:pt>
              </c:numCache>
            </c:numRef>
          </c:cat>
          <c:val>
            <c:numRef>
              <c:f>'1YSynthDepo'!$AE$3:$AE$257</c:f>
              <c:numCache>
                <c:formatCode>0.0000%</c:formatCode>
                <c:ptCount val="255"/>
                <c:pt idx="0">
                  <c:v>3.395717196130299E-3</c:v>
                </c:pt>
                <c:pt idx="1">
                  <c:v>3.3984800950074578E-3</c:v>
                </c:pt>
                <c:pt idx="2">
                  <c:v>3.4012429938846166E-3</c:v>
                </c:pt>
                <c:pt idx="3">
                  <c:v>3.4040058927617754E-3</c:v>
                </c:pt>
                <c:pt idx="4">
                  <c:v>3.4122945893932523E-3</c:v>
                </c:pt>
                <c:pt idx="5">
                  <c:v>3.4150574882704111E-3</c:v>
                </c:pt>
                <c:pt idx="6">
                  <c:v>3.4178203871475699E-3</c:v>
                </c:pt>
                <c:pt idx="7">
                  <c:v>3.4205832860247287E-3</c:v>
                </c:pt>
                <c:pt idx="8">
                  <c:v>3.4233461849018879E-3</c:v>
                </c:pt>
                <c:pt idx="9">
                  <c:v>3.4316348815333643E-3</c:v>
                </c:pt>
                <c:pt idx="10">
                  <c:v>3.4343977804105232E-3</c:v>
                </c:pt>
                <c:pt idx="11">
                  <c:v>3.437160679287682E-3</c:v>
                </c:pt>
                <c:pt idx="12">
                  <c:v>3.4399235781648408E-3</c:v>
                </c:pt>
                <c:pt idx="13">
                  <c:v>3.442686477042E-3</c:v>
                </c:pt>
                <c:pt idx="14">
                  <c:v>3.4509751736734764E-3</c:v>
                </c:pt>
                <c:pt idx="15">
                  <c:v>3.4537380725506352E-3</c:v>
                </c:pt>
                <c:pt idx="16">
                  <c:v>3.456500971427794E-3</c:v>
                </c:pt>
                <c:pt idx="17">
                  <c:v>3.4592638703049533E-3</c:v>
                </c:pt>
                <c:pt idx="18">
                  <c:v>3.4620267691821121E-3</c:v>
                </c:pt>
                <c:pt idx="19">
                  <c:v>3.4703154658135885E-3</c:v>
                </c:pt>
                <c:pt idx="20">
                  <c:v>3.4730783646907473E-3</c:v>
                </c:pt>
                <c:pt idx="21">
                  <c:v>3.4758412635679066E-3</c:v>
                </c:pt>
                <c:pt idx="22">
                  <c:v>3.4896557579537006E-3</c:v>
                </c:pt>
                <c:pt idx="23">
                  <c:v>3.4924186568308594E-3</c:v>
                </c:pt>
                <c:pt idx="24">
                  <c:v>3.4951815557080186E-3</c:v>
                </c:pt>
                <c:pt idx="25">
                  <c:v>3.5007073534623363E-3</c:v>
                </c:pt>
                <c:pt idx="26">
                  <c:v>3.5089960500938127E-3</c:v>
                </c:pt>
                <c:pt idx="27">
                  <c:v>3.5117589489709719E-3</c:v>
                </c:pt>
                <c:pt idx="28">
                  <c:v>3.5145218478481307E-3</c:v>
                </c:pt>
                <c:pt idx="29">
                  <c:v>3.5172847467252895E-3</c:v>
                </c:pt>
                <c:pt idx="30">
                  <c:v>3.5200476456024483E-3</c:v>
                </c:pt>
                <c:pt idx="31">
                  <c:v>3.5283363422339248E-3</c:v>
                </c:pt>
                <c:pt idx="32">
                  <c:v>3.531099241111084E-3</c:v>
                </c:pt>
                <c:pt idx="33">
                  <c:v>3.5338621399882428E-3</c:v>
                </c:pt>
                <c:pt idx="34">
                  <c:v>3.5366250388654016E-3</c:v>
                </c:pt>
                <c:pt idx="35">
                  <c:v>3.5393879377425604E-3</c:v>
                </c:pt>
                <c:pt idx="36">
                  <c:v>3.5476766343740373E-3</c:v>
                </c:pt>
                <c:pt idx="37">
                  <c:v>3.5504395332511961E-3</c:v>
                </c:pt>
                <c:pt idx="38">
                  <c:v>3.5532024321283549E-3</c:v>
                </c:pt>
                <c:pt idx="39">
                  <c:v>3.5559653310055137E-3</c:v>
                </c:pt>
                <c:pt idx="40">
                  <c:v>3.5587282298826725E-3</c:v>
                </c:pt>
                <c:pt idx="41">
                  <c:v>3.5670169265141494E-3</c:v>
                </c:pt>
                <c:pt idx="42">
                  <c:v>3.5697798253913082E-3</c:v>
                </c:pt>
                <c:pt idx="43">
                  <c:v>3.572542724268467E-3</c:v>
                </c:pt>
                <c:pt idx="44">
                  <c:v>3.5753056231456258E-3</c:v>
                </c:pt>
                <c:pt idx="45">
                  <c:v>3.5780685220227846E-3</c:v>
                </c:pt>
                <c:pt idx="46">
                  <c:v>3.5863572186542615E-3</c:v>
                </c:pt>
                <c:pt idx="47">
                  <c:v>3.5891201175314203E-3</c:v>
                </c:pt>
                <c:pt idx="48">
                  <c:v>3.5918830164085791E-3</c:v>
                </c:pt>
                <c:pt idx="49">
                  <c:v>3.5946459152857379E-3</c:v>
                </c:pt>
                <c:pt idx="50">
                  <c:v>3.5974088141628967E-3</c:v>
                </c:pt>
                <c:pt idx="51">
                  <c:v>3.6056975107943735E-3</c:v>
                </c:pt>
                <c:pt idx="52">
                  <c:v>3.6084604096715323E-3</c:v>
                </c:pt>
                <c:pt idx="53">
                  <c:v>3.6112233085486911E-3</c:v>
                </c:pt>
                <c:pt idx="54">
                  <c:v>3.61398620742585E-3</c:v>
                </c:pt>
                <c:pt idx="55">
                  <c:v>3.6167491063030088E-3</c:v>
                </c:pt>
                <c:pt idx="56">
                  <c:v>3.6250378029344856E-3</c:v>
                </c:pt>
                <c:pt idx="57">
                  <c:v>3.6278007018116444E-3</c:v>
                </c:pt>
                <c:pt idx="58">
                  <c:v>3.6305636006888032E-3</c:v>
                </c:pt>
                <c:pt idx="59">
                  <c:v>3.633326499565962E-3</c:v>
                </c:pt>
                <c:pt idx="60">
                  <c:v>3.6360893984431213E-3</c:v>
                </c:pt>
                <c:pt idx="61">
                  <c:v>3.6443780950745977E-3</c:v>
                </c:pt>
                <c:pt idx="62">
                  <c:v>3.6471409939517565E-3</c:v>
                </c:pt>
                <c:pt idx="63">
                  <c:v>3.6499038928289153E-3</c:v>
                </c:pt>
                <c:pt idx="64">
                  <c:v>3.6526667917060746E-3</c:v>
                </c:pt>
                <c:pt idx="65">
                  <c:v>3.6554296905832334E-3</c:v>
                </c:pt>
                <c:pt idx="66">
                  <c:v>3.6637183872147098E-3</c:v>
                </c:pt>
                <c:pt idx="67">
                  <c:v>3.6664812860918686E-3</c:v>
                </c:pt>
                <c:pt idx="68">
                  <c:v>3.6692441849690274E-3</c:v>
                </c:pt>
                <c:pt idx="69">
                  <c:v>3.6720070838461866E-3</c:v>
                </c:pt>
                <c:pt idx="70">
                  <c:v>3.6747699827233454E-3</c:v>
                </c:pt>
                <c:pt idx="71">
                  <c:v>3.6830586793548219E-3</c:v>
                </c:pt>
                <c:pt idx="72">
                  <c:v>3.6858215782319807E-3</c:v>
                </c:pt>
                <c:pt idx="73">
                  <c:v>3.6885844771091395E-3</c:v>
                </c:pt>
                <c:pt idx="74">
                  <c:v>3.6913473759862987E-3</c:v>
                </c:pt>
                <c:pt idx="75">
                  <c:v>3.6941102748634575E-3</c:v>
                </c:pt>
                <c:pt idx="76">
                  <c:v>3.702398971494934E-3</c:v>
                </c:pt>
                <c:pt idx="77">
                  <c:v>3.7051618703720928E-3</c:v>
                </c:pt>
                <c:pt idx="78">
                  <c:v>3.707924769249252E-3</c:v>
                </c:pt>
                <c:pt idx="79">
                  <c:v>3.7106876681264108E-3</c:v>
                </c:pt>
                <c:pt idx="80">
                  <c:v>3.7134505670035696E-3</c:v>
                </c:pt>
                <c:pt idx="81">
                  <c:v>3.721739263635046E-3</c:v>
                </c:pt>
                <c:pt idx="82">
                  <c:v>3.7245021625122053E-3</c:v>
                </c:pt>
                <c:pt idx="83">
                  <c:v>3.7272650613893641E-3</c:v>
                </c:pt>
                <c:pt idx="84">
                  <c:v>3.7300279602665229E-3</c:v>
                </c:pt>
                <c:pt idx="85">
                  <c:v>3.7327908591436817E-3</c:v>
                </c:pt>
                <c:pt idx="86">
                  <c:v>3.7410795557751581E-3</c:v>
                </c:pt>
                <c:pt idx="87">
                  <c:v>3.7438424546523174E-3</c:v>
                </c:pt>
                <c:pt idx="88">
                  <c:v>3.7466053535294762E-3</c:v>
                </c:pt>
                <c:pt idx="89">
                  <c:v>3.749368252406635E-3</c:v>
                </c:pt>
                <c:pt idx="90">
                  <c:v>3.7631827467924294E-3</c:v>
                </c:pt>
                <c:pt idx="91">
                  <c:v>3.7659456456695883E-3</c:v>
                </c:pt>
                <c:pt idx="92">
                  <c:v>3.7687085445467471E-3</c:v>
                </c:pt>
                <c:pt idx="93">
                  <c:v>3.7714714434239059E-3</c:v>
                </c:pt>
                <c:pt idx="94">
                  <c:v>3.7797601400553827E-3</c:v>
                </c:pt>
                <c:pt idx="95">
                  <c:v>3.7825230389325415E-3</c:v>
                </c:pt>
                <c:pt idx="96">
                  <c:v>3.7852859378097003E-3</c:v>
                </c:pt>
                <c:pt idx="97">
                  <c:v>3.7880488366868591E-3</c:v>
                </c:pt>
                <c:pt idx="98">
                  <c:v>3.7908117355640179E-3</c:v>
                </c:pt>
                <c:pt idx="99">
                  <c:v>3.7991004321954948E-3</c:v>
                </c:pt>
                <c:pt idx="100">
                  <c:v>3.8018633310726536E-3</c:v>
                </c:pt>
                <c:pt idx="101">
                  <c:v>3.8046262299498124E-3</c:v>
                </c:pt>
                <c:pt idx="102">
                  <c:v>3.8073891288269712E-3</c:v>
                </c:pt>
                <c:pt idx="103">
                  <c:v>3.81015202770413E-3</c:v>
                </c:pt>
                <c:pt idx="104">
                  <c:v>3.8184407243356069E-3</c:v>
                </c:pt>
                <c:pt idx="105">
                  <c:v>3.8212036232127657E-3</c:v>
                </c:pt>
                <c:pt idx="106">
                  <c:v>3.8239665220899245E-3</c:v>
                </c:pt>
                <c:pt idx="107">
                  <c:v>3.8267294209670833E-3</c:v>
                </c:pt>
                <c:pt idx="108">
                  <c:v>3.837781016475719E-3</c:v>
                </c:pt>
                <c:pt idx="109">
                  <c:v>3.8405439153528778E-3</c:v>
                </c:pt>
                <c:pt idx="110">
                  <c:v>3.8433068142300366E-3</c:v>
                </c:pt>
                <c:pt idx="111">
                  <c:v>3.8460697131071954E-3</c:v>
                </c:pt>
                <c:pt idx="112">
                  <c:v>3.8488326119843546E-3</c:v>
                </c:pt>
                <c:pt idx="113">
                  <c:v>3.8571213086158311E-3</c:v>
                </c:pt>
                <c:pt idx="114">
                  <c:v>3.8598842074929899E-3</c:v>
                </c:pt>
                <c:pt idx="115">
                  <c:v>3.8626471063701487E-3</c:v>
                </c:pt>
                <c:pt idx="116">
                  <c:v>3.8654100052473075E-3</c:v>
                </c:pt>
                <c:pt idx="117">
                  <c:v>3.8681729041244667E-3</c:v>
                </c:pt>
                <c:pt idx="118">
                  <c:v>3.8764616007559431E-3</c:v>
                </c:pt>
                <c:pt idx="119">
                  <c:v>3.8792244996331019E-3</c:v>
                </c:pt>
                <c:pt idx="120">
                  <c:v>3.8819873985102608E-3</c:v>
                </c:pt>
                <c:pt idx="121">
                  <c:v>3.8847502973874196E-3</c:v>
                </c:pt>
                <c:pt idx="122">
                  <c:v>3.8875131962645788E-3</c:v>
                </c:pt>
                <c:pt idx="123">
                  <c:v>3.8958018928960552E-3</c:v>
                </c:pt>
                <c:pt idx="124">
                  <c:v>3.898564791773214E-3</c:v>
                </c:pt>
                <c:pt idx="125">
                  <c:v>3.9013276906503733E-3</c:v>
                </c:pt>
                <c:pt idx="126">
                  <c:v>3.9040905895275316E-3</c:v>
                </c:pt>
                <c:pt idx="127">
                  <c:v>3.9068534884046909E-3</c:v>
                </c:pt>
                <c:pt idx="128">
                  <c:v>3.9151421850361677E-3</c:v>
                </c:pt>
                <c:pt idx="129">
                  <c:v>3.9179050839133261E-3</c:v>
                </c:pt>
                <c:pt idx="130">
                  <c:v>3.9206679827904854E-3</c:v>
                </c:pt>
                <c:pt idx="131">
                  <c:v>3.9234308816676437E-3</c:v>
                </c:pt>
                <c:pt idx="132">
                  <c:v>3.926193780544803E-3</c:v>
                </c:pt>
                <c:pt idx="133">
                  <c:v>3.9344824771762798E-3</c:v>
                </c:pt>
                <c:pt idx="134">
                  <c:v>3.9372453760534382E-3</c:v>
                </c:pt>
                <c:pt idx="135">
                  <c:v>3.9400082749305974E-3</c:v>
                </c:pt>
                <c:pt idx="136">
                  <c:v>3.9427711738077558E-3</c:v>
                </c:pt>
                <c:pt idx="137">
                  <c:v>3.9455340726849151E-3</c:v>
                </c:pt>
                <c:pt idx="138">
                  <c:v>3.9538227693163919E-3</c:v>
                </c:pt>
                <c:pt idx="139">
                  <c:v>3.9565856681935503E-3</c:v>
                </c:pt>
                <c:pt idx="140">
                  <c:v>3.9593485670707095E-3</c:v>
                </c:pt>
                <c:pt idx="141">
                  <c:v>3.9621114659478679E-3</c:v>
                </c:pt>
                <c:pt idx="142">
                  <c:v>3.9648743648250271E-3</c:v>
                </c:pt>
                <c:pt idx="143">
                  <c:v>3.973163061456504E-3</c:v>
                </c:pt>
                <c:pt idx="144">
                  <c:v>3.9759259603336624E-3</c:v>
                </c:pt>
                <c:pt idx="145">
                  <c:v>3.9786888592108216E-3</c:v>
                </c:pt>
                <c:pt idx="146">
                  <c:v>3.98145175808798E-3</c:v>
                </c:pt>
                <c:pt idx="147">
                  <c:v>3.9842146569651392E-3</c:v>
                </c:pt>
                <c:pt idx="148">
                  <c:v>3.9925033535966161E-3</c:v>
                </c:pt>
                <c:pt idx="149">
                  <c:v>3.9952662524737744E-3</c:v>
                </c:pt>
                <c:pt idx="150">
                  <c:v>3.9980291513509337E-3</c:v>
                </c:pt>
                <c:pt idx="151">
                  <c:v>4.0007920502280921E-3</c:v>
                </c:pt>
                <c:pt idx="152">
                  <c:v>4.0035549491052513E-3</c:v>
                </c:pt>
                <c:pt idx="153">
                  <c:v>4.0118436457367282E-3</c:v>
                </c:pt>
                <c:pt idx="154">
                  <c:v>4.0146065446138865E-3</c:v>
                </c:pt>
                <c:pt idx="155">
                  <c:v>4.0173694434910458E-3</c:v>
                </c:pt>
                <c:pt idx="156">
                  <c:v>4.020132342368205E-3</c:v>
                </c:pt>
                <c:pt idx="157">
                  <c:v>4.0228952412453634E-3</c:v>
                </c:pt>
                <c:pt idx="158">
                  <c:v>4.0311839378768402E-3</c:v>
                </c:pt>
                <c:pt idx="159">
                  <c:v>4.0339468367539995E-3</c:v>
                </c:pt>
                <c:pt idx="160">
                  <c:v>4.0367097356311579E-3</c:v>
                </c:pt>
                <c:pt idx="161">
                  <c:v>4.0394726345083171E-3</c:v>
                </c:pt>
                <c:pt idx="162">
                  <c:v>4.0422355333854755E-3</c:v>
                </c:pt>
                <c:pt idx="163">
                  <c:v>4.0505242300169523E-3</c:v>
                </c:pt>
                <c:pt idx="164">
                  <c:v>4.0532871288941116E-3</c:v>
                </c:pt>
                <c:pt idx="165">
                  <c:v>4.0560500277712699E-3</c:v>
                </c:pt>
                <c:pt idx="166">
                  <c:v>4.0588129266484292E-3</c:v>
                </c:pt>
                <c:pt idx="167">
                  <c:v>4.0615758255255876E-3</c:v>
                </c:pt>
                <c:pt idx="168">
                  <c:v>4.0698645221570644E-3</c:v>
                </c:pt>
                <c:pt idx="169">
                  <c:v>4.0726274210342236E-3</c:v>
                </c:pt>
                <c:pt idx="170">
                  <c:v>4.075390319911382E-3</c:v>
                </c:pt>
                <c:pt idx="171">
                  <c:v>4.0781532187885413E-3</c:v>
                </c:pt>
                <c:pt idx="172">
                  <c:v>4.0809161176656996E-3</c:v>
                </c:pt>
                <c:pt idx="173">
                  <c:v>4.0892048142971765E-3</c:v>
                </c:pt>
                <c:pt idx="174">
                  <c:v>4.0919677131743357E-3</c:v>
                </c:pt>
                <c:pt idx="175">
                  <c:v>4.0947306120514941E-3</c:v>
                </c:pt>
                <c:pt idx="176">
                  <c:v>4.0974935109286533E-3</c:v>
                </c:pt>
                <c:pt idx="177">
                  <c:v>4.1002564098058117E-3</c:v>
                </c:pt>
                <c:pt idx="178">
                  <c:v>4.1085451064372886E-3</c:v>
                </c:pt>
                <c:pt idx="179">
                  <c:v>4.1113080053144478E-3</c:v>
                </c:pt>
                <c:pt idx="180">
                  <c:v>4.1140709041916062E-3</c:v>
                </c:pt>
                <c:pt idx="181">
                  <c:v>4.1168338030687654E-3</c:v>
                </c:pt>
                <c:pt idx="182">
                  <c:v>4.1195967019459238E-3</c:v>
                </c:pt>
                <c:pt idx="183">
                  <c:v>4.1278853985774007E-3</c:v>
                </c:pt>
                <c:pt idx="184">
                  <c:v>4.1306482974545599E-3</c:v>
                </c:pt>
                <c:pt idx="185">
                  <c:v>4.1334111963317183E-3</c:v>
                </c:pt>
                <c:pt idx="186">
                  <c:v>4.1361740952088775E-3</c:v>
                </c:pt>
                <c:pt idx="187">
                  <c:v>4.1389369940860359E-3</c:v>
                </c:pt>
                <c:pt idx="188">
                  <c:v>4.1472256907175127E-3</c:v>
                </c:pt>
                <c:pt idx="189">
                  <c:v>4.149988589594672E-3</c:v>
                </c:pt>
                <c:pt idx="190">
                  <c:v>4.1527514884718304E-3</c:v>
                </c:pt>
                <c:pt idx="191">
                  <c:v>4.1555143873489896E-3</c:v>
                </c:pt>
                <c:pt idx="192">
                  <c:v>4.1582772862261488E-3</c:v>
                </c:pt>
                <c:pt idx="193">
                  <c:v>4.1665659828576248E-3</c:v>
                </c:pt>
                <c:pt idx="194">
                  <c:v>4.1693288817347841E-3</c:v>
                </c:pt>
                <c:pt idx="195">
                  <c:v>4.1720917806119424E-3</c:v>
                </c:pt>
                <c:pt idx="196">
                  <c:v>4.1748546794891017E-3</c:v>
                </c:pt>
                <c:pt idx="197">
                  <c:v>4.1776175783662609E-3</c:v>
                </c:pt>
                <c:pt idx="198">
                  <c:v>4.1859062749977369E-3</c:v>
                </c:pt>
                <c:pt idx="199">
                  <c:v>4.1886691738748962E-3</c:v>
                </c:pt>
                <c:pt idx="200">
                  <c:v>4.1914320727520545E-3</c:v>
                </c:pt>
                <c:pt idx="201">
                  <c:v>4.1941949716292138E-3</c:v>
                </c:pt>
                <c:pt idx="202">
                  <c:v>4.196957870506373E-3</c:v>
                </c:pt>
                <c:pt idx="203">
                  <c:v>4.205246567137849E-3</c:v>
                </c:pt>
                <c:pt idx="204">
                  <c:v>4.2080094660150082E-3</c:v>
                </c:pt>
                <c:pt idx="205">
                  <c:v>4.2107723648921666E-3</c:v>
                </c:pt>
                <c:pt idx="206">
                  <c:v>4.2135352637693258E-3</c:v>
                </c:pt>
                <c:pt idx="207">
                  <c:v>4.2162981626464851E-3</c:v>
                </c:pt>
                <c:pt idx="208">
                  <c:v>4.2245868592779611E-3</c:v>
                </c:pt>
                <c:pt idx="209">
                  <c:v>4.2273497581551203E-3</c:v>
                </c:pt>
                <c:pt idx="210">
                  <c:v>4.2301126570322787E-3</c:v>
                </c:pt>
                <c:pt idx="211">
                  <c:v>4.2328755559094379E-3</c:v>
                </c:pt>
                <c:pt idx="212">
                  <c:v>4.2356384547865972E-3</c:v>
                </c:pt>
                <c:pt idx="213">
                  <c:v>4.2439271514180732E-3</c:v>
                </c:pt>
                <c:pt idx="214">
                  <c:v>4.2466900502952324E-3</c:v>
                </c:pt>
                <c:pt idx="215">
                  <c:v>4.2494529491723908E-3</c:v>
                </c:pt>
                <c:pt idx="216">
                  <c:v>4.25221584804955E-3</c:v>
                </c:pt>
                <c:pt idx="217">
                  <c:v>4.2549787469267093E-3</c:v>
                </c:pt>
                <c:pt idx="218">
                  <c:v>4.2632674435581852E-3</c:v>
                </c:pt>
                <c:pt idx="219">
                  <c:v>4.2660303424353445E-3</c:v>
                </c:pt>
                <c:pt idx="220">
                  <c:v>4.2687932413125037E-3</c:v>
                </c:pt>
                <c:pt idx="221">
                  <c:v>4.2715561401896621E-3</c:v>
                </c:pt>
                <c:pt idx="222">
                  <c:v>4.2743190390668213E-3</c:v>
                </c:pt>
                <c:pt idx="223">
                  <c:v>4.2826077356982982E-3</c:v>
                </c:pt>
                <c:pt idx="224">
                  <c:v>4.2853706345754566E-3</c:v>
                </c:pt>
                <c:pt idx="225">
                  <c:v>4.2881335334526158E-3</c:v>
                </c:pt>
                <c:pt idx="226">
                  <c:v>4.2908964323297742E-3</c:v>
                </c:pt>
                <c:pt idx="227">
                  <c:v>4.2936593312069334E-3</c:v>
                </c:pt>
                <c:pt idx="228">
                  <c:v>4.3019480278384103E-3</c:v>
                </c:pt>
                <c:pt idx="229">
                  <c:v>4.3047109267155687E-3</c:v>
                </c:pt>
                <c:pt idx="230">
                  <c:v>4.3074738255927279E-3</c:v>
                </c:pt>
                <c:pt idx="231">
                  <c:v>4.3102367244698863E-3</c:v>
                </c:pt>
                <c:pt idx="232">
                  <c:v>4.3129996233470455E-3</c:v>
                </c:pt>
                <c:pt idx="233">
                  <c:v>4.3212883199785224E-3</c:v>
                </c:pt>
                <c:pt idx="234">
                  <c:v>4.3240512188556807E-3</c:v>
                </c:pt>
                <c:pt idx="235">
                  <c:v>4.32681411773284E-3</c:v>
                </c:pt>
                <c:pt idx="236">
                  <c:v>4.3295770166099984E-3</c:v>
                </c:pt>
                <c:pt idx="237">
                  <c:v>4.3323399154871576E-3</c:v>
                </c:pt>
                <c:pt idx="238">
                  <c:v>4.3406286121186344E-3</c:v>
                </c:pt>
                <c:pt idx="239">
                  <c:v>4.3433915109957928E-3</c:v>
                </c:pt>
                <c:pt idx="240">
                  <c:v>4.3461544098729521E-3</c:v>
                </c:pt>
                <c:pt idx="241">
                  <c:v>4.3489173087501104E-3</c:v>
                </c:pt>
                <c:pt idx="242">
                  <c:v>4.3516802076272697E-3</c:v>
                </c:pt>
                <c:pt idx="243">
                  <c:v>4.3599689042587465E-3</c:v>
                </c:pt>
                <c:pt idx="244">
                  <c:v>4.3627318031359049E-3</c:v>
                </c:pt>
                <c:pt idx="245">
                  <c:v>4.3654947020130641E-3</c:v>
                </c:pt>
                <c:pt idx="246">
                  <c:v>4.3682576008902225E-3</c:v>
                </c:pt>
                <c:pt idx="247">
                  <c:v>4.3710204997673818E-3</c:v>
                </c:pt>
                <c:pt idx="248">
                  <c:v>4.3793091963988586E-3</c:v>
                </c:pt>
                <c:pt idx="249">
                  <c:v>4.382072095276017E-3</c:v>
                </c:pt>
                <c:pt idx="250">
                  <c:v>4.3848349941531762E-3</c:v>
                </c:pt>
                <c:pt idx="251">
                  <c:v>4.3875978930303355E-3</c:v>
                </c:pt>
                <c:pt idx="252">
                  <c:v>4.3903607919074938E-3</c:v>
                </c:pt>
                <c:pt idx="253">
                  <c:v>4.3986494885389707E-3</c:v>
                </c:pt>
                <c:pt idx="254">
                  <c:v>4.4014123874161291E-3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  <c:pt idx="63">
                  <c:v>42060</c:v>
                </c:pt>
                <c:pt idx="64">
                  <c:v>42061</c:v>
                </c:pt>
                <c:pt idx="65">
                  <c:v>42062</c:v>
                </c:pt>
                <c:pt idx="66">
                  <c:v>42065</c:v>
                </c:pt>
                <c:pt idx="67">
                  <c:v>42066</c:v>
                </c:pt>
                <c:pt idx="68">
                  <c:v>42067</c:v>
                </c:pt>
                <c:pt idx="69">
                  <c:v>42068</c:v>
                </c:pt>
                <c:pt idx="70">
                  <c:v>42069</c:v>
                </c:pt>
                <c:pt idx="71">
                  <c:v>42072</c:v>
                </c:pt>
                <c:pt idx="72">
                  <c:v>42073</c:v>
                </c:pt>
                <c:pt idx="73">
                  <c:v>42074</c:v>
                </c:pt>
                <c:pt idx="74">
                  <c:v>42075</c:v>
                </c:pt>
                <c:pt idx="75">
                  <c:v>42076</c:v>
                </c:pt>
                <c:pt idx="76">
                  <c:v>42079</c:v>
                </c:pt>
                <c:pt idx="77">
                  <c:v>42080</c:v>
                </c:pt>
                <c:pt idx="78">
                  <c:v>42081</c:v>
                </c:pt>
                <c:pt idx="79">
                  <c:v>42082</c:v>
                </c:pt>
                <c:pt idx="80">
                  <c:v>42083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42093</c:v>
                </c:pt>
                <c:pt idx="87">
                  <c:v>42094</c:v>
                </c:pt>
                <c:pt idx="88">
                  <c:v>42095</c:v>
                </c:pt>
                <c:pt idx="89">
                  <c:v>42096</c:v>
                </c:pt>
                <c:pt idx="90">
                  <c:v>42101</c:v>
                </c:pt>
                <c:pt idx="91">
                  <c:v>42102</c:v>
                </c:pt>
                <c:pt idx="92">
                  <c:v>42103</c:v>
                </c:pt>
                <c:pt idx="93">
                  <c:v>42104</c:v>
                </c:pt>
                <c:pt idx="94">
                  <c:v>42107</c:v>
                </c:pt>
                <c:pt idx="95">
                  <c:v>42108</c:v>
                </c:pt>
                <c:pt idx="96">
                  <c:v>42109</c:v>
                </c:pt>
                <c:pt idx="97">
                  <c:v>42110</c:v>
                </c:pt>
                <c:pt idx="98">
                  <c:v>42111</c:v>
                </c:pt>
                <c:pt idx="99">
                  <c:v>42114</c:v>
                </c:pt>
                <c:pt idx="100">
                  <c:v>42115</c:v>
                </c:pt>
                <c:pt idx="101">
                  <c:v>42116</c:v>
                </c:pt>
                <c:pt idx="102">
                  <c:v>42117</c:v>
                </c:pt>
                <c:pt idx="103">
                  <c:v>42118</c:v>
                </c:pt>
                <c:pt idx="104">
                  <c:v>42121</c:v>
                </c:pt>
                <c:pt idx="105">
                  <c:v>42122</c:v>
                </c:pt>
                <c:pt idx="106">
                  <c:v>42123</c:v>
                </c:pt>
                <c:pt idx="107">
                  <c:v>42124</c:v>
                </c:pt>
                <c:pt idx="108">
                  <c:v>42128</c:v>
                </c:pt>
                <c:pt idx="109">
                  <c:v>42129</c:v>
                </c:pt>
                <c:pt idx="110">
                  <c:v>42130</c:v>
                </c:pt>
                <c:pt idx="111">
                  <c:v>42131</c:v>
                </c:pt>
                <c:pt idx="112">
                  <c:v>42132</c:v>
                </c:pt>
                <c:pt idx="113">
                  <c:v>42135</c:v>
                </c:pt>
                <c:pt idx="114">
                  <c:v>42136</c:v>
                </c:pt>
                <c:pt idx="115">
                  <c:v>42137</c:v>
                </c:pt>
                <c:pt idx="116">
                  <c:v>42138</c:v>
                </c:pt>
                <c:pt idx="117">
                  <c:v>42139</c:v>
                </c:pt>
                <c:pt idx="118">
                  <c:v>42142</c:v>
                </c:pt>
                <c:pt idx="119">
                  <c:v>42143</c:v>
                </c:pt>
                <c:pt idx="120">
                  <c:v>42144</c:v>
                </c:pt>
                <c:pt idx="121">
                  <c:v>42145</c:v>
                </c:pt>
                <c:pt idx="122">
                  <c:v>42146</c:v>
                </c:pt>
                <c:pt idx="123">
                  <c:v>42149</c:v>
                </c:pt>
                <c:pt idx="124">
                  <c:v>42150</c:v>
                </c:pt>
                <c:pt idx="125">
                  <c:v>42151</c:v>
                </c:pt>
                <c:pt idx="126">
                  <c:v>42152</c:v>
                </c:pt>
                <c:pt idx="127">
                  <c:v>42153</c:v>
                </c:pt>
                <c:pt idx="128">
                  <c:v>42156</c:v>
                </c:pt>
                <c:pt idx="129">
                  <c:v>42157</c:v>
                </c:pt>
                <c:pt idx="130">
                  <c:v>42158</c:v>
                </c:pt>
                <c:pt idx="131">
                  <c:v>42159</c:v>
                </c:pt>
                <c:pt idx="132">
                  <c:v>42160</c:v>
                </c:pt>
                <c:pt idx="133">
                  <c:v>42163</c:v>
                </c:pt>
                <c:pt idx="134">
                  <c:v>42164</c:v>
                </c:pt>
                <c:pt idx="135">
                  <c:v>42165</c:v>
                </c:pt>
                <c:pt idx="136">
                  <c:v>42166</c:v>
                </c:pt>
                <c:pt idx="137">
                  <c:v>42167</c:v>
                </c:pt>
                <c:pt idx="138">
                  <c:v>42170</c:v>
                </c:pt>
                <c:pt idx="139">
                  <c:v>42171</c:v>
                </c:pt>
                <c:pt idx="140">
                  <c:v>42172</c:v>
                </c:pt>
                <c:pt idx="141">
                  <c:v>42173</c:v>
                </c:pt>
                <c:pt idx="142">
                  <c:v>42174</c:v>
                </c:pt>
                <c:pt idx="143">
                  <c:v>42177</c:v>
                </c:pt>
                <c:pt idx="144">
                  <c:v>42178</c:v>
                </c:pt>
                <c:pt idx="145">
                  <c:v>42179</c:v>
                </c:pt>
                <c:pt idx="146">
                  <c:v>42180</c:v>
                </c:pt>
                <c:pt idx="147">
                  <c:v>42181</c:v>
                </c:pt>
                <c:pt idx="148">
                  <c:v>42184</c:v>
                </c:pt>
                <c:pt idx="149">
                  <c:v>42185</c:v>
                </c:pt>
                <c:pt idx="150">
                  <c:v>42186</c:v>
                </c:pt>
                <c:pt idx="151">
                  <c:v>42187</c:v>
                </c:pt>
                <c:pt idx="152">
                  <c:v>42188</c:v>
                </c:pt>
                <c:pt idx="153">
                  <c:v>42191</c:v>
                </c:pt>
                <c:pt idx="154">
                  <c:v>42192</c:v>
                </c:pt>
                <c:pt idx="155">
                  <c:v>42193</c:v>
                </c:pt>
                <c:pt idx="156">
                  <c:v>42194</c:v>
                </c:pt>
                <c:pt idx="157">
                  <c:v>42195</c:v>
                </c:pt>
                <c:pt idx="158">
                  <c:v>42198</c:v>
                </c:pt>
                <c:pt idx="159">
                  <c:v>42199</c:v>
                </c:pt>
                <c:pt idx="160">
                  <c:v>42200</c:v>
                </c:pt>
                <c:pt idx="161">
                  <c:v>42201</c:v>
                </c:pt>
                <c:pt idx="162">
                  <c:v>42202</c:v>
                </c:pt>
                <c:pt idx="163">
                  <c:v>42205</c:v>
                </c:pt>
                <c:pt idx="164">
                  <c:v>42206</c:v>
                </c:pt>
                <c:pt idx="165">
                  <c:v>42207</c:v>
                </c:pt>
                <c:pt idx="166">
                  <c:v>42208</c:v>
                </c:pt>
                <c:pt idx="167">
                  <c:v>42209</c:v>
                </c:pt>
                <c:pt idx="168">
                  <c:v>42212</c:v>
                </c:pt>
                <c:pt idx="169">
                  <c:v>42213</c:v>
                </c:pt>
                <c:pt idx="170">
                  <c:v>42214</c:v>
                </c:pt>
                <c:pt idx="171">
                  <c:v>42215</c:v>
                </c:pt>
                <c:pt idx="172">
                  <c:v>42216</c:v>
                </c:pt>
                <c:pt idx="173">
                  <c:v>42219</c:v>
                </c:pt>
                <c:pt idx="174">
                  <c:v>42220</c:v>
                </c:pt>
                <c:pt idx="175">
                  <c:v>42221</c:v>
                </c:pt>
                <c:pt idx="176">
                  <c:v>42222</c:v>
                </c:pt>
                <c:pt idx="177">
                  <c:v>42223</c:v>
                </c:pt>
                <c:pt idx="178">
                  <c:v>42226</c:v>
                </c:pt>
                <c:pt idx="179">
                  <c:v>42227</c:v>
                </c:pt>
                <c:pt idx="180">
                  <c:v>42228</c:v>
                </c:pt>
                <c:pt idx="181">
                  <c:v>42229</c:v>
                </c:pt>
                <c:pt idx="182">
                  <c:v>42230</c:v>
                </c:pt>
                <c:pt idx="183">
                  <c:v>42233</c:v>
                </c:pt>
                <c:pt idx="184">
                  <c:v>42234</c:v>
                </c:pt>
                <c:pt idx="185">
                  <c:v>42235</c:v>
                </c:pt>
                <c:pt idx="186">
                  <c:v>42236</c:v>
                </c:pt>
                <c:pt idx="187">
                  <c:v>42237</c:v>
                </c:pt>
                <c:pt idx="188">
                  <c:v>42240</c:v>
                </c:pt>
                <c:pt idx="189">
                  <c:v>42241</c:v>
                </c:pt>
                <c:pt idx="190">
                  <c:v>42242</c:v>
                </c:pt>
                <c:pt idx="191">
                  <c:v>42243</c:v>
                </c:pt>
                <c:pt idx="192">
                  <c:v>42244</c:v>
                </c:pt>
                <c:pt idx="193">
                  <c:v>42247</c:v>
                </c:pt>
                <c:pt idx="194">
                  <c:v>42248</c:v>
                </c:pt>
                <c:pt idx="195">
                  <c:v>42249</c:v>
                </c:pt>
                <c:pt idx="196">
                  <c:v>42250</c:v>
                </c:pt>
                <c:pt idx="197">
                  <c:v>42251</c:v>
                </c:pt>
                <c:pt idx="198">
                  <c:v>42254</c:v>
                </c:pt>
                <c:pt idx="199">
                  <c:v>42255</c:v>
                </c:pt>
                <c:pt idx="200">
                  <c:v>42256</c:v>
                </c:pt>
                <c:pt idx="201">
                  <c:v>42257</c:v>
                </c:pt>
                <c:pt idx="202">
                  <c:v>42258</c:v>
                </c:pt>
                <c:pt idx="203">
                  <c:v>42261</c:v>
                </c:pt>
                <c:pt idx="204">
                  <c:v>42262</c:v>
                </c:pt>
                <c:pt idx="205">
                  <c:v>42263</c:v>
                </c:pt>
                <c:pt idx="206">
                  <c:v>42264</c:v>
                </c:pt>
                <c:pt idx="207">
                  <c:v>42265</c:v>
                </c:pt>
                <c:pt idx="208">
                  <c:v>42268</c:v>
                </c:pt>
                <c:pt idx="209">
                  <c:v>42269</c:v>
                </c:pt>
                <c:pt idx="210">
                  <c:v>42270</c:v>
                </c:pt>
                <c:pt idx="211">
                  <c:v>42271</c:v>
                </c:pt>
                <c:pt idx="212">
                  <c:v>42272</c:v>
                </c:pt>
                <c:pt idx="213">
                  <c:v>42275</c:v>
                </c:pt>
                <c:pt idx="214">
                  <c:v>42276</c:v>
                </c:pt>
                <c:pt idx="215">
                  <c:v>42277</c:v>
                </c:pt>
                <c:pt idx="216">
                  <c:v>42278</c:v>
                </c:pt>
                <c:pt idx="217">
                  <c:v>42279</c:v>
                </c:pt>
                <c:pt idx="218">
                  <c:v>42282</c:v>
                </c:pt>
                <c:pt idx="219">
                  <c:v>42283</c:v>
                </c:pt>
                <c:pt idx="220">
                  <c:v>42284</c:v>
                </c:pt>
                <c:pt idx="221">
                  <c:v>42285</c:v>
                </c:pt>
                <c:pt idx="222">
                  <c:v>42286</c:v>
                </c:pt>
                <c:pt idx="223">
                  <c:v>42289</c:v>
                </c:pt>
                <c:pt idx="224">
                  <c:v>42290</c:v>
                </c:pt>
                <c:pt idx="225">
                  <c:v>42291</c:v>
                </c:pt>
                <c:pt idx="226">
                  <c:v>42292</c:v>
                </c:pt>
                <c:pt idx="227">
                  <c:v>42293</c:v>
                </c:pt>
                <c:pt idx="228">
                  <c:v>42296</c:v>
                </c:pt>
                <c:pt idx="229">
                  <c:v>42297</c:v>
                </c:pt>
                <c:pt idx="230">
                  <c:v>42298</c:v>
                </c:pt>
                <c:pt idx="231">
                  <c:v>42299</c:v>
                </c:pt>
                <c:pt idx="232">
                  <c:v>42300</c:v>
                </c:pt>
                <c:pt idx="233">
                  <c:v>42303</c:v>
                </c:pt>
                <c:pt idx="234">
                  <c:v>42304</c:v>
                </c:pt>
                <c:pt idx="235">
                  <c:v>42305</c:v>
                </c:pt>
                <c:pt idx="236">
                  <c:v>42306</c:v>
                </c:pt>
                <c:pt idx="237">
                  <c:v>42307</c:v>
                </c:pt>
                <c:pt idx="238">
                  <c:v>42310</c:v>
                </c:pt>
                <c:pt idx="239">
                  <c:v>42311</c:v>
                </c:pt>
                <c:pt idx="240">
                  <c:v>42312</c:v>
                </c:pt>
                <c:pt idx="241">
                  <c:v>42313</c:v>
                </c:pt>
                <c:pt idx="242">
                  <c:v>42314</c:v>
                </c:pt>
                <c:pt idx="243">
                  <c:v>42317</c:v>
                </c:pt>
                <c:pt idx="244">
                  <c:v>42318</c:v>
                </c:pt>
                <c:pt idx="245">
                  <c:v>42319</c:v>
                </c:pt>
                <c:pt idx="246">
                  <c:v>42320</c:v>
                </c:pt>
                <c:pt idx="247">
                  <c:v>42321</c:v>
                </c:pt>
                <c:pt idx="248">
                  <c:v>42324</c:v>
                </c:pt>
                <c:pt idx="249">
                  <c:v>42325</c:v>
                </c:pt>
                <c:pt idx="250">
                  <c:v>42326</c:v>
                </c:pt>
                <c:pt idx="251">
                  <c:v>42327</c:v>
                </c:pt>
                <c:pt idx="252">
                  <c:v>42328</c:v>
                </c:pt>
                <c:pt idx="253">
                  <c:v>42331</c:v>
                </c:pt>
                <c:pt idx="254">
                  <c:v>42332</c:v>
                </c:pt>
              </c:numCache>
            </c:numRef>
          </c:cat>
          <c:val>
            <c:numRef>
              <c:f>'1YSynthDepo'!$AF$3:$AF$257</c:f>
              <c:numCache>
                <c:formatCode>0.0000%</c:formatCode>
                <c:ptCount val="255"/>
                <c:pt idx="0">
                  <c:v>3.5855127377437176E-3</c:v>
                </c:pt>
                <c:pt idx="1">
                  <c:v>3.5860561567762229E-3</c:v>
                </c:pt>
                <c:pt idx="2">
                  <c:v>3.5866093103694508E-3</c:v>
                </c:pt>
                <c:pt idx="3">
                  <c:v>3.5871721985234004E-3</c:v>
                </c:pt>
                <c:pt idx="4">
                  <c:v>3.5889192703495833E-3</c:v>
                </c:pt>
                <c:pt idx="5">
                  <c:v>3.5895210967464221E-3</c:v>
                </c:pt>
                <c:pt idx="6">
                  <c:v>3.5901326577039826E-3</c:v>
                </c:pt>
                <c:pt idx="7">
                  <c:v>3.5907539532222654E-3</c:v>
                </c:pt>
                <c:pt idx="8">
                  <c:v>3.5913849833012703E-3</c:v>
                </c:pt>
                <c:pt idx="9">
                  <c:v>3.5933364809026184E-3</c:v>
                </c:pt>
                <c:pt idx="10">
                  <c:v>3.594006449224512E-3</c:v>
                </c:pt>
                <c:pt idx="11">
                  <c:v>3.5946861521071278E-3</c:v>
                </c:pt>
                <c:pt idx="12">
                  <c:v>3.5953755895504658E-3</c:v>
                </c:pt>
                <c:pt idx="13">
                  <c:v>3.5960747615545264E-3</c:v>
                </c:pt>
                <c:pt idx="14">
                  <c:v>3.5982306849310394E-3</c:v>
                </c:pt>
                <c:pt idx="15">
                  <c:v>3.5989687951779883E-3</c:v>
                </c:pt>
                <c:pt idx="16">
                  <c:v>3.5997166399856593E-3</c:v>
                </c:pt>
                <c:pt idx="17">
                  <c:v>3.6004742193540525E-3</c:v>
                </c:pt>
                <c:pt idx="18">
                  <c:v>3.6012415332831679E-3</c:v>
                </c:pt>
                <c:pt idx="19">
                  <c:v>3.6036018824348467E-3</c:v>
                </c:pt>
                <c:pt idx="20">
                  <c:v>3.6044081346068503E-3</c:v>
                </c:pt>
                <c:pt idx="21">
                  <c:v>3.605224121339577E-3</c:v>
                </c:pt>
                <c:pt idx="22">
                  <c:v>3.6094500734140398E-3</c:v>
                </c:pt>
                <c:pt idx="23">
                  <c:v>3.6103244675110991E-3</c:v>
                </c:pt>
                <c:pt idx="24">
                  <c:v>3.6112085961688802E-3</c:v>
                </c:pt>
                <c:pt idx="25">
                  <c:v>3.6130060571666089E-3</c:v>
                </c:pt>
                <c:pt idx="26">
                  <c:v>3.6157752578686191E-3</c:v>
                </c:pt>
                <c:pt idx="27">
                  <c:v>3.6167177938907333E-3</c:v>
                </c:pt>
                <c:pt idx="28">
                  <c:v>3.6176700644735696E-3</c:v>
                </c:pt>
                <c:pt idx="29">
                  <c:v>3.6186320696171281E-3</c:v>
                </c:pt>
                <c:pt idx="30">
                  <c:v>3.6196038093214093E-3</c:v>
                </c:pt>
                <c:pt idx="31">
                  <c:v>3.6225774357985839E-3</c:v>
                </c:pt>
                <c:pt idx="32">
                  <c:v>3.6235881137457533E-3</c:v>
                </c:pt>
                <c:pt idx="33">
                  <c:v>3.6246085262536449E-3</c:v>
                </c:pt>
                <c:pt idx="34">
                  <c:v>3.6256386733222591E-3</c:v>
                </c:pt>
                <c:pt idx="35">
                  <c:v>3.626678554951595E-3</c:v>
                </c:pt>
                <c:pt idx="36">
                  <c:v>3.6298566072039355E-3</c:v>
                </c:pt>
                <c:pt idx="37">
                  <c:v>3.6309354270761601E-3</c:v>
                </c:pt>
                <c:pt idx="38">
                  <c:v>3.6320239815091069E-3</c:v>
                </c:pt>
                <c:pt idx="39">
                  <c:v>3.6331222705027755E-3</c:v>
                </c:pt>
                <c:pt idx="40">
                  <c:v>3.6342302940571666E-3</c:v>
                </c:pt>
                <c:pt idx="41">
                  <c:v>3.6376127720846728E-3</c:v>
                </c:pt>
                <c:pt idx="42">
                  <c:v>3.6387597338819527E-3</c:v>
                </c:pt>
                <c:pt idx="43">
                  <c:v>3.6399164302399543E-3</c:v>
                </c:pt>
                <c:pt idx="44">
                  <c:v>3.6410828611586786E-3</c:v>
                </c:pt>
                <c:pt idx="45">
                  <c:v>3.6422590266381246E-3</c:v>
                </c:pt>
                <c:pt idx="46">
                  <c:v>3.645845930440796E-3</c:v>
                </c:pt>
                <c:pt idx="47">
                  <c:v>3.6470610341631307E-3</c:v>
                </c:pt>
                <c:pt idx="48">
                  <c:v>3.6482858724461876E-3</c:v>
                </c:pt>
                <c:pt idx="49">
                  <c:v>3.6495204452899671E-3</c:v>
                </c:pt>
                <c:pt idx="50">
                  <c:v>3.6507647526944683E-3</c:v>
                </c:pt>
                <c:pt idx="51">
                  <c:v>3.6545560822723055E-3</c:v>
                </c:pt>
                <c:pt idx="52">
                  <c:v>3.6558393279196954E-3</c:v>
                </c:pt>
                <c:pt idx="53">
                  <c:v>3.6571323081278076E-3</c:v>
                </c:pt>
                <c:pt idx="54">
                  <c:v>3.6584350228966419E-3</c:v>
                </c:pt>
                <c:pt idx="55">
                  <c:v>3.6597474722261983E-3</c:v>
                </c:pt>
                <c:pt idx="56">
                  <c:v>3.6637432275792004E-3</c:v>
                </c:pt>
                <c:pt idx="57">
                  <c:v>3.6650946151516456E-3</c:v>
                </c:pt>
                <c:pt idx="58">
                  <c:v>3.6664557372848134E-3</c:v>
                </c:pt>
                <c:pt idx="59">
                  <c:v>3.6678265939787025E-3</c:v>
                </c:pt>
                <c:pt idx="60">
                  <c:v>3.6692071852333142E-3</c:v>
                </c:pt>
                <c:pt idx="61">
                  <c:v>3.673407366361482E-3</c:v>
                </c:pt>
                <c:pt idx="62">
                  <c:v>3.6748268958589824E-3</c:v>
                </c:pt>
                <c:pt idx="63">
                  <c:v>3.6762561599172046E-3</c:v>
                </c:pt>
                <c:pt idx="64">
                  <c:v>3.6776951585361494E-3</c:v>
                </c:pt>
                <c:pt idx="65">
                  <c:v>3.6791438917158159E-3</c:v>
                </c:pt>
                <c:pt idx="66">
                  <c:v>3.6835484986191495E-3</c:v>
                </c:pt>
                <c:pt idx="67">
                  <c:v>3.6850361700417047E-3</c:v>
                </c:pt>
                <c:pt idx="68">
                  <c:v>3.6865335760249826E-3</c:v>
                </c:pt>
                <c:pt idx="69">
                  <c:v>3.6880407165689822E-3</c:v>
                </c:pt>
                <c:pt idx="70">
                  <c:v>3.6895575916737039E-3</c:v>
                </c:pt>
                <c:pt idx="71">
                  <c:v>3.6941666243522028E-3</c:v>
                </c:pt>
                <c:pt idx="72">
                  <c:v>3.6957224376998133E-3</c:v>
                </c:pt>
                <c:pt idx="73">
                  <c:v>3.6972879856081459E-3</c:v>
                </c:pt>
                <c:pt idx="74">
                  <c:v>3.6988632680772012E-3</c:v>
                </c:pt>
                <c:pt idx="75">
                  <c:v>3.7004482851069782E-3</c:v>
                </c:pt>
                <c:pt idx="76">
                  <c:v>3.7052617435606424E-3</c:v>
                </c:pt>
                <c:pt idx="77">
                  <c:v>3.7068856988333081E-3</c:v>
                </c:pt>
                <c:pt idx="78">
                  <c:v>3.7085193886666956E-3</c:v>
                </c:pt>
                <c:pt idx="79">
                  <c:v>3.7101628130608057E-3</c:v>
                </c:pt>
                <c:pt idx="80">
                  <c:v>3.7118159720156379E-3</c:v>
                </c:pt>
                <c:pt idx="81">
                  <c:v>3.7168338562444674E-3</c:v>
                </c:pt>
                <c:pt idx="82">
                  <c:v>3.7185259534421888E-3</c:v>
                </c:pt>
                <c:pt idx="83">
                  <c:v>3.7202277852006315E-3</c:v>
                </c:pt>
                <c:pt idx="84">
                  <c:v>3.7219393515197968E-3</c:v>
                </c:pt>
                <c:pt idx="85">
                  <c:v>3.7236606523996839E-3</c:v>
                </c:pt>
                <c:pt idx="86">
                  <c:v>3.7288829624036791E-3</c:v>
                </c:pt>
                <c:pt idx="87">
                  <c:v>3.7306432015264549E-3</c:v>
                </c:pt>
                <c:pt idx="88">
                  <c:v>3.7324131752099533E-3</c:v>
                </c:pt>
                <c:pt idx="89">
                  <c:v>3.7341928834541734E-3</c:v>
                </c:pt>
                <c:pt idx="90">
                  <c:v>3.7432374430861077E-3</c:v>
                </c:pt>
                <c:pt idx="91">
                  <c:v>3.7450755586946609E-3</c:v>
                </c:pt>
                <c:pt idx="92">
                  <c:v>3.7469234088639367E-3</c:v>
                </c:pt>
                <c:pt idx="93">
                  <c:v>3.7487809935939343E-3</c:v>
                </c:pt>
                <c:pt idx="94">
                  <c:v>3.7544121551482601E-3</c:v>
                </c:pt>
                <c:pt idx="95">
                  <c:v>3.7563086781211463E-3</c:v>
                </c:pt>
                <c:pt idx="96">
                  <c:v>3.7582149356547552E-3</c:v>
                </c:pt>
                <c:pt idx="97">
                  <c:v>3.7601309277490854E-3</c:v>
                </c:pt>
                <c:pt idx="98">
                  <c:v>3.7620566544041383E-3</c:v>
                </c:pt>
                <c:pt idx="99">
                  <c:v>3.7678922417336298E-3</c:v>
                </c:pt>
                <c:pt idx="100">
                  <c:v>3.7698569066315708E-3</c:v>
                </c:pt>
                <c:pt idx="101">
                  <c:v>3.7718313060902346E-3</c:v>
                </c:pt>
                <c:pt idx="102">
                  <c:v>3.7738154401096204E-3</c:v>
                </c:pt>
                <c:pt idx="103">
                  <c:v>3.7758093086897281E-3</c:v>
                </c:pt>
                <c:pt idx="104">
                  <c:v>3.7818493217943853E-3</c:v>
                </c:pt>
                <c:pt idx="105">
                  <c:v>3.7838821286173821E-3</c:v>
                </c:pt>
                <c:pt idx="106">
                  <c:v>3.7859246700011006E-3</c:v>
                </c:pt>
                <c:pt idx="107">
                  <c:v>3.7879769459455413E-3</c:v>
                </c:pt>
                <c:pt idx="108">
                  <c:v>3.7962833953305267E-3</c:v>
                </c:pt>
                <c:pt idx="109">
                  <c:v>3.7983843440785783E-3</c:v>
                </c:pt>
                <c:pt idx="110">
                  <c:v>3.800495027387352E-3</c:v>
                </c:pt>
                <c:pt idx="111">
                  <c:v>3.8026154452568484E-3</c:v>
                </c:pt>
                <c:pt idx="112">
                  <c:v>3.8047455976870669E-3</c:v>
                </c:pt>
                <c:pt idx="113">
                  <c:v>3.8111944623420544E-3</c:v>
                </c:pt>
                <c:pt idx="114">
                  <c:v>3.8133635530151612E-3</c:v>
                </c:pt>
                <c:pt idx="115">
                  <c:v>3.8155423782489902E-3</c:v>
                </c:pt>
                <c:pt idx="116">
                  <c:v>3.8177309380435414E-3</c:v>
                </c:pt>
                <c:pt idx="117">
                  <c:v>3.8199292323988147E-3</c:v>
                </c:pt>
                <c:pt idx="118">
                  <c:v>3.8265825228289679E-3</c:v>
                </c:pt>
                <c:pt idx="119">
                  <c:v>3.8288197554271299E-3</c:v>
                </c:pt>
                <c:pt idx="120">
                  <c:v>3.8310667225860142E-3</c:v>
                </c:pt>
                <c:pt idx="121">
                  <c:v>3.8333234243056206E-3</c:v>
                </c:pt>
                <c:pt idx="122">
                  <c:v>3.8355898605859492E-3</c:v>
                </c:pt>
                <c:pt idx="123">
                  <c:v>3.8424475767912677E-3</c:v>
                </c:pt>
                <c:pt idx="124">
                  <c:v>3.8447529513144845E-3</c:v>
                </c:pt>
                <c:pt idx="125">
                  <c:v>3.847068060398424E-3</c:v>
                </c:pt>
                <c:pt idx="126">
                  <c:v>3.8493929040430853E-3</c:v>
                </c:pt>
                <c:pt idx="127">
                  <c:v>3.8517274822484691E-3</c:v>
                </c:pt>
                <c:pt idx="128">
                  <c:v>3.8587896242289533E-3</c:v>
                </c:pt>
                <c:pt idx="129">
                  <c:v>3.8611631406772254E-3</c:v>
                </c:pt>
                <c:pt idx="130">
                  <c:v>3.8635463916862202E-3</c:v>
                </c:pt>
                <c:pt idx="131">
                  <c:v>3.8659393772559367E-3</c:v>
                </c:pt>
                <c:pt idx="132">
                  <c:v>3.8683420973863753E-3</c:v>
                </c:pt>
                <c:pt idx="133">
                  <c:v>3.8756086651420248E-3</c:v>
                </c:pt>
                <c:pt idx="134">
                  <c:v>3.8780503235153522E-3</c:v>
                </c:pt>
                <c:pt idx="135">
                  <c:v>3.8805017164494022E-3</c:v>
                </c:pt>
                <c:pt idx="136">
                  <c:v>3.8829628439441739E-3</c:v>
                </c:pt>
                <c:pt idx="137">
                  <c:v>3.8854337059996678E-3</c:v>
                </c:pt>
                <c:pt idx="138">
                  <c:v>3.8929046995304826E-3</c:v>
                </c:pt>
                <c:pt idx="139">
                  <c:v>3.8954144998288652E-3</c:v>
                </c:pt>
                <c:pt idx="140">
                  <c:v>3.89793403468797E-3</c:v>
                </c:pt>
                <c:pt idx="141">
                  <c:v>3.900463304107797E-3</c:v>
                </c:pt>
                <c:pt idx="142">
                  <c:v>3.9030023080883457E-3</c:v>
                </c:pt>
                <c:pt idx="143">
                  <c:v>3.9106777273943266E-3</c:v>
                </c:pt>
                <c:pt idx="144">
                  <c:v>3.913255669617764E-3</c:v>
                </c:pt>
                <c:pt idx="145">
                  <c:v>3.9158433464019241E-3</c:v>
                </c:pt>
                <c:pt idx="146">
                  <c:v>3.9184407577468059E-3</c:v>
                </c:pt>
                <c:pt idx="147">
                  <c:v>3.9210479036524103E-3</c:v>
                </c:pt>
                <c:pt idx="148">
                  <c:v>3.9289277487335557E-3</c:v>
                </c:pt>
                <c:pt idx="149">
                  <c:v>3.9315738328820488E-3</c:v>
                </c:pt>
                <c:pt idx="150">
                  <c:v>3.9342296515912636E-3</c:v>
                </c:pt>
                <c:pt idx="151">
                  <c:v>3.9368952048612011E-3</c:v>
                </c:pt>
                <c:pt idx="152">
                  <c:v>3.9395704926918611E-3</c:v>
                </c:pt>
                <c:pt idx="153">
                  <c:v>3.9476547635481718E-3</c:v>
                </c:pt>
                <c:pt idx="154">
                  <c:v>3.9503689896217197E-3</c:v>
                </c:pt>
                <c:pt idx="155">
                  <c:v>3.9530929502559903E-3</c:v>
                </c:pt>
                <c:pt idx="156">
                  <c:v>3.9558266454509826E-3</c:v>
                </c:pt>
                <c:pt idx="157">
                  <c:v>3.9585700752066966E-3</c:v>
                </c:pt>
                <c:pt idx="158">
                  <c:v>3.9668587718381734E-3</c:v>
                </c:pt>
                <c:pt idx="159">
                  <c:v>3.969641139836777E-3</c:v>
                </c:pt>
                <c:pt idx="160">
                  <c:v>3.9724332423961024E-3</c:v>
                </c:pt>
                <c:pt idx="161">
                  <c:v>3.9752350795161494E-3</c:v>
                </c:pt>
                <c:pt idx="162">
                  <c:v>3.9780466511969191E-3</c:v>
                </c:pt>
                <c:pt idx="163">
                  <c:v>3.9865397736035613E-3</c:v>
                </c:pt>
                <c:pt idx="164">
                  <c:v>3.9893902835272197E-3</c:v>
                </c:pt>
                <c:pt idx="165">
                  <c:v>3.9922505280115999E-3</c:v>
                </c:pt>
                <c:pt idx="166">
                  <c:v>3.9951205070567026E-3</c:v>
                </c:pt>
                <c:pt idx="167">
                  <c:v>3.9980002206625271E-3</c:v>
                </c:pt>
                <c:pt idx="168">
                  <c:v>4.0066977688443355E-3</c:v>
                </c:pt>
                <c:pt idx="169">
                  <c:v>4.0096164206930487E-3</c:v>
                </c:pt>
                <c:pt idx="170">
                  <c:v>4.0125448071024845E-3</c:v>
                </c:pt>
                <c:pt idx="171">
                  <c:v>4.0154829280726421E-3</c:v>
                </c:pt>
                <c:pt idx="172">
                  <c:v>4.0184307836035223E-3</c:v>
                </c:pt>
                <c:pt idx="173">
                  <c:v>4.027332757560495E-3</c:v>
                </c:pt>
                <c:pt idx="174">
                  <c:v>4.0303195513342639E-3</c:v>
                </c:pt>
                <c:pt idx="175">
                  <c:v>4.0333160796687546E-3</c:v>
                </c:pt>
                <c:pt idx="176">
                  <c:v>4.0363223425639678E-3</c:v>
                </c:pt>
                <c:pt idx="177">
                  <c:v>4.0393383400199028E-3</c:v>
                </c:pt>
                <c:pt idx="178">
                  <c:v>4.0484447397520409E-3</c:v>
                </c:pt>
                <c:pt idx="179">
                  <c:v>4.0514996754508646E-3</c:v>
                </c:pt>
                <c:pt idx="180">
                  <c:v>4.0545643457104109E-3</c:v>
                </c:pt>
                <c:pt idx="181">
                  <c:v>4.057638750530679E-3</c:v>
                </c:pt>
                <c:pt idx="182">
                  <c:v>4.0607228899116688E-3</c:v>
                </c:pt>
                <c:pt idx="183">
                  <c:v>4.070033715418973E-3</c:v>
                </c:pt>
                <c:pt idx="184">
                  <c:v>4.0731567930428524E-3</c:v>
                </c:pt>
                <c:pt idx="185">
                  <c:v>4.0762896052274527E-3</c:v>
                </c:pt>
                <c:pt idx="186">
                  <c:v>4.0794321519727764E-3</c:v>
                </c:pt>
                <c:pt idx="187">
                  <c:v>4.0825844332788219E-3</c:v>
                </c:pt>
                <c:pt idx="188">
                  <c:v>4.0920996845612905E-3</c:v>
                </c:pt>
                <c:pt idx="189">
                  <c:v>4.0952909041102247E-3</c:v>
                </c:pt>
                <c:pt idx="190">
                  <c:v>4.0984918582198807E-3</c:v>
                </c:pt>
                <c:pt idx="191">
                  <c:v>4.1017025468902592E-3</c:v>
                </c:pt>
                <c:pt idx="192">
                  <c:v>4.1049229701213604E-3</c:v>
                </c:pt>
                <c:pt idx="193">
                  <c:v>4.1146426471789952E-3</c:v>
                </c:pt>
                <c:pt idx="194">
                  <c:v>4.1179020086529843E-3</c:v>
                </c:pt>
                <c:pt idx="195">
                  <c:v>4.121171104687695E-3</c:v>
                </c:pt>
                <c:pt idx="196">
                  <c:v>4.1244499352831292E-3</c:v>
                </c:pt>
                <c:pt idx="197">
                  <c:v>4.1277385004392843E-3</c:v>
                </c:pt>
                <c:pt idx="198">
                  <c:v>4.1376626032720845E-3</c:v>
                </c:pt>
                <c:pt idx="199">
                  <c:v>4.1409901066711292E-3</c:v>
                </c:pt>
                <c:pt idx="200">
                  <c:v>4.1443273446308956E-3</c:v>
                </c:pt>
                <c:pt idx="201">
                  <c:v>4.1476743171513846E-3</c:v>
                </c:pt>
                <c:pt idx="202">
                  <c:v>4.1510310242325954E-3</c:v>
                </c:pt>
                <c:pt idx="203">
                  <c:v>4.1611595528405609E-3</c:v>
                </c:pt>
                <c:pt idx="204">
                  <c:v>4.1645551981646604E-3</c:v>
                </c:pt>
                <c:pt idx="205">
                  <c:v>4.1679605780494816E-3</c:v>
                </c:pt>
                <c:pt idx="206">
                  <c:v>4.1713756924950255E-3</c:v>
                </c:pt>
                <c:pt idx="207">
                  <c:v>4.1748005415012911E-3</c:v>
                </c:pt>
                <c:pt idx="208">
                  <c:v>4.1851334958844227E-3</c:v>
                </c:pt>
                <c:pt idx="209">
                  <c:v>4.1885972831335778E-3</c:v>
                </c:pt>
                <c:pt idx="210">
                  <c:v>4.1920708049434539E-3</c:v>
                </c:pt>
                <c:pt idx="211">
                  <c:v>4.1955540613140534E-3</c:v>
                </c:pt>
                <c:pt idx="212">
                  <c:v>4.1990470522453738E-3</c:v>
                </c:pt>
                <c:pt idx="213">
                  <c:v>4.2095844324036708E-3</c:v>
                </c:pt>
                <c:pt idx="214">
                  <c:v>4.2131163615778799E-3</c:v>
                </c:pt>
                <c:pt idx="215">
                  <c:v>4.2166580253128125E-3</c:v>
                </c:pt>
                <c:pt idx="216">
                  <c:v>4.2202094236084668E-3</c:v>
                </c:pt>
                <c:pt idx="217">
                  <c:v>4.2237705564648429E-3</c:v>
                </c:pt>
                <c:pt idx="218">
                  <c:v>4.2345123623983051E-3</c:v>
                </c:pt>
                <c:pt idx="219">
                  <c:v>4.2381124334975699E-3</c:v>
                </c:pt>
                <c:pt idx="220">
                  <c:v>4.2417222391575565E-3</c:v>
                </c:pt>
                <c:pt idx="221">
                  <c:v>4.2453417793782656E-3</c:v>
                </c:pt>
                <c:pt idx="222">
                  <c:v>4.2489710541596974E-3</c:v>
                </c:pt>
                <c:pt idx="223">
                  <c:v>4.2599172858683249E-3</c:v>
                </c:pt>
                <c:pt idx="224">
                  <c:v>4.2635854988926454E-3</c:v>
                </c:pt>
                <c:pt idx="225">
                  <c:v>4.2672634464776876E-3</c:v>
                </c:pt>
                <c:pt idx="226">
                  <c:v>4.2709511286234516E-3</c:v>
                </c:pt>
                <c:pt idx="227">
                  <c:v>4.2746485453299381E-3</c:v>
                </c:pt>
                <c:pt idx="228">
                  <c:v>4.2857992028137309E-3</c:v>
                </c:pt>
                <c:pt idx="229">
                  <c:v>4.2895355577631062E-3</c:v>
                </c:pt>
                <c:pt idx="230">
                  <c:v>4.2932816472732033E-3</c:v>
                </c:pt>
                <c:pt idx="231">
                  <c:v>4.2970374713440229E-3</c:v>
                </c:pt>
                <c:pt idx="232">
                  <c:v>4.3008030299755652E-3</c:v>
                </c:pt>
                <c:pt idx="233">
                  <c:v>4.3121581132345233E-3</c:v>
                </c:pt>
                <c:pt idx="234">
                  <c:v>4.3159626101089534E-3</c:v>
                </c:pt>
                <c:pt idx="235">
                  <c:v>4.3197768415441061E-3</c:v>
                </c:pt>
                <c:pt idx="236">
                  <c:v>4.3236008075399806E-3</c:v>
                </c:pt>
                <c:pt idx="237">
                  <c:v>4.3274345080965776E-3</c:v>
                </c:pt>
                <c:pt idx="238">
                  <c:v>4.338994017130701E-3</c:v>
                </c:pt>
                <c:pt idx="239">
                  <c:v>4.3428666559301859E-3</c:v>
                </c:pt>
                <c:pt idx="240">
                  <c:v>4.3467490292903943E-3</c:v>
                </c:pt>
                <c:pt idx="241">
                  <c:v>4.3506411372113245E-3</c:v>
                </c:pt>
                <c:pt idx="242">
                  <c:v>4.3545429796929764E-3</c:v>
                </c:pt>
                <c:pt idx="243">
                  <c:v>4.3663069145022651E-3</c:v>
                </c:pt>
                <c:pt idx="244">
                  <c:v>4.3702476952268057E-3</c:v>
                </c:pt>
                <c:pt idx="245">
                  <c:v>4.3741982105120689E-3</c:v>
                </c:pt>
                <c:pt idx="246">
                  <c:v>4.3781584603580538E-3</c:v>
                </c:pt>
                <c:pt idx="247">
                  <c:v>4.3821284447647605E-3</c:v>
                </c:pt>
                <c:pt idx="248">
                  <c:v>4.3940968053492154E-3</c:v>
                </c:pt>
                <c:pt idx="249">
                  <c:v>4.3981057279988117E-3</c:v>
                </c:pt>
                <c:pt idx="250">
                  <c:v>4.4021243852091297E-3</c:v>
                </c:pt>
                <c:pt idx="251">
                  <c:v>4.4061527769801694E-3</c:v>
                </c:pt>
                <c:pt idx="252">
                  <c:v>4.4101909033119318E-3</c:v>
                </c:pt>
                <c:pt idx="253">
                  <c:v>4.4223636896715511E-3</c:v>
                </c:pt>
                <c:pt idx="254">
                  <c:v>4.4264407542462022E-3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590272"/>
        <c:axId val="691591808"/>
      </c:lineChart>
      <c:dateAx>
        <c:axId val="6915902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91591808"/>
        <c:crosses val="autoZero"/>
        <c:auto val="1"/>
        <c:lblOffset val="100"/>
        <c:baseTimeUnit val="days"/>
      </c:dateAx>
      <c:valAx>
        <c:axId val="6915918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91590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2"/>
          <c:order val="0"/>
          <c:tx>
            <c:v>Difference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3M'!$E$2:$E$11</c:f>
              <c:numCache>
                <c:formatCode>ddd\,\ dd\-mmm\-yyyy</c:formatCode>
                <c:ptCount val="10"/>
                <c:pt idx="0">
                  <c:v>41968</c:v>
                </c:pt>
                <c:pt idx="1">
                  <c:v>41990</c:v>
                </c:pt>
                <c:pt idx="2">
                  <c:v>42081</c:v>
                </c:pt>
                <c:pt idx="3">
                  <c:v>42172</c:v>
                </c:pt>
                <c:pt idx="4">
                  <c:v>42263</c:v>
                </c:pt>
                <c:pt idx="5">
                  <c:v>42354</c:v>
                </c:pt>
                <c:pt idx="6">
                  <c:v>42445</c:v>
                </c:pt>
                <c:pt idx="7">
                  <c:v>42536</c:v>
                </c:pt>
                <c:pt idx="8">
                  <c:v>42634</c:v>
                </c:pt>
                <c:pt idx="9">
                  <c:v>42725</c:v>
                </c:pt>
              </c:numCache>
            </c:numRef>
          </c:xVal>
          <c:yVal>
            <c:numRef>
              <c:f>'Delta 3M'!$L$2:$L$11</c:f>
              <c:numCache>
                <c:formatCode>0.0000%</c:formatCode>
                <c:ptCount val="10"/>
                <c:pt idx="0">
                  <c:v>2.5680560699543664E-4</c:v>
                </c:pt>
                <c:pt idx="1">
                  <c:v>2.4959309904845785E-4</c:v>
                </c:pt>
                <c:pt idx="2">
                  <c:v>3.196848187177958E-4</c:v>
                </c:pt>
                <c:pt idx="3">
                  <c:v>3.6334450490533595E-4</c:v>
                </c:pt>
                <c:pt idx="4">
                  <c:v>3.7068136058374454E-4</c:v>
                </c:pt>
                <c:pt idx="5">
                  <c:v>3.9069168211333378E-4</c:v>
                </c:pt>
                <c:pt idx="6">
                  <c:v>4.0995789687620418E-4</c:v>
                </c:pt>
                <c:pt idx="7">
                  <c:v>4.2585268000040099E-4</c:v>
                </c:pt>
                <c:pt idx="8">
                  <c:v>4.2995061360834649E-4</c:v>
                </c:pt>
                <c:pt idx="9">
                  <c:v>4.5467385045173432E-4</c:v>
                </c:pt>
              </c:numCache>
            </c:numRef>
          </c:yVal>
          <c:smooth val="0"/>
        </c:ser>
        <c:ser>
          <c:idx val="0"/>
          <c:order val="1"/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'Delta 3M'!$Q$2:$Q$533</c:f>
              <c:numCache>
                <c:formatCode>ddd\,\ dd\-mmm\-yyyy</c:formatCode>
                <c:ptCount val="532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  <c:pt idx="63">
                  <c:v>42060</c:v>
                </c:pt>
                <c:pt idx="64">
                  <c:v>42061</c:v>
                </c:pt>
                <c:pt idx="65">
                  <c:v>42062</c:v>
                </c:pt>
                <c:pt idx="66">
                  <c:v>42065</c:v>
                </c:pt>
                <c:pt idx="67">
                  <c:v>42066</c:v>
                </c:pt>
                <c:pt idx="68">
                  <c:v>42067</c:v>
                </c:pt>
                <c:pt idx="69">
                  <c:v>42068</c:v>
                </c:pt>
                <c:pt idx="70">
                  <c:v>42069</c:v>
                </c:pt>
                <c:pt idx="71">
                  <c:v>42072</c:v>
                </c:pt>
                <c:pt idx="72">
                  <c:v>42073</c:v>
                </c:pt>
                <c:pt idx="73">
                  <c:v>42074</c:v>
                </c:pt>
                <c:pt idx="74">
                  <c:v>42075</c:v>
                </c:pt>
                <c:pt idx="75">
                  <c:v>42076</c:v>
                </c:pt>
                <c:pt idx="76">
                  <c:v>42079</c:v>
                </c:pt>
                <c:pt idx="77">
                  <c:v>42080</c:v>
                </c:pt>
                <c:pt idx="78">
                  <c:v>42081</c:v>
                </c:pt>
                <c:pt idx="79">
                  <c:v>42082</c:v>
                </c:pt>
                <c:pt idx="80">
                  <c:v>42083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42093</c:v>
                </c:pt>
                <c:pt idx="87">
                  <c:v>42094</c:v>
                </c:pt>
                <c:pt idx="88">
                  <c:v>42095</c:v>
                </c:pt>
                <c:pt idx="89">
                  <c:v>42096</c:v>
                </c:pt>
                <c:pt idx="90">
                  <c:v>42101</c:v>
                </c:pt>
                <c:pt idx="91">
                  <c:v>42102</c:v>
                </c:pt>
                <c:pt idx="92">
                  <c:v>42103</c:v>
                </c:pt>
                <c:pt idx="93">
                  <c:v>42104</c:v>
                </c:pt>
                <c:pt idx="94">
                  <c:v>42107</c:v>
                </c:pt>
                <c:pt idx="95">
                  <c:v>42108</c:v>
                </c:pt>
                <c:pt idx="96">
                  <c:v>42109</c:v>
                </c:pt>
                <c:pt idx="97">
                  <c:v>42110</c:v>
                </c:pt>
                <c:pt idx="98">
                  <c:v>42111</c:v>
                </c:pt>
                <c:pt idx="99">
                  <c:v>42114</c:v>
                </c:pt>
                <c:pt idx="100">
                  <c:v>42115</c:v>
                </c:pt>
                <c:pt idx="101">
                  <c:v>42116</c:v>
                </c:pt>
                <c:pt idx="102">
                  <c:v>42117</c:v>
                </c:pt>
                <c:pt idx="103">
                  <c:v>42118</c:v>
                </c:pt>
                <c:pt idx="104">
                  <c:v>42121</c:v>
                </c:pt>
                <c:pt idx="105">
                  <c:v>42122</c:v>
                </c:pt>
                <c:pt idx="106">
                  <c:v>42123</c:v>
                </c:pt>
                <c:pt idx="107">
                  <c:v>42124</c:v>
                </c:pt>
                <c:pt idx="108">
                  <c:v>42128</c:v>
                </c:pt>
                <c:pt idx="109">
                  <c:v>42129</c:v>
                </c:pt>
                <c:pt idx="110">
                  <c:v>42130</c:v>
                </c:pt>
                <c:pt idx="111">
                  <c:v>42131</c:v>
                </c:pt>
                <c:pt idx="112">
                  <c:v>42132</c:v>
                </c:pt>
                <c:pt idx="113">
                  <c:v>42135</c:v>
                </c:pt>
                <c:pt idx="114">
                  <c:v>42136</c:v>
                </c:pt>
                <c:pt idx="115">
                  <c:v>42137</c:v>
                </c:pt>
                <c:pt idx="116">
                  <c:v>42138</c:v>
                </c:pt>
                <c:pt idx="117">
                  <c:v>42139</c:v>
                </c:pt>
                <c:pt idx="118">
                  <c:v>42142</c:v>
                </c:pt>
                <c:pt idx="119">
                  <c:v>42143</c:v>
                </c:pt>
                <c:pt idx="120">
                  <c:v>42144</c:v>
                </c:pt>
                <c:pt idx="121">
                  <c:v>42145</c:v>
                </c:pt>
                <c:pt idx="122">
                  <c:v>42146</c:v>
                </c:pt>
                <c:pt idx="123">
                  <c:v>42149</c:v>
                </c:pt>
                <c:pt idx="124">
                  <c:v>42150</c:v>
                </c:pt>
                <c:pt idx="125">
                  <c:v>42151</c:v>
                </c:pt>
                <c:pt idx="126">
                  <c:v>42152</c:v>
                </c:pt>
                <c:pt idx="127">
                  <c:v>42153</c:v>
                </c:pt>
                <c:pt idx="128">
                  <c:v>42156</c:v>
                </c:pt>
                <c:pt idx="129">
                  <c:v>42157</c:v>
                </c:pt>
                <c:pt idx="130">
                  <c:v>42158</c:v>
                </c:pt>
                <c:pt idx="131">
                  <c:v>42159</c:v>
                </c:pt>
                <c:pt idx="132">
                  <c:v>42160</c:v>
                </c:pt>
                <c:pt idx="133">
                  <c:v>42163</c:v>
                </c:pt>
                <c:pt idx="134">
                  <c:v>42164</c:v>
                </c:pt>
                <c:pt idx="135">
                  <c:v>42165</c:v>
                </c:pt>
                <c:pt idx="136">
                  <c:v>42166</c:v>
                </c:pt>
                <c:pt idx="137">
                  <c:v>42167</c:v>
                </c:pt>
                <c:pt idx="138">
                  <c:v>42170</c:v>
                </c:pt>
                <c:pt idx="139">
                  <c:v>42171</c:v>
                </c:pt>
                <c:pt idx="140">
                  <c:v>42172</c:v>
                </c:pt>
                <c:pt idx="141">
                  <c:v>42173</c:v>
                </c:pt>
                <c:pt idx="142">
                  <c:v>42174</c:v>
                </c:pt>
                <c:pt idx="143">
                  <c:v>42177</c:v>
                </c:pt>
                <c:pt idx="144">
                  <c:v>42178</c:v>
                </c:pt>
                <c:pt idx="145">
                  <c:v>42179</c:v>
                </c:pt>
                <c:pt idx="146">
                  <c:v>42180</c:v>
                </c:pt>
                <c:pt idx="147">
                  <c:v>42181</c:v>
                </c:pt>
                <c:pt idx="148">
                  <c:v>42184</c:v>
                </c:pt>
                <c:pt idx="149">
                  <c:v>42185</c:v>
                </c:pt>
                <c:pt idx="150">
                  <c:v>42186</c:v>
                </c:pt>
                <c:pt idx="151">
                  <c:v>42187</c:v>
                </c:pt>
                <c:pt idx="152">
                  <c:v>42188</c:v>
                </c:pt>
                <c:pt idx="153">
                  <c:v>42191</c:v>
                </c:pt>
                <c:pt idx="154">
                  <c:v>42192</c:v>
                </c:pt>
                <c:pt idx="155">
                  <c:v>42193</c:v>
                </c:pt>
                <c:pt idx="156">
                  <c:v>42194</c:v>
                </c:pt>
                <c:pt idx="157">
                  <c:v>42195</c:v>
                </c:pt>
                <c:pt idx="158">
                  <c:v>42198</c:v>
                </c:pt>
                <c:pt idx="159">
                  <c:v>42199</c:v>
                </c:pt>
                <c:pt idx="160">
                  <c:v>42200</c:v>
                </c:pt>
                <c:pt idx="161">
                  <c:v>42201</c:v>
                </c:pt>
                <c:pt idx="162">
                  <c:v>42202</c:v>
                </c:pt>
                <c:pt idx="163">
                  <c:v>42205</c:v>
                </c:pt>
                <c:pt idx="164">
                  <c:v>42206</c:v>
                </c:pt>
                <c:pt idx="165">
                  <c:v>42207</c:v>
                </c:pt>
                <c:pt idx="166">
                  <c:v>42208</c:v>
                </c:pt>
                <c:pt idx="167">
                  <c:v>42209</c:v>
                </c:pt>
                <c:pt idx="168">
                  <c:v>42212</c:v>
                </c:pt>
                <c:pt idx="169">
                  <c:v>42213</c:v>
                </c:pt>
                <c:pt idx="170">
                  <c:v>42214</c:v>
                </c:pt>
                <c:pt idx="171">
                  <c:v>42215</c:v>
                </c:pt>
                <c:pt idx="172">
                  <c:v>42216</c:v>
                </c:pt>
                <c:pt idx="173">
                  <c:v>42219</c:v>
                </c:pt>
                <c:pt idx="174">
                  <c:v>42220</c:v>
                </c:pt>
                <c:pt idx="175">
                  <c:v>42221</c:v>
                </c:pt>
                <c:pt idx="176">
                  <c:v>42222</c:v>
                </c:pt>
                <c:pt idx="177">
                  <c:v>42223</c:v>
                </c:pt>
                <c:pt idx="178">
                  <c:v>42226</c:v>
                </c:pt>
                <c:pt idx="179">
                  <c:v>42227</c:v>
                </c:pt>
                <c:pt idx="180">
                  <c:v>42228</c:v>
                </c:pt>
                <c:pt idx="181">
                  <c:v>42229</c:v>
                </c:pt>
                <c:pt idx="182">
                  <c:v>42230</c:v>
                </c:pt>
                <c:pt idx="183">
                  <c:v>42233</c:v>
                </c:pt>
                <c:pt idx="184">
                  <c:v>42234</c:v>
                </c:pt>
                <c:pt idx="185">
                  <c:v>42235</c:v>
                </c:pt>
                <c:pt idx="186">
                  <c:v>42236</c:v>
                </c:pt>
                <c:pt idx="187">
                  <c:v>42237</c:v>
                </c:pt>
                <c:pt idx="188">
                  <c:v>42240</c:v>
                </c:pt>
                <c:pt idx="189">
                  <c:v>42241</c:v>
                </c:pt>
                <c:pt idx="190">
                  <c:v>42242</c:v>
                </c:pt>
                <c:pt idx="191">
                  <c:v>42243</c:v>
                </c:pt>
                <c:pt idx="192">
                  <c:v>42244</c:v>
                </c:pt>
                <c:pt idx="193">
                  <c:v>42247</c:v>
                </c:pt>
                <c:pt idx="194">
                  <c:v>42248</c:v>
                </c:pt>
                <c:pt idx="195">
                  <c:v>42249</c:v>
                </c:pt>
                <c:pt idx="196">
                  <c:v>42250</c:v>
                </c:pt>
                <c:pt idx="197">
                  <c:v>42251</c:v>
                </c:pt>
                <c:pt idx="198">
                  <c:v>42254</c:v>
                </c:pt>
                <c:pt idx="199">
                  <c:v>42255</c:v>
                </c:pt>
                <c:pt idx="200">
                  <c:v>42256</c:v>
                </c:pt>
                <c:pt idx="201">
                  <c:v>42257</c:v>
                </c:pt>
                <c:pt idx="202">
                  <c:v>42258</c:v>
                </c:pt>
                <c:pt idx="203">
                  <c:v>42261</c:v>
                </c:pt>
                <c:pt idx="204">
                  <c:v>42262</c:v>
                </c:pt>
                <c:pt idx="205">
                  <c:v>42263</c:v>
                </c:pt>
                <c:pt idx="206">
                  <c:v>42264</c:v>
                </c:pt>
                <c:pt idx="207">
                  <c:v>42265</c:v>
                </c:pt>
                <c:pt idx="208">
                  <c:v>42268</c:v>
                </c:pt>
                <c:pt idx="209">
                  <c:v>42269</c:v>
                </c:pt>
                <c:pt idx="210">
                  <c:v>42270</c:v>
                </c:pt>
                <c:pt idx="211">
                  <c:v>42271</c:v>
                </c:pt>
                <c:pt idx="212">
                  <c:v>42272</c:v>
                </c:pt>
                <c:pt idx="213">
                  <c:v>42275</c:v>
                </c:pt>
                <c:pt idx="214">
                  <c:v>42276</c:v>
                </c:pt>
                <c:pt idx="215">
                  <c:v>42277</c:v>
                </c:pt>
                <c:pt idx="216">
                  <c:v>42278</c:v>
                </c:pt>
                <c:pt idx="217">
                  <c:v>42279</c:v>
                </c:pt>
                <c:pt idx="218">
                  <c:v>42282</c:v>
                </c:pt>
                <c:pt idx="219">
                  <c:v>42283</c:v>
                </c:pt>
                <c:pt idx="220">
                  <c:v>42284</c:v>
                </c:pt>
                <c:pt idx="221">
                  <c:v>42285</c:v>
                </c:pt>
                <c:pt idx="222">
                  <c:v>42286</c:v>
                </c:pt>
                <c:pt idx="223">
                  <c:v>42289</c:v>
                </c:pt>
                <c:pt idx="224">
                  <c:v>42290</c:v>
                </c:pt>
                <c:pt idx="225">
                  <c:v>42291</c:v>
                </c:pt>
                <c:pt idx="226">
                  <c:v>42292</c:v>
                </c:pt>
                <c:pt idx="227">
                  <c:v>42293</c:v>
                </c:pt>
                <c:pt idx="228">
                  <c:v>42296</c:v>
                </c:pt>
                <c:pt idx="229">
                  <c:v>42297</c:v>
                </c:pt>
                <c:pt idx="230">
                  <c:v>42298</c:v>
                </c:pt>
                <c:pt idx="231">
                  <c:v>42299</c:v>
                </c:pt>
                <c:pt idx="232">
                  <c:v>42300</c:v>
                </c:pt>
                <c:pt idx="233">
                  <c:v>42303</c:v>
                </c:pt>
                <c:pt idx="234">
                  <c:v>42304</c:v>
                </c:pt>
                <c:pt idx="235">
                  <c:v>42305</c:v>
                </c:pt>
                <c:pt idx="236">
                  <c:v>42306</c:v>
                </c:pt>
                <c:pt idx="237">
                  <c:v>42307</c:v>
                </c:pt>
                <c:pt idx="238">
                  <c:v>42310</c:v>
                </c:pt>
                <c:pt idx="239">
                  <c:v>42311</c:v>
                </c:pt>
                <c:pt idx="240">
                  <c:v>42312</c:v>
                </c:pt>
                <c:pt idx="241">
                  <c:v>42313</c:v>
                </c:pt>
                <c:pt idx="242">
                  <c:v>42314</c:v>
                </c:pt>
                <c:pt idx="243">
                  <c:v>42317</c:v>
                </c:pt>
                <c:pt idx="244">
                  <c:v>42318</c:v>
                </c:pt>
                <c:pt idx="245">
                  <c:v>42319</c:v>
                </c:pt>
                <c:pt idx="246">
                  <c:v>42320</c:v>
                </c:pt>
                <c:pt idx="247">
                  <c:v>42321</c:v>
                </c:pt>
                <c:pt idx="248">
                  <c:v>42324</c:v>
                </c:pt>
                <c:pt idx="249">
                  <c:v>42325</c:v>
                </c:pt>
                <c:pt idx="250">
                  <c:v>42326</c:v>
                </c:pt>
                <c:pt idx="251">
                  <c:v>42327</c:v>
                </c:pt>
                <c:pt idx="252">
                  <c:v>42328</c:v>
                </c:pt>
                <c:pt idx="253">
                  <c:v>42331</c:v>
                </c:pt>
                <c:pt idx="254">
                  <c:v>42332</c:v>
                </c:pt>
                <c:pt idx="255">
                  <c:v>42333</c:v>
                </c:pt>
                <c:pt idx="256">
                  <c:v>42334</c:v>
                </c:pt>
                <c:pt idx="257">
                  <c:v>42335</c:v>
                </c:pt>
                <c:pt idx="258">
                  <c:v>42338</c:v>
                </c:pt>
                <c:pt idx="259">
                  <c:v>42339</c:v>
                </c:pt>
                <c:pt idx="260">
                  <c:v>42340</c:v>
                </c:pt>
                <c:pt idx="261">
                  <c:v>42341</c:v>
                </c:pt>
                <c:pt idx="262">
                  <c:v>42342</c:v>
                </c:pt>
                <c:pt idx="263">
                  <c:v>42345</c:v>
                </c:pt>
                <c:pt idx="264">
                  <c:v>42346</c:v>
                </c:pt>
                <c:pt idx="265">
                  <c:v>42347</c:v>
                </c:pt>
                <c:pt idx="266">
                  <c:v>42348</c:v>
                </c:pt>
                <c:pt idx="267">
                  <c:v>42349</c:v>
                </c:pt>
                <c:pt idx="268">
                  <c:v>42352</c:v>
                </c:pt>
                <c:pt idx="269">
                  <c:v>42353</c:v>
                </c:pt>
                <c:pt idx="270">
                  <c:v>42354</c:v>
                </c:pt>
                <c:pt idx="271">
                  <c:v>42355</c:v>
                </c:pt>
                <c:pt idx="272">
                  <c:v>42356</c:v>
                </c:pt>
                <c:pt idx="273">
                  <c:v>42359</c:v>
                </c:pt>
                <c:pt idx="274">
                  <c:v>42360</c:v>
                </c:pt>
                <c:pt idx="275">
                  <c:v>42361</c:v>
                </c:pt>
                <c:pt idx="276">
                  <c:v>42362</c:v>
                </c:pt>
                <c:pt idx="277">
                  <c:v>42366</c:v>
                </c:pt>
                <c:pt idx="278">
                  <c:v>42367</c:v>
                </c:pt>
                <c:pt idx="279">
                  <c:v>42368</c:v>
                </c:pt>
                <c:pt idx="280">
                  <c:v>42369</c:v>
                </c:pt>
                <c:pt idx="281">
                  <c:v>42373</c:v>
                </c:pt>
                <c:pt idx="282">
                  <c:v>42374</c:v>
                </c:pt>
                <c:pt idx="283">
                  <c:v>42375</c:v>
                </c:pt>
                <c:pt idx="284">
                  <c:v>42376</c:v>
                </c:pt>
                <c:pt idx="285">
                  <c:v>42377</c:v>
                </c:pt>
                <c:pt idx="286">
                  <c:v>42380</c:v>
                </c:pt>
                <c:pt idx="287">
                  <c:v>42381</c:v>
                </c:pt>
                <c:pt idx="288">
                  <c:v>42382</c:v>
                </c:pt>
                <c:pt idx="289">
                  <c:v>42383</c:v>
                </c:pt>
                <c:pt idx="290">
                  <c:v>42384</c:v>
                </c:pt>
                <c:pt idx="291">
                  <c:v>42387</c:v>
                </c:pt>
                <c:pt idx="292">
                  <c:v>42388</c:v>
                </c:pt>
                <c:pt idx="293">
                  <c:v>42389</c:v>
                </c:pt>
                <c:pt idx="294">
                  <c:v>42390</c:v>
                </c:pt>
                <c:pt idx="295">
                  <c:v>42391</c:v>
                </c:pt>
                <c:pt idx="296">
                  <c:v>42394</c:v>
                </c:pt>
                <c:pt idx="297">
                  <c:v>42395</c:v>
                </c:pt>
                <c:pt idx="298">
                  <c:v>42396</c:v>
                </c:pt>
                <c:pt idx="299">
                  <c:v>42397</c:v>
                </c:pt>
                <c:pt idx="300">
                  <c:v>42398</c:v>
                </c:pt>
                <c:pt idx="301">
                  <c:v>42401</c:v>
                </c:pt>
                <c:pt idx="302">
                  <c:v>42402</c:v>
                </c:pt>
                <c:pt idx="303">
                  <c:v>42403</c:v>
                </c:pt>
                <c:pt idx="304">
                  <c:v>42404</c:v>
                </c:pt>
                <c:pt idx="305">
                  <c:v>42405</c:v>
                </c:pt>
                <c:pt idx="306">
                  <c:v>42408</c:v>
                </c:pt>
                <c:pt idx="307">
                  <c:v>42409</c:v>
                </c:pt>
                <c:pt idx="308">
                  <c:v>42410</c:v>
                </c:pt>
                <c:pt idx="309">
                  <c:v>42411</c:v>
                </c:pt>
                <c:pt idx="310">
                  <c:v>42412</c:v>
                </c:pt>
                <c:pt idx="311">
                  <c:v>42415</c:v>
                </c:pt>
                <c:pt idx="312">
                  <c:v>42416</c:v>
                </c:pt>
                <c:pt idx="313">
                  <c:v>42417</c:v>
                </c:pt>
                <c:pt idx="314">
                  <c:v>42418</c:v>
                </c:pt>
                <c:pt idx="315">
                  <c:v>42419</c:v>
                </c:pt>
                <c:pt idx="316">
                  <c:v>42422</c:v>
                </c:pt>
                <c:pt idx="317">
                  <c:v>42423</c:v>
                </c:pt>
                <c:pt idx="318">
                  <c:v>42424</c:v>
                </c:pt>
                <c:pt idx="319">
                  <c:v>42425</c:v>
                </c:pt>
                <c:pt idx="320">
                  <c:v>42426</c:v>
                </c:pt>
                <c:pt idx="321">
                  <c:v>42429</c:v>
                </c:pt>
                <c:pt idx="322">
                  <c:v>42430</c:v>
                </c:pt>
                <c:pt idx="323">
                  <c:v>42431</c:v>
                </c:pt>
                <c:pt idx="324">
                  <c:v>42432</c:v>
                </c:pt>
                <c:pt idx="325">
                  <c:v>42433</c:v>
                </c:pt>
                <c:pt idx="326">
                  <c:v>42436</c:v>
                </c:pt>
                <c:pt idx="327">
                  <c:v>42437</c:v>
                </c:pt>
                <c:pt idx="328">
                  <c:v>42438</c:v>
                </c:pt>
                <c:pt idx="329">
                  <c:v>42439</c:v>
                </c:pt>
                <c:pt idx="330">
                  <c:v>42440</c:v>
                </c:pt>
                <c:pt idx="331">
                  <c:v>42443</c:v>
                </c:pt>
                <c:pt idx="332">
                  <c:v>42444</c:v>
                </c:pt>
                <c:pt idx="333">
                  <c:v>42445</c:v>
                </c:pt>
                <c:pt idx="334">
                  <c:v>42446</c:v>
                </c:pt>
                <c:pt idx="335">
                  <c:v>42447</c:v>
                </c:pt>
                <c:pt idx="336">
                  <c:v>42450</c:v>
                </c:pt>
                <c:pt idx="337">
                  <c:v>42451</c:v>
                </c:pt>
                <c:pt idx="338">
                  <c:v>42452</c:v>
                </c:pt>
                <c:pt idx="339">
                  <c:v>42453</c:v>
                </c:pt>
                <c:pt idx="340">
                  <c:v>42458</c:v>
                </c:pt>
                <c:pt idx="341">
                  <c:v>42459</c:v>
                </c:pt>
                <c:pt idx="342">
                  <c:v>42460</c:v>
                </c:pt>
                <c:pt idx="343">
                  <c:v>42461</c:v>
                </c:pt>
                <c:pt idx="344">
                  <c:v>42464</c:v>
                </c:pt>
                <c:pt idx="345">
                  <c:v>42465</c:v>
                </c:pt>
                <c:pt idx="346">
                  <c:v>42466</c:v>
                </c:pt>
                <c:pt idx="347">
                  <c:v>42467</c:v>
                </c:pt>
                <c:pt idx="348">
                  <c:v>42468</c:v>
                </c:pt>
                <c:pt idx="349">
                  <c:v>42471</c:v>
                </c:pt>
                <c:pt idx="350">
                  <c:v>42472</c:v>
                </c:pt>
                <c:pt idx="351">
                  <c:v>42473</c:v>
                </c:pt>
                <c:pt idx="352">
                  <c:v>42474</c:v>
                </c:pt>
                <c:pt idx="353">
                  <c:v>42475</c:v>
                </c:pt>
                <c:pt idx="354">
                  <c:v>42478</c:v>
                </c:pt>
                <c:pt idx="355">
                  <c:v>42479</c:v>
                </c:pt>
                <c:pt idx="356">
                  <c:v>42480</c:v>
                </c:pt>
                <c:pt idx="357">
                  <c:v>42481</c:v>
                </c:pt>
                <c:pt idx="358">
                  <c:v>42482</c:v>
                </c:pt>
                <c:pt idx="359">
                  <c:v>42485</c:v>
                </c:pt>
                <c:pt idx="360">
                  <c:v>42486</c:v>
                </c:pt>
                <c:pt idx="361">
                  <c:v>42487</c:v>
                </c:pt>
                <c:pt idx="362">
                  <c:v>42488</c:v>
                </c:pt>
                <c:pt idx="363">
                  <c:v>42489</c:v>
                </c:pt>
                <c:pt idx="364">
                  <c:v>42492</c:v>
                </c:pt>
                <c:pt idx="365">
                  <c:v>42493</c:v>
                </c:pt>
                <c:pt idx="366">
                  <c:v>42494</c:v>
                </c:pt>
                <c:pt idx="367">
                  <c:v>42495</c:v>
                </c:pt>
                <c:pt idx="368">
                  <c:v>42496</c:v>
                </c:pt>
                <c:pt idx="369">
                  <c:v>42499</c:v>
                </c:pt>
                <c:pt idx="370">
                  <c:v>42500</c:v>
                </c:pt>
                <c:pt idx="371">
                  <c:v>42501</c:v>
                </c:pt>
                <c:pt idx="372">
                  <c:v>42502</c:v>
                </c:pt>
                <c:pt idx="373">
                  <c:v>42503</c:v>
                </c:pt>
                <c:pt idx="374">
                  <c:v>42506</c:v>
                </c:pt>
                <c:pt idx="375">
                  <c:v>42507</c:v>
                </c:pt>
                <c:pt idx="376">
                  <c:v>42508</c:v>
                </c:pt>
                <c:pt idx="377">
                  <c:v>42509</c:v>
                </c:pt>
                <c:pt idx="378">
                  <c:v>42510</c:v>
                </c:pt>
                <c:pt idx="379">
                  <c:v>42513</c:v>
                </c:pt>
                <c:pt idx="380">
                  <c:v>42514</c:v>
                </c:pt>
                <c:pt idx="381">
                  <c:v>42515</c:v>
                </c:pt>
                <c:pt idx="382">
                  <c:v>42516</c:v>
                </c:pt>
                <c:pt idx="383">
                  <c:v>42517</c:v>
                </c:pt>
                <c:pt idx="384">
                  <c:v>42520</c:v>
                </c:pt>
                <c:pt idx="385">
                  <c:v>42521</c:v>
                </c:pt>
                <c:pt idx="386">
                  <c:v>42522</c:v>
                </c:pt>
                <c:pt idx="387">
                  <c:v>42523</c:v>
                </c:pt>
                <c:pt idx="388">
                  <c:v>42524</c:v>
                </c:pt>
                <c:pt idx="389">
                  <c:v>42527</c:v>
                </c:pt>
                <c:pt idx="390">
                  <c:v>42528</c:v>
                </c:pt>
                <c:pt idx="391">
                  <c:v>42529</c:v>
                </c:pt>
                <c:pt idx="392">
                  <c:v>42530</c:v>
                </c:pt>
                <c:pt idx="393">
                  <c:v>42531</c:v>
                </c:pt>
                <c:pt idx="394">
                  <c:v>42534</c:v>
                </c:pt>
                <c:pt idx="395">
                  <c:v>42535</c:v>
                </c:pt>
                <c:pt idx="396">
                  <c:v>42536</c:v>
                </c:pt>
                <c:pt idx="397">
                  <c:v>42537</c:v>
                </c:pt>
                <c:pt idx="398">
                  <c:v>42538</c:v>
                </c:pt>
                <c:pt idx="399">
                  <c:v>42541</c:v>
                </c:pt>
                <c:pt idx="400">
                  <c:v>42542</c:v>
                </c:pt>
                <c:pt idx="401">
                  <c:v>42543</c:v>
                </c:pt>
                <c:pt idx="402">
                  <c:v>42544</c:v>
                </c:pt>
                <c:pt idx="403">
                  <c:v>42545</c:v>
                </c:pt>
                <c:pt idx="404">
                  <c:v>42548</c:v>
                </c:pt>
                <c:pt idx="405">
                  <c:v>42549</c:v>
                </c:pt>
                <c:pt idx="406">
                  <c:v>42550</c:v>
                </c:pt>
                <c:pt idx="407">
                  <c:v>42551</c:v>
                </c:pt>
                <c:pt idx="408">
                  <c:v>42552</c:v>
                </c:pt>
                <c:pt idx="409">
                  <c:v>42555</c:v>
                </c:pt>
                <c:pt idx="410">
                  <c:v>42556</c:v>
                </c:pt>
                <c:pt idx="411">
                  <c:v>42557</c:v>
                </c:pt>
                <c:pt idx="412">
                  <c:v>42558</c:v>
                </c:pt>
                <c:pt idx="413">
                  <c:v>42559</c:v>
                </c:pt>
                <c:pt idx="414">
                  <c:v>42562</c:v>
                </c:pt>
                <c:pt idx="415">
                  <c:v>42563</c:v>
                </c:pt>
                <c:pt idx="416">
                  <c:v>42564</c:v>
                </c:pt>
                <c:pt idx="417">
                  <c:v>42565</c:v>
                </c:pt>
                <c:pt idx="418">
                  <c:v>42566</c:v>
                </c:pt>
                <c:pt idx="419">
                  <c:v>42569</c:v>
                </c:pt>
                <c:pt idx="420">
                  <c:v>42570</c:v>
                </c:pt>
                <c:pt idx="421">
                  <c:v>42571</c:v>
                </c:pt>
                <c:pt idx="422">
                  <c:v>42572</c:v>
                </c:pt>
                <c:pt idx="423">
                  <c:v>42573</c:v>
                </c:pt>
                <c:pt idx="424">
                  <c:v>42576</c:v>
                </c:pt>
                <c:pt idx="425">
                  <c:v>42577</c:v>
                </c:pt>
                <c:pt idx="426">
                  <c:v>42578</c:v>
                </c:pt>
                <c:pt idx="427">
                  <c:v>42579</c:v>
                </c:pt>
                <c:pt idx="428">
                  <c:v>42580</c:v>
                </c:pt>
                <c:pt idx="429">
                  <c:v>42583</c:v>
                </c:pt>
                <c:pt idx="430">
                  <c:v>42584</c:v>
                </c:pt>
                <c:pt idx="431">
                  <c:v>42585</c:v>
                </c:pt>
                <c:pt idx="432">
                  <c:v>42586</c:v>
                </c:pt>
                <c:pt idx="433">
                  <c:v>42587</c:v>
                </c:pt>
                <c:pt idx="434">
                  <c:v>42590</c:v>
                </c:pt>
                <c:pt idx="435">
                  <c:v>42591</c:v>
                </c:pt>
                <c:pt idx="436">
                  <c:v>42592</c:v>
                </c:pt>
                <c:pt idx="437">
                  <c:v>42593</c:v>
                </c:pt>
                <c:pt idx="438">
                  <c:v>42594</c:v>
                </c:pt>
                <c:pt idx="439">
                  <c:v>42597</c:v>
                </c:pt>
                <c:pt idx="440">
                  <c:v>42598</c:v>
                </c:pt>
                <c:pt idx="441">
                  <c:v>42599</c:v>
                </c:pt>
                <c:pt idx="442">
                  <c:v>42600</c:v>
                </c:pt>
                <c:pt idx="443">
                  <c:v>42601</c:v>
                </c:pt>
                <c:pt idx="444">
                  <c:v>42604</c:v>
                </c:pt>
                <c:pt idx="445">
                  <c:v>42605</c:v>
                </c:pt>
                <c:pt idx="446">
                  <c:v>42606</c:v>
                </c:pt>
                <c:pt idx="447">
                  <c:v>42607</c:v>
                </c:pt>
                <c:pt idx="448">
                  <c:v>42608</c:v>
                </c:pt>
                <c:pt idx="449">
                  <c:v>42611</c:v>
                </c:pt>
                <c:pt idx="450">
                  <c:v>42612</c:v>
                </c:pt>
                <c:pt idx="451">
                  <c:v>42613</c:v>
                </c:pt>
                <c:pt idx="452">
                  <c:v>42614</c:v>
                </c:pt>
                <c:pt idx="453">
                  <c:v>42615</c:v>
                </c:pt>
                <c:pt idx="454">
                  <c:v>42618</c:v>
                </c:pt>
                <c:pt idx="455">
                  <c:v>42619</c:v>
                </c:pt>
                <c:pt idx="456">
                  <c:v>42620</c:v>
                </c:pt>
                <c:pt idx="457">
                  <c:v>42621</c:v>
                </c:pt>
                <c:pt idx="458">
                  <c:v>42622</c:v>
                </c:pt>
                <c:pt idx="459">
                  <c:v>42625</c:v>
                </c:pt>
                <c:pt idx="460">
                  <c:v>42626</c:v>
                </c:pt>
                <c:pt idx="461">
                  <c:v>42627</c:v>
                </c:pt>
                <c:pt idx="462">
                  <c:v>42628</c:v>
                </c:pt>
                <c:pt idx="463">
                  <c:v>42629</c:v>
                </c:pt>
                <c:pt idx="464">
                  <c:v>42632</c:v>
                </c:pt>
                <c:pt idx="465">
                  <c:v>42633</c:v>
                </c:pt>
                <c:pt idx="466">
                  <c:v>42634</c:v>
                </c:pt>
                <c:pt idx="467">
                  <c:v>42635</c:v>
                </c:pt>
                <c:pt idx="468">
                  <c:v>42636</c:v>
                </c:pt>
                <c:pt idx="469">
                  <c:v>42639</c:v>
                </c:pt>
                <c:pt idx="470">
                  <c:v>42640</c:v>
                </c:pt>
                <c:pt idx="471">
                  <c:v>42641</c:v>
                </c:pt>
                <c:pt idx="472">
                  <c:v>42642</c:v>
                </c:pt>
                <c:pt idx="473">
                  <c:v>42643</c:v>
                </c:pt>
                <c:pt idx="474">
                  <c:v>42646</c:v>
                </c:pt>
                <c:pt idx="475">
                  <c:v>42647</c:v>
                </c:pt>
                <c:pt idx="476">
                  <c:v>42648</c:v>
                </c:pt>
                <c:pt idx="477">
                  <c:v>42649</c:v>
                </c:pt>
                <c:pt idx="478">
                  <c:v>42650</c:v>
                </c:pt>
                <c:pt idx="479">
                  <c:v>42653</c:v>
                </c:pt>
                <c:pt idx="480">
                  <c:v>42654</c:v>
                </c:pt>
                <c:pt idx="481">
                  <c:v>42655</c:v>
                </c:pt>
                <c:pt idx="482">
                  <c:v>42656</c:v>
                </c:pt>
                <c:pt idx="483">
                  <c:v>42657</c:v>
                </c:pt>
                <c:pt idx="484">
                  <c:v>42660</c:v>
                </c:pt>
                <c:pt idx="485">
                  <c:v>42661</c:v>
                </c:pt>
                <c:pt idx="486">
                  <c:v>42662</c:v>
                </c:pt>
                <c:pt idx="487">
                  <c:v>42663</c:v>
                </c:pt>
                <c:pt idx="488">
                  <c:v>42664</c:v>
                </c:pt>
                <c:pt idx="489">
                  <c:v>42667</c:v>
                </c:pt>
                <c:pt idx="490">
                  <c:v>42668</c:v>
                </c:pt>
                <c:pt idx="491">
                  <c:v>42669</c:v>
                </c:pt>
                <c:pt idx="492">
                  <c:v>42670</c:v>
                </c:pt>
                <c:pt idx="493">
                  <c:v>42671</c:v>
                </c:pt>
                <c:pt idx="494">
                  <c:v>42674</c:v>
                </c:pt>
                <c:pt idx="495">
                  <c:v>42675</c:v>
                </c:pt>
                <c:pt idx="496">
                  <c:v>42676</c:v>
                </c:pt>
                <c:pt idx="497">
                  <c:v>42677</c:v>
                </c:pt>
                <c:pt idx="498">
                  <c:v>42678</c:v>
                </c:pt>
                <c:pt idx="499">
                  <c:v>42681</c:v>
                </c:pt>
                <c:pt idx="500">
                  <c:v>42682</c:v>
                </c:pt>
                <c:pt idx="501">
                  <c:v>42683</c:v>
                </c:pt>
                <c:pt idx="502">
                  <c:v>42684</c:v>
                </c:pt>
                <c:pt idx="503">
                  <c:v>42685</c:v>
                </c:pt>
                <c:pt idx="504">
                  <c:v>42688</c:v>
                </c:pt>
                <c:pt idx="505">
                  <c:v>42689</c:v>
                </c:pt>
                <c:pt idx="506">
                  <c:v>42690</c:v>
                </c:pt>
                <c:pt idx="507">
                  <c:v>42691</c:v>
                </c:pt>
                <c:pt idx="508">
                  <c:v>42692</c:v>
                </c:pt>
                <c:pt idx="509">
                  <c:v>42695</c:v>
                </c:pt>
                <c:pt idx="510">
                  <c:v>42696</c:v>
                </c:pt>
                <c:pt idx="511">
                  <c:v>42697</c:v>
                </c:pt>
                <c:pt idx="512">
                  <c:v>42698</c:v>
                </c:pt>
                <c:pt idx="513">
                  <c:v>42699</c:v>
                </c:pt>
                <c:pt idx="514">
                  <c:v>42702</c:v>
                </c:pt>
                <c:pt idx="515">
                  <c:v>42703</c:v>
                </c:pt>
                <c:pt idx="516">
                  <c:v>42704</c:v>
                </c:pt>
                <c:pt idx="517">
                  <c:v>42705</c:v>
                </c:pt>
                <c:pt idx="518">
                  <c:v>42706</c:v>
                </c:pt>
                <c:pt idx="519">
                  <c:v>42709</c:v>
                </c:pt>
                <c:pt idx="520">
                  <c:v>42710</c:v>
                </c:pt>
                <c:pt idx="521">
                  <c:v>42711</c:v>
                </c:pt>
                <c:pt idx="522">
                  <c:v>42712</c:v>
                </c:pt>
                <c:pt idx="523">
                  <c:v>42713</c:v>
                </c:pt>
                <c:pt idx="524">
                  <c:v>42716</c:v>
                </c:pt>
                <c:pt idx="525">
                  <c:v>42717</c:v>
                </c:pt>
                <c:pt idx="526">
                  <c:v>42718</c:v>
                </c:pt>
                <c:pt idx="527">
                  <c:v>42719</c:v>
                </c:pt>
                <c:pt idx="528">
                  <c:v>42720</c:v>
                </c:pt>
                <c:pt idx="529">
                  <c:v>42723</c:v>
                </c:pt>
                <c:pt idx="530">
                  <c:v>42724</c:v>
                </c:pt>
                <c:pt idx="531">
                  <c:v>42725</c:v>
                </c:pt>
              </c:numCache>
            </c:numRef>
          </c:xVal>
          <c:yVal>
            <c:numRef>
              <c:f>'Delta 3M'!$R$2:$R$533</c:f>
              <c:numCache>
                <c:formatCode>0.0000%</c:formatCode>
                <c:ptCount val="532"/>
                <c:pt idx="0">
                  <c:v>2.3168603742180989E-4</c:v>
                </c:pt>
                <c:pt idx="1">
                  <c:v>2.3249493154440368E-4</c:v>
                </c:pt>
                <c:pt idx="2">
                  <c:v>2.3330453216337959E-4</c:v>
                </c:pt>
                <c:pt idx="3">
                  <c:v>2.341148056360528E-4</c:v>
                </c:pt>
                <c:pt idx="4">
                  <c:v>2.3654932674940747E-4</c:v>
                </c:pt>
                <c:pt idx="5">
                  <c:v>2.3736195521002117E-4</c:v>
                </c:pt>
                <c:pt idx="6">
                  <c:v>2.381750883109078E-4</c:v>
                </c:pt>
                <c:pt idx="7">
                  <c:v>2.3898869240938255E-4</c:v>
                </c:pt>
                <c:pt idx="8">
                  <c:v>2.3980273386276052E-4</c:v>
                </c:pt>
                <c:pt idx="9">
                  <c:v>2.4224714592546522E-4</c:v>
                </c:pt>
                <c:pt idx="10">
                  <c:v>2.4306260037160746E-4</c:v>
                </c:pt>
                <c:pt idx="11">
                  <c:v>2.4387832395922864E-4</c:v>
                </c:pt>
                <c:pt idx="12">
                  <c:v>2.4469428304564389E-4</c:v>
                </c:pt>
                <c:pt idx="13">
                  <c:v>2.4551044398816828E-4</c:v>
                </c:pt>
                <c:pt idx="14">
                  <c:v>2.4795980152554799E-4</c:v>
                </c:pt>
                <c:pt idx="15">
                  <c:v>2.4877643346566048E-4</c:v>
                </c:pt>
                <c:pt idx="16">
                  <c:v>2.4959309904845785E-4</c:v>
                </c:pt>
                <c:pt idx="17">
                  <c:v>2.5040976463125522E-4</c:v>
                </c:pt>
                <c:pt idx="18">
                  <c:v>2.5122639657136771E-4</c:v>
                </c:pt>
                <c:pt idx="19">
                  <c:v>2.5367575410874742E-4</c:v>
                </c:pt>
                <c:pt idx="20">
                  <c:v>2.5449191505127182E-4</c:v>
                </c:pt>
                <c:pt idx="21">
                  <c:v>2.5530787413768707E-4</c:v>
                </c:pt>
                <c:pt idx="22">
                  <c:v>2.5938346423415515E-4</c:v>
                </c:pt>
                <c:pt idx="23">
                  <c:v>2.6019750568753318E-4</c:v>
                </c:pt>
                <c:pt idx="24">
                  <c:v>2.6101110978600788E-4</c:v>
                </c:pt>
                <c:pt idx="25">
                  <c:v>2.6263687134750821E-4</c:v>
                </c:pt>
                <c:pt idx="26">
                  <c:v>2.6507139246086288E-4</c:v>
                </c:pt>
                <c:pt idx="27">
                  <c:v>2.6588166593353611E-4</c:v>
                </c:pt>
                <c:pt idx="28">
                  <c:v>2.6669126655251205E-4</c:v>
                </c:pt>
                <c:pt idx="29">
                  <c:v>2.6750016067510581E-4</c:v>
                </c:pt>
                <c:pt idx="30">
                  <c:v>2.6830831465863257E-4</c:v>
                </c:pt>
                <c:pt idx="31">
                  <c:v>2.7072799934796225E-4</c:v>
                </c:pt>
                <c:pt idx="32">
                  <c:v>2.7153285634837231E-4</c:v>
                </c:pt>
                <c:pt idx="33">
                  <c:v>2.7233680499629112E-4</c:v>
                </c:pt>
                <c:pt idx="34">
                  <c:v>2.7313981164903367E-4</c:v>
                </c:pt>
                <c:pt idx="35">
                  <c:v>2.7394184266391519E-4</c:v>
                </c:pt>
                <c:pt idx="36">
                  <c:v>2.7634174545454482E-4</c:v>
                </c:pt>
                <c:pt idx="37">
                  <c:v>2.7713953749113345E-4</c:v>
                </c:pt>
                <c:pt idx="38">
                  <c:v>2.7793618567643674E-4</c:v>
                </c:pt>
                <c:pt idx="39">
                  <c:v>2.7873165636776976E-4</c:v>
                </c:pt>
                <c:pt idx="40">
                  <c:v>2.7952591592244773E-4</c:v>
                </c:pt>
                <c:pt idx="41">
                  <c:v>2.8190109133970228E-4</c:v>
                </c:pt>
                <c:pt idx="42">
                  <c:v>2.8269016992091116E-4</c:v>
                </c:pt>
                <c:pt idx="43">
                  <c:v>2.8347786915204056E-4</c:v>
                </c:pt>
                <c:pt idx="44">
                  <c:v>2.8426415539040573E-4</c:v>
                </c:pt>
                <c:pt idx="45">
                  <c:v>2.8504899499332177E-4</c:v>
                </c:pt>
                <c:pt idx="46">
                  <c:v>2.8739449756252629E-4</c:v>
                </c:pt>
                <c:pt idx="47">
                  <c:v>2.8817321419679704E-4</c:v>
                </c:pt>
                <c:pt idx="48">
                  <c:v>2.889503159821943E-4</c:v>
                </c:pt>
                <c:pt idx="49">
                  <c:v>2.8972576927603329E-4</c:v>
                </c:pt>
                <c:pt idx="50">
                  <c:v>2.9049954043562903E-4</c:v>
                </c:pt>
                <c:pt idx="51">
                  <c:v>2.9281042468210845E-4</c:v>
                </c:pt>
                <c:pt idx="52">
                  <c:v>2.9357713087788275E-4</c:v>
                </c:pt>
                <c:pt idx="53">
                  <c:v>2.9434198672598954E-4</c:v>
                </c:pt>
                <c:pt idx="54">
                  <c:v>2.9510495858374393E-4</c:v>
                </c:pt>
                <c:pt idx="55">
                  <c:v>2.958660128084611E-4</c:v>
                </c:pt>
                <c:pt idx="56">
                  <c:v>2.9813733325754046E-4</c:v>
                </c:pt>
                <c:pt idx="57">
                  <c:v>2.9889038052325994E-4</c:v>
                </c:pt>
                <c:pt idx="58">
                  <c:v>2.9964134194251793E-4</c:v>
                </c:pt>
                <c:pt idx="59">
                  <c:v>3.0039018387262946E-4</c:v>
                </c:pt>
                <c:pt idx="60">
                  <c:v>3.0113687267090968E-4</c:v>
                </c:pt>
                <c:pt idx="61">
                  <c:v>3.0336368384791391E-4</c:v>
                </c:pt>
                <c:pt idx="62">
                  <c:v>3.0410142369202031E-4</c:v>
                </c:pt>
                <c:pt idx="63">
                  <c:v>3.0483684219087109E-4</c:v>
                </c:pt>
                <c:pt idx="64">
                  <c:v>3.0556990570178137E-4</c:v>
                </c:pt>
                <c:pt idx="65">
                  <c:v>3.0630058058206633E-4</c:v>
                </c:pt>
                <c:pt idx="66">
                  <c:v>3.0847793701232047E-4</c:v>
                </c:pt>
                <c:pt idx="67">
                  <c:v>3.091987209432554E-4</c:v>
                </c:pt>
                <c:pt idx="68">
                  <c:v>3.099169480301407E-4</c:v>
                </c:pt>
                <c:pt idx="69">
                  <c:v>3.1063258463029147E-4</c:v>
                </c:pt>
                <c:pt idx="70">
                  <c:v>3.113455971010228E-4</c:v>
                </c:pt>
                <c:pt idx="71">
                  <c:v>3.1346855330985184E-4</c:v>
                </c:pt>
                <c:pt idx="72">
                  <c:v>3.1417073283605698E-4</c:v>
                </c:pt>
                <c:pt idx="73">
                  <c:v>3.1487012001941842E-4</c:v>
                </c:pt>
                <c:pt idx="74">
                  <c:v>3.1556668121725121E-4</c:v>
                </c:pt>
                <c:pt idx="75">
                  <c:v>3.1626038278687063E-4</c:v>
                </c:pt>
                <c:pt idx="76">
                  <c:v>3.1832399329959955E-4</c:v>
                </c:pt>
                <c:pt idx="77">
                  <c:v>3.190059199295166E-4</c:v>
                </c:pt>
                <c:pt idx="78">
                  <c:v>3.196848187177958E-4</c:v>
                </c:pt>
                <c:pt idx="79">
                  <c:v>3.203606545887331E-4</c:v>
                </c:pt>
                <c:pt idx="80">
                  <c:v>3.2103338673454692E-4</c:v>
                </c:pt>
                <c:pt idx="81">
                  <c:v>3.2303253841323967E-4</c:v>
                </c:pt>
                <c:pt idx="82">
                  <c:v>3.2369243325055153E-4</c:v>
                </c:pt>
                <c:pt idx="83">
                  <c:v>3.2434901315873591E-4</c:v>
                </c:pt>
                <c:pt idx="84">
                  <c:v>3.2500223589699195E-4</c:v>
                </c:pt>
                <c:pt idx="85">
                  <c:v>3.2565205922451885E-4</c:v>
                </c:pt>
                <c:pt idx="86">
                  <c:v>3.2758071033471634E-4</c:v>
                </c:pt>
                <c:pt idx="87">
                  <c:v>3.282165136113184E-4</c:v>
                </c:pt>
                <c:pt idx="88">
                  <c:v>3.288487062731872E-4</c:v>
                </c:pt>
                <c:pt idx="89">
                  <c:v>3.2947724607952194E-4</c:v>
                </c:pt>
                <c:pt idx="90">
                  <c:v>3.3256367385015614E-4</c:v>
                </c:pt>
                <c:pt idx="91">
                  <c:v>3.3316940946646932E-4</c:v>
                </c:pt>
                <c:pt idx="92">
                  <c:v>3.3377119654164278E-4</c:v>
                </c:pt>
                <c:pt idx="93">
                  <c:v>3.343689928348756E-4</c:v>
                </c:pt>
                <c:pt idx="94">
                  <c:v>3.3613801461492227E-4</c:v>
                </c:pt>
                <c:pt idx="95">
                  <c:v>3.3671942537238453E-4</c:v>
                </c:pt>
                <c:pt idx="96">
                  <c:v>3.3729663414390211E-4</c:v>
                </c:pt>
                <c:pt idx="97">
                  <c:v>3.3786959868867418E-4</c:v>
                </c:pt>
                <c:pt idx="98">
                  <c:v>3.3843827676589995E-4</c:v>
                </c:pt>
                <c:pt idx="99">
                  <c:v>3.401181697842911E-4</c:v>
                </c:pt>
                <c:pt idx="100">
                  <c:v>3.4066927958332339E-4</c:v>
                </c:pt>
                <c:pt idx="101">
                  <c:v>3.4121589171080531E-4</c:v>
                </c:pt>
                <c:pt idx="102">
                  <c:v>3.4175796392593597E-4</c:v>
                </c:pt>
                <c:pt idx="103">
                  <c:v>3.4229545398791459E-4</c:v>
                </c:pt>
                <c:pt idx="104">
                  <c:v>3.438800088469301E-4</c:v>
                </c:pt>
                <c:pt idx="105">
                  <c:v>3.4439874788829247E-4</c:v>
                </c:pt>
                <c:pt idx="106">
                  <c:v>3.4491269357249865E-4</c:v>
                </c:pt>
                <c:pt idx="107">
                  <c:v>3.4542180365874789E-4</c:v>
                </c:pt>
                <c:pt idx="108">
                  <c:v>3.4740904320815913E-4</c:v>
                </c:pt>
                <c:pt idx="109">
                  <c:v>3.4789334169261143E-4</c:v>
                </c:pt>
                <c:pt idx="110">
                  <c:v>3.4837255113430188E-4</c:v>
                </c:pt>
                <c:pt idx="111">
                  <c:v>3.4884662929242968E-4</c:v>
                </c:pt>
                <c:pt idx="112">
                  <c:v>3.49315533926194E-4</c:v>
                </c:pt>
                <c:pt idx="113">
                  <c:v>3.5069078427329791E-4</c:v>
                </c:pt>
                <c:pt idx="114">
                  <c:v>3.5113857240160016E-4</c:v>
                </c:pt>
                <c:pt idx="115">
                  <c:v>3.5158097580153478E-4</c:v>
                </c:pt>
                <c:pt idx="116">
                  <c:v>3.5201795223230108E-4</c:v>
                </c:pt>
                <c:pt idx="117">
                  <c:v>3.5244945945309819E-4</c:v>
                </c:pt>
                <c:pt idx="118">
                  <c:v>3.5371074344766614E-4</c:v>
                </c:pt>
                <c:pt idx="119">
                  <c:v>3.541199514205783E-4</c:v>
                </c:pt>
                <c:pt idx="120">
                  <c:v>3.5452347897951716E-4</c:v>
                </c:pt>
                <c:pt idx="121">
                  <c:v>3.5492128388368193E-4</c:v>
                </c:pt>
                <c:pt idx="122">
                  <c:v>3.5531332389227173E-4</c:v>
                </c:pt>
                <c:pt idx="123">
                  <c:v>3.5645443213658365E-4</c:v>
                </c:pt>
                <c:pt idx="124">
                  <c:v>3.5682299015486567E-4</c:v>
                </c:pt>
                <c:pt idx="125">
                  <c:v>3.5718557207356868E-4</c:v>
                </c:pt>
                <c:pt idx="126">
                  <c:v>3.5754213565189187E-4</c:v>
                </c:pt>
                <c:pt idx="127">
                  <c:v>3.5789263864903444E-4</c:v>
                </c:pt>
                <c:pt idx="128">
                  <c:v>3.5890736174537015E-4</c:v>
                </c:pt>
                <c:pt idx="129">
                  <c:v>3.5923320000978199E-4</c:v>
                </c:pt>
                <c:pt idx="130">
                  <c:v>3.5955276648900916E-4</c:v>
                </c:pt>
                <c:pt idx="131">
                  <c:v>3.5986601894225074E-4</c:v>
                </c:pt>
                <c:pt idx="132">
                  <c:v>3.6017291512870596E-4</c:v>
                </c:pt>
                <c:pt idx="133">
                  <c:v>3.610550436793454E-4</c:v>
                </c:pt>
                <c:pt idx="134">
                  <c:v>3.6133609239064708E-4</c:v>
                </c:pt>
                <c:pt idx="135">
                  <c:v>3.6161057363115831E-4</c:v>
                </c:pt>
                <c:pt idx="136">
                  <c:v>3.6187844516007828E-4</c:v>
                </c:pt>
                <c:pt idx="137">
                  <c:v>3.6213966473660618E-4</c:v>
                </c:pt>
                <c:pt idx="138">
                  <c:v>3.6288298934382922E-4</c:v>
                </c:pt>
                <c:pt idx="139">
                  <c:v>3.631171787027807E-4</c:v>
                </c:pt>
                <c:pt idx="140">
                  <c:v>3.6334450490533595E-4</c:v>
                </c:pt>
                <c:pt idx="141">
                  <c:v>3.6356495339323998E-4</c:v>
                </c:pt>
                <c:pt idx="142">
                  <c:v>3.637786203384207E-4</c:v>
                </c:pt>
                <c:pt idx="143">
                  <c:v>3.6438017046235937E-4</c:v>
                </c:pt>
                <c:pt idx="144">
                  <c:v>3.6456794978138326E-4</c:v>
                </c:pt>
                <c:pt idx="145">
                  <c:v>3.6474956683005207E-4</c:v>
                </c:pt>
                <c:pt idx="146">
                  <c:v>3.6492514546283941E-4</c:v>
                </c:pt>
                <c:pt idx="147">
                  <c:v>3.6509480953421901E-4</c:v>
                </c:pt>
                <c:pt idx="148">
                  <c:v>3.6556955292464747E-4</c:v>
                </c:pt>
                <c:pt idx="149">
                  <c:v>3.657167972951324E-4</c:v>
                </c:pt>
                <c:pt idx="150">
                  <c:v>3.6585874637657772E-4</c:v>
                </c:pt>
                <c:pt idx="151">
                  <c:v>3.659955240234572E-4</c:v>
                </c:pt>
                <c:pt idx="152">
                  <c:v>3.661272540902444E-4</c:v>
                </c:pt>
                <c:pt idx="153">
                  <c:v>3.6649339735478901E-4</c:v>
                </c:pt>
                <c:pt idx="154">
                  <c:v>3.6660617564594371E-4</c:v>
                </c:pt>
                <c:pt idx="155">
                  <c:v>3.6671452562937442E-4</c:v>
                </c:pt>
                <c:pt idx="156">
                  <c:v>3.6681857115955469E-4</c:v>
                </c:pt>
                <c:pt idx="157">
                  <c:v>3.6691843609095831E-4</c:v>
                </c:pt>
                <c:pt idx="158">
                  <c:v>3.6719418583724533E-4</c:v>
                </c:pt>
                <c:pt idx="159">
                  <c:v>3.6727856691827861E-4</c:v>
                </c:pt>
                <c:pt idx="160">
                  <c:v>3.6735938667290338E-4</c:v>
                </c:pt>
                <c:pt idx="161">
                  <c:v>3.6743676895559333E-4</c:v>
                </c:pt>
                <c:pt idx="162">
                  <c:v>3.6751083762082208E-4</c:v>
                </c:pt>
                <c:pt idx="163">
                  <c:v>3.6771440045647782E-4</c:v>
                </c:pt>
                <c:pt idx="164">
                  <c:v>3.6777645319659841E-4</c:v>
                </c:pt>
                <c:pt idx="165">
                  <c:v>3.6783581159162599E-4</c:v>
                </c:pt>
                <c:pt idx="166">
                  <c:v>3.6789259949603434E-4</c:v>
                </c:pt>
                <c:pt idx="167">
                  <c:v>3.6794694076429705E-4</c:v>
                </c:pt>
                <c:pt idx="168">
                  <c:v>3.6809652329694787E-4</c:v>
                </c:pt>
                <c:pt idx="169">
                  <c:v>3.6814231656536448E-4</c:v>
                </c:pt>
                <c:pt idx="170">
                  <c:v>3.6818628247000371E-4</c:v>
                </c:pt>
                <c:pt idx="171">
                  <c:v>3.6822854486533922E-4</c:v>
                </c:pt>
                <c:pt idx="172">
                  <c:v>3.6826922760584466E-4</c:v>
                </c:pt>
                <c:pt idx="173">
                  <c:v>3.6838303644311677E-4</c:v>
                </c:pt>
                <c:pt idx="174">
                  <c:v>3.6841863910903823E-4</c:v>
                </c:pt>
                <c:pt idx="175">
                  <c:v>3.6845328139249788E-4</c:v>
                </c:pt>
                <c:pt idx="176">
                  <c:v>3.6848708714796931E-4</c:v>
                </c:pt>
                <c:pt idx="177">
                  <c:v>3.685201802299262E-4</c:v>
                </c:pt>
                <c:pt idx="178">
                  <c:v>3.6861642197944596E-4</c:v>
                </c:pt>
                <c:pt idx="179">
                  <c:v>3.6864790291208104E-4</c:v>
                </c:pt>
                <c:pt idx="180">
                  <c:v>3.6867929044356981E-4</c:v>
                </c:pt>
                <c:pt idx="181">
                  <c:v>3.6871070842838595E-4</c:v>
                </c:pt>
                <c:pt idx="182">
                  <c:v>3.6874228072100306E-4</c:v>
                </c:pt>
                <c:pt idx="183">
                  <c:v>3.6883916199039672E-4</c:v>
                </c:pt>
                <c:pt idx="184">
                  <c:v>3.6887259005895424E-4</c:v>
                </c:pt>
                <c:pt idx="185">
                  <c:v>3.6890679170768098E-4</c:v>
                </c:pt>
                <c:pt idx="186">
                  <c:v>3.6894189079105053E-4</c:v>
                </c:pt>
                <c:pt idx="187">
                  <c:v>3.6897801116353668E-4</c:v>
                </c:pt>
                <c:pt idx="188">
                  <c:v>3.6909373856043056E-4</c:v>
                </c:pt>
                <c:pt idx="189">
                  <c:v>3.6913518263411924E-4</c:v>
                </c:pt>
                <c:pt idx="190">
                  <c:v>3.6917826726929264E-4</c:v>
                </c:pt>
                <c:pt idx="191">
                  <c:v>3.6922311632042444E-4</c:v>
                </c:pt>
                <c:pt idx="192">
                  <c:v>3.6926985364198829E-4</c:v>
                </c:pt>
                <c:pt idx="193">
                  <c:v>3.6942263377400875E-4</c:v>
                </c:pt>
                <c:pt idx="194">
                  <c:v>3.694781627220373E-4</c:v>
                </c:pt>
                <c:pt idx="195">
                  <c:v>3.6953619921286621E-4</c:v>
                </c:pt>
                <c:pt idx="196">
                  <c:v>3.6959686710096902E-4</c:v>
                </c:pt>
                <c:pt idx="197">
                  <c:v>3.696602902408194E-4</c:v>
                </c:pt>
                <c:pt idx="198">
                  <c:v>3.698683297155927E-4</c:v>
                </c:pt>
                <c:pt idx="199">
                  <c:v>3.6994401240716994E-4</c:v>
                </c:pt>
                <c:pt idx="200">
                  <c:v>3.7002306962286306E-4</c:v>
                </c:pt>
                <c:pt idx="201">
                  <c:v>3.701056252171456E-4</c:v>
                </c:pt>
                <c:pt idx="202">
                  <c:v>3.7019180304449133E-4</c:v>
                </c:pt>
                <c:pt idx="203">
                  <c:v>3.7047330846964372E-4</c:v>
                </c:pt>
                <c:pt idx="204">
                  <c:v>3.7057521377397844E-4</c:v>
                </c:pt>
                <c:pt idx="205">
                  <c:v>3.7068136058374454E-4</c:v>
                </c:pt>
                <c:pt idx="206">
                  <c:v>3.7079184160030662E-4</c:v>
                </c:pt>
                <c:pt idx="207">
                  <c:v>3.7090662491259319E-4</c:v>
                </c:pt>
                <c:pt idx="208">
                  <c:v>3.7127615798199492E-4</c:v>
                </c:pt>
                <c:pt idx="209">
                  <c:v>3.7140751983537448E-4</c:v>
                </c:pt>
                <c:pt idx="210">
                  <c:v>3.7154286866357595E-4</c:v>
                </c:pt>
                <c:pt idx="211">
                  <c:v>3.7168214140241882E-4</c:v>
                </c:pt>
                <c:pt idx="212">
                  <c:v>3.718252749877227E-4</c:v>
                </c:pt>
                <c:pt idx="213">
                  <c:v>3.7227721018059468E-4</c:v>
                </c:pt>
                <c:pt idx="214">
                  <c:v>3.7243515650993713E-4</c:v>
                </c:pt>
                <c:pt idx="215">
                  <c:v>3.7259664836483794E-4</c:v>
                </c:pt>
                <c:pt idx="216">
                  <c:v>3.7276162268111662E-4</c:v>
                </c:pt>
                <c:pt idx="217">
                  <c:v>3.7293001639459266E-4</c:v>
                </c:pt>
                <c:pt idx="218">
                  <c:v>3.7345508327639969E-4</c:v>
                </c:pt>
                <c:pt idx="219">
                  <c:v>3.7363652393686004E-4</c:v>
                </c:pt>
                <c:pt idx="220">
                  <c:v>3.7382106867361512E-4</c:v>
                </c:pt>
                <c:pt idx="221">
                  <c:v>3.7400865442248452E-4</c:v>
                </c:pt>
                <c:pt idx="222">
                  <c:v>3.7419921811928769E-4</c:v>
                </c:pt>
                <c:pt idx="223">
                  <c:v>3.7478814625549467E-4</c:v>
                </c:pt>
                <c:pt idx="224">
                  <c:v>3.7498999110222779E-4</c:v>
                </c:pt>
                <c:pt idx="225">
                  <c:v>3.7519449857599215E-4</c:v>
                </c:pt>
                <c:pt idx="226">
                  <c:v>3.7540160561260719E-4</c:v>
                </c:pt>
                <c:pt idx="227">
                  <c:v>3.756112491478924E-4</c:v>
                </c:pt>
                <c:pt idx="228">
                  <c:v>3.7625476810396413E-4</c:v>
                </c:pt>
                <c:pt idx="229">
                  <c:v>3.7647392699212499E-4</c:v>
                </c:pt>
                <c:pt idx="230">
                  <c:v>3.7669530705805349E-4</c:v>
                </c:pt>
                <c:pt idx="231">
                  <c:v>3.7691884523756913E-4</c:v>
                </c:pt>
                <c:pt idx="232">
                  <c:v>3.7714447846649141E-4</c:v>
                </c:pt>
                <c:pt idx="233">
                  <c:v>3.7783331780789269E-4</c:v>
                </c:pt>
                <c:pt idx="234">
                  <c:v>3.7806670059263624E-4</c:v>
                </c:pt>
                <c:pt idx="235">
                  <c:v>3.7830186310588391E-4</c:v>
                </c:pt>
                <c:pt idx="236">
                  <c:v>3.7853874228345507E-4</c:v>
                </c:pt>
                <c:pt idx="237">
                  <c:v>3.7877727506116927E-4</c:v>
                </c:pt>
                <c:pt idx="238">
                  <c:v>3.7950216435336494E-4</c:v>
                </c:pt>
                <c:pt idx="239">
                  <c:v>3.7974668088984617E-4</c:v>
                </c:pt>
                <c:pt idx="240">
                  <c:v>3.799925357055678E-4</c:v>
                </c:pt>
                <c:pt idx="241">
                  <c:v>3.802396657363495E-4</c:v>
                </c:pt>
                <c:pt idx="242">
                  <c:v>3.8048800791801055E-4</c:v>
                </c:pt>
                <c:pt idx="243">
                  <c:v>3.8123967672646546E-4</c:v>
                </c:pt>
                <c:pt idx="244">
                  <c:v>3.8149223686983927E-4</c:v>
                </c:pt>
                <c:pt idx="245">
                  <c:v>3.8174569384318995E-4</c:v>
                </c:pt>
                <c:pt idx="246">
                  <c:v>3.8199998458233699E-4</c:v>
                </c:pt>
                <c:pt idx="247">
                  <c:v>3.8225504602309995E-4</c:v>
                </c:pt>
                <c:pt idx="248">
                  <c:v>3.8302422391327885E-4</c:v>
                </c:pt>
                <c:pt idx="249">
                  <c:v>3.8328173751870021E-4</c:v>
                </c:pt>
                <c:pt idx="250">
                  <c:v>3.8353970650483479E-4</c:v>
                </c:pt>
                <c:pt idx="251">
                  <c:v>3.8379806780750226E-4</c:v>
                </c:pt>
                <c:pt idx="252">
                  <c:v>3.8405675836252195E-4</c:v>
                </c:pt>
                <c:pt idx="253">
                  <c:v>3.8483417489988973E-4</c:v>
                </c:pt>
                <c:pt idx="254">
                  <c:v>3.8509355182251355E-4</c:v>
                </c:pt>
                <c:pt idx="255">
                  <c:v>3.8535294267658706E-4</c:v>
                </c:pt>
                <c:pt idx="256">
                  <c:v>3.8561228439792976E-4</c:v>
                </c:pt>
                <c:pt idx="257">
                  <c:v>3.8587151392236124E-4</c:v>
                </c:pt>
                <c:pt idx="258">
                  <c:v>3.8664789867238271E-4</c:v>
                </c:pt>
                <c:pt idx="259">
                  <c:v>3.8690604876736386E-4</c:v>
                </c:pt>
                <c:pt idx="260">
                  <c:v>3.8716377134453121E-4</c:v>
                </c:pt>
                <c:pt idx="261">
                  <c:v>3.8742100333970421E-4</c:v>
                </c:pt>
                <c:pt idx="262">
                  <c:v>3.8767768168870229E-4</c:v>
                </c:pt>
                <c:pt idx="263">
                  <c:v>3.884437642168423E-4</c:v>
                </c:pt>
                <c:pt idx="264">
                  <c:v>3.8869759733933584E-4</c:v>
                </c:pt>
                <c:pt idx="265">
                  <c:v>3.8895056149475195E-4</c:v>
                </c:pt>
                <c:pt idx="266">
                  <c:v>3.8920259361891011E-4</c:v>
                </c:pt>
                <c:pt idx="267">
                  <c:v>3.8945363064762982E-4</c:v>
                </c:pt>
                <c:pt idx="268">
                  <c:v>3.9020014051935315E-4</c:v>
                </c:pt>
                <c:pt idx="269">
                  <c:v>3.9044656652451395E-4</c:v>
                </c:pt>
                <c:pt idx="270">
                  <c:v>3.9069168211333378E-4</c:v>
                </c:pt>
                <c:pt idx="271">
                  <c:v>3.909354383273838E-4</c:v>
                </c:pt>
                <c:pt idx="272">
                  <c:v>3.9117784263124211E-4</c:v>
                </c:pt>
                <c:pt idx="273">
                  <c:v>3.9189715978496531E-4</c:v>
                </c:pt>
                <c:pt idx="274">
                  <c:v>3.9213437215135518E-4</c:v>
                </c:pt>
                <c:pt idx="275">
                  <c:v>3.9237034045920251E-4</c:v>
                </c:pt>
                <c:pt idx="276">
                  <c:v>3.9260508627883707E-4</c:v>
                </c:pt>
                <c:pt idx="277">
                  <c:v>3.9353227608184503E-4</c:v>
                </c:pt>
                <c:pt idx="278">
                  <c:v>3.9376123301536353E-4</c:v>
                </c:pt>
                <c:pt idx="279">
                  <c:v>3.9398909688264825E-4</c:v>
                </c:pt>
                <c:pt idx="280">
                  <c:v>3.9421588925402909E-4</c:v>
                </c:pt>
                <c:pt idx="281">
                  <c:v>3.9511277518710996E-4</c:v>
                </c:pt>
                <c:pt idx="282">
                  <c:v>3.9533453363391864E-4</c:v>
                </c:pt>
                <c:pt idx="283">
                  <c:v>3.9555535000680247E-4</c:v>
                </c:pt>
                <c:pt idx="284">
                  <c:v>3.9577524587609115E-4</c:v>
                </c:pt>
                <c:pt idx="285">
                  <c:v>3.9599424281211453E-4</c:v>
                </c:pt>
                <c:pt idx="286">
                  <c:v>3.9664605572389139E-4</c:v>
                </c:pt>
                <c:pt idx="287">
                  <c:v>3.9686167263015197E-4</c:v>
                </c:pt>
                <c:pt idx="288">
                  <c:v>3.9707649845479643E-4</c:v>
                </c:pt>
                <c:pt idx="289">
                  <c:v>3.9729055476815455E-4</c:v>
                </c:pt>
                <c:pt idx="290">
                  <c:v>3.9750386314055621E-4</c:v>
                </c:pt>
                <c:pt idx="291">
                  <c:v>3.9813951631532068E-4</c:v>
                </c:pt>
                <c:pt idx="292">
                  <c:v>3.9835004862719478E-4</c:v>
                </c:pt>
                <c:pt idx="293">
                  <c:v>3.9855994084976148E-4</c:v>
                </c:pt>
                <c:pt idx="294">
                  <c:v>3.9876921455335072E-4</c:v>
                </c:pt>
                <c:pt idx="295">
                  <c:v>3.9897789130829232E-4</c:v>
                </c:pt>
                <c:pt idx="296">
                  <c:v>3.9960055558452924E-4</c:v>
                </c:pt>
                <c:pt idx="297">
                  <c:v>3.9980706024817842E-4</c:v>
                </c:pt>
                <c:pt idx="298">
                  <c:v>4.0001307581482903E-4</c:v>
                </c:pt>
                <c:pt idx="299">
                  <c:v>4.00218623854811E-4</c:v>
                </c:pt>
                <c:pt idx="300">
                  <c:v>4.0042372593845405E-4</c:v>
                </c:pt>
                <c:pt idx="301">
                  <c:v>4.0103657215464838E-4</c:v>
                </c:pt>
                <c:pt idx="302">
                  <c:v>4.0124010611623426E-4</c:v>
                </c:pt>
                <c:pt idx="303">
                  <c:v>4.0144330197313039E-4</c:v>
                </c:pt>
                <c:pt idx="304">
                  <c:v>4.0164618129566671E-4</c:v>
                </c:pt>
                <c:pt idx="305">
                  <c:v>4.0184876565417288E-4</c:v>
                </c:pt>
                <c:pt idx="306">
                  <c:v>4.0245496464880941E-4</c:v>
                </c:pt>
                <c:pt idx="307">
                  <c:v>4.0265658485449365E-4</c:v>
                </c:pt>
                <c:pt idx="308">
                  <c:v>4.0285801794779692E-4</c:v>
                </c:pt>
                <c:pt idx="309">
                  <c:v>4.0305928549904914E-4</c:v>
                </c:pt>
                <c:pt idx="310">
                  <c:v>4.032604090785801E-4</c:v>
                </c:pt>
                <c:pt idx="311">
                  <c:v>4.0386313169014367E-4</c:v>
                </c:pt>
                <c:pt idx="312">
                  <c:v>4.040638950860879E-4</c:v>
                </c:pt>
                <c:pt idx="313">
                  <c:v>4.0426462236195997E-4</c:v>
                </c:pt>
                <c:pt idx="314">
                  <c:v>4.0446533508808977E-4</c:v>
                </c:pt>
                <c:pt idx="315">
                  <c:v>4.0466605483480708E-4</c:v>
                </c:pt>
                <c:pt idx="316">
                  <c:v>4.0526847190178259E-4</c:v>
                </c:pt>
                <c:pt idx="317">
                  <c:v>4.0546943543414842E-4</c:v>
                </c:pt>
                <c:pt idx="318">
                  <c:v>4.0567051383875086E-4</c:v>
                </c:pt>
                <c:pt idx="319">
                  <c:v>4.0587172868591985E-4</c:v>
                </c:pt>
                <c:pt idx="320">
                  <c:v>4.0607310154598518E-4</c:v>
                </c:pt>
                <c:pt idx="321">
                  <c:v>4.0667838390685753E-4</c:v>
                </c:pt>
                <c:pt idx="322">
                  <c:v>4.0688060452180651E-4</c:v>
                </c:pt>
                <c:pt idx="323">
                  <c:v>4.0708309100130098E-4</c:v>
                </c:pt>
                <c:pt idx="324">
                  <c:v>4.0728586491567078E-4</c:v>
                </c:pt>
                <c:pt idx="325">
                  <c:v>4.0748894783524569E-4</c:v>
                </c:pt>
                <c:pt idx="326">
                  <c:v>4.0810026632849967E-4</c:v>
                </c:pt>
                <c:pt idx="327">
                  <c:v>4.0830480097219353E-4</c:v>
                </c:pt>
                <c:pt idx="328">
                  <c:v>4.085097524727416E-4</c:v>
                </c:pt>
                <c:pt idx="329">
                  <c:v>4.0871514240047382E-4</c:v>
                </c:pt>
                <c:pt idx="330">
                  <c:v>4.0892099232572003E-4</c:v>
                </c:pt>
                <c:pt idx="331">
                  <c:v>4.0954151778984055E-4</c:v>
                </c:pt>
                <c:pt idx="332">
                  <c:v>4.0974942340844085E-4</c:v>
                </c:pt>
                <c:pt idx="333">
                  <c:v>4.0995789687620418E-4</c:v>
                </c:pt>
                <c:pt idx="334">
                  <c:v>4.1016694881238294E-4</c:v>
                </c:pt>
                <c:pt idx="335">
                  <c:v>4.1037654603191912E-4</c:v>
                </c:pt>
                <c:pt idx="336">
                  <c:v>4.1100816802931781E-4</c:v>
                </c:pt>
                <c:pt idx="337">
                  <c:v>4.112195050209292E-4</c:v>
                </c:pt>
                <c:pt idx="338">
                  <c:v>4.1143116661522072E-4</c:v>
                </c:pt>
                <c:pt idx="339">
                  <c:v>4.1164310867605693E-4</c:v>
                </c:pt>
                <c:pt idx="340">
                  <c:v>4.1270548121366681E-4</c:v>
                </c:pt>
                <c:pt idx="341">
                  <c:v>4.1291817921492634E-4</c:v>
                </c:pt>
                <c:pt idx="342">
                  <c:v>4.1313084872978225E-4</c:v>
                </c:pt>
                <c:pt idx="343">
                  <c:v>4.1334344562209916E-4</c:v>
                </c:pt>
                <c:pt idx="344">
                  <c:v>4.1398035920246095E-4</c:v>
                </c:pt>
                <c:pt idx="345">
                  <c:v>4.1419222424326704E-4</c:v>
                </c:pt>
                <c:pt idx="346">
                  <c:v>4.1440379598085673E-4</c:v>
                </c:pt>
                <c:pt idx="347">
                  <c:v>4.1461503027909468E-4</c:v>
                </c:pt>
                <c:pt idx="348">
                  <c:v>4.1482588300184527E-4</c:v>
                </c:pt>
                <c:pt idx="349">
                  <c:v>4.1545571035581878E-4</c:v>
                </c:pt>
                <c:pt idx="350">
                  <c:v>4.1566459541526559E-4</c:v>
                </c:pt>
                <c:pt idx="351">
                  <c:v>4.1587287821854782E-4</c:v>
                </c:pt>
                <c:pt idx="352">
                  <c:v>4.1608051462952995E-4</c:v>
                </c:pt>
                <c:pt idx="353">
                  <c:v>4.1628746051207655E-4</c:v>
                </c:pt>
                <c:pt idx="354">
                  <c:v>4.1690371362774852E-4</c:v>
                </c:pt>
                <c:pt idx="355">
                  <c:v>4.1710745603519832E-4</c:v>
                </c:pt>
                <c:pt idx="356">
                  <c:v>4.1731028723353524E-4</c:v>
                </c:pt>
                <c:pt idx="357">
                  <c:v>4.1751216308662389E-4</c:v>
                </c:pt>
                <c:pt idx="358">
                  <c:v>4.1771303945832875E-4</c:v>
                </c:pt>
                <c:pt idx="359">
                  <c:v>4.1830923032378593E-4</c:v>
                </c:pt>
                <c:pt idx="360">
                  <c:v>4.1850566740860099E-4</c:v>
                </c:pt>
                <c:pt idx="361">
                  <c:v>4.1870088433135493E-4</c:v>
                </c:pt>
                <c:pt idx="362">
                  <c:v>4.188948369559123E-4</c:v>
                </c:pt>
                <c:pt idx="363">
                  <c:v>4.1908748114613764E-4</c:v>
                </c:pt>
                <c:pt idx="364">
                  <c:v>4.1965712174946683E-4</c:v>
                </c:pt>
                <c:pt idx="365">
                  <c:v>4.1984409084100941E-4</c:v>
                </c:pt>
                <c:pt idx="366">
                  <c:v>4.2002953081754263E-4</c:v>
                </c:pt>
                <c:pt idx="367">
                  <c:v>4.2021339754293098E-4</c:v>
                </c:pt>
                <c:pt idx="368">
                  <c:v>4.2039564688103908E-4</c:v>
                </c:pt>
                <c:pt idx="369">
                  <c:v>4.2093224921032707E-4</c:v>
                </c:pt>
                <c:pt idx="370">
                  <c:v>4.2110758763795939E-4</c:v>
                </c:pt>
                <c:pt idx="371">
                  <c:v>4.212810879976341E-4</c:v>
                </c:pt>
                <c:pt idx="372">
                  <c:v>4.2145270615321571E-4</c:v>
                </c:pt>
                <c:pt idx="373">
                  <c:v>4.2162239796856882E-4</c:v>
                </c:pt>
                <c:pt idx="374">
                  <c:v>4.2211947401190231E-4</c:v>
                </c:pt>
                <c:pt idx="375">
                  <c:v>4.2228101910498663E-4</c:v>
                </c:pt>
                <c:pt idx="376">
                  <c:v>4.2244041717716516E-4</c:v>
                </c:pt>
                <c:pt idx="377">
                  <c:v>4.2259762409230228E-4</c:v>
                </c:pt>
                <c:pt idx="378">
                  <c:v>4.2275259571426268E-4</c:v>
                </c:pt>
                <c:pt idx="379">
                  <c:v>4.2320365745972846E-4</c:v>
                </c:pt>
                <c:pt idx="380">
                  <c:v>4.2334924654762704E-4</c:v>
                </c:pt>
                <c:pt idx="381">
                  <c:v>4.2349237966167154E-4</c:v>
                </c:pt>
                <c:pt idx="382">
                  <c:v>4.2363301266572646E-4</c:v>
                </c:pt>
                <c:pt idx="383">
                  <c:v>4.237711014236564E-4</c:v>
                </c:pt>
                <c:pt idx="384">
                  <c:v>4.2416966085934122E-4</c:v>
                </c:pt>
                <c:pt idx="385">
                  <c:v>4.2429713127141639E-4</c:v>
                </c:pt>
                <c:pt idx="386">
                  <c:v>4.2442183675668913E-4</c:v>
                </c:pt>
                <c:pt idx="387">
                  <c:v>4.245437331790241E-4</c:v>
                </c:pt>
                <c:pt idx="388">
                  <c:v>4.246627764022858E-4</c:v>
                </c:pt>
                <c:pt idx="389">
                  <c:v>4.2500234551627646E-4</c:v>
                </c:pt>
                <c:pt idx="390">
                  <c:v>4.2510953458189038E-4</c:v>
                </c:pt>
                <c:pt idx="391">
                  <c:v>4.2521364976775368E-4</c:v>
                </c:pt>
                <c:pt idx="392">
                  <c:v>4.2531464693773091E-4</c:v>
                </c:pt>
                <c:pt idx="393">
                  <c:v>4.2541248195568664E-4</c:v>
                </c:pt>
                <c:pt idx="394">
                  <c:v>4.2568657273606993E-4</c:v>
                </c:pt>
                <c:pt idx="395">
                  <c:v>4.2577131778458492E-4</c:v>
                </c:pt>
                <c:pt idx="396">
                  <c:v>4.2585268000040099E-4</c:v>
                </c:pt>
                <c:pt idx="397">
                  <c:v>4.2593072310142117E-4</c:v>
                </c:pt>
                <c:pt idx="398">
                  <c:v>4.2600559082178226E-4</c:v>
                </c:pt>
                <c:pt idx="399">
                  <c:v>4.2621190058106281E-4</c:v>
                </c:pt>
                <c:pt idx="400">
                  <c:v>4.2627482566093944E-4</c:v>
                </c:pt>
                <c:pt idx="401">
                  <c:v>4.2633495480123303E-4</c:v>
                </c:pt>
                <c:pt idx="402">
                  <c:v>4.2639236389015872E-4</c:v>
                </c:pt>
                <c:pt idx="403">
                  <c:v>4.2644712881593176E-4</c:v>
                </c:pt>
                <c:pt idx="404">
                  <c:v>4.2659631749648712E-4</c:v>
                </c:pt>
                <c:pt idx="405">
                  <c:v>4.2664126465180168E-4</c:v>
                </c:pt>
                <c:pt idx="406">
                  <c:v>4.2668394708503959E-4</c:v>
                </c:pt>
                <c:pt idx="407">
                  <c:v>4.2672444068441617E-4</c:v>
                </c:pt>
                <c:pt idx="408">
                  <c:v>4.267628213381466E-4</c:v>
                </c:pt>
                <c:pt idx="409">
                  <c:v>4.2686604450761285E-4</c:v>
                </c:pt>
                <c:pt idx="410">
                  <c:v>4.2689673226091067E-4</c:v>
                </c:pt>
                <c:pt idx="411">
                  <c:v>4.269256865096384E-4</c:v>
                </c:pt>
                <c:pt idx="412">
                  <c:v>4.2695298314201124E-4</c:v>
                </c:pt>
                <c:pt idx="413">
                  <c:v>4.2697869804624435E-4</c:v>
                </c:pt>
                <c:pt idx="414">
                  <c:v>4.2704711127225769E-4</c:v>
                </c:pt>
                <c:pt idx="415">
                  <c:v>4.2706725814608415E-4</c:v>
                </c:pt>
                <c:pt idx="416">
                  <c:v>4.2708620273284703E-4</c:v>
                </c:pt>
                <c:pt idx="417">
                  <c:v>4.2710402092076142E-4</c:v>
                </c:pt>
                <c:pt idx="418">
                  <c:v>4.2712078859804262E-4</c:v>
                </c:pt>
                <c:pt idx="419">
                  <c:v>4.2716554744823916E-4</c:v>
                </c:pt>
                <c:pt idx="420">
                  <c:v>4.2717887196513964E-4</c:v>
                </c:pt>
                <c:pt idx="421">
                  <c:v>4.2719152541248299E-4</c:v>
                </c:pt>
                <c:pt idx="422">
                  <c:v>4.2720358367848442E-4</c:v>
                </c:pt>
                <c:pt idx="423">
                  <c:v>4.2721512265135912E-4</c:v>
                </c:pt>
                <c:pt idx="424">
                  <c:v>4.2724738269337494E-4</c:v>
                </c:pt>
                <c:pt idx="425">
                  <c:v>4.2725760337589483E-4</c:v>
                </c:pt>
                <c:pt idx="426">
                  <c:v>4.2726768420636404E-4</c:v>
                </c:pt>
                <c:pt idx="427">
                  <c:v>4.2727770107299783E-4</c:v>
                </c:pt>
                <c:pt idx="428">
                  <c:v>4.2728772986401134E-4</c:v>
                </c:pt>
                <c:pt idx="429">
                  <c:v>4.273186466654826E-4</c:v>
                </c:pt>
                <c:pt idx="430">
                  <c:v>4.2732948203616722E-4</c:v>
                </c:pt>
                <c:pt idx="431">
                  <c:v>4.2734070877230773E-4</c:v>
                </c:pt>
                <c:pt idx="432">
                  <c:v>4.2735240276211921E-4</c:v>
                </c:pt>
                <c:pt idx="433">
                  <c:v>4.2736463989381698E-4</c:v>
                </c:pt>
                <c:pt idx="434">
                  <c:v>4.2740536902237972E-4</c:v>
                </c:pt>
                <c:pt idx="435">
                  <c:v>4.2742053760377456E-4</c:v>
                </c:pt>
                <c:pt idx="436">
                  <c:v>4.2743662876813164E-4</c:v>
                </c:pt>
                <c:pt idx="437">
                  <c:v>4.2745371840366626E-4</c:v>
                </c:pt>
                <c:pt idx="438">
                  <c:v>4.2747188239859361E-4</c:v>
                </c:pt>
                <c:pt idx="439">
                  <c:v>4.2753357942188402E-4</c:v>
                </c:pt>
                <c:pt idx="440">
                  <c:v>4.2755679973653432E-4</c:v>
                </c:pt>
                <c:pt idx="441">
                  <c:v>4.275814738516534E-4</c:v>
                </c:pt>
                <c:pt idx="442">
                  <c:v>4.2760767765545653E-4</c:v>
                </c:pt>
                <c:pt idx="443">
                  <c:v>4.2763548703615879E-4</c:v>
                </c:pt>
                <c:pt idx="444">
                  <c:v>4.2772930752181298E-4</c:v>
                </c:pt>
                <c:pt idx="445">
                  <c:v>4.2776429809226416E-4</c:v>
                </c:pt>
                <c:pt idx="446">
                  <c:v>4.2780127368069064E-4</c:v>
                </c:pt>
                <c:pt idx="447">
                  <c:v>4.2784031017530761E-4</c:v>
                </c:pt>
                <c:pt idx="448">
                  <c:v>4.2788148346433022E-4</c:v>
                </c:pt>
                <c:pt idx="449">
                  <c:v>4.2801858297998428E-4</c:v>
                </c:pt>
                <c:pt idx="450">
                  <c:v>4.2806906232878178E-4</c:v>
                </c:pt>
                <c:pt idx="451">
                  <c:v>4.2812205791306098E-4</c:v>
                </c:pt>
                <c:pt idx="452">
                  <c:v>4.2817764562103712E-4</c:v>
                </c:pt>
                <c:pt idx="453">
                  <c:v>4.2823590134092546E-4</c:v>
                </c:pt>
                <c:pt idx="454">
                  <c:v>4.2842743545421554E-4</c:v>
                </c:pt>
                <c:pt idx="455">
                  <c:v>4.2849712210390464E-4</c:v>
                </c:pt>
                <c:pt idx="456">
                  <c:v>4.2856985620658199E-4</c:v>
                </c:pt>
                <c:pt idx="457">
                  <c:v>4.2864571365046274E-4</c:v>
                </c:pt>
                <c:pt idx="458">
                  <c:v>4.2872477032376215E-4</c:v>
                </c:pt>
                <c:pt idx="459">
                  <c:v>4.2898189460232434E-4</c:v>
                </c:pt>
                <c:pt idx="460">
                  <c:v>4.2907450707545047E-4</c:v>
                </c:pt>
                <c:pt idx="461">
                  <c:v>4.291706982190713E-4</c:v>
                </c:pt>
                <c:pt idx="462">
                  <c:v>4.2927054392140199E-4</c:v>
                </c:pt>
                <c:pt idx="463">
                  <c:v>4.293741200706579E-4</c:v>
                </c:pt>
                <c:pt idx="464">
                  <c:v>4.2970799008212835E-4</c:v>
                </c:pt>
                <c:pt idx="465">
                  <c:v>4.2982724690123684E-4</c:v>
                </c:pt>
                <c:pt idx="466">
                  <c:v>4.2995061360834649E-4</c:v>
                </c:pt>
                <c:pt idx="467">
                  <c:v>4.3007850900944703E-4</c:v>
                </c:pt>
                <c:pt idx="468">
                  <c:v>4.3021126392042008E-4</c:v>
                </c:pt>
                <c:pt idx="469">
                  <c:v>4.3063812474310615E-4</c:v>
                </c:pt>
                <c:pt idx="470">
                  <c:v>4.3078975672410108E-4</c:v>
                </c:pt>
                <c:pt idx="471">
                  <c:v>4.309459677302344E-4</c:v>
                </c:pt>
                <c:pt idx="472">
                  <c:v>4.311067016645593E-4</c:v>
                </c:pt>
                <c:pt idx="473">
                  <c:v>4.3127190243012899E-4</c:v>
                </c:pt>
                <c:pt idx="474">
                  <c:v>4.3179374474483831E-4</c:v>
                </c:pt>
                <c:pt idx="475">
                  <c:v>4.3197625186591884E-4</c:v>
                </c:pt>
                <c:pt idx="476">
                  <c:v>4.3216294533350997E-4</c:v>
                </c:pt>
                <c:pt idx="477">
                  <c:v>4.3235376905066491E-4</c:v>
                </c:pt>
                <c:pt idx="478">
                  <c:v>4.3254866692043689E-4</c:v>
                </c:pt>
                <c:pt idx="479">
                  <c:v>4.3315724447598664E-4</c:v>
                </c:pt>
                <c:pt idx="480">
                  <c:v>4.3336787798675842E-4</c:v>
                </c:pt>
                <c:pt idx="481">
                  <c:v>4.3358230516541308E-4</c:v>
                </c:pt>
                <c:pt idx="482">
                  <c:v>4.338004699150038E-4</c:v>
                </c:pt>
                <c:pt idx="483">
                  <c:v>4.3402231613858379E-4</c:v>
                </c:pt>
                <c:pt idx="484">
                  <c:v>4.3470938268379099E-4</c:v>
                </c:pt>
                <c:pt idx="485">
                  <c:v>4.3494539383385973E-4</c:v>
                </c:pt>
                <c:pt idx="486">
                  <c:v>4.3518480597318362E-4</c:v>
                </c:pt>
                <c:pt idx="487">
                  <c:v>4.3542756300481579E-4</c:v>
                </c:pt>
                <c:pt idx="488">
                  <c:v>4.3567360883180949E-4</c:v>
                </c:pt>
                <c:pt idx="489">
                  <c:v>4.3643091811549126E-4</c:v>
                </c:pt>
                <c:pt idx="490">
                  <c:v>4.3668955815446268E-4</c:v>
                </c:pt>
                <c:pt idx="491">
                  <c:v>4.3695120650406145E-4</c:v>
                </c:pt>
                <c:pt idx="492">
                  <c:v>4.3721580706734082E-4</c:v>
                </c:pt>
                <c:pt idx="493">
                  <c:v>4.3748330374735389E-4</c:v>
                </c:pt>
                <c:pt idx="494">
                  <c:v>4.3830260951832731E-4</c:v>
                </c:pt>
                <c:pt idx="495">
                  <c:v>4.3858112969580711E-4</c:v>
                </c:pt>
                <c:pt idx="496">
                  <c:v>4.3886226550528653E-4</c:v>
                </c:pt>
                <c:pt idx="497">
                  <c:v>4.3914596084981876E-4</c:v>
                </c:pt>
                <c:pt idx="498">
                  <c:v>4.394321596324569E-4</c:v>
                </c:pt>
                <c:pt idx="499">
                  <c:v>4.403052156395391E-4</c:v>
                </c:pt>
                <c:pt idx="500">
                  <c:v>4.4060086720513298E-4</c:v>
                </c:pt>
                <c:pt idx="501">
                  <c:v>4.408987417240987E-4</c:v>
                </c:pt>
                <c:pt idx="502">
                  <c:v>4.4119878309948946E-4</c:v>
                </c:pt>
                <c:pt idx="503">
                  <c:v>4.4150093523435843E-4</c:v>
                </c:pt>
                <c:pt idx="504">
                  <c:v>4.4241949522636647E-4</c:v>
                </c:pt>
                <c:pt idx="505">
                  <c:v>4.427295294296801E-4</c:v>
                </c:pt>
                <c:pt idx="506">
                  <c:v>4.4304139390773784E-4</c:v>
                </c:pt>
                <c:pt idx="507">
                  <c:v>4.4335503256359287E-4</c:v>
                </c:pt>
                <c:pt idx="508">
                  <c:v>4.4367038930029834E-4</c:v>
                </c:pt>
                <c:pt idx="509">
                  <c:v>4.4462620702604929E-4</c:v>
                </c:pt>
                <c:pt idx="510">
                  <c:v>4.4494787511668838E-4</c:v>
                </c:pt>
                <c:pt idx="511">
                  <c:v>4.4527098080344383E-4</c:v>
                </c:pt>
                <c:pt idx="512">
                  <c:v>4.4559546798936879E-4</c:v>
                </c:pt>
                <c:pt idx="513">
                  <c:v>4.4592128057751646E-4</c:v>
                </c:pt>
                <c:pt idx="514">
                  <c:v>4.4690610978582752E-4</c:v>
                </c:pt>
                <c:pt idx="515">
                  <c:v>4.4723666301339776E-4</c:v>
                </c:pt>
                <c:pt idx="516">
                  <c:v>4.4756826115845659E-4</c:v>
                </c:pt>
                <c:pt idx="517">
                  <c:v>4.4790084812405725E-4</c:v>
                </c:pt>
                <c:pt idx="518">
                  <c:v>4.4823436781325277E-4</c:v>
                </c:pt>
                <c:pt idx="519">
                  <c:v>4.4923996225294094E-4</c:v>
                </c:pt>
                <c:pt idx="520">
                  <c:v>4.4957665186704806E-4</c:v>
                </c:pt>
                <c:pt idx="521">
                  <c:v>4.4991399372001602E-4</c:v>
                </c:pt>
                <c:pt idx="522">
                  <c:v>4.5025193171489798E-4</c:v>
                </c:pt>
                <c:pt idx="523">
                  <c:v>4.5059040975474712E-4</c:v>
                </c:pt>
                <c:pt idx="524">
                  <c:v>4.5160852317462953E-4</c:v>
                </c:pt>
                <c:pt idx="525">
                  <c:v>4.5194860042487917E-4</c:v>
                </c:pt>
                <c:pt idx="526">
                  <c:v>4.5228893723536193E-4</c:v>
                </c:pt>
                <c:pt idx="527">
                  <c:v>4.52629477509131E-4</c:v>
                </c:pt>
                <c:pt idx="528">
                  <c:v>4.5297016514923941E-4</c:v>
                </c:pt>
                <c:pt idx="529">
                  <c:v>4.5399255129813313E-4</c:v>
                </c:pt>
                <c:pt idx="530">
                  <c:v>4.5433326743413106E-4</c:v>
                </c:pt>
                <c:pt idx="531">
                  <c:v>4.5467385045173432E-4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742208"/>
        <c:axId val="691743744"/>
      </c:scatterChart>
      <c:valAx>
        <c:axId val="6917422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91743744"/>
        <c:crosses val="autoZero"/>
        <c:crossBetween val="midCat"/>
      </c:valAx>
      <c:valAx>
        <c:axId val="6917437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91742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71266091738528E-2"/>
          <c:y val="3.6213991769547323E-2"/>
          <c:w val="0.86725659292588431"/>
          <c:h val="0.83292829137098601"/>
        </c:manualLayout>
      </c:layout>
      <c:scatterChart>
        <c:scatterStyle val="lineMarker"/>
        <c:varyColors val="0"/>
        <c:ser>
          <c:idx val="2"/>
          <c:order val="0"/>
          <c:tx>
            <c:v>Basis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'Delta 6M '!$E$2:$E$20</c:f>
              <c:numCache>
                <c:formatCode>ddd\,\ dd\-mmm\-yyyy</c:formatCode>
                <c:ptCount val="19"/>
                <c:pt idx="0">
                  <c:v>41968</c:v>
                </c:pt>
                <c:pt idx="1">
                  <c:v>42002</c:v>
                </c:pt>
                <c:pt idx="2">
                  <c:v>42030</c:v>
                </c:pt>
                <c:pt idx="3">
                  <c:v>42060</c:v>
                </c:pt>
                <c:pt idx="4">
                  <c:v>42088</c:v>
                </c:pt>
                <c:pt idx="5">
                  <c:v>42121</c:v>
                </c:pt>
                <c:pt idx="6">
                  <c:v>42149</c:v>
                </c:pt>
                <c:pt idx="7">
                  <c:v>42180</c:v>
                </c:pt>
                <c:pt idx="8">
                  <c:v>42212</c:v>
                </c:pt>
                <c:pt idx="9">
                  <c:v>42241</c:v>
                </c:pt>
                <c:pt idx="10">
                  <c:v>42272</c:v>
                </c:pt>
                <c:pt idx="11">
                  <c:v>42303</c:v>
                </c:pt>
                <c:pt idx="12">
                  <c:v>42333</c:v>
                </c:pt>
                <c:pt idx="13">
                  <c:v>42366</c:v>
                </c:pt>
                <c:pt idx="14">
                  <c:v>42394</c:v>
                </c:pt>
                <c:pt idx="15">
                  <c:v>42425</c:v>
                </c:pt>
                <c:pt idx="16">
                  <c:v>42458</c:v>
                </c:pt>
                <c:pt idx="17">
                  <c:v>42485</c:v>
                </c:pt>
                <c:pt idx="18">
                  <c:v>42515</c:v>
                </c:pt>
              </c:numCache>
            </c:numRef>
          </c:xVal>
          <c:yVal>
            <c:numRef>
              <c:f>'Delta 6M '!$L$2:$L$20</c:f>
              <c:numCache>
                <c:formatCode>0.0000%</c:formatCode>
                <c:ptCount val="19"/>
                <c:pt idx="0">
                  <c:v>1.0457131114538249E-3</c:v>
                </c:pt>
                <c:pt idx="1">
                  <c:v>1.1154271153672683E-3</c:v>
                </c:pt>
                <c:pt idx="2">
                  <c:v>1.1306475955824835E-3</c:v>
                </c:pt>
                <c:pt idx="3">
                  <c:v>1.1617006659562156E-3</c:v>
                </c:pt>
                <c:pt idx="4">
                  <c:v>1.2395429144131647E-3</c:v>
                </c:pt>
                <c:pt idx="5">
                  <c:v>1.2571475455375504E-3</c:v>
                </c:pt>
                <c:pt idx="6">
                  <c:v>1.2754494086700797E-3</c:v>
                </c:pt>
                <c:pt idx="7">
                  <c:v>1.3056861158238036E-3</c:v>
                </c:pt>
                <c:pt idx="8">
                  <c:v>1.2927815563418196E-3</c:v>
                </c:pt>
                <c:pt idx="9">
                  <c:v>1.3323628114819402E-3</c:v>
                </c:pt>
                <c:pt idx="10">
                  <c:v>1.3625441611109645E-3</c:v>
                </c:pt>
                <c:pt idx="11">
                  <c:v>1.3665738855574514E-3</c:v>
                </c:pt>
                <c:pt idx="12">
                  <c:v>1.36964159216971E-3</c:v>
                </c:pt>
                <c:pt idx="13">
                  <c:v>1.392187307450616E-3</c:v>
                </c:pt>
                <c:pt idx="14">
                  <c:v>1.4259123935021563E-3</c:v>
                </c:pt>
                <c:pt idx="15">
                  <c:v>1.4199106052767982E-3</c:v>
                </c:pt>
                <c:pt idx="16">
                  <c:v>1.4303482402307566E-3</c:v>
                </c:pt>
                <c:pt idx="17">
                  <c:v>1.4332920484600525E-3</c:v>
                </c:pt>
                <c:pt idx="18">
                  <c:v>1.461720120057854E-3</c:v>
                </c:pt>
              </c:numCache>
            </c:numRef>
          </c:yVal>
          <c:smooth val="0"/>
        </c:ser>
        <c:ser>
          <c:idx val="3"/>
          <c:order val="1"/>
          <c:tx>
            <c:v>interpolated Basis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'Delta 6M '!$Q$2:$Q$404</c:f>
              <c:numCache>
                <c:formatCode>ddd\,\ dd\-mmm\-yyyy</c:formatCode>
                <c:ptCount val="403"/>
                <c:pt idx="0">
                  <c:v>41968</c:v>
                </c:pt>
                <c:pt idx="1">
                  <c:v>41969</c:v>
                </c:pt>
                <c:pt idx="2">
                  <c:v>41970</c:v>
                </c:pt>
                <c:pt idx="3">
                  <c:v>41971</c:v>
                </c:pt>
                <c:pt idx="4">
                  <c:v>41974</c:v>
                </c:pt>
                <c:pt idx="5">
                  <c:v>41975</c:v>
                </c:pt>
                <c:pt idx="6">
                  <c:v>41976</c:v>
                </c:pt>
                <c:pt idx="7">
                  <c:v>41977</c:v>
                </c:pt>
                <c:pt idx="8">
                  <c:v>41978</c:v>
                </c:pt>
                <c:pt idx="9">
                  <c:v>41981</c:v>
                </c:pt>
                <c:pt idx="10">
                  <c:v>41982</c:v>
                </c:pt>
                <c:pt idx="11">
                  <c:v>41983</c:v>
                </c:pt>
                <c:pt idx="12">
                  <c:v>41984</c:v>
                </c:pt>
                <c:pt idx="13">
                  <c:v>41985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41995</c:v>
                </c:pt>
                <c:pt idx="20">
                  <c:v>41996</c:v>
                </c:pt>
                <c:pt idx="21">
                  <c:v>41997</c:v>
                </c:pt>
                <c:pt idx="22">
                  <c:v>42002</c:v>
                </c:pt>
                <c:pt idx="23">
                  <c:v>42003</c:v>
                </c:pt>
                <c:pt idx="24">
                  <c:v>42004</c:v>
                </c:pt>
                <c:pt idx="25">
                  <c:v>42006</c:v>
                </c:pt>
                <c:pt idx="26">
                  <c:v>42009</c:v>
                </c:pt>
                <c:pt idx="27">
                  <c:v>42010</c:v>
                </c:pt>
                <c:pt idx="28">
                  <c:v>42011</c:v>
                </c:pt>
                <c:pt idx="29">
                  <c:v>42012</c:v>
                </c:pt>
                <c:pt idx="30">
                  <c:v>42013</c:v>
                </c:pt>
                <c:pt idx="31">
                  <c:v>42016</c:v>
                </c:pt>
                <c:pt idx="32">
                  <c:v>42017</c:v>
                </c:pt>
                <c:pt idx="33">
                  <c:v>42018</c:v>
                </c:pt>
                <c:pt idx="34">
                  <c:v>42019</c:v>
                </c:pt>
                <c:pt idx="35">
                  <c:v>42020</c:v>
                </c:pt>
                <c:pt idx="36">
                  <c:v>42023</c:v>
                </c:pt>
                <c:pt idx="37">
                  <c:v>42024</c:v>
                </c:pt>
                <c:pt idx="38">
                  <c:v>42025</c:v>
                </c:pt>
                <c:pt idx="39">
                  <c:v>42026</c:v>
                </c:pt>
                <c:pt idx="40">
                  <c:v>42027</c:v>
                </c:pt>
                <c:pt idx="41">
                  <c:v>42030</c:v>
                </c:pt>
                <c:pt idx="42">
                  <c:v>42031</c:v>
                </c:pt>
                <c:pt idx="43">
                  <c:v>42032</c:v>
                </c:pt>
                <c:pt idx="44">
                  <c:v>42033</c:v>
                </c:pt>
                <c:pt idx="45">
                  <c:v>42034</c:v>
                </c:pt>
                <c:pt idx="46">
                  <c:v>42037</c:v>
                </c:pt>
                <c:pt idx="47">
                  <c:v>42038</c:v>
                </c:pt>
                <c:pt idx="48">
                  <c:v>42039</c:v>
                </c:pt>
                <c:pt idx="49">
                  <c:v>42040</c:v>
                </c:pt>
                <c:pt idx="50">
                  <c:v>42041</c:v>
                </c:pt>
                <c:pt idx="51">
                  <c:v>42044</c:v>
                </c:pt>
                <c:pt idx="52">
                  <c:v>42045</c:v>
                </c:pt>
                <c:pt idx="53">
                  <c:v>42046</c:v>
                </c:pt>
                <c:pt idx="54">
                  <c:v>42047</c:v>
                </c:pt>
                <c:pt idx="55">
                  <c:v>42048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42058</c:v>
                </c:pt>
                <c:pt idx="62">
                  <c:v>42059</c:v>
                </c:pt>
                <c:pt idx="63">
                  <c:v>42060</c:v>
                </c:pt>
                <c:pt idx="64">
                  <c:v>42061</c:v>
                </c:pt>
                <c:pt idx="65">
                  <c:v>42062</c:v>
                </c:pt>
                <c:pt idx="66">
                  <c:v>42065</c:v>
                </c:pt>
                <c:pt idx="67">
                  <c:v>42066</c:v>
                </c:pt>
                <c:pt idx="68">
                  <c:v>42067</c:v>
                </c:pt>
                <c:pt idx="69">
                  <c:v>42068</c:v>
                </c:pt>
                <c:pt idx="70">
                  <c:v>42069</c:v>
                </c:pt>
                <c:pt idx="71">
                  <c:v>42072</c:v>
                </c:pt>
                <c:pt idx="72">
                  <c:v>42073</c:v>
                </c:pt>
                <c:pt idx="73">
                  <c:v>42074</c:v>
                </c:pt>
                <c:pt idx="74">
                  <c:v>42075</c:v>
                </c:pt>
                <c:pt idx="75">
                  <c:v>42076</c:v>
                </c:pt>
                <c:pt idx="76">
                  <c:v>42079</c:v>
                </c:pt>
                <c:pt idx="77">
                  <c:v>42080</c:v>
                </c:pt>
                <c:pt idx="78">
                  <c:v>42081</c:v>
                </c:pt>
                <c:pt idx="79">
                  <c:v>42082</c:v>
                </c:pt>
                <c:pt idx="80">
                  <c:v>42083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42093</c:v>
                </c:pt>
                <c:pt idx="87">
                  <c:v>42094</c:v>
                </c:pt>
                <c:pt idx="88">
                  <c:v>42095</c:v>
                </c:pt>
                <c:pt idx="89">
                  <c:v>42096</c:v>
                </c:pt>
                <c:pt idx="90">
                  <c:v>42101</c:v>
                </c:pt>
                <c:pt idx="91">
                  <c:v>42102</c:v>
                </c:pt>
                <c:pt idx="92">
                  <c:v>42103</c:v>
                </c:pt>
                <c:pt idx="93">
                  <c:v>42104</c:v>
                </c:pt>
                <c:pt idx="94">
                  <c:v>42107</c:v>
                </c:pt>
                <c:pt idx="95">
                  <c:v>42108</c:v>
                </c:pt>
                <c:pt idx="96">
                  <c:v>42109</c:v>
                </c:pt>
                <c:pt idx="97">
                  <c:v>42110</c:v>
                </c:pt>
                <c:pt idx="98">
                  <c:v>42111</c:v>
                </c:pt>
                <c:pt idx="99">
                  <c:v>42114</c:v>
                </c:pt>
                <c:pt idx="100">
                  <c:v>42115</c:v>
                </c:pt>
                <c:pt idx="101">
                  <c:v>42116</c:v>
                </c:pt>
                <c:pt idx="102">
                  <c:v>42117</c:v>
                </c:pt>
                <c:pt idx="103">
                  <c:v>42118</c:v>
                </c:pt>
                <c:pt idx="104">
                  <c:v>42121</c:v>
                </c:pt>
                <c:pt idx="105">
                  <c:v>42122</c:v>
                </c:pt>
                <c:pt idx="106">
                  <c:v>42123</c:v>
                </c:pt>
                <c:pt idx="107">
                  <c:v>42124</c:v>
                </c:pt>
                <c:pt idx="108">
                  <c:v>42128</c:v>
                </c:pt>
                <c:pt idx="109">
                  <c:v>42129</c:v>
                </c:pt>
                <c:pt idx="110">
                  <c:v>42130</c:v>
                </c:pt>
                <c:pt idx="111">
                  <c:v>42131</c:v>
                </c:pt>
                <c:pt idx="112">
                  <c:v>42132</c:v>
                </c:pt>
                <c:pt idx="113">
                  <c:v>42135</c:v>
                </c:pt>
                <c:pt idx="114">
                  <c:v>42136</c:v>
                </c:pt>
                <c:pt idx="115">
                  <c:v>42137</c:v>
                </c:pt>
                <c:pt idx="116">
                  <c:v>42138</c:v>
                </c:pt>
                <c:pt idx="117">
                  <c:v>42139</c:v>
                </c:pt>
                <c:pt idx="118">
                  <c:v>42142</c:v>
                </c:pt>
                <c:pt idx="119">
                  <c:v>42143</c:v>
                </c:pt>
                <c:pt idx="120">
                  <c:v>42144</c:v>
                </c:pt>
                <c:pt idx="121">
                  <c:v>42145</c:v>
                </c:pt>
                <c:pt idx="122">
                  <c:v>42146</c:v>
                </c:pt>
                <c:pt idx="123">
                  <c:v>42149</c:v>
                </c:pt>
                <c:pt idx="124">
                  <c:v>42150</c:v>
                </c:pt>
                <c:pt idx="125">
                  <c:v>42151</c:v>
                </c:pt>
                <c:pt idx="126">
                  <c:v>42152</c:v>
                </c:pt>
                <c:pt idx="127">
                  <c:v>42153</c:v>
                </c:pt>
                <c:pt idx="128">
                  <c:v>42156</c:v>
                </c:pt>
                <c:pt idx="129">
                  <c:v>42157</c:v>
                </c:pt>
                <c:pt idx="130">
                  <c:v>42158</c:v>
                </c:pt>
                <c:pt idx="131">
                  <c:v>42159</c:v>
                </c:pt>
                <c:pt idx="132">
                  <c:v>42160</c:v>
                </c:pt>
                <c:pt idx="133">
                  <c:v>42163</c:v>
                </c:pt>
                <c:pt idx="134">
                  <c:v>42164</c:v>
                </c:pt>
                <c:pt idx="135">
                  <c:v>42165</c:v>
                </c:pt>
                <c:pt idx="136">
                  <c:v>42166</c:v>
                </c:pt>
                <c:pt idx="137">
                  <c:v>42167</c:v>
                </c:pt>
                <c:pt idx="138">
                  <c:v>42170</c:v>
                </c:pt>
                <c:pt idx="139">
                  <c:v>42171</c:v>
                </c:pt>
                <c:pt idx="140">
                  <c:v>42172</c:v>
                </c:pt>
                <c:pt idx="141">
                  <c:v>42173</c:v>
                </c:pt>
                <c:pt idx="142">
                  <c:v>42174</c:v>
                </c:pt>
                <c:pt idx="143">
                  <c:v>42177</c:v>
                </c:pt>
                <c:pt idx="144">
                  <c:v>42178</c:v>
                </c:pt>
                <c:pt idx="145">
                  <c:v>42179</c:v>
                </c:pt>
                <c:pt idx="146">
                  <c:v>42180</c:v>
                </c:pt>
                <c:pt idx="147">
                  <c:v>42181</c:v>
                </c:pt>
                <c:pt idx="148">
                  <c:v>42184</c:v>
                </c:pt>
                <c:pt idx="149">
                  <c:v>42185</c:v>
                </c:pt>
                <c:pt idx="150">
                  <c:v>42186</c:v>
                </c:pt>
                <c:pt idx="151">
                  <c:v>42187</c:v>
                </c:pt>
                <c:pt idx="152">
                  <c:v>42188</c:v>
                </c:pt>
                <c:pt idx="153">
                  <c:v>42191</c:v>
                </c:pt>
                <c:pt idx="154">
                  <c:v>42192</c:v>
                </c:pt>
                <c:pt idx="155">
                  <c:v>42193</c:v>
                </c:pt>
                <c:pt idx="156">
                  <c:v>42194</c:v>
                </c:pt>
                <c:pt idx="157">
                  <c:v>42195</c:v>
                </c:pt>
                <c:pt idx="158">
                  <c:v>42198</c:v>
                </c:pt>
                <c:pt idx="159">
                  <c:v>42199</c:v>
                </c:pt>
                <c:pt idx="160">
                  <c:v>42200</c:v>
                </c:pt>
                <c:pt idx="161">
                  <c:v>42201</c:v>
                </c:pt>
                <c:pt idx="162">
                  <c:v>42202</c:v>
                </c:pt>
                <c:pt idx="163">
                  <c:v>42205</c:v>
                </c:pt>
                <c:pt idx="164">
                  <c:v>42206</c:v>
                </c:pt>
                <c:pt idx="165">
                  <c:v>42207</c:v>
                </c:pt>
                <c:pt idx="166">
                  <c:v>42208</c:v>
                </c:pt>
                <c:pt idx="167">
                  <c:v>42209</c:v>
                </c:pt>
                <c:pt idx="168">
                  <c:v>42212</c:v>
                </c:pt>
                <c:pt idx="169">
                  <c:v>42213</c:v>
                </c:pt>
                <c:pt idx="170">
                  <c:v>42214</c:v>
                </c:pt>
                <c:pt idx="171">
                  <c:v>42215</c:v>
                </c:pt>
                <c:pt idx="172">
                  <c:v>42216</c:v>
                </c:pt>
                <c:pt idx="173">
                  <c:v>42219</c:v>
                </c:pt>
                <c:pt idx="174">
                  <c:v>42220</c:v>
                </c:pt>
                <c:pt idx="175">
                  <c:v>42221</c:v>
                </c:pt>
                <c:pt idx="176">
                  <c:v>42222</c:v>
                </c:pt>
                <c:pt idx="177">
                  <c:v>42223</c:v>
                </c:pt>
                <c:pt idx="178">
                  <c:v>42226</c:v>
                </c:pt>
                <c:pt idx="179">
                  <c:v>42227</c:v>
                </c:pt>
                <c:pt idx="180">
                  <c:v>42228</c:v>
                </c:pt>
                <c:pt idx="181">
                  <c:v>42229</c:v>
                </c:pt>
                <c:pt idx="182">
                  <c:v>42230</c:v>
                </c:pt>
                <c:pt idx="183">
                  <c:v>42233</c:v>
                </c:pt>
                <c:pt idx="184">
                  <c:v>42234</c:v>
                </c:pt>
                <c:pt idx="185">
                  <c:v>42235</c:v>
                </c:pt>
                <c:pt idx="186">
                  <c:v>42236</c:v>
                </c:pt>
                <c:pt idx="187">
                  <c:v>42237</c:v>
                </c:pt>
                <c:pt idx="188">
                  <c:v>42240</c:v>
                </c:pt>
                <c:pt idx="189">
                  <c:v>42241</c:v>
                </c:pt>
                <c:pt idx="190">
                  <c:v>42242</c:v>
                </c:pt>
                <c:pt idx="191">
                  <c:v>42243</c:v>
                </c:pt>
                <c:pt idx="192">
                  <c:v>42244</c:v>
                </c:pt>
                <c:pt idx="193">
                  <c:v>42247</c:v>
                </c:pt>
                <c:pt idx="194">
                  <c:v>42248</c:v>
                </c:pt>
                <c:pt idx="195">
                  <c:v>42249</c:v>
                </c:pt>
                <c:pt idx="196">
                  <c:v>42250</c:v>
                </c:pt>
                <c:pt idx="197">
                  <c:v>42251</c:v>
                </c:pt>
                <c:pt idx="198">
                  <c:v>42254</c:v>
                </c:pt>
                <c:pt idx="199">
                  <c:v>42255</c:v>
                </c:pt>
                <c:pt idx="200">
                  <c:v>42256</c:v>
                </c:pt>
                <c:pt idx="201">
                  <c:v>42257</c:v>
                </c:pt>
                <c:pt idx="202">
                  <c:v>42258</c:v>
                </c:pt>
                <c:pt idx="203">
                  <c:v>42261</c:v>
                </c:pt>
                <c:pt idx="204">
                  <c:v>42262</c:v>
                </c:pt>
                <c:pt idx="205">
                  <c:v>42263</c:v>
                </c:pt>
                <c:pt idx="206">
                  <c:v>42264</c:v>
                </c:pt>
                <c:pt idx="207">
                  <c:v>42265</c:v>
                </c:pt>
                <c:pt idx="208">
                  <c:v>42268</c:v>
                </c:pt>
                <c:pt idx="209">
                  <c:v>42269</c:v>
                </c:pt>
                <c:pt idx="210">
                  <c:v>42270</c:v>
                </c:pt>
                <c:pt idx="211">
                  <c:v>42271</c:v>
                </c:pt>
                <c:pt idx="212">
                  <c:v>42272</c:v>
                </c:pt>
                <c:pt idx="213">
                  <c:v>42275</c:v>
                </c:pt>
                <c:pt idx="214">
                  <c:v>42276</c:v>
                </c:pt>
                <c:pt idx="215">
                  <c:v>42277</c:v>
                </c:pt>
                <c:pt idx="216">
                  <c:v>42278</c:v>
                </c:pt>
                <c:pt idx="217">
                  <c:v>42279</c:v>
                </c:pt>
                <c:pt idx="218">
                  <c:v>42282</c:v>
                </c:pt>
                <c:pt idx="219">
                  <c:v>42283</c:v>
                </c:pt>
                <c:pt idx="220">
                  <c:v>42284</c:v>
                </c:pt>
                <c:pt idx="221">
                  <c:v>42285</c:v>
                </c:pt>
                <c:pt idx="222">
                  <c:v>42286</c:v>
                </c:pt>
                <c:pt idx="223">
                  <c:v>42289</c:v>
                </c:pt>
                <c:pt idx="224">
                  <c:v>42290</c:v>
                </c:pt>
                <c:pt idx="225">
                  <c:v>42291</c:v>
                </c:pt>
                <c:pt idx="226">
                  <c:v>42292</c:v>
                </c:pt>
                <c:pt idx="227">
                  <c:v>42293</c:v>
                </c:pt>
                <c:pt idx="228">
                  <c:v>42296</c:v>
                </c:pt>
                <c:pt idx="229">
                  <c:v>42297</c:v>
                </c:pt>
                <c:pt idx="230">
                  <c:v>42298</c:v>
                </c:pt>
                <c:pt idx="231">
                  <c:v>42299</c:v>
                </c:pt>
                <c:pt idx="232">
                  <c:v>42300</c:v>
                </c:pt>
                <c:pt idx="233">
                  <c:v>42303</c:v>
                </c:pt>
                <c:pt idx="234">
                  <c:v>42304</c:v>
                </c:pt>
                <c:pt idx="235">
                  <c:v>42305</c:v>
                </c:pt>
                <c:pt idx="236">
                  <c:v>42306</c:v>
                </c:pt>
                <c:pt idx="237">
                  <c:v>42307</c:v>
                </c:pt>
                <c:pt idx="238">
                  <c:v>42310</c:v>
                </c:pt>
                <c:pt idx="239">
                  <c:v>42311</c:v>
                </c:pt>
                <c:pt idx="240">
                  <c:v>42312</c:v>
                </c:pt>
                <c:pt idx="241">
                  <c:v>42313</c:v>
                </c:pt>
                <c:pt idx="242">
                  <c:v>42314</c:v>
                </c:pt>
                <c:pt idx="243">
                  <c:v>42317</c:v>
                </c:pt>
                <c:pt idx="244">
                  <c:v>42318</c:v>
                </c:pt>
                <c:pt idx="245">
                  <c:v>42319</c:v>
                </c:pt>
                <c:pt idx="246">
                  <c:v>42320</c:v>
                </c:pt>
                <c:pt idx="247">
                  <c:v>42321</c:v>
                </c:pt>
                <c:pt idx="248">
                  <c:v>42324</c:v>
                </c:pt>
                <c:pt idx="249">
                  <c:v>42325</c:v>
                </c:pt>
                <c:pt idx="250">
                  <c:v>42326</c:v>
                </c:pt>
                <c:pt idx="251">
                  <c:v>42327</c:v>
                </c:pt>
                <c:pt idx="252">
                  <c:v>42328</c:v>
                </c:pt>
                <c:pt idx="253">
                  <c:v>42331</c:v>
                </c:pt>
                <c:pt idx="254">
                  <c:v>42332</c:v>
                </c:pt>
                <c:pt idx="255">
                  <c:v>42333</c:v>
                </c:pt>
                <c:pt idx="256">
                  <c:v>42334</c:v>
                </c:pt>
                <c:pt idx="257">
                  <c:v>42335</c:v>
                </c:pt>
                <c:pt idx="258">
                  <c:v>42338</c:v>
                </c:pt>
                <c:pt idx="259">
                  <c:v>42339</c:v>
                </c:pt>
                <c:pt idx="260">
                  <c:v>42340</c:v>
                </c:pt>
                <c:pt idx="261">
                  <c:v>42341</c:v>
                </c:pt>
                <c:pt idx="262">
                  <c:v>42342</c:v>
                </c:pt>
                <c:pt idx="263">
                  <c:v>42345</c:v>
                </c:pt>
                <c:pt idx="264">
                  <c:v>42346</c:v>
                </c:pt>
                <c:pt idx="265">
                  <c:v>42347</c:v>
                </c:pt>
                <c:pt idx="266">
                  <c:v>42348</c:v>
                </c:pt>
                <c:pt idx="267">
                  <c:v>42349</c:v>
                </c:pt>
                <c:pt idx="268">
                  <c:v>42352</c:v>
                </c:pt>
                <c:pt idx="269">
                  <c:v>42353</c:v>
                </c:pt>
                <c:pt idx="270">
                  <c:v>42354</c:v>
                </c:pt>
                <c:pt idx="271">
                  <c:v>42355</c:v>
                </c:pt>
                <c:pt idx="272">
                  <c:v>42356</c:v>
                </c:pt>
                <c:pt idx="273">
                  <c:v>42359</c:v>
                </c:pt>
                <c:pt idx="274">
                  <c:v>42360</c:v>
                </c:pt>
                <c:pt idx="275">
                  <c:v>42361</c:v>
                </c:pt>
                <c:pt idx="276">
                  <c:v>42362</c:v>
                </c:pt>
                <c:pt idx="277">
                  <c:v>42366</c:v>
                </c:pt>
                <c:pt idx="278">
                  <c:v>42367</c:v>
                </c:pt>
                <c:pt idx="279">
                  <c:v>42368</c:v>
                </c:pt>
                <c:pt idx="280">
                  <c:v>42369</c:v>
                </c:pt>
                <c:pt idx="281">
                  <c:v>42373</c:v>
                </c:pt>
                <c:pt idx="282">
                  <c:v>42374</c:v>
                </c:pt>
                <c:pt idx="283">
                  <c:v>42375</c:v>
                </c:pt>
                <c:pt idx="284">
                  <c:v>42376</c:v>
                </c:pt>
                <c:pt idx="285">
                  <c:v>42377</c:v>
                </c:pt>
                <c:pt idx="286">
                  <c:v>42380</c:v>
                </c:pt>
                <c:pt idx="287">
                  <c:v>42381</c:v>
                </c:pt>
                <c:pt idx="288">
                  <c:v>42382</c:v>
                </c:pt>
                <c:pt idx="289">
                  <c:v>42383</c:v>
                </c:pt>
                <c:pt idx="290">
                  <c:v>42384</c:v>
                </c:pt>
                <c:pt idx="291">
                  <c:v>42387</c:v>
                </c:pt>
                <c:pt idx="292">
                  <c:v>42388</c:v>
                </c:pt>
                <c:pt idx="293">
                  <c:v>42389</c:v>
                </c:pt>
                <c:pt idx="294">
                  <c:v>42390</c:v>
                </c:pt>
                <c:pt idx="295">
                  <c:v>42391</c:v>
                </c:pt>
                <c:pt idx="296">
                  <c:v>42394</c:v>
                </c:pt>
                <c:pt idx="297">
                  <c:v>42395</c:v>
                </c:pt>
                <c:pt idx="298">
                  <c:v>42396</c:v>
                </c:pt>
                <c:pt idx="299">
                  <c:v>42397</c:v>
                </c:pt>
                <c:pt idx="300">
                  <c:v>42398</c:v>
                </c:pt>
                <c:pt idx="301">
                  <c:v>42401</c:v>
                </c:pt>
                <c:pt idx="302">
                  <c:v>42402</c:v>
                </c:pt>
                <c:pt idx="303">
                  <c:v>42403</c:v>
                </c:pt>
                <c:pt idx="304">
                  <c:v>42404</c:v>
                </c:pt>
                <c:pt idx="305">
                  <c:v>42405</c:v>
                </c:pt>
                <c:pt idx="306">
                  <c:v>42408</c:v>
                </c:pt>
                <c:pt idx="307">
                  <c:v>42409</c:v>
                </c:pt>
                <c:pt idx="308">
                  <c:v>42410</c:v>
                </c:pt>
                <c:pt idx="309">
                  <c:v>42411</c:v>
                </c:pt>
                <c:pt idx="310">
                  <c:v>42412</c:v>
                </c:pt>
                <c:pt idx="311">
                  <c:v>42415</c:v>
                </c:pt>
                <c:pt idx="312">
                  <c:v>42416</c:v>
                </c:pt>
                <c:pt idx="313">
                  <c:v>42417</c:v>
                </c:pt>
                <c:pt idx="314">
                  <c:v>42418</c:v>
                </c:pt>
                <c:pt idx="315">
                  <c:v>42419</c:v>
                </c:pt>
                <c:pt idx="316">
                  <c:v>42422</c:v>
                </c:pt>
                <c:pt idx="317">
                  <c:v>42423</c:v>
                </c:pt>
                <c:pt idx="318">
                  <c:v>42424</c:v>
                </c:pt>
                <c:pt idx="319">
                  <c:v>42425</c:v>
                </c:pt>
                <c:pt idx="320">
                  <c:v>42426</c:v>
                </c:pt>
                <c:pt idx="321">
                  <c:v>42429</c:v>
                </c:pt>
                <c:pt idx="322">
                  <c:v>42430</c:v>
                </c:pt>
                <c:pt idx="323">
                  <c:v>42431</c:v>
                </c:pt>
                <c:pt idx="324">
                  <c:v>42432</c:v>
                </c:pt>
                <c:pt idx="325">
                  <c:v>42433</c:v>
                </c:pt>
                <c:pt idx="326">
                  <c:v>42436</c:v>
                </c:pt>
                <c:pt idx="327">
                  <c:v>42437</c:v>
                </c:pt>
                <c:pt idx="328">
                  <c:v>42438</c:v>
                </c:pt>
                <c:pt idx="329">
                  <c:v>42439</c:v>
                </c:pt>
                <c:pt idx="330">
                  <c:v>42440</c:v>
                </c:pt>
                <c:pt idx="331">
                  <c:v>42443</c:v>
                </c:pt>
                <c:pt idx="332">
                  <c:v>42444</c:v>
                </c:pt>
                <c:pt idx="333">
                  <c:v>42445</c:v>
                </c:pt>
                <c:pt idx="334">
                  <c:v>42446</c:v>
                </c:pt>
                <c:pt idx="335">
                  <c:v>42447</c:v>
                </c:pt>
                <c:pt idx="336">
                  <c:v>42450</c:v>
                </c:pt>
                <c:pt idx="337">
                  <c:v>42451</c:v>
                </c:pt>
                <c:pt idx="338">
                  <c:v>42452</c:v>
                </c:pt>
                <c:pt idx="339">
                  <c:v>42453</c:v>
                </c:pt>
                <c:pt idx="340">
                  <c:v>42458</c:v>
                </c:pt>
                <c:pt idx="341">
                  <c:v>42459</c:v>
                </c:pt>
                <c:pt idx="342">
                  <c:v>42460</c:v>
                </c:pt>
                <c:pt idx="343">
                  <c:v>42461</c:v>
                </c:pt>
                <c:pt idx="344">
                  <c:v>42464</c:v>
                </c:pt>
                <c:pt idx="345">
                  <c:v>42465</c:v>
                </c:pt>
                <c:pt idx="346">
                  <c:v>42466</c:v>
                </c:pt>
                <c:pt idx="347">
                  <c:v>42467</c:v>
                </c:pt>
                <c:pt idx="348">
                  <c:v>42468</c:v>
                </c:pt>
                <c:pt idx="349">
                  <c:v>42471</c:v>
                </c:pt>
                <c:pt idx="350">
                  <c:v>42472</c:v>
                </c:pt>
                <c:pt idx="351">
                  <c:v>42473</c:v>
                </c:pt>
                <c:pt idx="352">
                  <c:v>42474</c:v>
                </c:pt>
                <c:pt idx="353">
                  <c:v>42475</c:v>
                </c:pt>
                <c:pt idx="354">
                  <c:v>42478</c:v>
                </c:pt>
                <c:pt idx="355">
                  <c:v>42479</c:v>
                </c:pt>
                <c:pt idx="356">
                  <c:v>42480</c:v>
                </c:pt>
                <c:pt idx="357">
                  <c:v>42481</c:v>
                </c:pt>
                <c:pt idx="358">
                  <c:v>42482</c:v>
                </c:pt>
                <c:pt idx="359">
                  <c:v>42485</c:v>
                </c:pt>
                <c:pt idx="360">
                  <c:v>42486</c:v>
                </c:pt>
                <c:pt idx="361">
                  <c:v>42487</c:v>
                </c:pt>
                <c:pt idx="362">
                  <c:v>42488</c:v>
                </c:pt>
                <c:pt idx="363">
                  <c:v>42489</c:v>
                </c:pt>
                <c:pt idx="364">
                  <c:v>42492</c:v>
                </c:pt>
                <c:pt idx="365">
                  <c:v>42493</c:v>
                </c:pt>
                <c:pt idx="366">
                  <c:v>42494</c:v>
                </c:pt>
                <c:pt idx="367">
                  <c:v>42495</c:v>
                </c:pt>
                <c:pt idx="368">
                  <c:v>42496</c:v>
                </c:pt>
                <c:pt idx="369">
                  <c:v>42499</c:v>
                </c:pt>
                <c:pt idx="370">
                  <c:v>42500</c:v>
                </c:pt>
                <c:pt idx="371">
                  <c:v>42501</c:v>
                </c:pt>
                <c:pt idx="372">
                  <c:v>42502</c:v>
                </c:pt>
                <c:pt idx="373">
                  <c:v>42503</c:v>
                </c:pt>
                <c:pt idx="374">
                  <c:v>42506</c:v>
                </c:pt>
                <c:pt idx="375">
                  <c:v>42507</c:v>
                </c:pt>
                <c:pt idx="376">
                  <c:v>42508</c:v>
                </c:pt>
                <c:pt idx="377">
                  <c:v>42509</c:v>
                </c:pt>
                <c:pt idx="378">
                  <c:v>42510</c:v>
                </c:pt>
                <c:pt idx="379">
                  <c:v>42513</c:v>
                </c:pt>
                <c:pt idx="380">
                  <c:v>42514</c:v>
                </c:pt>
                <c:pt idx="381">
                  <c:v>42515</c:v>
                </c:pt>
              </c:numCache>
            </c:numRef>
          </c:xVal>
          <c:yVal>
            <c:numRef>
              <c:f>'Delta 6M '!$R$2:$R$404</c:f>
              <c:numCache>
                <c:formatCode>0.0000%</c:formatCode>
                <c:ptCount val="403"/>
                <c:pt idx="0">
                  <c:v>9.3754706208976936E-4</c:v>
                </c:pt>
                <c:pt idx="1">
                  <c:v>9.4596114734556147E-4</c:v>
                </c:pt>
                <c:pt idx="2">
                  <c:v>9.5411671745393705E-4</c:v>
                </c:pt>
                <c:pt idx="3">
                  <c:v>9.6201801036813249E-4</c:v>
                </c:pt>
                <c:pt idx="4">
                  <c:v>9.8423860547800098E-4</c:v>
                </c:pt>
                <c:pt idx="5">
                  <c:v>9.9116516914783898E-4</c:v>
                </c:pt>
                <c:pt idx="6">
                  <c:v>9.9785864538967845E-4</c:v>
                </c:pt>
                <c:pt idx="7">
                  <c:v>1.0043232721567558E-3</c:v>
                </c:pt>
                <c:pt idx="8">
                  <c:v>1.0105632874023074E-3</c:v>
                </c:pt>
                <c:pt idx="9">
                  <c:v>1.0279780435421704E-3</c:v>
                </c:pt>
                <c:pt idx="10">
                  <c:v>1.033361992233982E-3</c:v>
                </c:pt>
                <c:pt idx="11">
                  <c:v>1.0385425191704494E-3</c:v>
                </c:pt>
                <c:pt idx="12">
                  <c:v>1.0435238623048091E-3</c:v>
                </c:pt>
                <c:pt idx="13">
                  <c:v>1.0483102595902972E-3</c:v>
                </c:pt>
                <c:pt idx="14">
                  <c:v>1.0615421558858962E-3</c:v>
                </c:pt>
                <c:pt idx="15">
                  <c:v>1.0655911493082618E-3</c:v>
                </c:pt>
                <c:pt idx="16">
                  <c:v>1.0694663866479377E-3</c:v>
                </c:pt>
                <c:pt idx="17">
                  <c:v>1.07317210585816E-3</c:v>
                </c:pt>
                <c:pt idx="18">
                  <c:v>1.0767125448921653E-3</c:v>
                </c:pt>
                <c:pt idx="19">
                  <c:v>1.0863845604692417E-3</c:v>
                </c:pt>
                <c:pt idx="20">
                  <c:v>1.089306258330742E-3</c:v>
                </c:pt>
                <c:pt idx="21">
                  <c:v>1.0920838657822065E-3</c:v>
                </c:pt>
                <c:pt idx="22">
                  <c:v>1.1039588752522703E-3</c:v>
                </c:pt>
                <c:pt idx="23">
                  <c:v>1.1059609372614855E-3</c:v>
                </c:pt>
                <c:pt idx="24">
                  <c:v>1.1078485745333196E-3</c:v>
                </c:pt>
                <c:pt idx="25">
                  <c:v>1.1112975266777897E-3</c:v>
                </c:pt>
                <c:pt idx="26">
                  <c:v>1.1157187181950455E-3</c:v>
                </c:pt>
                <c:pt idx="27">
                  <c:v>1.117008804060556E-3</c:v>
                </c:pt>
                <c:pt idx="28">
                  <c:v>1.11821413086134E-3</c:v>
                </c:pt>
                <c:pt idx="29">
                  <c:v>1.1193389365506336E-3</c:v>
                </c:pt>
                <c:pt idx="30">
                  <c:v>1.1203874590816731E-3</c:v>
                </c:pt>
                <c:pt idx="31">
                  <c:v>1.1231177072576304E-3</c:v>
                </c:pt>
                <c:pt idx="32">
                  <c:v>1.1239034766880171E-3</c:v>
                </c:pt>
                <c:pt idx="33">
                  <c:v>1.1246341527263314E-3</c:v>
                </c:pt>
                <c:pt idx="34">
                  <c:v>1.1253139733258095E-3</c:v>
                </c:pt>
                <c:pt idx="35">
                  <c:v>1.1259471764396879E-3</c:v>
                </c:pt>
                <c:pt idx="36">
                  <c:v>1.1276094604000886E-3</c:v>
                </c:pt>
                <c:pt idx="37">
                  <c:v>1.1280985731039318E-3</c:v>
                </c:pt>
                <c:pt idx="38">
                  <c:v>1.1285622580883567E-3</c:v>
                </c:pt>
                <c:pt idx="39">
                  <c:v>1.1290047533066001E-3</c:v>
                </c:pt>
                <c:pt idx="40">
                  <c:v>1.1294302967118982E-3</c:v>
                </c:pt>
                <c:pt idx="41">
                  <c:v>1.1306475955824835E-3</c:v>
                </c:pt>
                <c:pt idx="42">
                  <c:v>1.1310477112683635E-3</c:v>
                </c:pt>
                <c:pt idx="43">
                  <c:v>1.1314520649074798E-3</c:v>
                </c:pt>
                <c:pt idx="44">
                  <c:v>1.1318648944530689E-3</c:v>
                </c:pt>
                <c:pt idx="45">
                  <c:v>1.132290437858367E-3</c:v>
                </c:pt>
                <c:pt idx="46">
                  <c:v>1.1336857307648785E-3</c:v>
                </c:pt>
                <c:pt idx="47">
                  <c:v>1.1342045091413757E-3</c:v>
                </c:pt>
                <c:pt idx="48">
                  <c:v>1.1347571911437639E-3</c:v>
                </c:pt>
                <c:pt idx="49">
                  <c:v>1.1353480147252792E-3</c:v>
                </c:pt>
                <c:pt idx="50">
                  <c:v>1.1359812178391576E-3</c:v>
                </c:pt>
                <c:pt idx="51">
                  <c:v>1.1381774839073367E-3</c:v>
                </c:pt>
                <c:pt idx="52">
                  <c:v>1.139022584683032E-3</c:v>
                </c:pt>
                <c:pt idx="53">
                  <c:v>1.1399312547572722E-3</c:v>
                </c:pt>
                <c:pt idx="54">
                  <c:v>1.140907732083294E-3</c:v>
                </c:pt>
                <c:pt idx="55">
                  <c:v>1.1419562546143335E-3</c:v>
                </c:pt>
                <c:pt idx="56">
                  <c:v>1.1455764729699216E-3</c:v>
                </c:pt>
                <c:pt idx="57">
                  <c:v>1.1469555558533953E-3</c:v>
                </c:pt>
                <c:pt idx="58">
                  <c:v>1.1484278737080684E-3</c:v>
                </c:pt>
                <c:pt idx="59">
                  <c:v>1.1499976644871773E-3</c:v>
                </c:pt>
                <c:pt idx="60">
                  <c:v>1.1516691661439581E-3</c:v>
                </c:pt>
                <c:pt idx="61">
                  <c:v>1.1573363159126967E-3</c:v>
                </c:pt>
                <c:pt idx="62">
                  <c:v>1.1594570406125292E-3</c:v>
                </c:pt>
                <c:pt idx="63">
                  <c:v>1.1617006659562156E-3</c:v>
                </c:pt>
                <c:pt idx="64">
                  <c:v>1.1640810042219426E-3</c:v>
                </c:pt>
                <c:pt idx="65">
                  <c:v>1.1666006074302494E-3</c:v>
                </c:pt>
                <c:pt idx="66">
                  <c:v>1.1748684823782961E-3</c:v>
                </c:pt>
                <c:pt idx="67">
                  <c:v>1.1778186210245696E-3</c:v>
                </c:pt>
                <c:pt idx="68">
                  <c:v>1.1808447624472472E-3</c:v>
                </c:pt>
                <c:pt idx="69">
                  <c:v>1.1839342542130931E-3</c:v>
                </c:pt>
                <c:pt idx="70">
                  <c:v>1.1870744438888723E-3</c:v>
                </c:pt>
                <c:pt idx="71">
                  <c:v>1.1966726760434573E-3</c:v>
                </c:pt>
                <c:pt idx="72">
                  <c:v>1.1998891330266175E-3</c:v>
                </c:pt>
                <c:pt idx="73">
                  <c:v>1.2030930257535349E-3</c:v>
                </c:pt>
                <c:pt idx="74">
                  <c:v>1.2062717017909742E-3</c:v>
                </c:pt>
                <c:pt idx="75">
                  <c:v>1.2094125087057004E-3</c:v>
                </c:pt>
                <c:pt idx="76">
                  <c:v>1.2184811903812472E-3</c:v>
                </c:pt>
                <c:pt idx="77">
                  <c:v>1.2213439964727684E-3</c:v>
                </c:pt>
                <c:pt idx="78">
                  <c:v>1.2241056712754001E-3</c:v>
                </c:pt>
                <c:pt idx="79">
                  <c:v>1.2267535623559076E-3</c:v>
                </c:pt>
                <c:pt idx="80">
                  <c:v>1.2292750172810552E-3</c:v>
                </c:pt>
                <c:pt idx="81">
                  <c:v>1.2359542407919873E-3</c:v>
                </c:pt>
                <c:pt idx="82">
                  <c:v>1.237843426763344E-3</c:v>
                </c:pt>
                <c:pt idx="83">
                  <c:v>1.2395429144131647E-3</c:v>
                </c:pt>
                <c:pt idx="84">
                  <c:v>1.2410886614393586E-3</c:v>
                </c:pt>
                <c:pt idx="85">
                  <c:v>1.2425278532762639E-3</c:v>
                </c:pt>
                <c:pt idx="86">
                  <c:v>1.2462479893653319E-3</c:v>
                </c:pt>
                <c:pt idx="87">
                  <c:v>1.2473028521591668E-3</c:v>
                </c:pt>
                <c:pt idx="88">
                  <c:v>1.2482721056207551E-3</c:v>
                </c:pt>
                <c:pt idx="89">
                  <c:v>1.2491599389215053E-3</c:v>
                </c:pt>
                <c:pt idx="90">
                  <c:v>1.2525244240119806E-3</c:v>
                </c:pt>
                <c:pt idx="91">
                  <c:v>1.2530117089472792E-3</c:v>
                </c:pt>
                <c:pt idx="92">
                  <c:v>1.2534468979215991E-3</c:v>
                </c:pt>
                <c:pt idx="93">
                  <c:v>1.2538341801063481E-3</c:v>
                </c:pt>
                <c:pt idx="94">
                  <c:v>1.2547504776372561E-3</c:v>
                </c:pt>
                <c:pt idx="95">
                  <c:v>1.2549880243778071E-3</c:v>
                </c:pt>
                <c:pt idx="96">
                  <c:v>1.2551986101858297E-3</c:v>
                </c:pt>
                <c:pt idx="97">
                  <c:v>1.2553864242327321E-3</c:v>
                </c:pt>
                <c:pt idx="98">
                  <c:v>1.2555556556899231E-3</c:v>
                </c:pt>
                <c:pt idx="99">
                  <c:v>1.2559937462373106E-3</c:v>
                </c:pt>
                <c:pt idx="100">
                  <c:v>1.2561305390497396E-3</c:v>
                </c:pt>
                <c:pt idx="101">
                  <c:v>1.2562696951294991E-3</c:v>
                </c:pt>
                <c:pt idx="102">
                  <c:v>1.2564154036479975E-3</c:v>
                </c:pt>
                <c:pt idx="103">
                  <c:v>1.2565718537766435E-3</c:v>
                </c:pt>
                <c:pt idx="104">
                  <c:v>1.2571475455375504E-3</c:v>
                </c:pt>
                <c:pt idx="105">
                  <c:v>1.2573983457162094E-3</c:v>
                </c:pt>
                <c:pt idx="106">
                  <c:v>1.2576957358974683E-3</c:v>
                </c:pt>
                <c:pt idx="107">
                  <c:v>1.2580377833698335E-3</c:v>
                </c:pt>
                <c:pt idx="108">
                  <c:v>1.259813891940487E-3</c:v>
                </c:pt>
                <c:pt idx="109">
                  <c:v>1.2603502351959813E-3</c:v>
                </c:pt>
                <c:pt idx="110">
                  <c:v>1.2609196394736211E-3</c:v>
                </c:pt>
                <c:pt idx="111">
                  <c:v>1.2615201720619126E-3</c:v>
                </c:pt>
                <c:pt idx="112">
                  <c:v>1.2621499002493629E-3</c:v>
                </c:pt>
                <c:pt idx="113">
                  <c:v>1.264194931291729E-3</c:v>
                </c:pt>
                <c:pt idx="114">
                  <c:v>1.2649221147608782E-3</c:v>
                </c:pt>
                <c:pt idx="115">
                  <c:v>1.2656688302717185E-3</c:v>
                </c:pt>
                <c:pt idx="116">
                  <c:v>1.2664331451127562E-3</c:v>
                </c:pt>
                <c:pt idx="117">
                  <c:v>1.2672131265724982E-3</c:v>
                </c:pt>
                <c:pt idx="118">
                  <c:v>1.269627743549014E-3</c:v>
                </c:pt>
                <c:pt idx="119">
                  <c:v>1.2704510643686377E-3</c:v>
                </c:pt>
                <c:pt idx="120">
                  <c:v>1.2712803882494982E-3</c:v>
                </c:pt>
                <c:pt idx="121">
                  <c:v>1.2721137824801018E-3</c:v>
                </c:pt>
                <c:pt idx="122">
                  <c:v>1.2729493143489553E-3</c:v>
                </c:pt>
                <c:pt idx="123">
                  <c:v>1.2754494086700797E-3</c:v>
                </c:pt>
                <c:pt idx="124">
                  <c:v>1.2762744917710841E-3</c:v>
                </c:pt>
                <c:pt idx="125">
                  <c:v>1.2770940157173912E-3</c:v>
                </c:pt>
                <c:pt idx="126">
                  <c:v>1.2779080145620275E-3</c:v>
                </c:pt>
                <c:pt idx="127">
                  <c:v>1.2787165223580193E-3</c:v>
                </c:pt>
                <c:pt idx="128">
                  <c:v>1.2811094399843958E-3</c:v>
                </c:pt>
                <c:pt idx="129">
                  <c:v>1.2818963241160769E-3</c:v>
                </c:pt>
                <c:pt idx="130">
                  <c:v>1.2826778874642469E-3</c:v>
                </c:pt>
                <c:pt idx="131">
                  <c:v>1.2834541640819323E-3</c:v>
                </c:pt>
                <c:pt idx="132">
                  <c:v>1.2842251880221599E-3</c:v>
                </c:pt>
                <c:pt idx="133">
                  <c:v>1.2865070843083614E-3</c:v>
                </c:pt>
                <c:pt idx="134">
                  <c:v>1.2872574380690235E-3</c:v>
                </c:pt>
                <c:pt idx="135">
                  <c:v>1.2880027094173609E-3</c:v>
                </c:pt>
                <c:pt idx="136">
                  <c:v>1.2887429324064002E-3</c:v>
                </c:pt>
                <c:pt idx="137">
                  <c:v>1.2894781410891678E-3</c:v>
                </c:pt>
                <c:pt idx="138">
                  <c:v>1.2916540218301078E-3</c:v>
                </c:pt>
                <c:pt idx="139">
                  <c:v>1.2923695138180554E-3</c:v>
                </c:pt>
                <c:pt idx="140">
                  <c:v>1.2930801617648648E-3</c:v>
                </c:pt>
                <c:pt idx="141">
                  <c:v>1.2937859997235622E-3</c:v>
                </c:pt>
                <c:pt idx="142">
                  <c:v>1.2944870617471744E-3</c:v>
                </c:pt>
                <c:pt idx="143">
                  <c:v>1.2965619327377663E-3</c:v>
                </c:pt>
                <c:pt idx="144">
                  <c:v>1.2972442315513039E-3</c:v>
                </c:pt>
                <c:pt idx="145">
                  <c:v>1.2979219246948895E-3</c:v>
                </c:pt>
                <c:pt idx="146">
                  <c:v>1.2985950462215496E-3</c:v>
                </c:pt>
                <c:pt idx="147">
                  <c:v>1.2992636301843109E-3</c:v>
                </c:pt>
                <c:pt idx="148">
                  <c:v>1.3012424972194678E-3</c:v>
                </c:pt>
                <c:pt idx="149">
                  <c:v>1.3018932714569001E-3</c:v>
                </c:pt>
                <c:pt idx="150">
                  <c:v>1.3025396783955664E-3</c:v>
                </c:pt>
                <c:pt idx="151">
                  <c:v>1.3031817520884937E-3</c:v>
                </c:pt>
                <c:pt idx="152">
                  <c:v>1.3038195265887085E-3</c:v>
                </c:pt>
                <c:pt idx="153">
                  <c:v>1.3057073954633441E-3</c:v>
                </c:pt>
                <c:pt idx="154">
                  <c:v>1.3063283137229752E-3</c:v>
                </c:pt>
                <c:pt idx="155">
                  <c:v>1.3069451030550269E-3</c:v>
                </c:pt>
                <c:pt idx="156">
                  <c:v>1.3075577975125258E-3</c:v>
                </c:pt>
                <c:pt idx="157">
                  <c:v>1.3081664311484986E-3</c:v>
                </c:pt>
                <c:pt idx="158">
                  <c:v>1.3099683076575263E-3</c:v>
                </c:pt>
                <c:pt idx="159">
                  <c:v>1.3105610385376607E-3</c:v>
                </c:pt>
                <c:pt idx="160">
                  <c:v>1.311149878861402E-3</c:v>
                </c:pt>
                <c:pt idx="161">
                  <c:v>1.3117348626817771E-3</c:v>
                </c:pt>
                <c:pt idx="162">
                  <c:v>1.3123160240518122E-3</c:v>
                </c:pt>
                <c:pt idx="163">
                  <c:v>1.3140369139901453E-3</c:v>
                </c:pt>
                <c:pt idx="164">
                  <c:v>1.3146031260890876E-3</c:v>
                </c:pt>
                <c:pt idx="165">
                  <c:v>1.3151656860028232E-3</c:v>
                </c:pt>
                <c:pt idx="166">
                  <c:v>1.3157246277843788E-3</c:v>
                </c:pt>
                <c:pt idx="167">
                  <c:v>1.316279985486781E-3</c:v>
                </c:pt>
                <c:pt idx="168">
                  <c:v>1.3179248946493327E-3</c:v>
                </c:pt>
                <c:pt idx="169">
                  <c:v>1.3184662565653876E-3</c:v>
                </c:pt>
                <c:pt idx="170">
                  <c:v>1.3190042046674218E-3</c:v>
                </c:pt>
                <c:pt idx="171">
                  <c:v>1.3195387730084622E-3</c:v>
                </c:pt>
                <c:pt idx="172">
                  <c:v>1.3200699956415357E-3</c:v>
                </c:pt>
                <c:pt idx="173">
                  <c:v>1.3216439298232199E-3</c:v>
                </c:pt>
                <c:pt idx="174">
                  <c:v>1.3221621101546913E-3</c:v>
                </c:pt>
                <c:pt idx="175">
                  <c:v>1.3226771150433288E-3</c:v>
                </c:pt>
                <c:pt idx="176">
                  <c:v>1.3231889785421589E-3</c:v>
                </c:pt>
                <c:pt idx="177">
                  <c:v>1.323697734704208E-3</c:v>
                </c:pt>
                <c:pt idx="178">
                  <c:v>1.3252056996999381E-3</c:v>
                </c:pt>
                <c:pt idx="179">
                  <c:v>1.3257023670451306E-3</c:v>
                </c:pt>
                <c:pt idx="180">
                  <c:v>1.3261960973186757E-3</c:v>
                </c:pt>
                <c:pt idx="181">
                  <c:v>1.3266869245735996E-3</c:v>
                </c:pt>
                <c:pt idx="182">
                  <c:v>1.3271748828629292E-3</c:v>
                </c:pt>
                <c:pt idx="183">
                  <c:v>1.3286218844676182E-3</c:v>
                </c:pt>
                <c:pt idx="184">
                  <c:v>1.3290987074248365E-3</c:v>
                </c:pt>
                <c:pt idx="185">
                  <c:v>1.3295728316815936E-3</c:v>
                </c:pt>
                <c:pt idx="186">
                  <c:v>1.3300442912909159E-3</c:v>
                </c:pt>
                <c:pt idx="187">
                  <c:v>1.3305131203058304E-3</c:v>
                </c:pt>
                <c:pt idx="188">
                  <c:v>1.3319041643143916E-3</c:v>
                </c:pt>
                <c:pt idx="189">
                  <c:v>1.3323628114819402E-3</c:v>
                </c:pt>
                <c:pt idx="190">
                  <c:v>1.3328189998479179E-3</c:v>
                </c:pt>
                <c:pt idx="191">
                  <c:v>1.3332727711038719E-3</c:v>
                </c:pt>
                <c:pt idx="192">
                  <c:v>1.3337241684690537E-3</c:v>
                </c:pt>
                <c:pt idx="193">
                  <c:v>1.3350645494124777E-3</c:v>
                </c:pt>
                <c:pt idx="194">
                  <c:v>1.3355068834070831E-3</c:v>
                </c:pt>
                <c:pt idx="195">
                  <c:v>1.3359470596071724E-3</c:v>
                </c:pt>
                <c:pt idx="196">
                  <c:v>1.3363851212319971E-3</c:v>
                </c:pt>
                <c:pt idx="197">
                  <c:v>1.3368211115008086E-3</c:v>
                </c:pt>
                <c:pt idx="198">
                  <c:v>1.338117086363676E-3</c:v>
                </c:pt>
                <c:pt idx="199">
                  <c:v>1.3385452234009468E-3</c:v>
                </c:pt>
                <c:pt idx="200">
                  <c:v>1.3389715051784609E-3</c:v>
                </c:pt>
                <c:pt idx="201">
                  <c:v>1.3393959749154695E-3</c:v>
                </c:pt>
                <c:pt idx="202">
                  <c:v>1.3398186758312237E-3</c:v>
                </c:pt>
                <c:pt idx="203">
                  <c:v>1.3410765978434734E-3</c:v>
                </c:pt>
                <c:pt idx="204">
                  <c:v>1.3414926556667233E-3</c:v>
                </c:pt>
                <c:pt idx="205">
                  <c:v>1.3419071607649752E-3</c:v>
                </c:pt>
                <c:pt idx="206">
                  <c:v>1.3423201563574807E-3</c:v>
                </c:pt>
                <c:pt idx="207">
                  <c:v>1.3427316856634908E-3</c:v>
                </c:pt>
                <c:pt idx="208">
                  <c:v>1.3439579080550621E-3</c:v>
                </c:pt>
                <c:pt idx="209">
                  <c:v>1.3443640044076041E-3</c:v>
                </c:pt>
                <c:pt idx="210">
                  <c:v>1.3447688505699069E-3</c:v>
                </c:pt>
                <c:pt idx="211">
                  <c:v>1.3451724897612222E-3</c:v>
                </c:pt>
                <c:pt idx="212">
                  <c:v>1.3455749652008014E-3</c:v>
                </c:pt>
                <c:pt idx="213">
                  <c:v>1.3467758412016339E-3</c:v>
                </c:pt>
                <c:pt idx="214">
                  <c:v>1.3471740938267808E-3</c:v>
                </c:pt>
                <c:pt idx="215">
                  <c:v>1.3475713987964478E-3</c:v>
                </c:pt>
                <c:pt idx="216">
                  <c:v>1.3479677993298862E-3</c:v>
                </c:pt>
                <c:pt idx="217">
                  <c:v>1.3483633386463473E-3</c:v>
                </c:pt>
                <c:pt idx="218">
                  <c:v>1.3495452214863802E-3</c:v>
                </c:pt>
                <c:pt idx="219">
                  <c:v>1.3499377481274452E-3</c:v>
                </c:pt>
                <c:pt idx="220">
                  <c:v>1.3503296296477894E-3</c:v>
                </c:pt>
                <c:pt idx="221">
                  <c:v>1.350720909266664E-3</c:v>
                </c:pt>
                <c:pt idx="222">
                  <c:v>1.3511116302033204E-3</c:v>
                </c:pt>
                <c:pt idx="223">
                  <c:v>1.3522808731124929E-3</c:v>
                </c:pt>
                <c:pt idx="224">
                  <c:v>1.3526697915127893E-3</c:v>
                </c:pt>
                <c:pt idx="225">
                  <c:v>1.3530583673271237E-3</c:v>
                </c:pt>
                <c:pt idx="226">
                  <c:v>1.3534466437747476E-3</c:v>
                </c:pt>
                <c:pt idx="227">
                  <c:v>1.3538346640749122E-3</c:v>
                </c:pt>
                <c:pt idx="228">
                  <c:v>1.3549976202831637E-3</c:v>
                </c:pt>
                <c:pt idx="229">
                  <c:v>1.3553850481860044E-3</c:v>
                </c:pt>
                <c:pt idx="230">
                  <c:v>1.3557724360376421E-3</c:v>
                </c:pt>
                <c:pt idx="231">
                  <c:v>1.3561598270573284E-3</c:v>
                </c:pt>
                <c:pt idx="232">
                  <c:v>1.3565472644643146E-3</c:v>
                </c:pt>
                <c:pt idx="233">
                  <c:v>1.3577102872015844E-3</c:v>
                </c:pt>
                <c:pt idx="234">
                  <c:v>1.3580983423502825E-3</c:v>
                </c:pt>
                <c:pt idx="235">
                  <c:v>1.3584866599825368E-3</c:v>
                </c:pt>
                <c:pt idx="236">
                  <c:v>1.3588752833175986E-3</c:v>
                </c:pt>
                <c:pt idx="237">
                  <c:v>1.3592642555747192E-3</c:v>
                </c:pt>
                <c:pt idx="238">
                  <c:v>1.3604336980709466E-3</c:v>
                </c:pt>
                <c:pt idx="239">
                  <c:v>1.3608244982088152E-3</c:v>
                </c:pt>
                <c:pt idx="240">
                  <c:v>1.3612158633649991E-3</c:v>
                </c:pt>
                <c:pt idx="241">
                  <c:v>1.3616078367587495E-3</c:v>
                </c:pt>
                <c:pt idx="242">
                  <c:v>1.3620004616093178E-3</c:v>
                </c:pt>
                <c:pt idx="243">
                  <c:v>1.363182677094442E-3</c:v>
                </c:pt>
                <c:pt idx="244">
                  <c:v>1.3635783399647944E-3</c:v>
                </c:pt>
                <c:pt idx="245">
                  <c:v>1.3639748703882209E-3</c:v>
                </c:pt>
                <c:pt idx="246">
                  <c:v>1.364372311583973E-3</c:v>
                </c:pt>
                <c:pt idx="247">
                  <c:v>1.364770706771302E-3</c:v>
                </c:pt>
                <c:pt idx="248">
                  <c:v>1.3659720484752625E-3</c:v>
                </c:pt>
                <c:pt idx="249">
                  <c:v>1.3663746918214116E-3</c:v>
                </c:pt>
                <c:pt idx="250">
                  <c:v>1.3667785052553941E-3</c:v>
                </c:pt>
                <c:pt idx="251">
                  <c:v>1.3671835319964609E-3</c:v>
                </c:pt>
                <c:pt idx="252">
                  <c:v>1.3675898152638636E-3</c:v>
                </c:pt>
                <c:pt idx="253">
                  <c:v>1.3688166364165997E-3</c:v>
                </c:pt>
                <c:pt idx="254">
                  <c:v>1.3692283779818588E-3</c:v>
                </c:pt>
                <c:pt idx="255">
                  <c:v>1.36964159216971E-3</c:v>
                </c:pt>
                <c:pt idx="256">
                  <c:v>1.3700563136080626E-3</c:v>
                </c:pt>
                <c:pt idx="257">
                  <c:v>1.3704725425594576E-3</c:v>
                </c:pt>
                <c:pt idx="258">
                  <c:v>1.3717301912038824E-3</c:v>
                </c:pt>
                <c:pt idx="259">
                  <c:v>1.3721523669194327E-3</c:v>
                </c:pt>
                <c:pt idx="260">
                  <c:v>1.3725760085040188E-3</c:v>
                </c:pt>
                <c:pt idx="261">
                  <c:v>1.373001107628839E-3</c:v>
                </c:pt>
                <c:pt idx="262">
                  <c:v>1.3734276559650921E-3</c:v>
                </c:pt>
                <c:pt idx="263">
                  <c:v>1.374715912954435E-3</c:v>
                </c:pt>
                <c:pt idx="264">
                  <c:v>1.375148174848406E-3</c:v>
                </c:pt>
                <c:pt idx="265">
                  <c:v>1.3755818443098033E-3</c:v>
                </c:pt>
                <c:pt idx="266">
                  <c:v>1.3760169130098254E-3</c:v>
                </c:pt>
                <c:pt idx="267">
                  <c:v>1.3764533726196709E-3</c:v>
                </c:pt>
                <c:pt idx="268">
                  <c:v>1.3777710136201353E-3</c:v>
                </c:pt>
                <c:pt idx="269">
                  <c:v>1.3782129535812614E-3</c:v>
                </c:pt>
                <c:pt idx="270">
                  <c:v>1.3786562428082043E-3</c:v>
                </c:pt>
                <c:pt idx="271">
                  <c:v>1.3791008729721627E-3</c:v>
                </c:pt>
                <c:pt idx="272">
                  <c:v>1.3795468357443352E-3</c:v>
                </c:pt>
                <c:pt idx="273">
                  <c:v>1.3808926364221243E-3</c:v>
                </c:pt>
                <c:pt idx="274">
                  <c:v>1.38134384633914E-3</c:v>
                </c:pt>
                <c:pt idx="275">
                  <c:v>1.3817963472203629E-3</c:v>
                </c:pt>
                <c:pt idx="276">
                  <c:v>1.3822501307369922E-3</c:v>
                </c:pt>
                <c:pt idx="277">
                  <c:v>1.3840779245815431E-3</c:v>
                </c:pt>
                <c:pt idx="278">
                  <c:v>1.3845379963431826E-3</c:v>
                </c:pt>
                <c:pt idx="279">
                  <c:v>1.3849993007674201E-3</c:v>
                </c:pt>
                <c:pt idx="280">
                  <c:v>1.3854618295254546E-3</c:v>
                </c:pt>
                <c:pt idx="281">
                  <c:v>1.3873240213195324E-3</c:v>
                </c:pt>
                <c:pt idx="282">
                  <c:v>1.3877925468145304E-3</c:v>
                </c:pt>
                <c:pt idx="283">
                  <c:v>1.3882622466705168E-3</c:v>
                </c:pt>
                <c:pt idx="284">
                  <c:v>1.388733112558691E-3</c:v>
                </c:pt>
                <c:pt idx="285">
                  <c:v>1.3892051361502509E-3</c:v>
                </c:pt>
                <c:pt idx="286">
                  <c:v>1.3906280698572336E-3</c:v>
                </c:pt>
                <c:pt idx="287">
                  <c:v>1.3911046409743242E-3</c:v>
                </c:pt>
                <c:pt idx="288">
                  <c:v>1.3915823281507942E-3</c:v>
                </c:pt>
                <c:pt idx="289">
                  <c:v>1.3920611230578421E-3</c:v>
                </c:pt>
                <c:pt idx="290">
                  <c:v>1.3925410173666669E-3</c:v>
                </c:pt>
                <c:pt idx="291">
                  <c:v>1.3939872134157872E-3</c:v>
                </c:pt>
                <c:pt idx="292">
                  <c:v>1.3944714220437051E-3</c:v>
                </c:pt>
                <c:pt idx="293">
                  <c:v>1.3949566884293928E-3</c:v>
                </c:pt>
                <c:pt idx="294">
                  <c:v>1.3954430042440492E-3</c:v>
                </c:pt>
                <c:pt idx="295">
                  <c:v>1.3959303611588731E-3</c:v>
                </c:pt>
                <c:pt idx="296">
                  <c:v>1.3973985952163346E-3</c:v>
                </c:pt>
                <c:pt idx="297">
                  <c:v>1.3978900332438139E-3</c:v>
                </c:pt>
                <c:pt idx="298">
                  <c:v>1.3983824707274541E-3</c:v>
                </c:pt>
                <c:pt idx="299">
                  <c:v>1.3988758993384535E-3</c:v>
                </c:pt>
                <c:pt idx="300">
                  <c:v>1.3993703107480107E-3</c:v>
                </c:pt>
                <c:pt idx="301">
                  <c:v>1.4008593584800165E-3</c:v>
                </c:pt>
                <c:pt idx="302">
                  <c:v>1.4013576177957919E-3</c:v>
                </c:pt>
                <c:pt idx="303">
                  <c:v>1.4018568182661186E-3</c:v>
                </c:pt>
                <c:pt idx="304">
                  <c:v>1.4023569515621954E-3</c:v>
                </c:pt>
                <c:pt idx="305">
                  <c:v>1.4028580093552205E-3</c:v>
                </c:pt>
                <c:pt idx="306">
                  <c:v>1.4043666464279739E-3</c:v>
                </c:pt>
                <c:pt idx="307">
                  <c:v>1.4048713189207798E-3</c:v>
                </c:pt>
                <c:pt idx="308">
                  <c:v>1.4053768742665277E-3</c:v>
                </c:pt>
                <c:pt idx="309">
                  <c:v>1.4058833041364161E-3</c:v>
                </c:pt>
                <c:pt idx="310">
                  <c:v>1.4063906002016436E-3</c:v>
                </c:pt>
                <c:pt idx="311">
                  <c:v>1.4079176022813479E-3</c:v>
                </c:pt>
                <c:pt idx="312">
                  <c:v>1.4084282798399188E-3</c:v>
                </c:pt>
                <c:pt idx="313">
                  <c:v>1.4089397819498221E-3</c:v>
                </c:pt>
                <c:pt idx="314">
                  <c:v>1.4094521002822565E-3</c:v>
                </c:pt>
                <c:pt idx="315">
                  <c:v>1.409965226508421E-3</c:v>
                </c:pt>
                <c:pt idx="316">
                  <c:v>1.4115093692612794E-3</c:v>
                </c:pt>
                <c:pt idx="317">
                  <c:v>1.4120256437743495E-3</c:v>
                </c:pt>
                <c:pt idx="318">
                  <c:v>1.4125426845371428E-3</c:v>
                </c:pt>
                <c:pt idx="319">
                  <c:v>1.4130604832208579E-3</c:v>
                </c:pt>
                <c:pt idx="320">
                  <c:v>1.4135790314966934E-3</c:v>
                </c:pt>
                <c:pt idx="321">
                  <c:v>1.4151390905889094E-3</c:v>
                </c:pt>
                <c:pt idx="322">
                  <c:v>1.4156605539452131E-3</c:v>
                </c:pt>
                <c:pt idx="323">
                  <c:v>1.4161827252496307E-3</c:v>
                </c:pt>
                <c:pt idx="324">
                  <c:v>1.416705596173361E-3</c:v>
                </c:pt>
                <c:pt idx="325">
                  <c:v>1.4172291583876022E-3</c:v>
                </c:pt>
                <c:pt idx="326">
                  <c:v>1.4188039094853787E-3</c:v>
                </c:pt>
                <c:pt idx="327">
                  <c:v>1.4193301535736507E-3</c:v>
                </c:pt>
                <c:pt idx="328">
                  <c:v>1.4198570473084272E-3</c:v>
                </c:pt>
                <c:pt idx="329">
                  <c:v>1.4203845823609067E-3</c:v>
                </c:pt>
                <c:pt idx="330">
                  <c:v>1.4209127504022879E-3</c:v>
                </c:pt>
                <c:pt idx="331">
                  <c:v>1.4225009691718284E-3</c:v>
                </c:pt>
                <c:pt idx="332">
                  <c:v>1.4230315858808032E-3</c:v>
                </c:pt>
                <c:pt idx="333">
                  <c:v>1.423562793934673E-3</c:v>
                </c:pt>
                <c:pt idx="334">
                  <c:v>1.4240945850046362E-3</c:v>
                </c:pt>
                <c:pt idx="335">
                  <c:v>1.424626950761892E-3</c:v>
                </c:pt>
                <c:pt idx="336">
                  <c:v>1.4262274128693997E-3</c:v>
                </c:pt>
                <c:pt idx="337">
                  <c:v>1.4267619940878113E-3</c:v>
                </c:pt>
                <c:pt idx="338">
                  <c:v>1.4272971083495087E-3</c:v>
                </c:pt>
                <c:pt idx="339">
                  <c:v>1.4278327473256905E-3</c:v>
                </c:pt>
                <c:pt idx="340">
                  <c:v>1.4305185214158165E-3</c:v>
                </c:pt>
                <c:pt idx="341">
                  <c:v>1.4310571337740759E-3</c:v>
                </c:pt>
                <c:pt idx="342">
                  <c:v>1.4315962125452102E-3</c:v>
                </c:pt>
                <c:pt idx="343">
                  <c:v>1.4321357494004182E-3</c:v>
                </c:pt>
                <c:pt idx="344">
                  <c:v>1.4337570251824704E-3</c:v>
                </c:pt>
                <c:pt idx="345">
                  <c:v>1.4342983110859592E-3</c:v>
                </c:pt>
                <c:pt idx="346">
                  <c:v>1.4348400134295153E-3</c:v>
                </c:pt>
                <c:pt idx="347">
                  <c:v>1.4353821238843366E-3</c:v>
                </c:pt>
                <c:pt idx="348">
                  <c:v>1.4359246341216223E-3</c:v>
                </c:pt>
                <c:pt idx="349">
                  <c:v>1.4375544802402516E-3</c:v>
                </c:pt>
                <c:pt idx="350">
                  <c:v>1.4380985063193808E-3</c:v>
                </c:pt>
                <c:pt idx="351">
                  <c:v>1.4386428905369677E-3</c:v>
                </c:pt>
                <c:pt idx="352">
                  <c:v>1.4391876245642107E-3</c:v>
                </c:pt>
                <c:pt idx="353">
                  <c:v>1.4397327000723087E-3</c:v>
                </c:pt>
                <c:pt idx="354">
                  <c:v>1.4413698921937181E-3</c:v>
                </c:pt>
                <c:pt idx="355">
                  <c:v>1.4419162503372222E-3</c:v>
                </c:pt>
                <c:pt idx="356">
                  <c:v>1.4424629083175744E-3</c:v>
                </c:pt>
                <c:pt idx="357">
                  <c:v>1.4430098578059733E-3</c:v>
                </c:pt>
                <c:pt idx="358">
                  <c:v>1.4435570904736178E-3</c:v>
                </c:pt>
                <c:pt idx="359">
                  <c:v>1.4452004042640109E-3</c:v>
                </c:pt>
                <c:pt idx="360">
                  <c:v>1.4457486863606241E-3</c:v>
                </c:pt>
                <c:pt idx="361">
                  <c:v>1.4462972099924761E-3</c:v>
                </c:pt>
                <c:pt idx="362">
                  <c:v>1.4468459668307656E-3</c:v>
                </c:pt>
                <c:pt idx="363">
                  <c:v>1.4473949485466911E-3</c:v>
                </c:pt>
                <c:pt idx="364">
                  <c:v>1.4490431596722712E-3</c:v>
                </c:pt>
                <c:pt idx="365">
                  <c:v>1.4495929576107279E-3</c:v>
                </c:pt>
                <c:pt idx="366">
                  <c:v>1.450142938782814E-3</c:v>
                </c:pt>
                <c:pt idx="367">
                  <c:v>1.4506930948597282E-3</c:v>
                </c:pt>
                <c:pt idx="368">
                  <c:v>1.4512434175126692E-3</c:v>
                </c:pt>
                <c:pt idx="369">
                  <c:v>1.4528953016396395E-3</c:v>
                </c:pt>
                <c:pt idx="370">
                  <c:v>1.4534462073086741E-3</c:v>
                </c:pt>
                <c:pt idx="371">
                  <c:v>1.4539972379097289E-3</c:v>
                </c:pt>
                <c:pt idx="372">
                  <c:v>1.4545483851140025E-3</c:v>
                </c:pt>
                <c:pt idx="373">
                  <c:v>1.4550996405926933E-3</c:v>
                </c:pt>
                <c:pt idx="374">
                  <c:v>1.4567539733872569E-3</c:v>
                </c:pt>
                <c:pt idx="375">
                  <c:v>1.4573055786756041E-3</c:v>
                </c:pt>
                <c:pt idx="376">
                  <c:v>1.457857250594362E-3</c:v>
                </c:pt>
                <c:pt idx="377">
                  <c:v>1.4584089808147291E-3</c:v>
                </c:pt>
                <c:pt idx="378">
                  <c:v>1.4589607610079043E-3</c:v>
                </c:pt>
                <c:pt idx="379">
                  <c:v>1.4606163181362648E-3</c:v>
                </c:pt>
                <c:pt idx="380">
                  <c:v>1.4611682149326586E-3</c:v>
                </c:pt>
                <c:pt idx="381">
                  <c:v>1.461720120057854E-3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846144"/>
        <c:axId val="692273920"/>
      </c:scatterChart>
      <c:valAx>
        <c:axId val="6918461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273920"/>
        <c:crosses val="autoZero"/>
        <c:crossBetween val="midCat"/>
      </c:valAx>
      <c:valAx>
        <c:axId val="69227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84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577688550520588"/>
          <c:y val="0.35544346811721"/>
          <c:w val="0.15648144664510794"/>
          <c:h val="0.1083620022148686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200026</xdr:colOff>
      <xdr:row>13</xdr:row>
      <xdr:rowOff>57149</xdr:rowOff>
    </xdr:from>
    <xdr:to>
      <xdr:col>25</xdr:col>
      <xdr:colOff>133350</xdr:colOff>
      <xdr:row>40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57150</xdr:colOff>
      <xdr:row>0</xdr:row>
      <xdr:rowOff>142875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7402175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/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7402175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200026</xdr:colOff>
      <xdr:row>13</xdr:row>
      <xdr:rowOff>57149</xdr:rowOff>
    </xdr:from>
    <xdr:to>
      <xdr:col>25</xdr:col>
      <xdr:colOff>133350</xdr:colOff>
      <xdr:row>40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57150</xdr:colOff>
      <xdr:row>0</xdr:row>
      <xdr:rowOff>142875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735550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/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735550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█(@)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200025</xdr:colOff>
      <xdr:row>13</xdr:row>
      <xdr:rowOff>57149</xdr:rowOff>
    </xdr:from>
    <xdr:to>
      <xdr:col>25</xdr:col>
      <xdr:colOff>133350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200026</xdr:colOff>
      <xdr:row>13</xdr:row>
      <xdr:rowOff>57149</xdr:rowOff>
    </xdr:from>
    <xdr:to>
      <xdr:col>25</xdr:col>
      <xdr:colOff>133350</xdr:colOff>
      <xdr:row>40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57150</xdr:colOff>
      <xdr:row>0</xdr:row>
      <xdr:rowOff>142875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7402175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/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7402175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33337</xdr:rowOff>
    </xdr:from>
    <xdr:to>
      <xdr:col>14</xdr:col>
      <xdr:colOff>422529</xdr:colOff>
      <xdr:row>40</xdr:row>
      <xdr:rowOff>132778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9524</xdr:rowOff>
    </xdr:from>
    <xdr:to>
      <xdr:col>15</xdr:col>
      <xdr:colOff>276225</xdr:colOff>
      <xdr:row>49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12E</v>
          </cell>
        </row>
        <row r="7">
          <cell r="D7" t="str">
            <v>12E</v>
          </cell>
        </row>
      </sheetData>
      <sheetData sheetId="6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7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8">
        <row r="6">
          <cell r="D6" t="str">
            <v>Z4</v>
          </cell>
        </row>
        <row r="7">
          <cell r="D7" t="str">
            <v>F5</v>
          </cell>
        </row>
      </sheetData>
      <sheetData sheetId="9">
        <row r="6">
          <cell r="D6" t="str">
            <v>Future Code</v>
          </cell>
        </row>
        <row r="7">
          <cell r="D7" t="str">
            <v>Z4</v>
          </cell>
        </row>
      </sheetData>
      <sheetData sheetId="10">
        <row r="6">
          <cell r="D6" t="str">
            <v>Z4</v>
          </cell>
        </row>
        <row r="7">
          <cell r="D7" t="str">
            <v>F5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2W</v>
          </cell>
        </row>
        <row r="7">
          <cell r="D7" t="str">
            <v>3W</v>
          </cell>
        </row>
      </sheetData>
      <sheetData sheetId="13">
        <row r="6">
          <cell r="D6" t="str">
            <v>MAR15</v>
          </cell>
        </row>
        <row r="7">
          <cell r="D7" t="str">
            <v>APR15</v>
          </cell>
        </row>
      </sheetData>
      <sheetData sheetId="14">
        <row r="6">
          <cell r="D6" t="str">
            <v>X1S</v>
          </cell>
        </row>
        <row r="7">
          <cell r="D7" t="str">
            <v>X1S</v>
          </cell>
        </row>
      </sheetData>
      <sheetData sheetId="15">
        <row r="6">
          <cell r="D6">
            <v>12</v>
          </cell>
        </row>
        <row r="7">
          <cell r="D7">
            <v>12</v>
          </cell>
        </row>
      </sheetData>
      <sheetData sheetId="16">
        <row r="6">
          <cell r="D6" t="str">
            <v>3E</v>
          </cell>
        </row>
        <row r="7">
          <cell r="D7" t="str">
            <v>3E</v>
          </cell>
        </row>
      </sheetData>
      <sheetData sheetId="17"/>
      <sheetData sheetId="18">
        <row r="6">
          <cell r="D6" t="str">
            <v>6E</v>
          </cell>
        </row>
        <row r="7">
          <cell r="D7" t="str">
            <v>6E</v>
          </cell>
        </row>
      </sheetData>
      <sheetData sheetId="19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0">
        <row r="6">
          <cell r="D6" t="str">
            <v>1E</v>
          </cell>
        </row>
        <row r="7">
          <cell r="D7" t="str">
            <v>1E</v>
          </cell>
        </row>
      </sheetData>
      <sheetData sheetId="21">
        <row r="6">
          <cell r="D6" t="str">
            <v>3E</v>
          </cell>
        </row>
        <row r="7">
          <cell r="D7" t="str">
            <v>3E</v>
          </cell>
        </row>
      </sheetData>
      <sheetData sheetId="22">
        <row r="6">
          <cell r="D6" t="str">
            <v>6E</v>
          </cell>
        </row>
        <row r="7">
          <cell r="D7" t="str">
            <v>6E</v>
          </cell>
        </row>
      </sheetData>
      <sheetData sheetId="23">
        <row r="6">
          <cell r="D6" t="str">
            <v>12E</v>
          </cell>
        </row>
        <row r="7">
          <cell r="D7" t="str">
            <v>12E</v>
          </cell>
        </row>
      </sheetData>
      <sheetData sheetId="24">
        <row r="6">
          <cell r="D6">
            <v>41963</v>
          </cell>
        </row>
        <row r="7">
          <cell r="D7">
            <v>41962</v>
          </cell>
        </row>
      </sheetData>
      <sheetData sheetId="25">
        <row r="6">
          <cell r="D6">
            <v>41963</v>
          </cell>
        </row>
        <row r="7">
          <cell r="D7">
            <v>41962</v>
          </cell>
        </row>
      </sheetData>
      <sheetData sheetId="26">
        <row r="6">
          <cell r="D6">
            <v>41964</v>
          </cell>
        </row>
        <row r="7">
          <cell r="D7">
            <v>41963</v>
          </cell>
        </row>
      </sheetData>
      <sheetData sheetId="27">
        <row r="6">
          <cell r="D6" t="str">
            <v>EURSWD_Mx_Quote#0000</v>
          </cell>
        </row>
        <row r="7">
          <cell r="D7" t="str">
            <v>EUR2WD_Mx_Quote#0000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I46"/>
  <sheetViews>
    <sheetView tabSelected="1"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5" ht="12" thickBot="1" x14ac:dyDescent="0.25">
      <c r="B1" s="1" t="str">
        <f>_xll.qlxlVersion(TRUE,EvaluationDate)</f>
        <v>QuantLibXL 1.5.0 - MS VC++ 9.0 - Multithreaded Dynamic Runtime library - Release Configuration - Dec  9 2014 11:48:31</v>
      </c>
    </row>
    <row r="2" spans="1:35" ht="19.5" thickBot="1" x14ac:dyDescent="0.25">
      <c r="B2" s="156" t="s">
        <v>0</v>
      </c>
      <c r="C2" s="156"/>
      <c r="D2" s="156"/>
      <c r="E2" s="156"/>
      <c r="F2" s="157"/>
      <c r="H2" s="156" t="s">
        <v>165</v>
      </c>
      <c r="I2" s="156"/>
      <c r="J2" s="156"/>
      <c r="K2" s="156"/>
    </row>
    <row r="3" spans="1:35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5" x14ac:dyDescent="0.2">
      <c r="B4" s="2"/>
      <c r="C4" s="5" t="s">
        <v>1</v>
      </c>
      <c r="D4" s="6" t="s">
        <v>2</v>
      </c>
      <c r="E4" s="3"/>
      <c r="F4" s="4"/>
      <c r="H4" s="9"/>
      <c r="I4" s="13" t="s">
        <v>8</v>
      </c>
      <c r="J4" s="14" t="b">
        <v>1</v>
      </c>
      <c r="K4" s="15"/>
    </row>
    <row r="5" spans="1:35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9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8" customFormat="1" x14ac:dyDescent="0.2">
      <c r="A6" s="1"/>
      <c r="B6" s="2"/>
      <c r="C6" s="5" t="s">
        <v>5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11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B7" s="2"/>
      <c r="C7" s="5" t="s">
        <v>6</v>
      </c>
      <c r="D7" s="12" t="s">
        <v>7</v>
      </c>
      <c r="E7" s="3"/>
      <c r="F7" s="4"/>
      <c r="H7" s="9"/>
      <c r="I7" s="13" t="s">
        <v>12</v>
      </c>
      <c r="J7" s="18"/>
      <c r="K7" s="15"/>
    </row>
    <row r="8" spans="1:35" x14ac:dyDescent="0.2">
      <c r="B8" s="2"/>
      <c r="C8" s="5" t="s">
        <v>122</v>
      </c>
      <c r="D8" s="17" t="s">
        <v>123</v>
      </c>
      <c r="E8" s="3"/>
      <c r="F8" s="4"/>
      <c r="H8" s="9"/>
      <c r="I8" s="13" t="s">
        <v>14</v>
      </c>
      <c r="J8" s="19" t="b">
        <v>1</v>
      </c>
      <c r="K8" s="15"/>
    </row>
    <row r="9" spans="1:35" x14ac:dyDescent="0.2">
      <c r="B9" s="2"/>
      <c r="C9" s="5" t="s">
        <v>173</v>
      </c>
      <c r="D9" s="17" t="s">
        <v>16</v>
      </c>
      <c r="E9" s="21"/>
      <c r="F9" s="4"/>
      <c r="H9" s="9"/>
      <c r="I9" s="10"/>
      <c r="J9" s="10"/>
      <c r="K9" s="11"/>
    </row>
    <row r="10" spans="1:35" x14ac:dyDescent="0.2">
      <c r="B10" s="66"/>
      <c r="C10" s="386"/>
      <c r="D10" s="386"/>
      <c r="E10" s="89"/>
      <c r="F10" s="4"/>
      <c r="H10" s="9"/>
      <c r="I10" s="13" t="s">
        <v>18</v>
      </c>
      <c r="J10" s="19" t="s">
        <v>19</v>
      </c>
      <c r="K10" s="15"/>
    </row>
    <row r="11" spans="1:35" x14ac:dyDescent="0.2">
      <c r="B11" s="2"/>
      <c r="C11" s="88" t="s">
        <v>23</v>
      </c>
      <c r="D11" s="90">
        <v>41864.862141203703</v>
      </c>
      <c r="E11" s="89"/>
      <c r="F11" s="4"/>
      <c r="H11" s="9"/>
      <c r="I11" s="13" t="s">
        <v>21</v>
      </c>
      <c r="J11" s="20">
        <v>1E-4</v>
      </c>
      <c r="K11" s="15"/>
    </row>
    <row r="12" spans="1:35" x14ac:dyDescent="0.2">
      <c r="B12" s="2"/>
      <c r="C12" s="88" t="s">
        <v>24</v>
      </c>
      <c r="D12" s="154" t="b">
        <v>0</v>
      </c>
      <c r="E12" s="89"/>
      <c r="F12" s="4"/>
      <c r="H12" s="9"/>
      <c r="I12" s="13" t="s">
        <v>22</v>
      </c>
      <c r="J12" s="22">
        <v>-0.01</v>
      </c>
      <c r="K12" s="15"/>
    </row>
    <row r="13" spans="1:35" ht="12" thickBot="1" x14ac:dyDescent="0.25">
      <c r="B13" s="31"/>
      <c r="C13" s="161"/>
      <c r="D13" s="162"/>
      <c r="E13" s="163"/>
      <c r="F13" s="33"/>
      <c r="H13" s="25"/>
      <c r="I13" s="26"/>
      <c r="J13" s="26"/>
      <c r="K13" s="27"/>
    </row>
    <row r="15" spans="1:35" ht="12" thickBot="1" x14ac:dyDescent="0.25">
      <c r="C15" s="34"/>
      <c r="D15" s="34"/>
      <c r="E15" s="34"/>
      <c r="F15" s="34"/>
    </row>
    <row r="16" spans="1:35" ht="19.5" thickBot="1" x14ac:dyDescent="0.25">
      <c r="B16" s="156" t="s">
        <v>98</v>
      </c>
      <c r="C16" s="156"/>
      <c r="D16" s="156"/>
      <c r="E16" s="156"/>
      <c r="F16" s="157"/>
      <c r="H16" s="156" t="s">
        <v>106</v>
      </c>
      <c r="I16" s="156"/>
      <c r="J16" s="156"/>
      <c r="K16" s="157"/>
    </row>
    <row r="17" spans="2:11" x14ac:dyDescent="0.2">
      <c r="B17" s="66"/>
      <c r="C17" s="67"/>
      <c r="D17" s="68"/>
      <c r="E17" s="69"/>
      <c r="F17" s="70"/>
      <c r="H17" s="53"/>
      <c r="I17" s="35"/>
      <c r="J17" s="35"/>
      <c r="K17" s="57"/>
    </row>
    <row r="18" spans="2:11" x14ac:dyDescent="0.2">
      <c r="B18" s="2"/>
      <c r="C18" s="75" t="s">
        <v>10</v>
      </c>
      <c r="D18" s="16">
        <f>_xll.qlCalendarAdvance(Calendar,EvaluationDate,"2D","f")</f>
        <v>41968</v>
      </c>
      <c r="E18" s="3"/>
      <c r="F18" s="4"/>
      <c r="H18" s="53"/>
      <c r="I18" s="5" t="s">
        <v>25</v>
      </c>
      <c r="J18" s="158">
        <v>41988.523333333331</v>
      </c>
      <c r="K18" s="57"/>
    </row>
    <row r="19" spans="2:11" x14ac:dyDescent="0.2">
      <c r="B19" s="2"/>
      <c r="C19" s="75" t="s">
        <v>13</v>
      </c>
      <c r="D19" s="17" t="str">
        <f>_xll.qlDiscountingSwapEngine(,OisCurve,,,,,EvaluationDate)</f>
        <v>obj_00551#0000</v>
      </c>
      <c r="E19" s="3"/>
      <c r="F19" s="4"/>
      <c r="H19" s="53"/>
      <c r="I19" s="5" t="s">
        <v>26</v>
      </c>
      <c r="J19" s="158">
        <f>_xll.qlSettingsEvaluationDate(Trigger)</f>
        <v>41964</v>
      </c>
      <c r="K19" s="57"/>
    </row>
    <row r="20" spans="2:11" x14ac:dyDescent="0.2">
      <c r="B20" s="2"/>
      <c r="C20" s="75" t="s">
        <v>17</v>
      </c>
      <c r="D20" s="73">
        <f>_xll.qlCalendarAdjust(Calendar,DATE(YEAR(SettlementDate),12,31),"Preceding")</f>
        <v>42004</v>
      </c>
      <c r="E20" s="3"/>
      <c r="F20" s="4"/>
      <c r="H20" s="53"/>
      <c r="I20" s="5" t="s">
        <v>27</v>
      </c>
      <c r="J20" s="159">
        <f>[1]!TriggerCounter</f>
        <v>2</v>
      </c>
      <c r="K20" s="57"/>
    </row>
    <row r="21" spans="2:11" x14ac:dyDescent="0.2">
      <c r="B21" s="2"/>
      <c r="C21" s="75" t="s">
        <v>20</v>
      </c>
      <c r="D21" s="73">
        <f>_xll.qlCalendarAdjust(Calendar,DATE(YEAR(SettlementDate)+1,12,31),"Preceding")</f>
        <v>42369</v>
      </c>
      <c r="E21" s="3"/>
      <c r="F21" s="4"/>
      <c r="H21" s="53"/>
      <c r="I21" s="5" t="s">
        <v>28</v>
      </c>
      <c r="J21" s="160">
        <f>[1]!LastFixingsTrigger</f>
        <v>1</v>
      </c>
      <c r="K21" s="57"/>
    </row>
    <row r="22" spans="2:11" x14ac:dyDescent="0.2">
      <c r="B22" s="2"/>
      <c r="C22" s="155"/>
      <c r="D22" s="155"/>
      <c r="E22" s="3"/>
      <c r="F22" s="4"/>
      <c r="H22" s="53"/>
      <c r="I22" s="5" t="s">
        <v>31</v>
      </c>
      <c r="J22" s="6">
        <f>_xll.ohTrigger(Contribution!U16,Contribution!U22,Contribution!U29,Contribution!U39,Contribution!U55)</f>
        <v>0</v>
      </c>
      <c r="K22" s="57"/>
    </row>
    <row r="23" spans="2:11" ht="12" thickBot="1" x14ac:dyDescent="0.25">
      <c r="B23" s="31"/>
      <c r="C23" s="32"/>
      <c r="D23" s="32"/>
      <c r="E23" s="32"/>
      <c r="F23" s="33"/>
      <c r="H23" s="58"/>
      <c r="I23" s="59"/>
      <c r="J23" s="59"/>
      <c r="K23" s="60"/>
    </row>
    <row r="25" spans="2:11" ht="12" thickBot="1" x14ac:dyDescent="0.25"/>
    <row r="26" spans="2:11" ht="19.5" thickBot="1" x14ac:dyDescent="0.25">
      <c r="B26" s="156" t="s">
        <v>164</v>
      </c>
      <c r="C26" s="156"/>
      <c r="D26" s="156"/>
      <c r="E26" s="156"/>
      <c r="F26" s="157"/>
      <c r="H26" s="156" t="s">
        <v>163</v>
      </c>
      <c r="I26" s="156"/>
      <c r="J26" s="156"/>
      <c r="K26" s="156"/>
    </row>
    <row r="27" spans="2:11" x14ac:dyDescent="0.2">
      <c r="B27" s="2"/>
      <c r="C27" s="3"/>
      <c r="D27" s="3"/>
      <c r="E27" s="3"/>
      <c r="F27" s="4"/>
      <c r="H27" s="2"/>
      <c r="I27" s="3"/>
      <c r="J27" s="3"/>
      <c r="K27" s="3"/>
    </row>
    <row r="28" spans="2:11" x14ac:dyDescent="0.2">
      <c r="B28" s="2"/>
      <c r="C28" s="75" t="s">
        <v>29</v>
      </c>
      <c r="D28" s="6" t="s">
        <v>30</v>
      </c>
      <c r="E28" s="3"/>
      <c r="F28" s="4"/>
      <c r="H28" s="2"/>
      <c r="I28" s="75" t="s">
        <v>29</v>
      </c>
      <c r="J28" s="6" t="s">
        <v>43</v>
      </c>
      <c r="K28" s="3"/>
    </row>
    <row r="29" spans="2:11" x14ac:dyDescent="0.2">
      <c r="B29" s="2"/>
      <c r="C29" s="75" t="s">
        <v>32</v>
      </c>
      <c r="D29" s="72">
        <v>2</v>
      </c>
      <c r="E29" s="3"/>
      <c r="F29" s="4"/>
      <c r="H29" s="2"/>
      <c r="I29" s="75" t="s">
        <v>32</v>
      </c>
      <c r="J29" s="72">
        <v>2</v>
      </c>
      <c r="K29" s="3"/>
    </row>
    <row r="30" spans="2:11" x14ac:dyDescent="0.2">
      <c r="B30" s="2"/>
      <c r="C30" s="75" t="s">
        <v>33</v>
      </c>
      <c r="D30" s="7" t="e">
        <v>#N/A</v>
      </c>
      <c r="E30" s="3"/>
      <c r="F30" s="4"/>
      <c r="H30" s="2"/>
      <c r="I30" s="75" t="s">
        <v>33</v>
      </c>
      <c r="J30" s="7" t="e">
        <v>#N/A</v>
      </c>
      <c r="K30" s="3"/>
    </row>
    <row r="31" spans="2:11" x14ac:dyDescent="0.2">
      <c r="B31" s="2"/>
      <c r="C31" s="75" t="s">
        <v>34</v>
      </c>
      <c r="D31" s="12" t="s">
        <v>35</v>
      </c>
      <c r="E31" s="3"/>
      <c r="F31" s="4"/>
      <c r="H31" s="2"/>
      <c r="I31" s="75" t="s">
        <v>34</v>
      </c>
      <c r="J31" s="12" t="s">
        <v>35</v>
      </c>
      <c r="K31" s="3"/>
    </row>
    <row r="32" spans="2:11" x14ac:dyDescent="0.2">
      <c r="B32" s="2"/>
      <c r="C32" s="75" t="s">
        <v>36</v>
      </c>
      <c r="D32" s="17" t="s">
        <v>150</v>
      </c>
      <c r="E32" s="3"/>
      <c r="F32" s="4"/>
      <c r="H32" s="2"/>
      <c r="I32" s="75" t="s">
        <v>36</v>
      </c>
      <c r="J32" s="17" t="s">
        <v>150</v>
      </c>
      <c r="K32" s="3"/>
    </row>
    <row r="33" spans="2:11" x14ac:dyDescent="0.2">
      <c r="B33" s="2"/>
      <c r="C33" s="21"/>
      <c r="D33" s="21"/>
      <c r="E33" s="21"/>
      <c r="F33" s="4"/>
      <c r="H33" s="2"/>
      <c r="I33" s="21"/>
      <c r="J33" s="28"/>
      <c r="K33" s="29"/>
    </row>
    <row r="34" spans="2:11" x14ac:dyDescent="0.2">
      <c r="B34" s="2"/>
      <c r="C34" s="75" t="s">
        <v>99</v>
      </c>
      <c r="D34" s="74" t="b">
        <f>_xll.qlExtrapolatorEnableExtrapolation(YieldCurve,TRUE)</f>
        <v>1</v>
      </c>
      <c r="E34" s="24"/>
      <c r="F34" s="4"/>
      <c r="H34" s="2"/>
      <c r="I34" s="5" t="s">
        <v>100</v>
      </c>
      <c r="J34" s="285" t="str">
        <f>_xll.qlEuribor(,"1M",J35,,Trigger)</f>
        <v>obj_0055a#0000</v>
      </c>
      <c r="K34" s="29"/>
    </row>
    <row r="35" spans="2:11" x14ac:dyDescent="0.2">
      <c r="B35" s="2"/>
      <c r="C35" s="21"/>
      <c r="D35" s="28"/>
      <c r="E35" s="29"/>
      <c r="F35" s="4"/>
      <c r="H35" s="2"/>
      <c r="I35" s="82" t="s">
        <v>104</v>
      </c>
      <c r="J35" s="83" t="str">
        <f>_xll.qlPiecewiseYieldCurve(,NDays,Calendar,_xll.ohPack('Delta 1M'!L13:L21),"actual/365",,,Accuracy,J31,J32,,Trigger)</f>
        <v>obj_00559#0000</v>
      </c>
      <c r="K35" s="29"/>
    </row>
    <row r="36" spans="2:11" x14ac:dyDescent="0.2">
      <c r="B36" s="2"/>
      <c r="C36" s="5" t="s">
        <v>100</v>
      </c>
      <c r="D36" s="76" t="str">
        <f>_xll.qlEuribor(,IborTenor,YieldCurve,,D34)</f>
        <v>obj_0055c#0000</v>
      </c>
      <c r="E36" s="29"/>
      <c r="F36" s="4"/>
      <c r="H36" s="2"/>
      <c r="I36" s="84" t="s">
        <v>105</v>
      </c>
      <c r="J36" s="85" t="str">
        <f>_xll.ohRangeRetrieveError(YieldCurve)</f>
        <v/>
      </c>
      <c r="K36" s="29"/>
    </row>
    <row r="37" spans="2:11" x14ac:dyDescent="0.2">
      <c r="B37" s="2"/>
      <c r="C37" s="5" t="s">
        <v>101</v>
      </c>
      <c r="D37" s="74" t="s">
        <v>103</v>
      </c>
      <c r="E37" s="29"/>
      <c r="F37" s="4"/>
      <c r="H37" s="2"/>
      <c r="I37" s="21"/>
      <c r="J37" s="23"/>
      <c r="K37" s="29"/>
    </row>
    <row r="38" spans="2:11" x14ac:dyDescent="0.2">
      <c r="B38" s="2"/>
      <c r="C38" s="5" t="s">
        <v>102</v>
      </c>
      <c r="D38" s="77" t="str">
        <f>_xll.qlInterpolation(,BasisInterpolation,'1Y Delta'!O31:O36,'1Y Delta'!W31:W36)</f>
        <v>obj_0058e#0001</v>
      </c>
      <c r="E38" s="29"/>
      <c r="F38" s="4"/>
      <c r="H38" s="2"/>
      <c r="I38" s="78">
        <f>_xll.qlTermStructureReferenceDate(J35)</f>
        <v>41968</v>
      </c>
      <c r="J38" s="301">
        <f>_xll.qlYieldTSDiscount(J35,I38,,Trigger)</f>
        <v>1</v>
      </c>
      <c r="K38" s="29"/>
    </row>
    <row r="39" spans="2:11" x14ac:dyDescent="0.2">
      <c r="B39" s="2"/>
      <c r="C39" s="5" t="s">
        <v>15</v>
      </c>
      <c r="D39" s="71" t="s">
        <v>16</v>
      </c>
      <c r="E39" s="3"/>
      <c r="F39" s="4"/>
      <c r="H39" s="2"/>
      <c r="I39" s="80">
        <f>_xll.qlTermStructureMaxDate(J35)</f>
        <v>42121</v>
      </c>
      <c r="J39" s="302">
        <f>_xll.qlYieldTSDiscount(J35,I39,,Trigger)</f>
        <v>0.99991075351658898</v>
      </c>
      <c r="K39" s="29"/>
    </row>
    <row r="40" spans="2:11" x14ac:dyDescent="0.2">
      <c r="B40" s="2"/>
      <c r="C40" s="82" t="s">
        <v>104</v>
      </c>
      <c r="D40" s="83" t="str">
        <f>_xll.qlPiecewiseYieldCurve(,NDays,Calendar,_xll.ohPack('1Y Delta'!L14:L27),DayCounter,,,Accuracy,TraitsID,InterpolatorID)</f>
        <v>obj_0055b#0000</v>
      </c>
      <c r="E40" s="29"/>
      <c r="F40" s="4"/>
      <c r="H40" s="2"/>
      <c r="I40" s="21"/>
      <c r="J40" s="23"/>
      <c r="K40" s="30"/>
    </row>
    <row r="41" spans="2:11" ht="12" thickBot="1" x14ac:dyDescent="0.25">
      <c r="B41" s="2"/>
      <c r="C41" s="84" t="s">
        <v>105</v>
      </c>
      <c r="D41" s="85" t="str">
        <f>_xll.ohRangeRetrieveError(YieldCurve)</f>
        <v/>
      </c>
      <c r="E41" s="29"/>
      <c r="F41" s="4"/>
      <c r="H41" s="31"/>
      <c r="I41" s="32"/>
      <c r="J41" s="32"/>
      <c r="K41" s="32"/>
    </row>
    <row r="42" spans="2:11" x14ac:dyDescent="0.2">
      <c r="B42" s="2"/>
      <c r="C42" s="21"/>
      <c r="D42" s="23"/>
      <c r="E42" s="29"/>
      <c r="F42" s="4"/>
    </row>
    <row r="43" spans="2:11" x14ac:dyDescent="0.2">
      <c r="B43" s="2"/>
      <c r="C43" s="78">
        <f>_xll.qlTermStructureReferenceDate(YieldCurve)</f>
        <v>41968</v>
      </c>
      <c r="D43" s="79">
        <f>_xll.qlYieldTSDiscount(YieldCurve,C43,,Trigger)</f>
        <v>1</v>
      </c>
      <c r="E43" s="29"/>
      <c r="F43" s="4"/>
    </row>
    <row r="44" spans="2:11" x14ac:dyDescent="0.2">
      <c r="B44" s="2"/>
      <c r="C44" s="80">
        <f>_xll.qlTermStructureMaxDate(D40)</f>
        <v>44525</v>
      </c>
      <c r="D44" s="81">
        <f>_xll.qlYieldTSDiscount(YieldCurve,C44,,Trigger)</f>
        <v>0.94671805175308421</v>
      </c>
      <c r="E44" s="29"/>
      <c r="F44" s="4"/>
    </row>
    <row r="45" spans="2:11" x14ac:dyDescent="0.2">
      <c r="B45" s="2"/>
      <c r="C45" s="21"/>
      <c r="D45" s="23"/>
      <c r="E45" s="30"/>
      <c r="F45" s="4"/>
    </row>
    <row r="46" spans="2:11" ht="12" thickBot="1" x14ac:dyDescent="0.25">
      <c r="B46" s="31"/>
      <c r="C46" s="32"/>
      <c r="D46" s="32"/>
      <c r="E46" s="32"/>
      <c r="F46" s="33"/>
    </row>
  </sheetData>
  <conditionalFormatting sqref="D12">
    <cfRule type="cellIs" dxfId="20" priority="3" stopIfTrue="1" operator="equal">
      <formula>TRUE</formula>
    </cfRule>
  </conditionalFormatting>
  <conditionalFormatting sqref="E45">
    <cfRule type="cellIs" dxfId="19" priority="2" stopIfTrue="1" operator="equal">
      <formula>TRUE</formula>
    </cfRule>
  </conditionalFormatting>
  <conditionalFormatting sqref="K40">
    <cfRule type="cellIs" dxfId="18" priority="1" stopIfTrue="1" operator="equal">
      <formula>TRUE</formula>
    </cfRule>
  </conditionalFormatting>
  <dataValidations count="6">
    <dataValidation type="list" allowBlank="1" showInputMessage="1" showErrorMessage="1" sqref="D39 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 J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J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1"/>
  <sheetViews>
    <sheetView workbookViewId="0">
      <selection activeCell="C21" sqref="C21"/>
    </sheetView>
  </sheetViews>
  <sheetFormatPr defaultColWidth="9.5" defaultRowHeight="11.25" x14ac:dyDescent="0.2"/>
  <cols>
    <col min="1" max="2" width="3.5" style="166" customWidth="1"/>
    <col min="3" max="5" width="22.83203125" style="166" customWidth="1"/>
    <col min="6" max="6" width="9.33203125" style="166" bestFit="1" customWidth="1"/>
    <col min="7" max="8" width="14.1640625" style="166" bestFit="1" customWidth="1"/>
    <col min="9" max="9" width="10.5" style="166" bestFit="1" customWidth="1"/>
    <col min="10" max="11" width="9.33203125" style="166" bestFit="1" customWidth="1"/>
    <col min="12" max="12" width="10.5" style="166" bestFit="1" customWidth="1"/>
    <col min="13" max="13" width="10.83203125" style="166" customWidth="1"/>
    <col min="14" max="14" width="13.1640625" style="166" customWidth="1"/>
    <col min="15" max="17" width="6.83203125" style="166" customWidth="1"/>
    <col min="18" max="18" width="2.33203125" style="166" bestFit="1" customWidth="1"/>
    <col min="19" max="19" width="10.83203125" style="166" customWidth="1"/>
    <col min="20" max="20" width="2.33203125" style="166" bestFit="1" customWidth="1"/>
    <col min="21" max="21" width="10.83203125" style="166" customWidth="1"/>
    <col min="22" max="22" width="12.5" style="166" bestFit="1" customWidth="1"/>
    <col min="23" max="25" width="9.33203125" style="166" bestFit="1" customWidth="1"/>
    <col min="26" max="27" width="9.5" style="166"/>
    <col min="28" max="28" width="20.33203125" style="166" bestFit="1" customWidth="1"/>
    <col min="29" max="29" width="8.1640625" style="166" bestFit="1" customWidth="1"/>
    <col min="30" max="31" width="9.5" style="166" bestFit="1" customWidth="1"/>
    <col min="32" max="32" width="12.1640625" style="166" customWidth="1"/>
    <col min="33" max="16384" width="9.5" style="166"/>
  </cols>
  <sheetData>
    <row r="1" spans="1:32" ht="12" thickBot="1" x14ac:dyDescent="0.25"/>
    <row r="2" spans="1:32" ht="19.5" customHeight="1" x14ac:dyDescent="0.2">
      <c r="C2" s="176" t="s">
        <v>109</v>
      </c>
      <c r="D2" s="177" t="s">
        <v>94</v>
      </c>
      <c r="E2" s="177" t="s">
        <v>95</v>
      </c>
      <c r="F2" s="177" t="s">
        <v>172</v>
      </c>
      <c r="G2" s="177" t="s">
        <v>176</v>
      </c>
      <c r="H2" s="177" t="s">
        <v>177</v>
      </c>
      <c r="I2" s="177" t="s">
        <v>116</v>
      </c>
      <c r="J2" s="191" t="s">
        <v>117</v>
      </c>
      <c r="K2" s="177" t="s">
        <v>118</v>
      </c>
      <c r="L2" s="178" t="s">
        <v>129</v>
      </c>
      <c r="S2" s="217" t="s">
        <v>114</v>
      </c>
      <c r="W2" s="430" t="s">
        <v>113</v>
      </c>
      <c r="X2" s="430"/>
      <c r="Y2" s="430"/>
      <c r="AB2" s="176" t="s">
        <v>94</v>
      </c>
      <c r="AC2" s="176"/>
      <c r="AD2" s="177" t="s">
        <v>42</v>
      </c>
      <c r="AE2" s="177" t="s">
        <v>107</v>
      </c>
      <c r="AF2" s="178" t="s">
        <v>108</v>
      </c>
    </row>
    <row r="3" spans="1:32" ht="12" customHeight="1" x14ac:dyDescent="0.2">
      <c r="C3" s="360" t="str">
        <f>$D$9&amp;"LastFixing"&amp;QuoteSuffix</f>
        <v>Euribor1MLastFixing_Quote</v>
      </c>
      <c r="D3" s="361">
        <f>_xll.qlCalendarAdvance(Calendar,_xll.qlLastFixingQuoteReferenceDate($C$3),_xll.qlInterestRateIndexFixingDays($D$9)&amp;"D","f",,LastFixingsTrigger)</f>
        <v>41990</v>
      </c>
      <c r="E3" s="361">
        <f>_xll.qlInterestRateIndexMaturity($D$9,D3)</f>
        <v>42023</v>
      </c>
      <c r="F3" s="391">
        <f>'Delta 1M'!V26</f>
        <v>3.9639811582265171E-6</v>
      </c>
      <c r="G3" s="385">
        <f>_xll.qlDayCounterYearFraction(DayCounter,SettlementDate,D3,,,Trigger)</f>
        <v>6.1111111111111109E-2</v>
      </c>
      <c r="H3" s="385">
        <f>_xll.qlDayCounterYearFraction(DayCounter,SettlementDate,E3,,,Trigger)</f>
        <v>0.15277777777777779</v>
      </c>
      <c r="I3" s="385">
        <f>H3-G3</f>
        <v>9.1666666666666674E-2</v>
      </c>
      <c r="J3" s="385">
        <f>(H3^2-G3^2)/2</f>
        <v>9.8032407407407426E-3</v>
      </c>
      <c r="K3" s="385">
        <f>(H3^3-G3^3)/3</f>
        <v>1.1125900205761318E-3</v>
      </c>
      <c r="L3" s="362" t="b">
        <f>IF(D11="fixing",TRUE,FALSE)</f>
        <v>0</v>
      </c>
      <c r="N3" s="431" t="s">
        <v>110</v>
      </c>
      <c r="O3" s="183">
        <f t="array" ref="O3:O5">_xll.ohFilter(K3:K7,L3:L7)</f>
        <v>2.808070416095107E-4</v>
      </c>
      <c r="P3" s="184">
        <f t="array" ref="P3:P5">_xll.ohFilter(J3:J7,L3:L7)</f>
        <v>4.4598765432098762E-3</v>
      </c>
      <c r="Q3" s="185">
        <f t="array" ref="Q3:Q5">_xll.ohFilter(I3:I7,L3:L7)</f>
        <v>9.4444444444444442E-2</v>
      </c>
      <c r="R3" s="179"/>
      <c r="S3" s="187">
        <f t="array" ref="S3:S5">MMULT(W3:Y5,U3:U5)</f>
        <v>-4.2108192610392753E-2</v>
      </c>
      <c r="T3" s="188"/>
      <c r="U3" s="170">
        <f t="array" ref="U3:U5">_xll.ohFilter(F3:F7,L3:L7)</f>
        <v>3.9639811582265171E-6</v>
      </c>
      <c r="W3" s="183">
        <f t="array" ref="W3:Y5">MINVERSE(O3:Q5)</f>
        <v>692.17417105556024</v>
      </c>
      <c r="X3" s="184">
        <v>-1640.3251956927277</v>
      </c>
      <c r="Y3" s="185">
        <v>881.16642743824161</v>
      </c>
      <c r="AB3" s="196">
        <f>SettlementDate</f>
        <v>41968</v>
      </c>
      <c r="AC3" s="221">
        <f>_xll.qlDayCounterYearFraction(DayCounter,SettlementDate,AB3,,,Trigger)</f>
        <v>0</v>
      </c>
      <c r="AD3" s="197">
        <f t="shared" ref="AD3:AD26" si="0">$S$13</f>
        <v>4.1971565204751357E-5</v>
      </c>
      <c r="AE3" s="197">
        <f t="shared" ref="AE3:AE23" si="1">$S$10+$S$9*AC3</f>
        <v>-1.8908816476604048E-4</v>
      </c>
      <c r="AF3" s="198">
        <f t="shared" ref="AF3:AF23" si="2">($S$5+$S$4*AC3+$S$3*AC3^2)</f>
        <v>-4.2843771638375645E-4</v>
      </c>
    </row>
    <row r="4" spans="1:32" ht="12" customHeight="1" x14ac:dyDescent="0.2">
      <c r="A4" s="166">
        <v>0</v>
      </c>
      <c r="B4" s="166">
        <f>A4+1</f>
        <v>1</v>
      </c>
      <c r="C4" s="168" t="str">
        <f>"Delta("&amp;A4&amp;"M,"&amp;B4&amp;"M)"</f>
        <v>Delta(0M,1M)</v>
      </c>
      <c r="D4" s="169">
        <f>SettlementDate</f>
        <v>41968</v>
      </c>
      <c r="E4" s="169">
        <f>_xll.qlInterestRateIndexMaturity($D$9,D4)</f>
        <v>42002</v>
      </c>
      <c r="F4" s="170">
        <f t="array" ref="F4:F7">Delta1M</f>
        <v>3.9639811582265171E-6</v>
      </c>
      <c r="G4" s="221">
        <f>_xll.qlDayCounterYearFraction(DayCounter,SettlementDate,D4,,,Trigger)</f>
        <v>0</v>
      </c>
      <c r="H4" s="221">
        <f>_xll.qlDayCounterYearFraction(DayCounter,SettlementDate,E4,,,Trigger)</f>
        <v>9.4444444444444442E-2</v>
      </c>
      <c r="I4" s="221">
        <f>H4-G4</f>
        <v>9.4444444444444442E-2</v>
      </c>
      <c r="J4" s="221">
        <f>(H4^2-G4^2)/2</f>
        <v>4.4598765432098762E-3</v>
      </c>
      <c r="K4" s="221">
        <f>(H4^3-G4^3)/3</f>
        <v>2.808070416095107E-4</v>
      </c>
      <c r="L4" s="203" t="b">
        <f>IF(D11="fixing",FALSE,TRUE)</f>
        <v>1</v>
      </c>
      <c r="N4" s="431"/>
      <c r="O4" s="183">
        <v>1.6812485711019661E-3</v>
      </c>
      <c r="P4" s="184">
        <v>1.1840277777777778E-2</v>
      </c>
      <c r="Q4" s="185">
        <v>8.611111111111111E-2</v>
      </c>
      <c r="R4" s="180" t="s">
        <v>40</v>
      </c>
      <c r="S4" s="187">
        <v>1.26128648877574E-2</v>
      </c>
      <c r="T4" s="180" t="s">
        <v>41</v>
      </c>
      <c r="U4" s="170">
        <v>4.1652237387006008E-5</v>
      </c>
      <c r="W4" s="183">
        <v>-244.18366590015586</v>
      </c>
      <c r="X4" s="184">
        <v>429.36152160900997</v>
      </c>
      <c r="Y4" s="185">
        <v>-161.54717836367763</v>
      </c>
      <c r="AB4" s="199">
        <f>_xll.qlCalendarAdvance(Calendar,AB3,"1d","mf",,Trigger)</f>
        <v>41969</v>
      </c>
      <c r="AC4" s="221">
        <f>_xll.qlDayCounterYearFraction(DayCounter,SettlementDate,AB4,,,Trigger)</f>
        <v>2.7777777777777779E-3</v>
      </c>
      <c r="AD4" s="200">
        <f t="shared" si="0"/>
        <v>4.1971565204751357E-5</v>
      </c>
      <c r="AE4" s="200">
        <f t="shared" si="1"/>
        <v>-1.754964159442292E-4</v>
      </c>
      <c r="AF4" s="171">
        <f t="shared" si="2"/>
        <v>-3.9372688947802905E-4</v>
      </c>
    </row>
    <row r="5" spans="1:32" ht="12" customHeight="1" x14ac:dyDescent="0.2">
      <c r="A5" s="182">
        <v>1</v>
      </c>
      <c r="B5" s="166">
        <f t="shared" ref="B5:B7" si="3">A5+1</f>
        <v>2</v>
      </c>
      <c r="C5" s="168" t="str">
        <f>"Delta("&amp;A5&amp;"M,"&amp;B5&amp;"M)"</f>
        <v>Delta(1M,2M)</v>
      </c>
      <c r="D5" s="169">
        <f>_xll.qlCalendarAdvance(Calendar,SettlementDate,A5&amp;"M","f")</f>
        <v>42002</v>
      </c>
      <c r="E5" s="169">
        <f>_xll.qlInterestRateIndexMaturity($D$9,D5)</f>
        <v>42033</v>
      </c>
      <c r="F5" s="170">
        <v>4.1652237387006008E-5</v>
      </c>
      <c r="G5" s="221">
        <f>_xll.qlDayCounterYearFraction(DayCounter,SettlementDate,D5,,,Trigger)</f>
        <v>9.4444444444444442E-2</v>
      </c>
      <c r="H5" s="221">
        <f>_xll.qlDayCounterYearFraction(DayCounter,SettlementDate,E5,,,Trigger)</f>
        <v>0.18055555555555555</v>
      </c>
      <c r="I5" s="221">
        <f>H5-G5</f>
        <v>8.611111111111111E-2</v>
      </c>
      <c r="J5" s="221">
        <f>(H5^2-G5^2)/2</f>
        <v>1.1840277777777778E-2</v>
      </c>
      <c r="K5" s="221">
        <f>(H5^3-G5^3)/3</f>
        <v>1.6812485711019661E-3</v>
      </c>
      <c r="L5" s="203" t="b">
        <v>1</v>
      </c>
      <c r="N5" s="431"/>
      <c r="O5" s="183">
        <v>4.0439886259716513E-3</v>
      </c>
      <c r="P5" s="184">
        <v>1.8537808641975316E-2</v>
      </c>
      <c r="Q5" s="185">
        <v>8.6111111111111138E-2</v>
      </c>
      <c r="R5" s="182"/>
      <c r="S5" s="187">
        <v>-4.2843771638375645E-4</v>
      </c>
      <c r="T5" s="180"/>
      <c r="U5" s="170">
        <v>2.663657593997196E-5</v>
      </c>
      <c r="W5" s="183">
        <v>20.061123062087386</v>
      </c>
      <c r="X5" s="184">
        <v>-15.398306611421372</v>
      </c>
      <c r="Y5" s="185">
        <v>5.0086877691319804</v>
      </c>
      <c r="AB5" s="199">
        <f>_xll.qlCalendarAdvance(Calendar,AB4,"1d","mf",,Trigger)</f>
        <v>41970</v>
      </c>
      <c r="AC5" s="221">
        <f>_xll.qlDayCounterYearFraction(DayCounter,SettlementDate,AB5,,,Trigger)</f>
        <v>5.5555555555555558E-3</v>
      </c>
      <c r="AD5" s="200">
        <f t="shared" si="0"/>
        <v>4.1971565204751357E-5</v>
      </c>
      <c r="AE5" s="200">
        <f t="shared" si="1"/>
        <v>-1.619046671224179E-4</v>
      </c>
      <c r="AF5" s="171">
        <f t="shared" si="2"/>
        <v>-3.5966588035949907E-4</v>
      </c>
    </row>
    <row r="6" spans="1:32" ht="12" customHeight="1" x14ac:dyDescent="0.2">
      <c r="A6" s="182">
        <v>2</v>
      </c>
      <c r="B6" s="216">
        <f t="shared" si="3"/>
        <v>3</v>
      </c>
      <c r="C6" s="168" t="str">
        <f>"Delta("&amp;A6&amp;"M,"&amp;B6&amp;"M)"</f>
        <v>Delta(2M,3M)</v>
      </c>
      <c r="D6" s="169">
        <f>_xll.qlCalendarAdvance(Calendar,SettlementDate,A6&amp;"M","f")</f>
        <v>42030</v>
      </c>
      <c r="E6" s="169">
        <f>_xll.qlInterestRateIndexMaturity($D$9,D6)</f>
        <v>42061</v>
      </c>
      <c r="F6" s="170">
        <v>2.663657593997196E-5</v>
      </c>
      <c r="G6" s="221">
        <f>_xll.qlDayCounterYearFraction(DayCounter,SettlementDate,D6,,,Trigger)</f>
        <v>0.17222222222222222</v>
      </c>
      <c r="H6" s="221">
        <f>_xll.qlDayCounterYearFraction(DayCounter,SettlementDate,E6,,,Trigger)</f>
        <v>0.25833333333333336</v>
      </c>
      <c r="I6" s="221">
        <f>H6-G6</f>
        <v>8.6111111111111138E-2</v>
      </c>
      <c r="J6" s="221">
        <f>(H6^2-G6^2)/2</f>
        <v>1.8537808641975316E-2</v>
      </c>
      <c r="K6" s="221">
        <f>(H6^3-G6^3)/3</f>
        <v>4.0439886259716513E-3</v>
      </c>
      <c r="L6" s="203" t="b">
        <v>1</v>
      </c>
      <c r="S6" s="189"/>
      <c r="T6" s="218"/>
      <c r="U6" s="190"/>
      <c r="AB6" s="199">
        <f>_xll.qlCalendarAdvance(Calendar,AB5,"1d","mf",,Trigger)</f>
        <v>41971</v>
      </c>
      <c r="AC6" s="221">
        <f>_xll.qlDayCounterYearFraction(DayCounter,SettlementDate,AB6,,,Trigger)</f>
        <v>8.3333333333333332E-3</v>
      </c>
      <c r="AD6" s="200">
        <f t="shared" si="0"/>
        <v>4.1971565204751357E-5</v>
      </c>
      <c r="AE6" s="200">
        <f t="shared" si="1"/>
        <v>-1.4831291830060662E-4</v>
      </c>
      <c r="AF6" s="171">
        <f t="shared" si="2"/>
        <v>-3.2625468902816655E-4</v>
      </c>
    </row>
    <row r="7" spans="1:32" ht="12" customHeight="1" thickBot="1" x14ac:dyDescent="0.25">
      <c r="A7" s="182">
        <v>3</v>
      </c>
      <c r="B7" s="216">
        <f t="shared" si="3"/>
        <v>4</v>
      </c>
      <c r="C7" s="172" t="str">
        <f>"Delta("&amp;A7&amp;"M,"&amp;B7&amp;"M)"</f>
        <v>Delta(3M,4M)</v>
      </c>
      <c r="D7" s="173">
        <f>_xll.qlCalendarAdvance(Calendar,SettlementDate,A7&amp;"M","f")</f>
        <v>42060</v>
      </c>
      <c r="E7" s="173">
        <f>_xll.qlInterestRateIndexMaturity($D$9,D7)</f>
        <v>42088</v>
      </c>
      <c r="F7" s="174">
        <v>2.629038194056284E-5</v>
      </c>
      <c r="G7" s="222">
        <f>_xll.qlDayCounterYearFraction(DayCounter,SettlementDate,D7,,,Trigger)</f>
        <v>0.25555555555555554</v>
      </c>
      <c r="H7" s="222">
        <f>_xll.qlDayCounterYearFraction(DayCounter,SettlementDate,E7,,,Trigger)</f>
        <v>0.33333333333333331</v>
      </c>
      <c r="I7" s="222">
        <f>H7-G7</f>
        <v>7.7777777777777779E-2</v>
      </c>
      <c r="J7" s="222">
        <f>(H7^2-G7^2)/2</f>
        <v>2.2901234567901239E-2</v>
      </c>
      <c r="K7" s="222">
        <f>(H7^3-G7^3)/3</f>
        <v>6.7823502514860546E-3</v>
      </c>
      <c r="L7" s="204" t="b">
        <v>0</v>
      </c>
      <c r="S7" s="189"/>
      <c r="T7" s="218"/>
      <c r="U7" s="190"/>
      <c r="AB7" s="199">
        <f>_xll.qlCalendarAdvance(Calendar,AB6,"1d","mf",,Trigger)</f>
        <v>41974</v>
      </c>
      <c r="AC7" s="221">
        <f>_xll.qlDayCounterYearFraction(DayCounter,SettlementDate,AB7,,,Trigger)</f>
        <v>1.6666666666666666E-2</v>
      </c>
      <c r="AD7" s="200">
        <f t="shared" si="0"/>
        <v>4.1971565204751357E-5</v>
      </c>
      <c r="AE7" s="200">
        <f t="shared" si="1"/>
        <v>-1.0753767183517275E-4</v>
      </c>
      <c r="AF7" s="171">
        <f t="shared" si="2"/>
        <v>-2.2992002175735335E-4</v>
      </c>
    </row>
    <row r="8" spans="1:32" ht="12" customHeight="1" thickBot="1" x14ac:dyDescent="0.25">
      <c r="S8" s="219" t="s">
        <v>115</v>
      </c>
      <c r="T8" s="218"/>
      <c r="U8" s="190"/>
      <c r="AB8" s="199">
        <f>_xll.qlCalendarAdvance(Calendar,AB7,"1d","mf",,Trigger)</f>
        <v>41975</v>
      </c>
      <c r="AC8" s="221">
        <f>_xll.qlDayCounterYearFraction(DayCounter,SettlementDate,AB8,,,Trigger)</f>
        <v>1.9444444444444445E-2</v>
      </c>
      <c r="AD8" s="200">
        <f t="shared" si="0"/>
        <v>4.1971565204751357E-5</v>
      </c>
      <c r="AE8" s="200">
        <f t="shared" si="1"/>
        <v>-9.3945923013361458E-5</v>
      </c>
      <c r="AF8" s="171">
        <f t="shared" si="2"/>
        <v>-1.9910810157481042E-4</v>
      </c>
    </row>
    <row r="9" spans="1:32" ht="12" customHeight="1" x14ac:dyDescent="0.2">
      <c r="C9" s="176" t="s">
        <v>127</v>
      </c>
      <c r="D9" s="214" t="s">
        <v>134</v>
      </c>
      <c r="N9" s="430" t="s">
        <v>111</v>
      </c>
      <c r="O9" s="220"/>
      <c r="P9" s="183">
        <f t="array" ref="P9:P10">_xll.ohFilter(J3:J7,L3:L7)</f>
        <v>4.4598765432098762E-3</v>
      </c>
      <c r="Q9" s="185">
        <f t="array" ref="Q9:Q10">_xll.ohFilter(I3:I7,L3:L7)</f>
        <v>9.4444444444444442E-2</v>
      </c>
      <c r="R9" s="432" t="s">
        <v>40</v>
      </c>
      <c r="S9" s="187">
        <f t="array" ref="S9:S10">MMULT(W9:X10,U9:U10)</f>
        <v>4.8930295758520641E-3</v>
      </c>
      <c r="T9" s="432" t="s">
        <v>41</v>
      </c>
      <c r="U9" s="170">
        <f t="array" ref="U9:U10">_xll.ohFilter(F3:F7,L3:L7)</f>
        <v>3.9639811582265171E-6</v>
      </c>
      <c r="W9" s="183">
        <f t="array" ref="W9:X10">MINVERSE(P9:Q10)</f>
        <v>-117.28506787330316</v>
      </c>
      <c r="X9" s="185">
        <v>128.63523573200993</v>
      </c>
      <c r="AB9" s="199">
        <f>_xll.qlCalendarAdvance(Calendar,AB8,"1d","mf",,Trigger)</f>
        <v>41976</v>
      </c>
      <c r="AC9" s="221">
        <f>_xll.qlDayCounterYearFraction(DayCounter,SettlementDate,AB9,,,Trigger)</f>
        <v>2.2222222222222223E-2</v>
      </c>
      <c r="AD9" s="200">
        <f t="shared" si="0"/>
        <v>4.1971565204751357E-5</v>
      </c>
      <c r="AE9" s="200">
        <f t="shared" si="1"/>
        <v>-8.0354174191550165E-5</v>
      </c>
      <c r="AF9" s="171">
        <f t="shared" si="2"/>
        <v>-1.6894599917946499E-4</v>
      </c>
    </row>
    <row r="10" spans="1:32" ht="12" customHeight="1" x14ac:dyDescent="0.2">
      <c r="C10" s="194" t="s">
        <v>175</v>
      </c>
      <c r="D10" s="359" t="s">
        <v>103</v>
      </c>
      <c r="N10" s="430"/>
      <c r="O10" s="220"/>
      <c r="P10" s="183">
        <v>1.1840277777777778E-2</v>
      </c>
      <c r="Q10" s="185">
        <v>8.611111111111111E-2</v>
      </c>
      <c r="R10" s="432"/>
      <c r="S10" s="187">
        <v>-1.8908816476604048E-4</v>
      </c>
      <c r="T10" s="432"/>
      <c r="U10" s="170">
        <v>4.1652237387006008E-5</v>
      </c>
      <c r="W10" s="183">
        <v>16.126696832579185</v>
      </c>
      <c r="X10" s="185">
        <v>-6.0744416873449127</v>
      </c>
      <c r="AB10" s="199">
        <f>_xll.qlCalendarAdvance(Calendar,AB9,"1d","mf",,Trigger)</f>
        <v>41977</v>
      </c>
      <c r="AC10" s="221">
        <f>_xll.qlDayCounterYearFraction(DayCounter,SettlementDate,AB10,,,Trigger)</f>
        <v>2.5000000000000001E-2</v>
      </c>
      <c r="AD10" s="200">
        <f t="shared" si="0"/>
        <v>4.1971565204751357E-5</v>
      </c>
      <c r="AE10" s="200">
        <f t="shared" si="1"/>
        <v>-6.6762425369738885E-5</v>
      </c>
      <c r="AF10" s="171">
        <f t="shared" si="2"/>
        <v>-1.3943371457131692E-4</v>
      </c>
    </row>
    <row r="11" spans="1:32" ht="12" customHeight="1" thickBot="1" x14ac:dyDescent="0.25">
      <c r="C11" s="194" t="s">
        <v>174</v>
      </c>
      <c r="D11" s="215" t="s">
        <v>180</v>
      </c>
      <c r="S11" s="189"/>
      <c r="T11" s="218"/>
      <c r="U11" s="190"/>
      <c r="AB11" s="199">
        <f>_xll.qlCalendarAdvance(Calendar,AB10,"1d","mf",,Trigger)</f>
        <v>41978</v>
      </c>
      <c r="AC11" s="221">
        <f>_xll.qlDayCounterYearFraction(DayCounter,SettlementDate,AB11,,,Trigger)</f>
        <v>2.7777777777777776E-2</v>
      </c>
      <c r="AD11" s="200">
        <f t="shared" si="0"/>
        <v>4.1971565204751357E-5</v>
      </c>
      <c r="AE11" s="200">
        <f t="shared" si="1"/>
        <v>-5.3170676547927606E-5</v>
      </c>
      <c r="AF11" s="171">
        <f t="shared" si="2"/>
        <v>-1.1057124775036629E-4</v>
      </c>
    </row>
    <row r="12" spans="1:32" ht="12" customHeight="1" thickBot="1" x14ac:dyDescent="0.25">
      <c r="J12" s="399" t="s">
        <v>135</v>
      </c>
      <c r="K12" s="400"/>
      <c r="L12" s="401"/>
      <c r="S12" s="217" t="s">
        <v>38</v>
      </c>
      <c r="T12" s="218"/>
      <c r="U12" s="190"/>
      <c r="AB12" s="199">
        <f>_xll.qlCalendarAdvance(Calendar,AB11,"1d","mf",,Trigger)</f>
        <v>41981</v>
      </c>
      <c r="AC12" s="221">
        <f>_xll.qlDayCounterYearFraction(DayCounter,SettlementDate,AB12,,,Trigger)</f>
        <v>3.6111111111111108E-2</v>
      </c>
      <c r="AD12" s="200">
        <f t="shared" si="0"/>
        <v>4.1971565204751357E-5</v>
      </c>
      <c r="AE12" s="200">
        <f t="shared" si="1"/>
        <v>-1.239543008249374E-5</v>
      </c>
      <c r="AF12" s="171">
        <f t="shared" si="2"/>
        <v>-2.7882754010698945E-5</v>
      </c>
    </row>
    <row r="13" spans="1:32" ht="12" customHeight="1" thickBot="1" x14ac:dyDescent="0.25">
      <c r="C13" s="176" t="s">
        <v>119</v>
      </c>
      <c r="D13" s="177" t="s">
        <v>94</v>
      </c>
      <c r="E13" s="177" t="s">
        <v>95</v>
      </c>
      <c r="F13" s="191" t="s">
        <v>168</v>
      </c>
      <c r="G13" s="191" t="s">
        <v>169</v>
      </c>
      <c r="H13" s="177" t="s">
        <v>170</v>
      </c>
      <c r="I13" s="191" t="s">
        <v>171</v>
      </c>
      <c r="J13" s="405" t="s">
        <v>112</v>
      </c>
      <c r="K13" s="405" t="s">
        <v>111</v>
      </c>
      <c r="L13" s="405" t="s">
        <v>149</v>
      </c>
      <c r="N13" s="390" t="s">
        <v>112</v>
      </c>
      <c r="Q13" s="186">
        <f t="array" ref="Q13">_xll.ohFilter(I3:I7,L3:L7)</f>
        <v>9.4444444444444442E-2</v>
      </c>
      <c r="R13" s="390" t="s">
        <v>40</v>
      </c>
      <c r="S13" s="187">
        <f>MMULT(W13,U13)</f>
        <v>4.1971565204751357E-5</v>
      </c>
      <c r="T13" s="390" t="s">
        <v>41</v>
      </c>
      <c r="U13" s="170">
        <f t="array" ref="U13">_xll.ohFilter(F3:F7,L3:L7)</f>
        <v>3.9639811582265171E-6</v>
      </c>
      <c r="W13" s="186">
        <f>MINVERSE(Q13)</f>
        <v>10.588235294117647</v>
      </c>
      <c r="AB13" s="199">
        <f>_xll.qlCalendarAdvance(Calendar,AB12,"1d","mf",,Trigger)</f>
        <v>41982</v>
      </c>
      <c r="AC13" s="221">
        <f>_xll.qlDayCounterYearFraction(DayCounter,SettlementDate,AB13,,,Trigger)</f>
        <v>3.888888888888889E-2</v>
      </c>
      <c r="AD13" s="200">
        <f t="shared" si="0"/>
        <v>4.1971565204751357E-5</v>
      </c>
      <c r="AE13" s="200">
        <f t="shared" si="1"/>
        <v>1.1963187393175664E-6</v>
      </c>
      <c r="AF13" s="171">
        <f t="shared" si="2"/>
        <v>-1.6195583385379193E-6</v>
      </c>
    </row>
    <row r="14" spans="1:32" ht="12" customHeight="1" x14ac:dyDescent="0.2">
      <c r="C14" s="211" t="s">
        <v>46</v>
      </c>
      <c r="D14" s="205">
        <f t="shared" ref="D14:D18" si="4">SettlementDate</f>
        <v>41968</v>
      </c>
      <c r="E14" s="206">
        <f>_xll.qlCalendarAdvance(Calendar,SettlementDate,C14,"Following",,Trigger)</f>
        <v>41969</v>
      </c>
      <c r="F14" s="389">
        <f>_xll.qlDayCounterYearFraction(DayCounter,D14,E14,,,Trigger)</f>
        <v>2.7777777777777779E-3</v>
      </c>
      <c r="G14" s="382">
        <f>_xll.qlYieldTSDiscount(Discounting,D14,,Trigger)</f>
        <v>1</v>
      </c>
      <c r="H14" s="382">
        <f>_xll.qlYieldTSDiscount(Discounting,E14,,Trigger)</f>
        <v>1.0000008657060466</v>
      </c>
      <c r="I14" s="397">
        <f>(G14/H14-1)/F14</f>
        <v>-3.1165390700138573E-4</v>
      </c>
      <c r="J14" s="393">
        <f>((1+I14*F14)*EXP($S$13*F14)-1)/F14</f>
        <v>-2.6968237567093212E-4</v>
      </c>
      <c r="K14" s="393">
        <f>((1+F14*I14)*EXP($S$10*F14+0.5*$S$9*F14^2)-1)/F14</f>
        <v>-4.9394599342722501E-4</v>
      </c>
      <c r="L14" s="393">
        <f>((1+F14*I14)*EXP($S$5*F14+0.5*$S$4*F14^2+1/3*$S$3*F14^3)-1)/F14</f>
        <v>-7.2268146798837307E-4</v>
      </c>
      <c r="AB14" s="199">
        <f>_xll.qlCalendarAdvance(Calendar,AB13,"1d","mf",,Trigger)</f>
        <v>41983</v>
      </c>
      <c r="AC14" s="221">
        <f>_xll.qlDayCounterYearFraction(DayCounter,SettlementDate,AB14,,,Trigger)</f>
        <v>4.1666666666666664E-2</v>
      </c>
      <c r="AD14" s="200">
        <f t="shared" si="0"/>
        <v>4.1971565204751357E-5</v>
      </c>
      <c r="AE14" s="200">
        <f t="shared" si="1"/>
        <v>1.4788067561128846E-5</v>
      </c>
      <c r="AF14" s="171">
        <f t="shared" si="2"/>
        <v>2.3993819546425595E-5</v>
      </c>
    </row>
    <row r="15" spans="1:32" ht="12" customHeight="1" x14ac:dyDescent="0.2">
      <c r="C15" s="209" t="s">
        <v>47</v>
      </c>
      <c r="D15" s="169">
        <f>SettlementDate</f>
        <v>41968</v>
      </c>
      <c r="E15" s="207">
        <f>_xll.qlCalendarAdvance(Calendar,SettlementDate,C15,"Following",,Trigger)</f>
        <v>41975</v>
      </c>
      <c r="F15" s="221">
        <f>_xll.qlDayCounterYearFraction(DayCounter,D15,E15,,,Trigger)</f>
        <v>1.9444444444444445E-2</v>
      </c>
      <c r="G15" s="383">
        <f>_xll.qlYieldTSDiscount(Discounting,D15,,Trigger)</f>
        <v>1</v>
      </c>
      <c r="H15" s="387">
        <f>_xll.qlYieldTSDiscount(Discounting,E15,,Trigger)</f>
        <v>0.99999319449075941</v>
      </c>
      <c r="I15" s="397">
        <f t="shared" ref="I15:I18" si="5">(G15/H15-1)/F15</f>
        <v>3.5000000001085747E-4</v>
      </c>
      <c r="J15" s="394">
        <f t="shared" ref="J15:J18" si="6">((1+I15*F15)*EXP($S$13*F15)-1)/F15</f>
        <v>3.9197186798059898E-4</v>
      </c>
      <c r="K15" s="394">
        <f t="shared" ref="K15:K18" si="7">((1+F15*I15)*EXP($S$10*F15+0.5*$S$9*F15^2)-1)/F15</f>
        <v>2.0848218773065038E-4</v>
      </c>
      <c r="L15" s="394">
        <f t="shared" ref="L15:L18" si="8">((1+F15*I15)*EXP($S$5*F15+0.5*$S$4*F15^2+1/3*$S$3*F15^3)-1)/F15</f>
        <v>3.8879337395262124E-5</v>
      </c>
      <c r="AB15" s="199">
        <f>_xll.qlCalendarAdvance(Calendar,AB14,"1d","mf",,Trigger)</f>
        <v>41984</v>
      </c>
      <c r="AC15" s="221">
        <f>_xll.qlDayCounterYearFraction(DayCounter,SettlementDate,AB15,,,Trigger)</f>
        <v>4.4444444444444446E-2</v>
      </c>
      <c r="AD15" s="200">
        <f t="shared" si="0"/>
        <v>4.1971565204751357E-5</v>
      </c>
      <c r="AE15" s="200">
        <f t="shared" si="1"/>
        <v>2.8379816382940152E-5</v>
      </c>
      <c r="AF15" s="171">
        <f t="shared" si="2"/>
        <v>4.8957379644191666E-5</v>
      </c>
    </row>
    <row r="16" spans="1:32" ht="12" customHeight="1" x14ac:dyDescent="0.2">
      <c r="C16" s="209" t="s">
        <v>48</v>
      </c>
      <c r="D16" s="169">
        <f t="shared" si="4"/>
        <v>41968</v>
      </c>
      <c r="E16" s="207">
        <f>_xll.qlCalendarAdvance(Calendar,SettlementDate,C16,"Following",,Trigger)</f>
        <v>41982</v>
      </c>
      <c r="F16" s="221">
        <f>_xll.qlDayCounterYearFraction(DayCounter,D16,E16,,,Trigger)</f>
        <v>3.888888888888889E-2</v>
      </c>
      <c r="G16" s="383">
        <f>_xll.qlYieldTSDiscount(Discounting,D16,,Trigger)</f>
        <v>1</v>
      </c>
      <c r="H16" s="387">
        <f>_xll.qlYieldTSDiscount(Discounting,E16,,Trigger)</f>
        <v>0.99999455558519146</v>
      </c>
      <c r="I16" s="397">
        <f t="shared" si="5"/>
        <v>1.4000000015279568E-4</v>
      </c>
      <c r="J16" s="394">
        <f t="shared" si="6"/>
        <v>1.8197182812595969E-4</v>
      </c>
      <c r="K16" s="394">
        <f t="shared" si="7"/>
        <v>4.6053737269450122E-5</v>
      </c>
      <c r="L16" s="394">
        <f t="shared" si="8"/>
        <v>-6.441524711345688E-5</v>
      </c>
      <c r="AB16" s="199">
        <f>_xll.qlCalendarAdvance(Calendar,AB15,"1d","mf",,Trigger)</f>
        <v>41985</v>
      </c>
      <c r="AC16" s="221">
        <f>_xll.qlDayCounterYearFraction(DayCounter,SettlementDate,AB16,,,Trigger)</f>
        <v>4.7222222222222221E-2</v>
      </c>
      <c r="AD16" s="200">
        <f t="shared" si="0"/>
        <v>4.1971565204751357E-5</v>
      </c>
      <c r="AE16" s="200">
        <f t="shared" si="1"/>
        <v>4.1971565204751432E-5</v>
      </c>
      <c r="AF16" s="171">
        <f t="shared" si="2"/>
        <v>7.3271121954760347E-5</v>
      </c>
    </row>
    <row r="17" spans="3:32" ht="12" customHeight="1" x14ac:dyDescent="0.2">
      <c r="C17" s="209" t="s">
        <v>49</v>
      </c>
      <c r="D17" s="169">
        <f t="shared" si="4"/>
        <v>41968</v>
      </c>
      <c r="E17" s="207">
        <f>_xll.qlCalendarAdvance(Calendar,SettlementDate,C17,"Following",,Trigger)</f>
        <v>41989</v>
      </c>
      <c r="F17" s="221">
        <f>_xll.qlDayCounterYearFraction(DayCounter,D17,E17,,,Trigger)</f>
        <v>5.8333333333333334E-2</v>
      </c>
      <c r="G17" s="383">
        <f>_xll.qlYieldTSDiscount(Discounting,D17,,Trigger)</f>
        <v>1</v>
      </c>
      <c r="H17" s="387">
        <f>_xll.qlYieldTSDiscount(Discounting,E17,,Trigger)</f>
        <v>0.99999183340001385</v>
      </c>
      <c r="I17" s="397">
        <f t="shared" si="5"/>
        <v>1.4000000022892526E-4</v>
      </c>
      <c r="J17" s="394">
        <f t="shared" si="6"/>
        <v>1.8197195958461317E-4</v>
      </c>
      <c r="K17" s="394">
        <f t="shared" si="7"/>
        <v>9.3624882090890887E-5</v>
      </c>
      <c r="L17" s="394">
        <f t="shared" si="8"/>
        <v>3.1675359980657246E-5</v>
      </c>
      <c r="AB17" s="199">
        <f>_xll.qlCalendarAdvance(Calendar,AB16,"1d","mf",,Trigger)</f>
        <v>41988</v>
      </c>
      <c r="AC17" s="221">
        <f>_xll.qlDayCounterYearFraction(DayCounter,SettlementDate,AB17,,,Trigger)</f>
        <v>5.5555555555555552E-2</v>
      </c>
      <c r="AD17" s="200">
        <f t="shared" si="0"/>
        <v>4.1971565204751357E-5</v>
      </c>
      <c r="AE17" s="200">
        <f t="shared" si="1"/>
        <v>8.274681167018527E-5</v>
      </c>
      <c r="AF17" s="171">
        <f t="shared" si="2"/>
        <v>1.4231344216328196E-4</v>
      </c>
    </row>
    <row r="18" spans="3:32" ht="12" customHeight="1" thickBot="1" x14ac:dyDescent="0.25">
      <c r="C18" s="210" t="s">
        <v>43</v>
      </c>
      <c r="D18" s="173">
        <f t="shared" si="4"/>
        <v>41968</v>
      </c>
      <c r="E18" s="208">
        <f>_xll.qlCalendarAdvance(Calendar,SettlementDate,C18,"mf",TRUE,Trigger)</f>
        <v>42002</v>
      </c>
      <c r="F18" s="222">
        <f>_xll.qlDayCounterYearFraction(DayCounter,D18,E18,,,Trigger)</f>
        <v>9.4444444444444442E-2</v>
      </c>
      <c r="G18" s="384">
        <f>_xll.qlYieldTSDiscount(Discounting,D18,,Trigger)</f>
        <v>1</v>
      </c>
      <c r="H18" s="388">
        <f>_xll.qlYieldTSDiscount(Discounting,E18,,Trigger)</f>
        <v>1.0000028333413611</v>
      </c>
      <c r="I18" s="398">
        <f t="shared" si="5"/>
        <v>-2.9999999999491219E-5</v>
      </c>
      <c r="J18" s="406">
        <f t="shared" si="6"/>
        <v>1.1971529473624584E-5</v>
      </c>
      <c r="K18" s="406">
        <f t="shared" si="7"/>
        <v>1.1971529473624584E-5</v>
      </c>
      <c r="L18" s="406">
        <f t="shared" si="8"/>
        <v>1.1971529473624584E-5</v>
      </c>
      <c r="AB18" s="199">
        <f>_xll.qlCalendarAdvance(Calendar,AB17,"1d","mf",,Trigger)</f>
        <v>41989</v>
      </c>
      <c r="AC18" s="221">
        <f>_xll.qlDayCounterYearFraction(DayCounter,SettlementDate,AB18,,,Trigger)</f>
        <v>5.8333333333333334E-2</v>
      </c>
      <c r="AD18" s="200">
        <f t="shared" si="0"/>
        <v>4.1971565204751357E-5</v>
      </c>
      <c r="AE18" s="200">
        <f t="shared" si="1"/>
        <v>9.6338560491996604E-5</v>
      </c>
      <c r="AF18" s="171">
        <f t="shared" si="2"/>
        <v>1.6402791332506103E-4</v>
      </c>
    </row>
    <row r="19" spans="3:32" ht="12" customHeight="1" thickBot="1" x14ac:dyDescent="0.25">
      <c r="AB19" s="199">
        <f>_xll.qlCalendarAdvance(Calendar,AB18,"1d","mf",,Trigger)</f>
        <v>41990</v>
      </c>
      <c r="AC19" s="221">
        <f>_xll.qlDayCounterYearFraction(DayCounter,SettlementDate,AB19,,,Trigger)</f>
        <v>6.1111111111111109E-2</v>
      </c>
      <c r="AD19" s="200">
        <f t="shared" si="0"/>
        <v>4.1971565204751357E-5</v>
      </c>
      <c r="AE19" s="200">
        <f t="shared" si="1"/>
        <v>1.0993030931380788E-4</v>
      </c>
      <c r="AF19" s="171">
        <f t="shared" si="2"/>
        <v>1.8509256669964263E-4</v>
      </c>
    </row>
    <row r="20" spans="3:32" ht="12" customHeight="1" x14ac:dyDescent="0.2">
      <c r="C20" s="223" t="s">
        <v>131</v>
      </c>
      <c r="AB20" s="199">
        <f>_xll.qlCalendarAdvance(Calendar,AB19,"1d","mf",,Trigger)</f>
        <v>41991</v>
      </c>
      <c r="AC20" s="221">
        <f>_xll.qlDayCounterYearFraction(DayCounter,SettlementDate,AB20,,,Trigger)</f>
        <v>6.3888888888888884E-2</v>
      </c>
      <c r="AD20" s="200">
        <f t="shared" si="0"/>
        <v>4.1971565204751357E-5</v>
      </c>
      <c r="AE20" s="200">
        <f t="shared" si="1"/>
        <v>1.2352205813561916E-4</v>
      </c>
      <c r="AF20" s="171">
        <f t="shared" si="2"/>
        <v>2.0550740228702681E-4</v>
      </c>
    </row>
    <row r="21" spans="3:32" ht="12" customHeight="1" x14ac:dyDescent="0.2">
      <c r="C21" s="226" t="s">
        <v>110</v>
      </c>
      <c r="AB21" s="199">
        <f>_xll.qlCalendarAdvance(Calendar,AB20,"1d","mf",,Trigger)</f>
        <v>41992</v>
      </c>
      <c r="AC21" s="221">
        <f>_xll.qlDayCounterYearFraction(DayCounter,SettlementDate,AB21,,,Trigger)</f>
        <v>6.6666666666666666E-2</v>
      </c>
      <c r="AD21" s="200">
        <f t="shared" si="0"/>
        <v>4.1971565204751357E-5</v>
      </c>
      <c r="AE21" s="200">
        <f t="shared" si="1"/>
        <v>1.3711380695743044E-4</v>
      </c>
      <c r="AF21" s="171">
        <f t="shared" si="2"/>
        <v>2.2527242008721352E-4</v>
      </c>
    </row>
    <row r="22" spans="3:32" ht="12" customHeight="1" x14ac:dyDescent="0.2">
      <c r="C22" s="200">
        <f>IF($C$21="FLAT",J14,IF($C$21="linear",K14,L14))</f>
        <v>-7.2268146798837307E-4</v>
      </c>
      <c r="AB22" s="199">
        <f>_xll.qlCalendarAdvance(Calendar,AB21,"1d","mf",,Trigger)</f>
        <v>41995</v>
      </c>
      <c r="AC22" s="221">
        <f>_xll.qlDayCounterYearFraction(DayCounter,SettlementDate,AB22,,,Trigger)</f>
        <v>7.4999999999999997E-2</v>
      </c>
      <c r="AD22" s="200">
        <f t="shared" si="0"/>
        <v>4.1971565204751357E-5</v>
      </c>
      <c r="AE22" s="200">
        <f t="shared" si="1"/>
        <v>1.7788905342286434E-4</v>
      </c>
      <c r="AF22" s="171">
        <f t="shared" si="2"/>
        <v>2.8066856676458923E-4</v>
      </c>
    </row>
    <row r="23" spans="3:32" ht="12" customHeight="1" x14ac:dyDescent="0.2">
      <c r="C23" s="200">
        <f>IF($C$21="FLAT",J15,IF($C$21="linear",K15,L15))</f>
        <v>3.8879337395262124E-5</v>
      </c>
      <c r="AB23" s="199">
        <f>_xll.qlCalendarAdvance(Calendar,AB22,"1d","mf",,Trigger)</f>
        <v>41996</v>
      </c>
      <c r="AC23" s="221">
        <f>_xll.qlDayCounterYearFraction(DayCounter,SettlementDate,AB23,,,Trigger)</f>
        <v>7.7777777777777779E-2</v>
      </c>
      <c r="AD23" s="200">
        <f t="shared" si="0"/>
        <v>4.1971565204751357E-5</v>
      </c>
      <c r="AE23" s="200">
        <f t="shared" si="1"/>
        <v>1.9148080224467561E-4</v>
      </c>
      <c r="AF23" s="171">
        <f t="shared" si="2"/>
        <v>2.9783431341598654E-4</v>
      </c>
    </row>
    <row r="24" spans="3:32" ht="12" customHeight="1" x14ac:dyDescent="0.2">
      <c r="C24" s="200">
        <f>IF($C$21="FLAT",J16,IF($C$21="linear",K16,L16))</f>
        <v>-6.441524711345688E-5</v>
      </c>
      <c r="AB24" s="199">
        <f>_xll.qlCalendarAdvance(Calendar,AB23,"1d","mf",,Trigger)</f>
        <v>41997</v>
      </c>
      <c r="AC24" s="221">
        <f>_xll.qlDayCounterYearFraction(DayCounter,SettlementDate,AB24,,,Trigger)</f>
        <v>8.0555555555555561E-2</v>
      </c>
      <c r="AD24" s="200">
        <f t="shared" si="0"/>
        <v>4.1971565204751357E-5</v>
      </c>
      <c r="AE24" s="200">
        <f t="shared" ref="AE24:AE26" si="9">$S$10+$S$9*AC24</f>
        <v>2.0507255106648695E-4</v>
      </c>
      <c r="AF24" s="171">
        <f t="shared" ref="AF24:AF26" si="10">($S$5+$S$4*AC24+$S$3*AC24^2)</f>
        <v>3.1435024228018612E-4</v>
      </c>
    </row>
    <row r="25" spans="3:32" ht="12" customHeight="1" x14ac:dyDescent="0.2">
      <c r="C25" s="200">
        <f>IF($C$21="FLAT",J17,IF($C$21="linear",K17,L17))</f>
        <v>3.1675359980657246E-5</v>
      </c>
      <c r="AB25" s="199">
        <f>_xll.qlCalendarAdvance(Calendar,AB24,"1d","mf",,Trigger)</f>
        <v>42002</v>
      </c>
      <c r="AC25" s="221">
        <f>_xll.qlDayCounterYearFraction(DayCounter,SettlementDate,AB25,,,Trigger)</f>
        <v>9.4444444444444442E-2</v>
      </c>
      <c r="AD25" s="200">
        <f t="shared" si="0"/>
        <v>4.1971565204751357E-5</v>
      </c>
      <c r="AE25" s="200">
        <f t="shared" si="9"/>
        <v>2.7303129517554337E-4</v>
      </c>
      <c r="AF25" s="171">
        <f t="shared" si="10"/>
        <v>3.8718261979322311E-4</v>
      </c>
    </row>
    <row r="26" spans="3:32" ht="12" customHeight="1" thickBot="1" x14ac:dyDescent="0.25">
      <c r="C26" s="227">
        <f>IF($C$21="FLAT",J18,IF($C$21="linear",K18,L18))</f>
        <v>1.1971529473624584E-5</v>
      </c>
      <c r="AB26" s="201">
        <f>_xll.qlCalendarAdvance(Calendar,AB25,"1d","mf",,Trigger)</f>
        <v>42003</v>
      </c>
      <c r="AC26" s="222">
        <f>_xll.qlDayCounterYearFraction(DayCounter,SettlementDate,AB26,,,Trigger)</f>
        <v>9.7222222222222224E-2</v>
      </c>
      <c r="AD26" s="202">
        <f t="shared" si="0"/>
        <v>4.1971565204751357E-5</v>
      </c>
      <c r="AE26" s="202">
        <f t="shared" si="9"/>
        <v>2.8662304399735465E-4</v>
      </c>
      <c r="AF26" s="175">
        <f t="shared" si="10"/>
        <v>3.997996419342384E-4</v>
      </c>
    </row>
    <row r="27" spans="3:32" ht="12" customHeight="1" x14ac:dyDescent="0.2"/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8" spans="9:13" x14ac:dyDescent="0.2">
      <c r="I38" s="181"/>
      <c r="J38" s="181"/>
    </row>
    <row r="43" spans="9:13" ht="11.25" customHeight="1" x14ac:dyDescent="0.2">
      <c r="M43" s="225"/>
    </row>
    <row r="44" spans="9:13" x14ac:dyDescent="0.2">
      <c r="M44" s="225"/>
    </row>
    <row r="45" spans="9:13" x14ac:dyDescent="0.2">
      <c r="M45" s="225"/>
    </row>
    <row r="46" spans="9:13" x14ac:dyDescent="0.2">
      <c r="M46" s="225"/>
    </row>
    <row r="47" spans="9:13" x14ac:dyDescent="0.2">
      <c r="M47" s="225"/>
    </row>
    <row r="57" spans="9:10" x14ac:dyDescent="0.2">
      <c r="I57" s="181"/>
    </row>
    <row r="58" spans="9:10" x14ac:dyDescent="0.2">
      <c r="I58" s="181"/>
    </row>
    <row r="59" spans="9:10" x14ac:dyDescent="0.2">
      <c r="I59" s="181"/>
    </row>
    <row r="60" spans="9:10" x14ac:dyDescent="0.2">
      <c r="I60" s="181"/>
    </row>
    <row r="61" spans="9:10" x14ac:dyDescent="0.2">
      <c r="I61" s="181"/>
    </row>
    <row r="62" spans="9:10" x14ac:dyDescent="0.2">
      <c r="I62" s="181"/>
    </row>
    <row r="63" spans="9:10" x14ac:dyDescent="0.2">
      <c r="I63" s="181"/>
      <c r="J63" s="181"/>
    </row>
    <row r="64" spans="9:10" x14ac:dyDescent="0.2">
      <c r="I64" s="181"/>
      <c r="J64" s="181"/>
    </row>
    <row r="65" spans="9:10" x14ac:dyDescent="0.2">
      <c r="I65" s="181"/>
      <c r="J65" s="181"/>
    </row>
    <row r="66" spans="9:10" x14ac:dyDescent="0.2">
      <c r="I66" s="181"/>
      <c r="J66" s="181"/>
    </row>
    <row r="67" spans="9:10" x14ac:dyDescent="0.2">
      <c r="I67" s="181"/>
      <c r="J67" s="181"/>
    </row>
    <row r="68" spans="9:10" x14ac:dyDescent="0.2">
      <c r="I68" s="181"/>
      <c r="J68" s="181"/>
    </row>
    <row r="69" spans="9:10" x14ac:dyDescent="0.2">
      <c r="I69" s="181"/>
      <c r="J69" s="181"/>
    </row>
    <row r="70" spans="9:10" x14ac:dyDescent="0.2">
      <c r="I70" s="181"/>
      <c r="J70" s="181"/>
    </row>
    <row r="71" spans="9:10" x14ac:dyDescent="0.2">
      <c r="I71" s="181"/>
      <c r="J71" s="181"/>
    </row>
    <row r="72" spans="9:10" x14ac:dyDescent="0.2">
      <c r="I72" s="181"/>
      <c r="J72" s="181"/>
    </row>
    <row r="73" spans="9:10" x14ac:dyDescent="0.2">
      <c r="I73" s="181"/>
      <c r="J73" s="181"/>
    </row>
    <row r="74" spans="9:10" x14ac:dyDescent="0.2">
      <c r="I74" s="181"/>
      <c r="J74" s="181"/>
    </row>
    <row r="75" spans="9:10" x14ac:dyDescent="0.2">
      <c r="I75" s="181"/>
      <c r="J75" s="181"/>
    </row>
    <row r="76" spans="9:10" x14ac:dyDescent="0.2">
      <c r="I76" s="181"/>
      <c r="J76" s="181"/>
    </row>
    <row r="77" spans="9:10" x14ac:dyDescent="0.2">
      <c r="I77" s="181"/>
      <c r="J77" s="181"/>
    </row>
    <row r="78" spans="9:10" x14ac:dyDescent="0.2">
      <c r="I78" s="181"/>
      <c r="J78" s="181"/>
    </row>
    <row r="79" spans="9:10" x14ac:dyDescent="0.2">
      <c r="I79" s="181"/>
      <c r="J79" s="181"/>
    </row>
    <row r="80" spans="9:10" x14ac:dyDescent="0.2">
      <c r="I80" s="181"/>
      <c r="J80" s="181"/>
    </row>
    <row r="81" spans="9:10" x14ac:dyDescent="0.2">
      <c r="I81" s="181"/>
      <c r="J81" s="181"/>
    </row>
    <row r="82" spans="9:10" x14ac:dyDescent="0.2">
      <c r="I82" s="181"/>
      <c r="J82" s="181"/>
    </row>
    <row r="83" spans="9:10" x14ac:dyDescent="0.2">
      <c r="I83" s="181"/>
      <c r="J83" s="181"/>
    </row>
    <row r="84" spans="9:10" x14ac:dyDescent="0.2">
      <c r="I84" s="181"/>
      <c r="J84" s="181"/>
    </row>
    <row r="85" spans="9:10" x14ac:dyDescent="0.2">
      <c r="I85" s="181"/>
      <c r="J85" s="181"/>
    </row>
    <row r="86" spans="9:10" x14ac:dyDescent="0.2">
      <c r="I86" s="181"/>
      <c r="J86" s="181"/>
    </row>
    <row r="87" spans="9:10" x14ac:dyDescent="0.2">
      <c r="I87" s="181"/>
      <c r="J87" s="181"/>
    </row>
    <row r="88" spans="9:10" x14ac:dyDescent="0.2">
      <c r="I88" s="181"/>
      <c r="J88" s="181"/>
    </row>
    <row r="89" spans="9:10" x14ac:dyDescent="0.2">
      <c r="I89" s="181"/>
      <c r="J89" s="181"/>
    </row>
    <row r="90" spans="9:10" x14ac:dyDescent="0.2">
      <c r="I90" s="181"/>
      <c r="J90" s="181"/>
    </row>
    <row r="91" spans="9:10" x14ac:dyDescent="0.2">
      <c r="I91" s="181"/>
      <c r="J91" s="181"/>
    </row>
    <row r="92" spans="9:10" x14ac:dyDescent="0.2">
      <c r="I92" s="181"/>
      <c r="J92" s="181"/>
    </row>
    <row r="93" spans="9:10" x14ac:dyDescent="0.2">
      <c r="I93" s="181"/>
      <c r="J93" s="181"/>
    </row>
    <row r="94" spans="9:10" x14ac:dyDescent="0.2">
      <c r="I94" s="181"/>
      <c r="J94" s="181"/>
    </row>
    <row r="95" spans="9:10" x14ac:dyDescent="0.2">
      <c r="I95" s="181"/>
      <c r="J95" s="181"/>
    </row>
    <row r="96" spans="9:10" x14ac:dyDescent="0.2">
      <c r="I96" s="181"/>
      <c r="J96" s="181"/>
    </row>
    <row r="97" spans="9:10" x14ac:dyDescent="0.2">
      <c r="I97" s="181"/>
      <c r="J97" s="181"/>
    </row>
    <row r="98" spans="9:10" x14ac:dyDescent="0.2">
      <c r="I98" s="181"/>
      <c r="J98" s="181"/>
    </row>
    <row r="99" spans="9:10" x14ac:dyDescent="0.2">
      <c r="I99" s="181"/>
      <c r="J99" s="181"/>
    </row>
    <row r="100" spans="9:10" x14ac:dyDescent="0.2">
      <c r="I100" s="181"/>
      <c r="J100" s="181"/>
    </row>
    <row r="101" spans="9:10" x14ac:dyDescent="0.2">
      <c r="I101" s="181"/>
      <c r="J101" s="181"/>
    </row>
    <row r="102" spans="9:10" x14ac:dyDescent="0.2">
      <c r="I102" s="181"/>
      <c r="J102" s="181"/>
    </row>
    <row r="103" spans="9:10" x14ac:dyDescent="0.2">
      <c r="I103" s="181"/>
      <c r="J103" s="181"/>
    </row>
    <row r="104" spans="9:10" x14ac:dyDescent="0.2">
      <c r="I104" s="181"/>
      <c r="J104" s="181"/>
    </row>
    <row r="105" spans="9:10" x14ac:dyDescent="0.2">
      <c r="I105" s="181"/>
      <c r="J105" s="181"/>
    </row>
    <row r="106" spans="9:10" x14ac:dyDescent="0.2">
      <c r="I106" s="181"/>
      <c r="J106" s="181"/>
    </row>
    <row r="107" spans="9:10" x14ac:dyDescent="0.2">
      <c r="I107" s="181"/>
      <c r="J107" s="181"/>
    </row>
    <row r="108" spans="9:10" x14ac:dyDescent="0.2">
      <c r="I108" s="181"/>
      <c r="J108" s="181"/>
    </row>
    <row r="109" spans="9:10" x14ac:dyDescent="0.2">
      <c r="I109" s="181"/>
      <c r="J109" s="181"/>
    </row>
    <row r="110" spans="9:10" x14ac:dyDescent="0.2">
      <c r="I110" s="167"/>
      <c r="J110" s="181"/>
    </row>
    <row r="111" spans="9:10" x14ac:dyDescent="0.2">
      <c r="I111" s="167"/>
      <c r="J111" s="181"/>
    </row>
    <row r="112" spans="9:10" x14ac:dyDescent="0.2">
      <c r="I112" s="167"/>
      <c r="J112" s="181"/>
    </row>
    <row r="113" spans="9:10" x14ac:dyDescent="0.2">
      <c r="I113" s="167"/>
      <c r="J113" s="181"/>
    </row>
    <row r="114" spans="9:10" x14ac:dyDescent="0.2">
      <c r="I114" s="167"/>
      <c r="J114" s="181"/>
    </row>
    <row r="115" spans="9:10" x14ac:dyDescent="0.2">
      <c r="I115" s="167"/>
      <c r="J115" s="181"/>
    </row>
    <row r="116" spans="9:10" x14ac:dyDescent="0.2">
      <c r="I116" s="167"/>
      <c r="J116" s="167"/>
    </row>
    <row r="117" spans="9:10" x14ac:dyDescent="0.2">
      <c r="I117" s="167"/>
      <c r="J117" s="167"/>
    </row>
    <row r="118" spans="9:10" x14ac:dyDescent="0.2">
      <c r="I118" s="167"/>
      <c r="J118" s="167"/>
    </row>
    <row r="119" spans="9:10" x14ac:dyDescent="0.2">
      <c r="I119" s="167"/>
      <c r="J119" s="167"/>
    </row>
    <row r="120" spans="9:10" x14ac:dyDescent="0.2">
      <c r="I120" s="167"/>
      <c r="J120" s="167"/>
    </row>
    <row r="121" spans="9:10" x14ac:dyDescent="0.2">
      <c r="I121" s="167"/>
      <c r="J121" s="167"/>
    </row>
    <row r="122" spans="9:10" x14ac:dyDescent="0.2">
      <c r="I122" s="167"/>
      <c r="J122" s="167"/>
    </row>
    <row r="123" spans="9:10" x14ac:dyDescent="0.2">
      <c r="I123" s="167"/>
      <c r="J123" s="167"/>
    </row>
    <row r="124" spans="9:10" x14ac:dyDescent="0.2">
      <c r="I124" s="167"/>
      <c r="J124" s="167"/>
    </row>
    <row r="125" spans="9:10" x14ac:dyDescent="0.2">
      <c r="I125" s="167"/>
      <c r="J125" s="167"/>
    </row>
    <row r="126" spans="9:10" x14ac:dyDescent="0.2">
      <c r="J126" s="167"/>
    </row>
    <row r="127" spans="9:10" x14ac:dyDescent="0.2">
      <c r="J127" s="167"/>
    </row>
    <row r="128" spans="9:10" x14ac:dyDescent="0.2">
      <c r="J128" s="167"/>
    </row>
    <row r="129" spans="10:10" x14ac:dyDescent="0.2">
      <c r="J129" s="167"/>
    </row>
    <row r="130" spans="10:10" x14ac:dyDescent="0.2">
      <c r="J130" s="167"/>
    </row>
    <row r="131" spans="10:10" x14ac:dyDescent="0.2">
      <c r="J131" s="167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0">
      <formula1>"linear,MonotonicCubicNaturalSpline, CubicNaturalSpline"</formula1>
    </dataValidation>
    <dataValidation type="list" allowBlank="1" showInputMessage="1" showErrorMessage="1" sqref="D11">
      <formula1>"Delta(0M;1M)extrap,fixing"</formula1>
    </dataValidation>
    <dataValidation type="list" allowBlank="1" showInputMessage="1" showErrorMessage="1" sqref="C21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workbookViewId="0">
      <selection activeCell="C23" sqref="C23"/>
    </sheetView>
  </sheetViews>
  <sheetFormatPr defaultColWidth="9.5" defaultRowHeight="11.25" x14ac:dyDescent="0.2"/>
  <cols>
    <col min="1" max="2" width="3.5" style="166" customWidth="1"/>
    <col min="3" max="5" width="22.83203125" style="166" customWidth="1"/>
    <col min="6" max="6" width="9.33203125" style="166" bestFit="1" customWidth="1"/>
    <col min="7" max="8" width="14.1640625" style="166" bestFit="1" customWidth="1"/>
    <col min="9" max="9" width="10.5" style="166" bestFit="1" customWidth="1"/>
    <col min="10" max="11" width="9.33203125" style="166" bestFit="1" customWidth="1"/>
    <col min="12" max="12" width="10.5" style="166" bestFit="1" customWidth="1"/>
    <col min="13" max="13" width="10.83203125" style="166" customWidth="1"/>
    <col min="14" max="14" width="13.1640625" style="166" customWidth="1"/>
    <col min="15" max="17" width="6.83203125" style="166" customWidth="1"/>
    <col min="18" max="18" width="2.33203125" style="166" bestFit="1" customWidth="1"/>
    <col min="19" max="19" width="10.83203125" style="166" customWidth="1"/>
    <col min="20" max="20" width="2.33203125" style="166" bestFit="1" customWidth="1"/>
    <col min="21" max="21" width="10.83203125" style="166" customWidth="1"/>
    <col min="22" max="22" width="12.5" style="166" bestFit="1" customWidth="1"/>
    <col min="23" max="25" width="9.33203125" style="166" bestFit="1" customWidth="1"/>
    <col min="26" max="27" width="9.5" style="166"/>
    <col min="28" max="28" width="20.33203125" style="166" bestFit="1" customWidth="1"/>
    <col min="29" max="29" width="8.1640625" style="166" bestFit="1" customWidth="1"/>
    <col min="30" max="31" width="9.5" style="166" bestFit="1" customWidth="1"/>
    <col min="32" max="32" width="12.1640625" style="166" customWidth="1"/>
    <col min="33" max="16384" width="9.5" style="166"/>
  </cols>
  <sheetData>
    <row r="1" spans="1:32" ht="12" thickBot="1" x14ac:dyDescent="0.25"/>
    <row r="2" spans="1:32" ht="19.5" customHeight="1" x14ac:dyDescent="0.2">
      <c r="C2" s="176" t="s">
        <v>109</v>
      </c>
      <c r="D2" s="177" t="s">
        <v>94</v>
      </c>
      <c r="E2" s="177" t="s">
        <v>95</v>
      </c>
      <c r="F2" s="177" t="s">
        <v>172</v>
      </c>
      <c r="G2" s="177" t="s">
        <v>176</v>
      </c>
      <c r="H2" s="177" t="s">
        <v>177</v>
      </c>
      <c r="I2" s="177" t="s">
        <v>116</v>
      </c>
      <c r="J2" s="191" t="s">
        <v>117</v>
      </c>
      <c r="K2" s="177" t="s">
        <v>118</v>
      </c>
      <c r="L2" s="178" t="s">
        <v>129</v>
      </c>
      <c r="S2" s="217" t="s">
        <v>114</v>
      </c>
      <c r="W2" s="430" t="s">
        <v>113</v>
      </c>
      <c r="X2" s="430"/>
      <c r="Y2" s="430"/>
      <c r="AB2" s="176" t="s">
        <v>94</v>
      </c>
      <c r="AC2" s="176"/>
      <c r="AD2" s="177" t="s">
        <v>42</v>
      </c>
      <c r="AE2" s="177" t="s">
        <v>107</v>
      </c>
      <c r="AF2" s="178" t="s">
        <v>108</v>
      </c>
    </row>
    <row r="3" spans="1:32" ht="12" customHeight="1" x14ac:dyDescent="0.2">
      <c r="C3" s="360" t="str">
        <f>$D$9&amp;"LastFixing"&amp;QuoteSuffix</f>
        <v>Euribor3MLastFixing_Quote</v>
      </c>
      <c r="D3" s="361">
        <f>_xll.qlCalendarAdvance(Calendar,_xll.qlLastFixingQuoteReferenceDate($C$3),_xll.qlInterestRateIndexFixingDays($D$9)&amp;"D","f",,LastFixingsTrigger)</f>
        <v>41990</v>
      </c>
      <c r="E3" s="361">
        <f>_xll.qlInterestRateIndexMaturity($D$9,D3)</f>
        <v>42080</v>
      </c>
      <c r="F3" s="391">
        <f>'Delta 3M'!L2</f>
        <v>2.5680560699543664E-4</v>
      </c>
      <c r="G3" s="385">
        <f>_xll.qlDayCounterYearFraction(DayCounter,SettlementDate,D3,,,Trigger)</f>
        <v>6.1111111111111109E-2</v>
      </c>
      <c r="H3" s="385">
        <f>_xll.qlDayCounterYearFraction(DayCounter,SettlementDate,E3,,,Trigger)</f>
        <v>0.31111111111111112</v>
      </c>
      <c r="I3" s="385">
        <f>H3-G3</f>
        <v>0.25</v>
      </c>
      <c r="J3" s="385">
        <f>(H3^2-G3^2)/2</f>
        <v>4.6527777777777779E-2</v>
      </c>
      <c r="K3" s="385">
        <f>(H3^3-G3^3)/3</f>
        <v>9.9614197530864205E-3</v>
      </c>
      <c r="L3" s="362" t="b">
        <f>IF(D11="fixing",TRUE,FALSE)</f>
        <v>0</v>
      </c>
      <c r="N3" s="431" t="s">
        <v>110</v>
      </c>
      <c r="O3" s="183">
        <f t="array" ref="O3:O5">_xll.ohFilter(K3:K7,L3:L7)</f>
        <v>5.5633287608596238E-3</v>
      </c>
      <c r="P3" s="184">
        <f t="array" ref="P3:P5">_xll.ohFilter(J3:J7,L3:L7)</f>
        <v>3.2654320987654313E-2</v>
      </c>
      <c r="Q3" s="185">
        <f t="array" ref="Q3:Q5">_xll.ohFilter(I3:I7,L3:L7)</f>
        <v>0.25555555555555554</v>
      </c>
      <c r="R3" s="179"/>
      <c r="S3" s="187">
        <f t="array" ref="S3:S5">MMULT(W3:Y5,U3:U5)</f>
        <v>-8.0901662250287831E-4</v>
      </c>
      <c r="T3" s="188"/>
      <c r="U3" s="170">
        <f t="array" ref="U3:U5">_xll.ohFilter(F3:F7,L3:L7)</f>
        <v>2.3168603742180989E-4</v>
      </c>
      <c r="W3" s="183">
        <f t="array" ref="W3:Y5">MINVERSE(O3:Q5)</f>
        <v>244.3413321043642</v>
      </c>
      <c r="X3" s="184">
        <v>-542.57584656455776</v>
      </c>
      <c r="Y3" s="185">
        <v>295.5494448766292</v>
      </c>
      <c r="AB3" s="196">
        <f>SettlementDate</f>
        <v>41968</v>
      </c>
      <c r="AC3" s="221">
        <f>_xll.qlDayCounterYearFraction(DayCounter,SettlementDate,AB3,,,Trigger)</f>
        <v>0</v>
      </c>
      <c r="AD3" s="197">
        <f t="shared" ref="AD3:AD65" si="0">$S$13</f>
        <v>9.0659753773751704E-4</v>
      </c>
      <c r="AE3" s="197">
        <f t="shared" ref="AE3:AE65" si="1">$S$10+$S$9*AC3</f>
        <v>7.4246013417892699E-4</v>
      </c>
      <c r="AF3" s="198">
        <f t="shared" ref="AF3:AF65" si="2">($S$5+$S$4*AC3+$S$3*AC3^2)</f>
        <v>7.2416533211219531E-4</v>
      </c>
    </row>
    <row r="4" spans="1:32" ht="12" customHeight="1" x14ac:dyDescent="0.2">
      <c r="A4" s="166">
        <v>0</v>
      </c>
      <c r="B4" s="166">
        <v>3</v>
      </c>
      <c r="C4" s="168" t="str">
        <f>"Delta("&amp;A4&amp;"M,"&amp;B4&amp;"M)extrap"</f>
        <v>Delta(0M,3M)extrap</v>
      </c>
      <c r="D4" s="169">
        <f>SettlementDate</f>
        <v>41968</v>
      </c>
      <c r="E4" s="169">
        <f>_xll.qlInterestRateIndexMaturity($D$9,D4)</f>
        <v>42060</v>
      </c>
      <c r="F4" s="170">
        <f>_xll.qlInterpolationInterpolate(basis3Minterpolation,D4,TRUE,Trigger)</f>
        <v>2.3168603742180989E-4</v>
      </c>
      <c r="G4" s="221">
        <f>_xll.qlDayCounterYearFraction(DayCounter,SettlementDate,D4,,,Trigger)</f>
        <v>0</v>
      </c>
      <c r="H4" s="221">
        <f>_xll.qlDayCounterYearFraction(DayCounter,SettlementDate,E4,,,Trigger)</f>
        <v>0.25555555555555554</v>
      </c>
      <c r="I4" s="221">
        <f>H4-G4</f>
        <v>0.25555555555555554</v>
      </c>
      <c r="J4" s="221">
        <f>(H4^2-G4^2)/2</f>
        <v>3.2654320987654313E-2</v>
      </c>
      <c r="K4" s="221">
        <f>(H4^3-G4^3)/3</f>
        <v>5.5633287608596238E-3</v>
      </c>
      <c r="L4" s="203" t="b">
        <f>IF(D11="fixing",FALSE,TRUE)</f>
        <v>1</v>
      </c>
      <c r="N4" s="431"/>
      <c r="O4" s="183">
        <v>1.3673275320073159E-2</v>
      </c>
      <c r="P4" s="184">
        <v>5.5821759259259258E-2</v>
      </c>
      <c r="Q4" s="185">
        <v>0.25277777777777777</v>
      </c>
      <c r="R4" s="180" t="s">
        <v>40</v>
      </c>
      <c r="S4" s="187">
        <v>1.5655627665054177E-3</v>
      </c>
      <c r="T4" s="180" t="s">
        <v>41</v>
      </c>
      <c r="U4" s="170">
        <v>2.5938346423415515E-4</v>
      </c>
      <c r="W4" s="183">
        <v>-126.92174750976696</v>
      </c>
      <c r="X4" s="184">
        <v>230.97458689570715</v>
      </c>
      <c r="Y4" s="185">
        <v>-102.65809490781089</v>
      </c>
      <c r="AB4" s="199">
        <f>_xll.qlCalendarAdvance(Calendar,AB3,"1d","mf",,Trigger)</f>
        <v>41969</v>
      </c>
      <c r="AC4" s="221">
        <f>_xll.qlDayCounterYearFraction(DayCounter,SettlementDate,AB4,,,Trigger)</f>
        <v>2.7777777777777779E-3</v>
      </c>
      <c r="AD4" s="200">
        <f t="shared" si="0"/>
        <v>9.0659753773751704E-4</v>
      </c>
      <c r="AE4" s="200">
        <f t="shared" si="1"/>
        <v>7.4602833860411375E-4</v>
      </c>
      <c r="AF4" s="171">
        <f t="shared" si="2"/>
        <v>7.2850787516249974E-4</v>
      </c>
    </row>
    <row r="5" spans="1:32" ht="12" customHeight="1" x14ac:dyDescent="0.2">
      <c r="A5" s="182">
        <v>1</v>
      </c>
      <c r="B5" s="166">
        <v>4</v>
      </c>
      <c r="C5" s="168" t="str">
        <f>"Delta("&amp;A5&amp;"M,"&amp;B5&amp;"M)"</f>
        <v>Delta(1M,4M)</v>
      </c>
      <c r="D5" s="169">
        <f>_xll.qlCalendarAdvance(Calendar,SettlementDate,A5&amp;"M","f")</f>
        <v>42002</v>
      </c>
      <c r="E5" s="169">
        <f>_xll.qlInterestRateIndexMaturity($D$9,D5)</f>
        <v>42093</v>
      </c>
      <c r="F5" s="170">
        <f>_xll.qlInterpolationInterpolate(basis3Minterpolation,D5,TRUE,Trigger)</f>
        <v>2.5938346423415515E-4</v>
      </c>
      <c r="G5" s="221">
        <f>_xll.qlDayCounterYearFraction(DayCounter,SettlementDate,D5,,,Trigger)</f>
        <v>9.4444444444444442E-2</v>
      </c>
      <c r="H5" s="221">
        <f>_xll.qlDayCounterYearFraction(DayCounter,SettlementDate,E5,,,Trigger)</f>
        <v>0.34722222222222221</v>
      </c>
      <c r="I5" s="221">
        <f>H5-G5</f>
        <v>0.25277777777777777</v>
      </c>
      <c r="J5" s="221">
        <f>(H5^2-G5^2)/2</f>
        <v>5.5821759259259258E-2</v>
      </c>
      <c r="K5" s="221">
        <f>(H5^3-G5^3)/3</f>
        <v>1.3673275320073159E-2</v>
      </c>
      <c r="L5" s="203" t="b">
        <v>1</v>
      </c>
      <c r="N5" s="431"/>
      <c r="O5" s="183">
        <v>2.3885809613625967E-2</v>
      </c>
      <c r="P5" s="184">
        <v>7.5482253086419746E-2</v>
      </c>
      <c r="Q5" s="185">
        <v>0.25277777777777777</v>
      </c>
      <c r="R5" s="182"/>
      <c r="S5" s="187">
        <v>7.2416533211219531E-4</v>
      </c>
      <c r="T5" s="180"/>
      <c r="U5" s="170">
        <v>2.8190109133970228E-4</v>
      </c>
      <c r="W5" s="183">
        <v>14.811622134006454</v>
      </c>
      <c r="X5" s="184">
        <v>-17.701788867428785</v>
      </c>
      <c r="Y5" s="185">
        <v>6.6834456110706126</v>
      </c>
      <c r="AB5" s="199">
        <f>_xll.qlCalendarAdvance(Calendar,AB4,"1d","mf",,Trigger)</f>
        <v>41970</v>
      </c>
      <c r="AC5" s="221">
        <f>_xll.qlDayCounterYearFraction(DayCounter,SettlementDate,AB5,,,Trigger)</f>
        <v>5.5555555555555558E-3</v>
      </c>
      <c r="AD5" s="200">
        <f t="shared" si="0"/>
        <v>9.0659753773751704E-4</v>
      </c>
      <c r="AE5" s="200">
        <f t="shared" si="1"/>
        <v>7.4959654302930051E-4</v>
      </c>
      <c r="AF5" s="171">
        <f t="shared" si="2"/>
        <v>7.3283793338838272E-4</v>
      </c>
    </row>
    <row r="6" spans="1:32" ht="12" customHeight="1" x14ac:dyDescent="0.2">
      <c r="A6" s="182">
        <v>2</v>
      </c>
      <c r="B6" s="216">
        <v>5</v>
      </c>
      <c r="C6" s="168" t="str">
        <f>"Delta("&amp;A6&amp;"M,"&amp;B6&amp;"M)"</f>
        <v>Delta(2M,5M)</v>
      </c>
      <c r="D6" s="169">
        <f>_xll.qlCalendarAdvance(Calendar,SettlementDate,A6&amp;"M","f")</f>
        <v>42030</v>
      </c>
      <c r="E6" s="169">
        <f>_xll.qlInterestRateIndexMaturity($D$9,D6)</f>
        <v>42121</v>
      </c>
      <c r="F6" s="170">
        <f>_xll.qlInterpolationInterpolate(basis3Minterpolation,D6,TRUE,Trigger)</f>
        <v>2.8190109133970228E-4</v>
      </c>
      <c r="G6" s="221">
        <f>_xll.qlDayCounterYearFraction(DayCounter,SettlementDate,D6,,,Trigger)</f>
        <v>0.17222222222222222</v>
      </c>
      <c r="H6" s="221">
        <f>_xll.qlDayCounterYearFraction(DayCounter,SettlementDate,E6,,,Trigger)</f>
        <v>0.42499999999999999</v>
      </c>
      <c r="I6" s="221">
        <f>H6-G6</f>
        <v>0.25277777777777777</v>
      </c>
      <c r="J6" s="221">
        <f>(H6^2-G6^2)/2</f>
        <v>7.5482253086419746E-2</v>
      </c>
      <c r="K6" s="221">
        <f>(H6^3-G6^3)/3</f>
        <v>2.3885809613625967E-2</v>
      </c>
      <c r="L6" s="203" t="b">
        <v>1</v>
      </c>
      <c r="S6" s="189"/>
      <c r="T6" s="218"/>
      <c r="U6" s="190"/>
      <c r="AB6" s="199">
        <f>_xll.qlCalendarAdvance(Calendar,AB5,"1d","mf",,Trigger)</f>
        <v>41971</v>
      </c>
      <c r="AC6" s="221">
        <f>_xll.qlDayCounterYearFraction(DayCounter,SettlementDate,AB6,,,Trigger)</f>
        <v>8.3333333333333332E-3</v>
      </c>
      <c r="AD6" s="200">
        <f t="shared" si="0"/>
        <v>9.0659753773751704E-4</v>
      </c>
      <c r="AE6" s="200">
        <f t="shared" si="1"/>
        <v>7.5316474745448726E-4</v>
      </c>
      <c r="AF6" s="171">
        <f t="shared" si="2"/>
        <v>7.3715550678984444E-4</v>
      </c>
    </row>
    <row r="7" spans="1:32" ht="12" customHeight="1" thickBot="1" x14ac:dyDescent="0.25">
      <c r="A7" s="182">
        <v>3</v>
      </c>
      <c r="B7" s="216">
        <v>6</v>
      </c>
      <c r="C7" s="172" t="str">
        <f>"Delta("&amp;A7&amp;"M,"&amp;B7&amp;"M)"</f>
        <v>Delta(3M,6M)</v>
      </c>
      <c r="D7" s="173">
        <f>_xll.qlCalendarAdvance(Calendar,SettlementDate,A7&amp;"M","f")</f>
        <v>42060</v>
      </c>
      <c r="E7" s="173">
        <f>_xll.qlInterestRateIndexMaturity($D$9,D7)</f>
        <v>42149</v>
      </c>
      <c r="F7" s="174">
        <f>_xll.qlInterpolationInterpolate(basis3Minterpolation,D7,TRUE,Trigger)</f>
        <v>3.0483684219087109E-4</v>
      </c>
      <c r="G7" s="222">
        <f>_xll.qlDayCounterYearFraction(DayCounter,SettlementDate,D7,,,Trigger)</f>
        <v>0.25555555555555554</v>
      </c>
      <c r="H7" s="222">
        <f>_xll.qlDayCounterYearFraction(DayCounter,SettlementDate,E7,,,Trigger)</f>
        <v>0.50277777777777777</v>
      </c>
      <c r="I7" s="222">
        <f>H7-G7</f>
        <v>0.24722222222222223</v>
      </c>
      <c r="J7" s="222">
        <f>(H7^2-G7^2)/2</f>
        <v>9.3738425925925933E-2</v>
      </c>
      <c r="K7" s="222">
        <f>(H7^3-G7^3)/3</f>
        <v>3.6801647519433017E-2</v>
      </c>
      <c r="L7" s="204" t="b">
        <v>0</v>
      </c>
      <c r="S7" s="189"/>
      <c r="T7" s="218"/>
      <c r="U7" s="190"/>
      <c r="AB7" s="199">
        <f>_xll.qlCalendarAdvance(Calendar,AB6,"1d","mf",,Trigger)</f>
        <v>41974</v>
      </c>
      <c r="AC7" s="221">
        <f>_xll.qlDayCounterYearFraction(DayCounter,SettlementDate,AB7,,,Trigger)</f>
        <v>1.6666666666666666E-2</v>
      </c>
      <c r="AD7" s="200">
        <f t="shared" si="0"/>
        <v>9.0659753773751704E-4</v>
      </c>
      <c r="AE7" s="200">
        <f t="shared" si="1"/>
        <v>7.6386936073004753E-4</v>
      </c>
      <c r="AF7" s="171">
        <f t="shared" si="2"/>
        <v>7.5003331804770145E-4</v>
      </c>
    </row>
    <row r="8" spans="1:32" ht="12" customHeight="1" thickBot="1" x14ac:dyDescent="0.25">
      <c r="S8" s="219" t="s">
        <v>115</v>
      </c>
      <c r="T8" s="218"/>
      <c r="U8" s="190"/>
      <c r="AB8" s="199">
        <f>_xll.qlCalendarAdvance(Calendar,AB7,"1d","mf",,Trigger)</f>
        <v>41975</v>
      </c>
      <c r="AC8" s="221">
        <f>_xll.qlDayCounterYearFraction(DayCounter,SettlementDate,AB8,,,Trigger)</f>
        <v>1.9444444444444445E-2</v>
      </c>
      <c r="AD8" s="200">
        <f t="shared" si="0"/>
        <v>9.0659753773751704E-4</v>
      </c>
      <c r="AE8" s="200">
        <f t="shared" si="1"/>
        <v>7.6743756515523429E-4</v>
      </c>
      <c r="AF8" s="171">
        <f t="shared" si="2"/>
        <v>7.5430095215147785E-4</v>
      </c>
    </row>
    <row r="9" spans="1:32" ht="12" customHeight="1" x14ac:dyDescent="0.2">
      <c r="C9" s="176" t="s">
        <v>127</v>
      </c>
      <c r="D9" s="214" t="s">
        <v>132</v>
      </c>
      <c r="N9" s="430" t="s">
        <v>111</v>
      </c>
      <c r="O9" s="220"/>
      <c r="P9" s="183">
        <f t="array" ref="P9:P10">_xll.ohFilter(J3:J7,L3:L7)</f>
        <v>3.2654320987654313E-2</v>
      </c>
      <c r="Q9" s="185">
        <f t="array" ref="Q9:Q10">_xll.ohFilter(I3:I7,L3:L7)</f>
        <v>0.25555555555555554</v>
      </c>
      <c r="R9" s="432" t="s">
        <v>40</v>
      </c>
      <c r="S9" s="187">
        <f t="array" ref="S9:S10">MMULT(W9:X10,U9:U10)</f>
        <v>1.2845535930672315E-3</v>
      </c>
      <c r="T9" s="432" t="s">
        <v>41</v>
      </c>
      <c r="U9" s="170">
        <f t="array" ref="U9:U10">_xll.ohFilter(F3:F7,L3:L7)</f>
        <v>2.3168603742180989E-4</v>
      </c>
      <c r="W9" s="183">
        <f t="array" ref="W9:X10">MINVERSE(P9:Q10)</f>
        <v>-42.05061648280337</v>
      </c>
      <c r="X9" s="185">
        <v>42.512711169427583</v>
      </c>
      <c r="AB9" s="199">
        <f>_xll.qlCalendarAdvance(Calendar,AB8,"1d","mf",,Trigger)</f>
        <v>41976</v>
      </c>
      <c r="AC9" s="221">
        <f>_xll.qlDayCounterYearFraction(DayCounter,SettlementDate,AB9,,,Trigger)</f>
        <v>2.2222222222222223E-2</v>
      </c>
      <c r="AD9" s="200">
        <f t="shared" si="0"/>
        <v>9.0659753773751704E-4</v>
      </c>
      <c r="AE9" s="200">
        <f t="shared" si="1"/>
        <v>7.7100576958042105E-4</v>
      </c>
      <c r="AF9" s="171">
        <f t="shared" si="2"/>
        <v>7.5855610143083277E-4</v>
      </c>
    </row>
    <row r="10" spans="1:32" ht="12" customHeight="1" x14ac:dyDescent="0.2">
      <c r="C10" s="194" t="s">
        <v>175</v>
      </c>
      <c r="D10" s="359" t="s">
        <v>103</v>
      </c>
      <c r="N10" s="430"/>
      <c r="O10" s="220"/>
      <c r="P10" s="183">
        <v>5.5821759259259258E-2</v>
      </c>
      <c r="Q10" s="185">
        <v>0.25277777777777777</v>
      </c>
      <c r="R10" s="432"/>
      <c r="S10" s="187">
        <v>7.4246013417892699E-4</v>
      </c>
      <c r="T10" s="432"/>
      <c r="U10" s="170">
        <v>2.5938346423415515E-4</v>
      </c>
      <c r="W10" s="183">
        <v>9.2861778066190777</v>
      </c>
      <c r="X10" s="185">
        <v>-5.4321797605379674</v>
      </c>
      <c r="AB10" s="199">
        <f>_xll.qlCalendarAdvance(Calendar,AB9,"1d","mf",,Trigger)</f>
        <v>41977</v>
      </c>
      <c r="AC10" s="221">
        <f>_xll.qlDayCounterYearFraction(DayCounter,SettlementDate,AB10,,,Trigger)</f>
        <v>2.5000000000000001E-2</v>
      </c>
      <c r="AD10" s="200">
        <f t="shared" si="0"/>
        <v>9.0659753773751704E-4</v>
      </c>
      <c r="AE10" s="200">
        <f t="shared" si="1"/>
        <v>7.745739740056078E-4</v>
      </c>
      <c r="AF10" s="171">
        <f t="shared" si="2"/>
        <v>7.6279876588576645E-4</v>
      </c>
    </row>
    <row r="11" spans="1:32" ht="12" customHeight="1" thickBot="1" x14ac:dyDescent="0.25">
      <c r="C11" s="194" t="s">
        <v>174</v>
      </c>
      <c r="D11" s="215" t="s">
        <v>178</v>
      </c>
      <c r="S11" s="189"/>
      <c r="T11" s="218"/>
      <c r="U11" s="190"/>
      <c r="AB11" s="199">
        <f>_xll.qlCalendarAdvance(Calendar,AB10,"1d","mf",,Trigger)</f>
        <v>41978</v>
      </c>
      <c r="AC11" s="221">
        <f>_xll.qlDayCounterYearFraction(DayCounter,SettlementDate,AB11,,,Trigger)</f>
        <v>2.7777777777777776E-2</v>
      </c>
      <c r="AD11" s="200">
        <f t="shared" si="0"/>
        <v>9.0659753773751704E-4</v>
      </c>
      <c r="AE11" s="200">
        <f t="shared" si="1"/>
        <v>7.7814217843079456E-4</v>
      </c>
      <c r="AF11" s="171">
        <f t="shared" si="2"/>
        <v>7.6702894551627877E-4</v>
      </c>
    </row>
    <row r="12" spans="1:32" ht="12" customHeight="1" thickBot="1" x14ac:dyDescent="0.25">
      <c r="J12" s="399" t="s">
        <v>133</v>
      </c>
      <c r="K12" s="400"/>
      <c r="L12" s="401"/>
      <c r="S12" s="217" t="s">
        <v>38</v>
      </c>
      <c r="T12" s="218"/>
      <c r="U12" s="190"/>
      <c r="AB12" s="199">
        <f>_xll.qlCalendarAdvance(Calendar,AB11,"1d","mf",,Trigger)</f>
        <v>41981</v>
      </c>
      <c r="AC12" s="221">
        <f>_xll.qlDayCounterYearFraction(DayCounter,SettlementDate,AB12,,,Trigger)</f>
        <v>3.6111111111111108E-2</v>
      </c>
      <c r="AD12" s="200">
        <f t="shared" si="0"/>
        <v>9.0659753773751704E-4</v>
      </c>
      <c r="AE12" s="200">
        <f t="shared" si="1"/>
        <v>7.8884679170635483E-4</v>
      </c>
      <c r="AF12" s="171">
        <f t="shared" si="2"/>
        <v>7.7964457546128758E-4</v>
      </c>
    </row>
    <row r="13" spans="1:32" ht="12" customHeight="1" thickBot="1" x14ac:dyDescent="0.25">
      <c r="C13" s="176" t="s">
        <v>119</v>
      </c>
      <c r="D13" s="177" t="s">
        <v>94</v>
      </c>
      <c r="E13" s="177" t="s">
        <v>95</v>
      </c>
      <c r="F13" s="191" t="s">
        <v>168</v>
      </c>
      <c r="G13" s="191" t="s">
        <v>169</v>
      </c>
      <c r="H13" s="177" t="s">
        <v>170</v>
      </c>
      <c r="I13" s="191" t="s">
        <v>171</v>
      </c>
      <c r="J13" s="405" t="s">
        <v>112</v>
      </c>
      <c r="K13" s="405" t="s">
        <v>111</v>
      </c>
      <c r="L13" s="405" t="s">
        <v>149</v>
      </c>
      <c r="N13" s="213" t="s">
        <v>112</v>
      </c>
      <c r="Q13" s="186">
        <f t="array" ref="Q13">_xll.ohFilter(I3:I7,L3:L7)</f>
        <v>0.25555555555555554</v>
      </c>
      <c r="R13" s="213" t="s">
        <v>40</v>
      </c>
      <c r="S13" s="187">
        <f>MMULT(W13,U13)</f>
        <v>9.0659753773751704E-4</v>
      </c>
      <c r="T13" s="213" t="s">
        <v>41</v>
      </c>
      <c r="U13" s="170">
        <f t="array" ref="U13">_xll.ohFilter(F3:F7,L3:L7)</f>
        <v>2.3168603742180989E-4</v>
      </c>
      <c r="W13" s="186">
        <f>MINVERSE(Q13)</f>
        <v>3.9130434782608701</v>
      </c>
      <c r="AB13" s="199">
        <f>_xll.qlCalendarAdvance(Calendar,AB12,"1d","mf",,Trigger)</f>
        <v>41982</v>
      </c>
      <c r="AC13" s="221">
        <f>_xll.qlDayCounterYearFraction(DayCounter,SettlementDate,AB13,,,Trigger)</f>
        <v>3.888888888888889E-2</v>
      </c>
      <c r="AD13" s="200">
        <f t="shared" si="0"/>
        <v>9.0659753773751704E-4</v>
      </c>
      <c r="AE13" s="200">
        <f t="shared" si="1"/>
        <v>7.9241499613154158E-4</v>
      </c>
      <c r="AF13" s="171">
        <f t="shared" si="2"/>
        <v>7.8382481579411458E-4</v>
      </c>
    </row>
    <row r="14" spans="1:32" ht="12" customHeight="1" x14ac:dyDescent="0.2">
      <c r="C14" s="211" t="s">
        <v>46</v>
      </c>
      <c r="D14" s="205">
        <f t="shared" ref="D14:D20" si="3">SettlementDate</f>
        <v>41968</v>
      </c>
      <c r="E14" s="206">
        <f>_xll.qlCalendarAdvance(Calendar,SettlementDate,C14,"Following",,Trigger)</f>
        <v>41969</v>
      </c>
      <c r="F14" s="389">
        <f>_xll.qlDayCounterYearFraction(DayCounter,D14,E14,,,Trigger)</f>
        <v>2.7777777777777779E-3</v>
      </c>
      <c r="G14" s="382">
        <f>_xll.qlYieldTSDiscount(Discounting,D14,,Trigger)</f>
        <v>1</v>
      </c>
      <c r="H14" s="382">
        <f>_xll.qlYieldTSDiscount(Discounting,E14,,Trigger)</f>
        <v>1.0000008657060466</v>
      </c>
      <c r="I14" s="397">
        <f>(G14/H14-1)/F14</f>
        <v>-3.1165390700138573E-4</v>
      </c>
      <c r="J14" s="393">
        <f>((1+I14*F14)*EXP($S$13*F14)-1)/F14</f>
        <v>5.9494398751525068E-4</v>
      </c>
      <c r="K14" s="393">
        <f>((1+F14*I14)*EXP($S$10*F14+0.5*$S$9*F14^2)-1)/F14</f>
        <v>4.3259045441779165E-4</v>
      </c>
      <c r="L14" s="393">
        <f>((1+F14*I14)*EXP($S$5*F14+0.5*$S$4*F14^2+1/3*$S$3*F14^3)-1)/F14</f>
        <v>4.1468384102572031E-4</v>
      </c>
      <c r="AB14" s="199">
        <f>_xll.qlCalendarAdvance(Calendar,AB13,"1d","mf",,Trigger)</f>
        <v>41983</v>
      </c>
      <c r="AC14" s="221">
        <f>_xll.qlDayCounterYearFraction(DayCounter,SettlementDate,AB14,,,Trigger)</f>
        <v>4.1666666666666664E-2</v>
      </c>
      <c r="AD14" s="200">
        <f t="shared" si="0"/>
        <v>9.0659753773751704E-4</v>
      </c>
      <c r="AE14" s="200">
        <f t="shared" si="1"/>
        <v>7.9598320055672834E-4</v>
      </c>
      <c r="AF14" s="171">
        <f t="shared" si="2"/>
        <v>7.8799257130252021E-4</v>
      </c>
    </row>
    <row r="15" spans="1:32" ht="12" customHeight="1" x14ac:dyDescent="0.2">
      <c r="C15" s="209" t="s">
        <v>47</v>
      </c>
      <c r="D15" s="169">
        <f>SettlementDate</f>
        <v>41968</v>
      </c>
      <c r="E15" s="207">
        <f>_xll.qlCalendarAdvance(Calendar,SettlementDate,C15,"Following",,Trigger)</f>
        <v>41975</v>
      </c>
      <c r="F15" s="221">
        <f>_xll.qlDayCounterYearFraction(DayCounter,D15,E15,,,Trigger)</f>
        <v>1.9444444444444445E-2</v>
      </c>
      <c r="G15" s="383">
        <f>_xll.qlYieldTSDiscount(Discounting,D15,,Trigger)</f>
        <v>1</v>
      </c>
      <c r="H15" s="387">
        <f>_xll.qlYieldTSDiscount(Discounting,E15,,Trigger)</f>
        <v>0.99999319449075941</v>
      </c>
      <c r="I15" s="397">
        <f t="shared" ref="I15:I20" si="4">(G15/H15-1)/F15</f>
        <v>3.5000000001085747E-4</v>
      </c>
      <c r="J15" s="394">
        <f t="shared" ref="J15:J19" si="5">((1+I15*F15)*EXP($S$13*F15)-1)/F15</f>
        <v>1.2566116986282136E-3</v>
      </c>
      <c r="K15" s="394">
        <f t="shared" ref="K15:K19" si="6">((1+F15*I15)*EXP($S$10*F15+0.5*$S$9*F15^2)-1)/F15</f>
        <v>1.1049595287434702E-3</v>
      </c>
      <c r="L15" s="394">
        <f t="shared" ref="L15:L19" si="7">((1+F15*I15)*EXP($S$5*F15+0.5*$S$4*F15^2+1/3*$S$3*F15^3)-1)/F15</f>
        <v>1.089294466741616E-3</v>
      </c>
      <c r="AB15" s="199">
        <f>_xll.qlCalendarAdvance(Calendar,AB14,"1d","mf",,Trigger)</f>
        <v>41984</v>
      </c>
      <c r="AC15" s="221">
        <f>_xll.qlDayCounterYearFraction(DayCounter,SettlementDate,AB15,,,Trigger)</f>
        <v>4.4444444444444446E-2</v>
      </c>
      <c r="AD15" s="200">
        <f t="shared" si="0"/>
        <v>9.0659753773751704E-4</v>
      </c>
      <c r="AE15" s="200">
        <f t="shared" si="1"/>
        <v>7.995514049819151E-4</v>
      </c>
      <c r="AF15" s="171">
        <f t="shared" si="2"/>
        <v>7.9214784198650449E-4</v>
      </c>
    </row>
    <row r="16" spans="1:32" ht="12" customHeight="1" x14ac:dyDescent="0.2">
      <c r="C16" s="209" t="s">
        <v>48</v>
      </c>
      <c r="D16" s="169">
        <f t="shared" si="3"/>
        <v>41968</v>
      </c>
      <c r="E16" s="207">
        <f>_xll.qlCalendarAdvance(Calendar,SettlementDate,C16,"Following",,Trigger)</f>
        <v>41982</v>
      </c>
      <c r="F16" s="221">
        <f>_xll.qlDayCounterYearFraction(DayCounter,D16,E16,,,Trigger)</f>
        <v>3.888888888888889E-2</v>
      </c>
      <c r="G16" s="383">
        <f>_xll.qlYieldTSDiscount(Discounting,D16,,Trigger)</f>
        <v>1</v>
      </c>
      <c r="H16" s="387">
        <f>_xll.qlYieldTSDiscount(Discounting,E16,,Trigger)</f>
        <v>0.99999455558519146</v>
      </c>
      <c r="I16" s="397">
        <f t="shared" si="4"/>
        <v>1.4000000015279568E-4</v>
      </c>
      <c r="J16" s="394">
        <f t="shared" si="5"/>
        <v>1.0466184558450514E-3</v>
      </c>
      <c r="K16" s="394">
        <f t="shared" si="6"/>
        <v>9.0745319576360619E-4</v>
      </c>
      <c r="L16" s="394">
        <f t="shared" si="7"/>
        <v>8.9421415957627705E-4</v>
      </c>
      <c r="AB16" s="199">
        <f>_xll.qlCalendarAdvance(Calendar,AB15,"1d","mf",,Trigger)</f>
        <v>41985</v>
      </c>
      <c r="AC16" s="221">
        <f>_xll.qlDayCounterYearFraction(DayCounter,SettlementDate,AB16,,,Trigger)</f>
        <v>4.7222222222222221E-2</v>
      </c>
      <c r="AD16" s="200">
        <f t="shared" si="0"/>
        <v>9.0659753773751704E-4</v>
      </c>
      <c r="AE16" s="200">
        <f t="shared" si="1"/>
        <v>8.0311960940710185E-4</v>
      </c>
      <c r="AF16" s="171">
        <f t="shared" si="2"/>
        <v>7.9629062784606741E-4</v>
      </c>
    </row>
    <row r="17" spans="3:32" ht="12" customHeight="1" x14ac:dyDescent="0.2">
      <c r="C17" s="209" t="s">
        <v>49</v>
      </c>
      <c r="D17" s="169">
        <f t="shared" si="3"/>
        <v>41968</v>
      </c>
      <c r="E17" s="207">
        <f>_xll.qlCalendarAdvance(Calendar,SettlementDate,C17,"Following",,Trigger)</f>
        <v>41989</v>
      </c>
      <c r="F17" s="221">
        <f>_xll.qlDayCounterYearFraction(DayCounter,D17,E17,,,Trigger)</f>
        <v>5.8333333333333334E-2</v>
      </c>
      <c r="G17" s="383">
        <f>_xll.qlYieldTSDiscount(Discounting,D17,,Trigger)</f>
        <v>1</v>
      </c>
      <c r="H17" s="387">
        <f>_xll.qlYieldTSDiscount(Discounting,E17,,Trigger)</f>
        <v>0.99999183340001385</v>
      </c>
      <c r="I17" s="397">
        <f t="shared" si="4"/>
        <v>1.4000000022892526E-4</v>
      </c>
      <c r="J17" s="394">
        <f t="shared" si="5"/>
        <v>1.0466289151051761E-3</v>
      </c>
      <c r="K17" s="394">
        <f t="shared" si="6"/>
        <v>9.1995039232882297E-4</v>
      </c>
      <c r="L17" s="394">
        <f t="shared" si="7"/>
        <v>9.0893346892098993E-4</v>
      </c>
      <c r="AB17" s="199">
        <f>_xll.qlCalendarAdvance(Calendar,AB16,"1d","mf",,Trigger)</f>
        <v>41988</v>
      </c>
      <c r="AC17" s="221">
        <f>_xll.qlDayCounterYearFraction(DayCounter,SettlementDate,AB17,,,Trigger)</f>
        <v>5.5555555555555552E-2</v>
      </c>
      <c r="AD17" s="200">
        <f t="shared" si="0"/>
        <v>9.0659753773751704E-4</v>
      </c>
      <c r="AE17" s="200">
        <f t="shared" si="1"/>
        <v>8.1382422268266212E-4</v>
      </c>
      <c r="AF17" s="171">
        <f t="shared" si="2"/>
        <v>8.0864407647822812E-4</v>
      </c>
    </row>
    <row r="18" spans="3:32" ht="12" customHeight="1" x14ac:dyDescent="0.2">
      <c r="C18" s="209" t="s">
        <v>43</v>
      </c>
      <c r="D18" s="169">
        <f t="shared" si="3"/>
        <v>41968</v>
      </c>
      <c r="E18" s="207">
        <f>_xll.qlCalendarAdvance(Calendar,SettlementDate,C18,"mf",TRUE,Trigger)</f>
        <v>42002</v>
      </c>
      <c r="F18" s="221">
        <f>_xll.qlDayCounterYearFraction(DayCounter,D18,E18,,,Trigger)</f>
        <v>9.4444444444444442E-2</v>
      </c>
      <c r="G18" s="383">
        <f>_xll.qlYieldTSDiscount(Discounting,D18,,Trigger)</f>
        <v>1</v>
      </c>
      <c r="H18" s="387">
        <f>_xll.qlYieldTSDiscount(Discounting,E18,,Trigger)</f>
        <v>1.0000028333413611</v>
      </c>
      <c r="I18" s="397">
        <f t="shared" si="4"/>
        <v>-2.9999999999491219E-5</v>
      </c>
      <c r="J18" s="394">
        <f t="shared" si="5"/>
        <v>8.7663378288706814E-4</v>
      </c>
      <c r="K18" s="394">
        <f t="shared" si="6"/>
        <v>7.7314779297085908E-4</v>
      </c>
      <c r="L18" s="394">
        <f t="shared" si="7"/>
        <v>7.6571691908287973E-4</v>
      </c>
      <c r="AB18" s="199">
        <f>_xll.qlCalendarAdvance(Calendar,AB17,"1d","mf",,Trigger)</f>
        <v>41989</v>
      </c>
      <c r="AC18" s="221">
        <f>_xll.qlDayCounterYearFraction(DayCounter,SettlementDate,AB18,,,Trigger)</f>
        <v>5.8333333333333334E-2</v>
      </c>
      <c r="AD18" s="200">
        <f t="shared" si="0"/>
        <v>9.0659753773751704E-4</v>
      </c>
      <c r="AE18" s="200">
        <f t="shared" si="1"/>
        <v>8.1739242710784877E-4</v>
      </c>
      <c r="AF18" s="171">
        <f t="shared" si="2"/>
        <v>8.1273692304010571E-4</v>
      </c>
    </row>
    <row r="19" spans="3:32" ht="12" customHeight="1" x14ac:dyDescent="0.2">
      <c r="C19" s="209" t="s">
        <v>50</v>
      </c>
      <c r="D19" s="169">
        <f t="shared" si="3"/>
        <v>41968</v>
      </c>
      <c r="E19" s="207">
        <f>_xll.qlCalendarAdvance(Calendar,SettlementDate,C19,"mf",TRUE,Trigger)</f>
        <v>42030</v>
      </c>
      <c r="F19" s="221">
        <f>_xll.qlDayCounterYearFraction(DayCounter,D19,E19,,,Trigger)</f>
        <v>0.17222222222222222</v>
      </c>
      <c r="G19" s="383">
        <f>_xll.qlYieldTSDiscount(Discounting,D19,,Trigger)</f>
        <v>1</v>
      </c>
      <c r="H19" s="387">
        <f>_xll.qlYieldTSDiscount(Discounting,E19,,Trigger)</f>
        <v>1.0000189741473575</v>
      </c>
      <c r="I19" s="397">
        <f t="shared" si="4"/>
        <v>-1.1017037813838345E-4</v>
      </c>
      <c r="J19" s="394">
        <f t="shared" si="5"/>
        <v>7.9648073671800108E-4</v>
      </c>
      <c r="K19" s="394">
        <f t="shared" si="6"/>
        <v>7.4295057520681971E-4</v>
      </c>
      <c r="L19" s="394">
        <f t="shared" si="7"/>
        <v>7.4085490671904261E-4</v>
      </c>
      <c r="AB19" s="199">
        <f>_xll.qlCalendarAdvance(Calendar,AB18,"1d","mf",,Trigger)</f>
        <v>41990</v>
      </c>
      <c r="AC19" s="221">
        <f>_xll.qlDayCounterYearFraction(DayCounter,SettlementDate,AB19,,,Trigger)</f>
        <v>6.1111111111111109E-2</v>
      </c>
      <c r="AD19" s="200">
        <f t="shared" si="0"/>
        <v>9.0659753773751704E-4</v>
      </c>
      <c r="AE19" s="200">
        <f t="shared" si="1"/>
        <v>8.2096063153303564E-4</v>
      </c>
      <c r="AF19" s="171">
        <f t="shared" si="2"/>
        <v>8.1681728477756195E-4</v>
      </c>
    </row>
    <row r="20" spans="3:32" ht="12" customHeight="1" thickBot="1" x14ac:dyDescent="0.25">
      <c r="C20" s="210" t="s">
        <v>44</v>
      </c>
      <c r="D20" s="173">
        <f t="shared" si="3"/>
        <v>41968</v>
      </c>
      <c r="E20" s="208">
        <f>_xll.qlCalendarAdvance(Calendar,SettlementDate,C20,"mf",TRUE,Trigger)</f>
        <v>42060</v>
      </c>
      <c r="F20" s="222">
        <f>_xll.qlDayCounterYearFraction(DayCounter,D20,E20,,,Trigger)</f>
        <v>0.25555555555555554</v>
      </c>
      <c r="G20" s="384">
        <f>_xll.qlYieldTSDiscount(Discounting,D20,,Trigger)</f>
        <v>1</v>
      </c>
      <c r="H20" s="388">
        <f>_xll.qlYieldTSDiscount(Discounting,E20,,Trigger)</f>
        <v>1.000020444862427</v>
      </c>
      <c r="I20" s="398">
        <f t="shared" si="4"/>
        <v>-7.9999999994963332E-5</v>
      </c>
      <c r="J20" s="406">
        <f>((1+I20*F20)*EXP($S$13*F20)-1)/F20</f>
        <v>8.2668403181896809E-4</v>
      </c>
      <c r="K20" s="406">
        <f>((1+F20*I20)*EXP($S$10*F20+0.5*$S$9*F20^2)-1)/F20</f>
        <v>8.2668403181896809E-4</v>
      </c>
      <c r="L20" s="406">
        <f>((1+F20*I20)*EXP($S$5*F20+0.5*$S$4*F20^2+1/3*$S$3*F20^3)-1)/F20</f>
        <v>8.2668403181896809E-4</v>
      </c>
      <c r="AB20" s="199">
        <f>_xll.qlCalendarAdvance(Calendar,AB19,"1d","mf",,Trigger)</f>
        <v>41991</v>
      </c>
      <c r="AC20" s="221">
        <f>_xll.qlDayCounterYearFraction(DayCounter,SettlementDate,AB20,,,Trigger)</f>
        <v>6.3888888888888884E-2</v>
      </c>
      <c r="AD20" s="200">
        <f t="shared" si="0"/>
        <v>9.0659753773751704E-4</v>
      </c>
      <c r="AE20" s="200">
        <f t="shared" si="1"/>
        <v>8.2452883595822229E-4</v>
      </c>
      <c r="AF20" s="171">
        <f t="shared" si="2"/>
        <v>8.2088516169059682E-4</v>
      </c>
    </row>
    <row r="21" spans="3:32" ht="12" customHeight="1" thickBot="1" x14ac:dyDescent="0.25">
      <c r="AB21" s="199">
        <f>_xll.qlCalendarAdvance(Calendar,AB20,"1d","mf",,Trigger)</f>
        <v>41992</v>
      </c>
      <c r="AC21" s="221">
        <f>_xll.qlDayCounterYearFraction(DayCounter,SettlementDate,AB21,,,Trigger)</f>
        <v>6.6666666666666666E-2</v>
      </c>
      <c r="AD21" s="200">
        <f t="shared" si="0"/>
        <v>9.0659753773751704E-4</v>
      </c>
      <c r="AE21" s="200">
        <f t="shared" si="1"/>
        <v>8.2809704038340915E-4</v>
      </c>
      <c r="AF21" s="171">
        <f t="shared" si="2"/>
        <v>8.2494055377921034E-4</v>
      </c>
    </row>
    <row r="22" spans="3:32" ht="12" customHeight="1" x14ac:dyDescent="0.2">
      <c r="C22" s="223" t="s">
        <v>131</v>
      </c>
      <c r="AB22" s="199">
        <f>_xll.qlCalendarAdvance(Calendar,AB21,"1d","mf",,Trigger)</f>
        <v>41995</v>
      </c>
      <c r="AC22" s="221">
        <f>_xll.qlDayCounterYearFraction(DayCounter,SettlementDate,AB22,,,Trigger)</f>
        <v>7.4999999999999997E-2</v>
      </c>
      <c r="AD22" s="200">
        <f t="shared" si="0"/>
        <v>9.0659753773751704E-4</v>
      </c>
      <c r="AE22" s="200">
        <f t="shared" si="1"/>
        <v>8.3880165365896931E-4</v>
      </c>
      <c r="AF22" s="171">
        <f t="shared" si="2"/>
        <v>8.3703182109852285E-4</v>
      </c>
    </row>
    <row r="23" spans="3:32" ht="12" customHeight="1" x14ac:dyDescent="0.2">
      <c r="C23" s="226" t="s">
        <v>110</v>
      </c>
      <c r="AB23" s="199">
        <f>_xll.qlCalendarAdvance(Calendar,AB22,"1d","mf",,Trigger)</f>
        <v>41996</v>
      </c>
      <c r="AC23" s="221">
        <f>_xll.qlDayCounterYearFraction(DayCounter,SettlementDate,AB23,,,Trigger)</f>
        <v>7.7777777777777779E-2</v>
      </c>
      <c r="AD23" s="200">
        <f t="shared" si="0"/>
        <v>9.0659753773751704E-4</v>
      </c>
      <c r="AE23" s="200">
        <f t="shared" si="1"/>
        <v>8.4236985808415607E-4</v>
      </c>
      <c r="AF23" s="171">
        <f t="shared" si="2"/>
        <v>8.4103727388945104E-4</v>
      </c>
    </row>
    <row r="24" spans="3:32" ht="12" customHeight="1" x14ac:dyDescent="0.2">
      <c r="C24" s="200">
        <f t="shared" ref="C24:C30" si="8">IF($C$23="FLAT",J14,IF($C$23="linear",K14,L14))</f>
        <v>4.1468384102572031E-4</v>
      </c>
      <c r="AB24" s="199">
        <f>_xll.qlCalendarAdvance(Calendar,AB23,"1d","mf",,Trigger)</f>
        <v>41997</v>
      </c>
      <c r="AC24" s="221">
        <f>_xll.qlDayCounterYearFraction(DayCounter,SettlementDate,AB24,,,Trigger)</f>
        <v>8.0555555555555561E-2</v>
      </c>
      <c r="AD24" s="200">
        <f t="shared" si="0"/>
        <v>9.0659753773751704E-4</v>
      </c>
      <c r="AE24" s="200">
        <f t="shared" si="1"/>
        <v>8.4593806250934283E-4</v>
      </c>
      <c r="AF24" s="171">
        <f t="shared" si="2"/>
        <v>8.4503024185595798E-4</v>
      </c>
    </row>
    <row r="25" spans="3:32" ht="12" customHeight="1" x14ac:dyDescent="0.2">
      <c r="C25" s="200">
        <f t="shared" si="8"/>
        <v>1.089294466741616E-3</v>
      </c>
      <c r="AB25" s="199">
        <f>_xll.qlCalendarAdvance(Calendar,AB24,"1d","mf",,Trigger)</f>
        <v>42002</v>
      </c>
      <c r="AC25" s="221">
        <f>_xll.qlDayCounterYearFraction(DayCounter,SettlementDate,AB25,,,Trigger)</f>
        <v>9.4444444444444442E-2</v>
      </c>
      <c r="AD25" s="200">
        <f t="shared" si="0"/>
        <v>9.0659753773751704E-4</v>
      </c>
      <c r="AE25" s="200">
        <f t="shared" si="1"/>
        <v>8.6377908463527661E-4</v>
      </c>
      <c r="AF25" s="171">
        <f t="shared" si="2"/>
        <v>8.6480780932217209E-4</v>
      </c>
    </row>
    <row r="26" spans="3:32" ht="12" customHeight="1" x14ac:dyDescent="0.2">
      <c r="C26" s="200">
        <f t="shared" si="8"/>
        <v>8.9421415957627705E-4</v>
      </c>
      <c r="AB26" s="199">
        <f>_xll.qlCalendarAdvance(Calendar,AB25,"1d","mf",,Trigger)</f>
        <v>42003</v>
      </c>
      <c r="AC26" s="221">
        <f>_xll.qlDayCounterYearFraction(DayCounter,SettlementDate,AB26,,,Trigger)</f>
        <v>9.7222222222222224E-2</v>
      </c>
      <c r="AD26" s="200">
        <f t="shared" si="0"/>
        <v>9.0659753773751704E-4</v>
      </c>
      <c r="AE26" s="200">
        <f t="shared" si="1"/>
        <v>8.6734728906046337E-4</v>
      </c>
      <c r="AF26" s="171">
        <f t="shared" si="2"/>
        <v>8.6872586834215078E-4</v>
      </c>
    </row>
    <row r="27" spans="3:32" ht="12" customHeight="1" x14ac:dyDescent="0.2">
      <c r="C27" s="200">
        <f t="shared" si="8"/>
        <v>9.0893346892098993E-4</v>
      </c>
      <c r="AB27" s="199">
        <f>_xll.qlCalendarAdvance(Calendar,AB26,"1d","mf",,Trigger)</f>
        <v>42004</v>
      </c>
      <c r="AC27" s="221">
        <f>_xll.qlDayCounterYearFraction(DayCounter,SettlementDate,AB27,,,Trigger)</f>
        <v>0.1</v>
      </c>
      <c r="AD27" s="200">
        <f t="shared" si="0"/>
        <v>9.0659753773751704E-4</v>
      </c>
      <c r="AE27" s="200">
        <f t="shared" si="1"/>
        <v>8.7091549348565012E-4</v>
      </c>
      <c r="AF27" s="171">
        <f t="shared" si="2"/>
        <v>8.7263144253770832E-4</v>
      </c>
    </row>
    <row r="28" spans="3:32" ht="12" customHeight="1" x14ac:dyDescent="0.2">
      <c r="C28" s="200">
        <f t="shared" si="8"/>
        <v>7.6571691908287973E-4</v>
      </c>
      <c r="AB28" s="199">
        <f>_xll.qlCalendarAdvance(Calendar,AB27,"1d","mf",,Trigger)</f>
        <v>42006</v>
      </c>
      <c r="AC28" s="221">
        <f>_xll.qlDayCounterYearFraction(DayCounter,SettlementDate,AB28,,,Trigger)</f>
        <v>0.10555555555555556</v>
      </c>
      <c r="AD28" s="200">
        <f t="shared" si="0"/>
        <v>9.0659753773751704E-4</v>
      </c>
      <c r="AE28" s="200">
        <f t="shared" si="1"/>
        <v>8.7805190233602364E-4</v>
      </c>
      <c r="AF28" s="171">
        <f t="shared" si="2"/>
        <v>8.8040513645555921E-4</v>
      </c>
    </row>
    <row r="29" spans="3:32" ht="12" customHeight="1" x14ac:dyDescent="0.2">
      <c r="C29" s="200">
        <f t="shared" si="8"/>
        <v>7.4085490671904261E-4</v>
      </c>
      <c r="AB29" s="199">
        <f>_xll.qlCalendarAdvance(Calendar,AB28,"1d","mf",,Trigger)</f>
        <v>42009</v>
      </c>
      <c r="AC29" s="221">
        <f>_xll.qlDayCounterYearFraction(DayCounter,SettlementDate,AB29,,,Trigger)</f>
        <v>0.11388888888888889</v>
      </c>
      <c r="AD29" s="200">
        <f t="shared" si="0"/>
        <v>9.0659753773751704E-4</v>
      </c>
      <c r="AE29" s="200">
        <f t="shared" si="1"/>
        <v>8.8875651561158391E-4</v>
      </c>
      <c r="AF29" s="171">
        <f t="shared" si="2"/>
        <v>8.9197204114917542E-4</v>
      </c>
    </row>
    <row r="30" spans="3:32" ht="12" customHeight="1" x14ac:dyDescent="0.2">
      <c r="C30" s="227">
        <f t="shared" si="8"/>
        <v>8.2668403181896809E-4</v>
      </c>
      <c r="AB30" s="199">
        <f>_xll.qlCalendarAdvance(Calendar,AB29,"1d","mf",,Trigger)</f>
        <v>42010</v>
      </c>
      <c r="AC30" s="221">
        <f>_xll.qlDayCounterYearFraction(DayCounter,SettlementDate,AB30,,,Trigger)</f>
        <v>0.11666666666666667</v>
      </c>
      <c r="AD30" s="200">
        <f t="shared" si="0"/>
        <v>9.0659753773751704E-4</v>
      </c>
      <c r="AE30" s="200">
        <f t="shared" si="1"/>
        <v>8.9232472003677066E-4</v>
      </c>
      <c r="AF30" s="171">
        <f t="shared" si="2"/>
        <v>8.9580270639820481E-4</v>
      </c>
    </row>
    <row r="31" spans="3:32" ht="12" customHeight="1" x14ac:dyDescent="0.2">
      <c r="AB31" s="199">
        <f>_xll.qlCalendarAdvance(Calendar,AB30,"1d","mf",,Trigger)</f>
        <v>42011</v>
      </c>
      <c r="AC31" s="221">
        <f>_xll.qlDayCounterYearFraction(DayCounter,SettlementDate,AB31,,,Trigger)</f>
        <v>0.11944444444444445</v>
      </c>
      <c r="AD31" s="200">
        <f t="shared" si="0"/>
        <v>9.0659753773751704E-4</v>
      </c>
      <c r="AE31" s="200">
        <f t="shared" si="1"/>
        <v>8.9589292446195742E-4</v>
      </c>
      <c r="AF31" s="171">
        <f t="shared" si="2"/>
        <v>8.9962088682281295E-4</v>
      </c>
    </row>
    <row r="32" spans="3:32" ht="12" customHeight="1" x14ac:dyDescent="0.2">
      <c r="AB32" s="199">
        <f>_xll.qlCalendarAdvance(Calendar,AB31,"1d","mf",,Trigger)</f>
        <v>42012</v>
      </c>
      <c r="AC32" s="221">
        <f>_xll.qlDayCounterYearFraction(DayCounter,SettlementDate,AB32,,,Trigger)</f>
        <v>0.12222222222222222</v>
      </c>
      <c r="AD32" s="200">
        <f t="shared" si="0"/>
        <v>9.0659753773751704E-4</v>
      </c>
      <c r="AE32" s="200">
        <f t="shared" si="1"/>
        <v>8.9946112888714418E-4</v>
      </c>
      <c r="AF32" s="171">
        <f t="shared" si="2"/>
        <v>9.0342658242299962E-4</v>
      </c>
    </row>
    <row r="33" spans="9:32" x14ac:dyDescent="0.2">
      <c r="AB33" s="199">
        <f>_xll.qlCalendarAdvance(Calendar,AB32,"1d","mf",,Trigger)</f>
        <v>42013</v>
      </c>
      <c r="AC33" s="221">
        <f>_xll.qlDayCounterYearFraction(DayCounter,SettlementDate,AB33,,,Trigger)</f>
        <v>0.125</v>
      </c>
      <c r="AD33" s="200">
        <f t="shared" si="0"/>
        <v>9.0659753773751704E-4</v>
      </c>
      <c r="AE33" s="200">
        <f t="shared" si="1"/>
        <v>9.0302933331233093E-4</v>
      </c>
      <c r="AF33" s="171">
        <f t="shared" si="2"/>
        <v>9.0721979319876504E-4</v>
      </c>
    </row>
    <row r="34" spans="9:32" x14ac:dyDescent="0.2">
      <c r="AB34" s="199">
        <f>_xll.qlCalendarAdvance(Calendar,AB33,"1d","mf",,Trigger)</f>
        <v>42016</v>
      </c>
      <c r="AC34" s="221">
        <f>_xll.qlDayCounterYearFraction(DayCounter,SettlementDate,AB34,,,Trigger)</f>
        <v>0.13333333333333333</v>
      </c>
      <c r="AD34" s="200">
        <f t="shared" si="0"/>
        <v>9.0659753773751704E-4</v>
      </c>
      <c r="AE34" s="200">
        <f t="shared" si="1"/>
        <v>9.137339465878912E-4</v>
      </c>
      <c r="AF34" s="171">
        <f t="shared" si="2"/>
        <v>9.1852451657953315E-4</v>
      </c>
    </row>
    <row r="35" spans="9:32" x14ac:dyDescent="0.2">
      <c r="AB35" s="199">
        <f>_xll.qlCalendarAdvance(Calendar,AB34,"1d","mf",,Trigger)</f>
        <v>42017</v>
      </c>
      <c r="AC35" s="221">
        <f>_xll.qlDayCounterYearFraction(DayCounter,SettlementDate,AB35,,,Trigger)</f>
        <v>0.1361111111111111</v>
      </c>
      <c r="AD35" s="200">
        <f t="shared" si="0"/>
        <v>9.0659753773751704E-4</v>
      </c>
      <c r="AE35" s="200">
        <f t="shared" si="1"/>
        <v>9.1730215101307796E-4</v>
      </c>
      <c r="AF35" s="171">
        <f t="shared" si="2"/>
        <v>9.2226778805761314E-4</v>
      </c>
    </row>
    <row r="36" spans="9:32" x14ac:dyDescent="0.2">
      <c r="AB36" s="199">
        <f>_xll.qlCalendarAdvance(Calendar,AB35,"1d","mf",,Trigger)</f>
        <v>42018</v>
      </c>
      <c r="AC36" s="221">
        <f>_xll.qlDayCounterYearFraction(DayCounter,SettlementDate,AB36,,,Trigger)</f>
        <v>0.1388888888888889</v>
      </c>
      <c r="AD36" s="200">
        <f t="shared" si="0"/>
        <v>9.0659753773751704E-4</v>
      </c>
      <c r="AE36" s="200">
        <f t="shared" si="1"/>
        <v>9.2087035543826472E-4</v>
      </c>
      <c r="AF36" s="171">
        <f t="shared" si="2"/>
        <v>9.2599857471127199E-4</v>
      </c>
    </row>
    <row r="37" spans="9:32" x14ac:dyDescent="0.2">
      <c r="AB37" s="199">
        <f>_xll.qlCalendarAdvance(Calendar,AB36,"1d","mf",,Trigger)</f>
        <v>42019</v>
      </c>
      <c r="AC37" s="221">
        <f>_xll.qlDayCounterYearFraction(DayCounter,SettlementDate,AB37,,,Trigger)</f>
        <v>0.14166666666666666</v>
      </c>
      <c r="AD37" s="200">
        <f t="shared" si="0"/>
        <v>9.0659753773751704E-4</v>
      </c>
      <c r="AE37" s="200">
        <f t="shared" si="1"/>
        <v>9.2443855986345147E-4</v>
      </c>
      <c r="AF37" s="171">
        <f t="shared" si="2"/>
        <v>9.2971687654050915E-4</v>
      </c>
    </row>
    <row r="38" spans="9:32" x14ac:dyDescent="0.2">
      <c r="AB38" s="199">
        <f>_xll.qlCalendarAdvance(Calendar,AB37,"1d","mf",,Trigger)</f>
        <v>42020</v>
      </c>
      <c r="AC38" s="221">
        <f>_xll.qlDayCounterYearFraction(DayCounter,SettlementDate,AB38,,,Trigger)</f>
        <v>0.14444444444444443</v>
      </c>
      <c r="AD38" s="200">
        <f t="shared" si="0"/>
        <v>9.0659753773751704E-4</v>
      </c>
      <c r="AE38" s="200">
        <f t="shared" si="1"/>
        <v>9.2800676428863823E-4</v>
      </c>
      <c r="AF38" s="171">
        <f t="shared" si="2"/>
        <v>9.3342269354532517E-4</v>
      </c>
    </row>
    <row r="39" spans="9:32" x14ac:dyDescent="0.2">
      <c r="AB39" s="199">
        <f>_xll.qlCalendarAdvance(Calendar,AB38,"1d","mf",,Trigger)</f>
        <v>42023</v>
      </c>
      <c r="AC39" s="221">
        <f>_xll.qlDayCounterYearFraction(DayCounter,SettlementDate,AB39,,,Trigger)</f>
        <v>0.15277777777777779</v>
      </c>
      <c r="AD39" s="200">
        <f t="shared" si="0"/>
        <v>9.0659753773751704E-4</v>
      </c>
      <c r="AE39" s="200">
        <f t="shared" si="1"/>
        <v>9.387113775641985E-4</v>
      </c>
      <c r="AF39" s="171">
        <f t="shared" si="2"/>
        <v>9.4446523561324519E-4</v>
      </c>
    </row>
    <row r="40" spans="9:32" x14ac:dyDescent="0.2">
      <c r="I40" s="181"/>
      <c r="J40" s="181"/>
      <c r="AB40" s="199">
        <f>_xll.qlCalendarAdvance(Calendar,AB39,"1d","mf",,Trigger)</f>
        <v>42024</v>
      </c>
      <c r="AC40" s="221">
        <f>_xll.qlDayCounterYearFraction(DayCounter,SettlementDate,AB40,,,Trigger)</f>
        <v>0.15555555555555556</v>
      </c>
      <c r="AD40" s="200">
        <f t="shared" si="0"/>
        <v>9.0659753773751704E-4</v>
      </c>
      <c r="AE40" s="200">
        <f t="shared" si="1"/>
        <v>9.4227958198938525E-4</v>
      </c>
      <c r="AF40" s="171">
        <f t="shared" si="2"/>
        <v>9.4812111332037577E-4</v>
      </c>
    </row>
    <row r="41" spans="9:32" x14ac:dyDescent="0.2">
      <c r="AB41" s="199">
        <f>_xll.qlCalendarAdvance(Calendar,AB40,"1d","mf",,Trigger)</f>
        <v>42025</v>
      </c>
      <c r="AC41" s="221">
        <f>_xll.qlDayCounterYearFraction(DayCounter,SettlementDate,AB41,,,Trigger)</f>
        <v>0.15833333333333333</v>
      </c>
      <c r="AD41" s="200">
        <f t="shared" si="0"/>
        <v>9.0659753773751704E-4</v>
      </c>
      <c r="AE41" s="200">
        <f t="shared" si="1"/>
        <v>9.4584778641457201E-4</v>
      </c>
      <c r="AF41" s="171">
        <f t="shared" si="2"/>
        <v>9.5176450620308511E-4</v>
      </c>
    </row>
    <row r="42" spans="9:32" x14ac:dyDescent="0.2">
      <c r="AB42" s="199">
        <f>_xll.qlCalendarAdvance(Calendar,AB41,"1d","mf",,Trigger)</f>
        <v>42026</v>
      </c>
      <c r="AC42" s="221">
        <f>_xll.qlDayCounterYearFraction(DayCounter,SettlementDate,AB42,,,Trigger)</f>
        <v>0.16111111111111112</v>
      </c>
      <c r="AD42" s="200">
        <f t="shared" si="0"/>
        <v>9.0659753773751704E-4</v>
      </c>
      <c r="AE42" s="200">
        <f t="shared" si="1"/>
        <v>9.4941599083975877E-4</v>
      </c>
      <c r="AF42" s="171">
        <f t="shared" si="2"/>
        <v>9.5539541426137309E-4</v>
      </c>
    </row>
    <row r="43" spans="9:32" ht="11.25" customHeight="1" x14ac:dyDescent="0.2">
      <c r="M43" s="225"/>
      <c r="AB43" s="199">
        <f>_xll.qlCalendarAdvance(Calendar,AB42,"1d","mf",,Trigger)</f>
        <v>42027</v>
      </c>
      <c r="AC43" s="221">
        <f>_xll.qlDayCounterYearFraction(DayCounter,SettlementDate,AB43,,,Trigger)</f>
        <v>0.16388888888888889</v>
      </c>
      <c r="AD43" s="200">
        <f t="shared" si="0"/>
        <v>9.0659753773751704E-4</v>
      </c>
      <c r="AE43" s="200">
        <f t="shared" si="1"/>
        <v>9.5298419526494552E-4</v>
      </c>
      <c r="AF43" s="171">
        <f t="shared" si="2"/>
        <v>9.590138374952397E-4</v>
      </c>
    </row>
    <row r="44" spans="9:32" x14ac:dyDescent="0.2">
      <c r="M44" s="225"/>
      <c r="AB44" s="199">
        <f>_xll.qlCalendarAdvance(Calendar,AB43,"1d","mf",,Trigger)</f>
        <v>42030</v>
      </c>
      <c r="AC44" s="221">
        <f>_xll.qlDayCounterYearFraction(DayCounter,SettlementDate,AB44,,,Trigger)</f>
        <v>0.17222222222222222</v>
      </c>
      <c r="AD44" s="200">
        <f t="shared" si="0"/>
        <v>9.0659753773751704E-4</v>
      </c>
      <c r="AE44" s="200">
        <f t="shared" si="1"/>
        <v>9.6368880854050569E-4</v>
      </c>
      <c r="AF44" s="171">
        <f t="shared" si="2"/>
        <v>9.6979419825031152E-4</v>
      </c>
    </row>
    <row r="45" spans="9:32" x14ac:dyDescent="0.2">
      <c r="M45" s="225"/>
      <c r="AB45" s="199">
        <f>_xll.qlCalendarAdvance(Calendar,AB44,"1d","mf",,Trigger)</f>
        <v>42031</v>
      </c>
      <c r="AC45" s="221">
        <f>_xll.qlDayCounterYearFraction(DayCounter,SettlementDate,AB45,,,Trigger)</f>
        <v>0.17499999999999999</v>
      </c>
      <c r="AD45" s="200">
        <f t="shared" si="0"/>
        <v>9.0659753773751704E-4</v>
      </c>
      <c r="AE45" s="200">
        <f t="shared" si="1"/>
        <v>9.6725701296569255E-4</v>
      </c>
      <c r="AF45" s="171">
        <f t="shared" si="2"/>
        <v>9.7336268218649281E-4</v>
      </c>
    </row>
    <row r="46" spans="9:32" x14ac:dyDescent="0.2">
      <c r="M46" s="225"/>
      <c r="AB46" s="199">
        <f>_xll.qlCalendarAdvance(Calendar,AB45,"1d","mf",,Trigger)</f>
        <v>42032</v>
      </c>
      <c r="AC46" s="221">
        <f>_xll.qlDayCounterYearFraction(DayCounter,SettlementDate,AB46,,,Trigger)</f>
        <v>0.17777777777777778</v>
      </c>
      <c r="AD46" s="200">
        <f t="shared" si="0"/>
        <v>9.0659753773751704E-4</v>
      </c>
      <c r="AE46" s="200">
        <f t="shared" si="1"/>
        <v>9.7082521739087931E-4</v>
      </c>
      <c r="AF46" s="171">
        <f t="shared" si="2"/>
        <v>9.7691868129825264E-4</v>
      </c>
    </row>
    <row r="47" spans="9:32" x14ac:dyDescent="0.2">
      <c r="M47" s="225"/>
      <c r="AB47" s="199">
        <f>_xll.qlCalendarAdvance(Calendar,AB46,"1d","mf",,Trigger)</f>
        <v>42033</v>
      </c>
      <c r="AC47" s="221">
        <f>_xll.qlDayCounterYearFraction(DayCounter,SettlementDate,AB47,,,Trigger)</f>
        <v>0.18055555555555555</v>
      </c>
      <c r="AD47" s="200">
        <f t="shared" si="0"/>
        <v>9.0659753773751704E-4</v>
      </c>
      <c r="AE47" s="200">
        <f t="shared" si="1"/>
        <v>9.7439342181606606E-4</v>
      </c>
      <c r="AF47" s="171">
        <f t="shared" si="2"/>
        <v>9.8046219558559121E-4</v>
      </c>
    </row>
    <row r="48" spans="9:32" x14ac:dyDescent="0.2">
      <c r="AB48" s="199">
        <f>_xll.qlCalendarAdvance(Calendar,AB47,"1d","mf",,Trigger)</f>
        <v>42034</v>
      </c>
      <c r="AC48" s="221">
        <f>_xll.qlDayCounterYearFraction(DayCounter,SettlementDate,AB48,,,Trigger)</f>
        <v>0.18333333333333332</v>
      </c>
      <c r="AD48" s="200">
        <f t="shared" si="0"/>
        <v>9.0659753773751704E-4</v>
      </c>
      <c r="AE48" s="200">
        <f t="shared" si="1"/>
        <v>9.7796162624125271E-4</v>
      </c>
      <c r="AF48" s="171">
        <f t="shared" si="2"/>
        <v>9.8399322504850832E-4</v>
      </c>
    </row>
    <row r="49" spans="9:32" x14ac:dyDescent="0.2">
      <c r="AB49" s="199">
        <f>_xll.qlCalendarAdvance(Calendar,AB48,"1d","mf",,Trigger)</f>
        <v>42037</v>
      </c>
      <c r="AC49" s="221">
        <f>_xll.qlDayCounterYearFraction(DayCounter,SettlementDate,AB49,,,Trigger)</f>
        <v>0.19166666666666668</v>
      </c>
      <c r="AD49" s="200">
        <f t="shared" si="0"/>
        <v>9.0659753773751704E-4</v>
      </c>
      <c r="AE49" s="200">
        <f t="shared" si="1"/>
        <v>9.8866623951681309E-4</v>
      </c>
      <c r="AF49" s="171">
        <f t="shared" si="2"/>
        <v>9.9451140449073215E-4</v>
      </c>
    </row>
    <row r="50" spans="9:32" x14ac:dyDescent="0.2">
      <c r="AB50" s="199">
        <f>_xll.qlCalendarAdvance(Calendar,AB49,"1d","mf",,Trigger)</f>
        <v>42038</v>
      </c>
      <c r="AC50" s="221">
        <f>_xll.qlDayCounterYearFraction(DayCounter,SettlementDate,AB50,,,Trigger)</f>
        <v>0.19444444444444445</v>
      </c>
      <c r="AD50" s="200">
        <f t="shared" si="0"/>
        <v>9.0659753773751704E-4</v>
      </c>
      <c r="AE50" s="200">
        <f t="shared" si="1"/>
        <v>9.9223444394199974E-4</v>
      </c>
      <c r="AF50" s="171">
        <f t="shared" si="2"/>
        <v>9.9799249465596382E-4</v>
      </c>
    </row>
    <row r="51" spans="9:32" x14ac:dyDescent="0.2">
      <c r="AB51" s="199">
        <f>_xll.qlCalendarAdvance(Calendar,AB50,"1d","mf",,Trigger)</f>
        <v>42039</v>
      </c>
      <c r="AC51" s="221">
        <f>_xll.qlDayCounterYearFraction(DayCounter,SettlementDate,AB51,,,Trigger)</f>
        <v>0.19722222222222222</v>
      </c>
      <c r="AD51" s="200">
        <f t="shared" si="0"/>
        <v>9.0659753773751704E-4</v>
      </c>
      <c r="AE51" s="200">
        <f t="shared" si="1"/>
        <v>9.958026483671866E-4</v>
      </c>
      <c r="AF51" s="171">
        <f t="shared" si="2"/>
        <v>1.0014610999967745E-3</v>
      </c>
    </row>
    <row r="52" spans="9:32" x14ac:dyDescent="0.2">
      <c r="AB52" s="199">
        <f>_xll.qlCalendarAdvance(Calendar,AB51,"1d","mf",,Trigger)</f>
        <v>42040</v>
      </c>
      <c r="AC52" s="221">
        <f>_xll.qlDayCounterYearFraction(DayCounter,SettlementDate,AB52,,,Trigger)</f>
        <v>0.2</v>
      </c>
      <c r="AD52" s="200">
        <f t="shared" si="0"/>
        <v>9.0659753773751704E-4</v>
      </c>
      <c r="AE52" s="200">
        <f t="shared" si="1"/>
        <v>9.9937085279237325E-4</v>
      </c>
      <c r="AF52" s="171">
        <f t="shared" si="2"/>
        <v>1.0049172205131636E-3</v>
      </c>
    </row>
    <row r="53" spans="9:32" x14ac:dyDescent="0.2">
      <c r="AB53" s="199">
        <f>_xll.qlCalendarAdvance(Calendar,AB52,"1d","mf",,Trigger)</f>
        <v>42041</v>
      </c>
      <c r="AC53" s="221">
        <f>_xll.qlDayCounterYearFraction(DayCounter,SettlementDate,AB53,,,Trigger)</f>
        <v>0.20277777777777778</v>
      </c>
      <c r="AD53" s="200">
        <f t="shared" si="0"/>
        <v>9.0659753773751704E-4</v>
      </c>
      <c r="AE53" s="200">
        <f t="shared" si="1"/>
        <v>1.0029390572175601E-3</v>
      </c>
      <c r="AF53" s="171">
        <f t="shared" si="2"/>
        <v>1.0083608562051316E-3</v>
      </c>
    </row>
    <row r="54" spans="9:32" x14ac:dyDescent="0.2">
      <c r="AB54" s="199">
        <f>_xll.qlCalendarAdvance(Calendar,AB53,"1d","mf",,Trigger)</f>
        <v>42044</v>
      </c>
      <c r="AC54" s="221">
        <f>_xll.qlDayCounterYearFraction(DayCounter,SettlementDate,AB54,,,Trigger)</f>
        <v>0.21111111111111111</v>
      </c>
      <c r="AD54" s="200">
        <f t="shared" si="0"/>
        <v>9.0659753773751704E-4</v>
      </c>
      <c r="AE54" s="200">
        <f t="shared" si="1"/>
        <v>1.0136436704931203E-3</v>
      </c>
      <c r="AF54" s="171">
        <f t="shared" si="2"/>
        <v>1.018616854334507E-3</v>
      </c>
    </row>
    <row r="55" spans="9:32" x14ac:dyDescent="0.2">
      <c r="AB55" s="199">
        <f>_xll.qlCalendarAdvance(Calendar,AB54,"1d","mf",,Trigger)</f>
        <v>42045</v>
      </c>
      <c r="AC55" s="221">
        <f>_xll.qlDayCounterYearFraction(DayCounter,SettlementDate,AB55,,,Trigger)</f>
        <v>0.21388888888888888</v>
      </c>
      <c r="AD55" s="200">
        <f t="shared" si="0"/>
        <v>9.0659753773751704E-4</v>
      </c>
      <c r="AE55" s="200">
        <f t="shared" si="1"/>
        <v>1.0172118749183071E-3</v>
      </c>
      <c r="AF55" s="171">
        <f t="shared" si="2"/>
        <v>1.0220105507287897E-3</v>
      </c>
    </row>
    <row r="56" spans="9:32" x14ac:dyDescent="0.2">
      <c r="AB56" s="199">
        <f>_xll.qlCalendarAdvance(Calendar,AB55,"1d","mf",,Trigger)</f>
        <v>42046</v>
      </c>
      <c r="AC56" s="221">
        <f>_xll.qlDayCounterYearFraction(DayCounter,SettlementDate,AB56,,,Trigger)</f>
        <v>0.21666666666666667</v>
      </c>
      <c r="AD56" s="200">
        <f t="shared" si="0"/>
        <v>9.0659753773751704E-4</v>
      </c>
      <c r="AE56" s="200">
        <f t="shared" si="1"/>
        <v>1.0207800793434938E-3</v>
      </c>
      <c r="AF56" s="171">
        <f t="shared" si="2"/>
        <v>1.0253917622986507E-3</v>
      </c>
    </row>
    <row r="57" spans="9:32" x14ac:dyDescent="0.2">
      <c r="AB57" s="199">
        <f>_xll.qlCalendarAdvance(Calendar,AB56,"1d","mf",,Trigger)</f>
        <v>42047</v>
      </c>
      <c r="AC57" s="221">
        <f>_xll.qlDayCounterYearFraction(DayCounter,SettlementDate,AB57,,,Trigger)</f>
        <v>0.21944444444444444</v>
      </c>
      <c r="AD57" s="200">
        <f t="shared" si="0"/>
        <v>9.0659753773751704E-4</v>
      </c>
      <c r="AE57" s="200">
        <f t="shared" si="1"/>
        <v>1.0243482837686804E-3</v>
      </c>
      <c r="AF57" s="171">
        <f t="shared" si="2"/>
        <v>1.0287604890440905E-3</v>
      </c>
    </row>
    <row r="58" spans="9:32" x14ac:dyDescent="0.2">
      <c r="AB58" s="199">
        <f>_xll.qlCalendarAdvance(Calendar,AB57,"1d","mf",,Trigger)</f>
        <v>42048</v>
      </c>
      <c r="AC58" s="221">
        <f>_xll.qlDayCounterYearFraction(DayCounter,SettlementDate,AB58,,,Trigger)</f>
        <v>0.22222222222222221</v>
      </c>
      <c r="AD58" s="200">
        <f t="shared" si="0"/>
        <v>9.0659753773751704E-4</v>
      </c>
      <c r="AE58" s="200">
        <f t="shared" si="1"/>
        <v>1.0279164881938673E-3</v>
      </c>
      <c r="AF58" s="171">
        <f t="shared" si="2"/>
        <v>1.032116730965109E-3</v>
      </c>
    </row>
    <row r="59" spans="9:32" x14ac:dyDescent="0.2">
      <c r="I59" s="181"/>
      <c r="AB59" s="199">
        <f>_xll.qlCalendarAdvance(Calendar,AB58,"1d","mf",,Trigger)</f>
        <v>42051</v>
      </c>
      <c r="AC59" s="221">
        <f>_xll.qlDayCounterYearFraction(DayCounter,SettlementDate,AB59,,,Trigger)</f>
        <v>0.23055555555555557</v>
      </c>
      <c r="AD59" s="200">
        <f t="shared" si="0"/>
        <v>9.0659753773751704E-4</v>
      </c>
      <c r="AE59" s="200">
        <f t="shared" si="1"/>
        <v>1.0386211014694277E-3</v>
      </c>
      <c r="AF59" s="171">
        <f t="shared" si="2"/>
        <v>1.0421105477816362E-3</v>
      </c>
    </row>
    <row r="60" spans="9:32" x14ac:dyDescent="0.2">
      <c r="I60" s="181"/>
      <c r="AB60" s="199">
        <f>_xll.qlCalendarAdvance(Calendar,AB59,"1d","mf",,Trigger)</f>
        <v>42052</v>
      </c>
      <c r="AC60" s="221">
        <f>_xll.qlDayCounterYearFraction(DayCounter,SettlementDate,AB60,,,Trigger)</f>
        <v>0.23333333333333334</v>
      </c>
      <c r="AD60" s="200">
        <f t="shared" si="0"/>
        <v>9.0659753773751704E-4</v>
      </c>
      <c r="AE60" s="200">
        <f t="shared" si="1"/>
        <v>1.0421893058946143E-3</v>
      </c>
      <c r="AF60" s="171">
        <f t="shared" si="2"/>
        <v>1.0454168504049695E-3</v>
      </c>
    </row>
    <row r="61" spans="9:32" x14ac:dyDescent="0.2">
      <c r="I61" s="181"/>
      <c r="AB61" s="199">
        <f>_xll.qlCalendarAdvance(Calendar,AB60,"1d","mf",,Trigger)</f>
        <v>42053</v>
      </c>
      <c r="AC61" s="221">
        <f>_xll.qlDayCounterYearFraction(DayCounter,SettlementDate,AB61,,,Trigger)</f>
        <v>0.2361111111111111</v>
      </c>
      <c r="AD61" s="200">
        <f t="shared" si="0"/>
        <v>9.0659753773751704E-4</v>
      </c>
      <c r="AE61" s="200">
        <f t="shared" si="1"/>
        <v>1.0457575103198012E-3</v>
      </c>
      <c r="AF61" s="171">
        <f t="shared" si="2"/>
        <v>1.0487106682038811E-3</v>
      </c>
    </row>
    <row r="62" spans="9:32" x14ac:dyDescent="0.2">
      <c r="I62" s="181"/>
      <c r="AB62" s="199">
        <f>_xll.qlCalendarAdvance(Calendar,AB61,"1d","mf",,Trigger)</f>
        <v>42054</v>
      </c>
      <c r="AC62" s="221">
        <f>_xll.qlDayCounterYearFraction(DayCounter,SettlementDate,AB62,,,Trigger)</f>
        <v>0.2388888888888889</v>
      </c>
      <c r="AD62" s="200">
        <f t="shared" si="0"/>
        <v>9.0659753773751704E-4</v>
      </c>
      <c r="AE62" s="200">
        <f t="shared" si="1"/>
        <v>1.0493257147449878E-3</v>
      </c>
      <c r="AF62" s="171">
        <f t="shared" si="2"/>
        <v>1.0519920011783715E-3</v>
      </c>
    </row>
    <row r="63" spans="9:32" x14ac:dyDescent="0.2">
      <c r="I63" s="181"/>
      <c r="AB63" s="199">
        <f>_xll.qlCalendarAdvance(Calendar,AB62,"1d","mf",,Trigger)</f>
        <v>42055</v>
      </c>
      <c r="AC63" s="221">
        <f>_xll.qlDayCounterYearFraction(DayCounter,SettlementDate,AB63,,,Trigger)</f>
        <v>0.24166666666666667</v>
      </c>
      <c r="AD63" s="200">
        <f t="shared" si="0"/>
        <v>9.0659753773751704E-4</v>
      </c>
      <c r="AE63" s="200">
        <f t="shared" si="1"/>
        <v>1.0528939191701745E-3</v>
      </c>
      <c r="AF63" s="171">
        <f t="shared" si="2"/>
        <v>1.0552608493284406E-3</v>
      </c>
    </row>
    <row r="64" spans="9:32" x14ac:dyDescent="0.2">
      <c r="I64" s="181"/>
      <c r="AB64" s="199">
        <f>_xll.qlCalendarAdvance(Calendar,AB63,"1d","mf",,Trigger)</f>
        <v>42058</v>
      </c>
      <c r="AC64" s="221">
        <f>_xll.qlDayCounterYearFraction(DayCounter,SettlementDate,AB64,,,Trigger)</f>
        <v>0.25</v>
      </c>
      <c r="AD64" s="200">
        <f t="shared" si="0"/>
        <v>9.0659753773751704E-4</v>
      </c>
      <c r="AE64" s="200">
        <f t="shared" si="1"/>
        <v>1.0635985324457349E-3</v>
      </c>
      <c r="AF64" s="171">
        <f t="shared" si="2"/>
        <v>1.0649924848321198E-3</v>
      </c>
    </row>
    <row r="65" spans="9:32" ht="12" thickBot="1" x14ac:dyDescent="0.25">
      <c r="I65" s="181"/>
      <c r="J65" s="181"/>
      <c r="AB65" s="201">
        <f>_xll.qlCalendarAdvance(Calendar,AB64,"1d","mf",,Trigger)</f>
        <v>42059</v>
      </c>
      <c r="AC65" s="222">
        <f>_xll.qlDayCounterYearFraction(DayCounter,SettlementDate,AB65,,,Trigger)</f>
        <v>0.25277777777777777</v>
      </c>
      <c r="AD65" s="202">
        <f t="shared" si="0"/>
        <v>9.0659753773751704E-4</v>
      </c>
      <c r="AE65" s="202">
        <f t="shared" si="1"/>
        <v>1.0671667368709215E-3</v>
      </c>
      <c r="AF65" s="175">
        <f t="shared" si="2"/>
        <v>1.0682113936845035E-3</v>
      </c>
    </row>
    <row r="66" spans="9:32" x14ac:dyDescent="0.2">
      <c r="I66" s="181"/>
      <c r="J66" s="181"/>
    </row>
    <row r="67" spans="9:32" x14ac:dyDescent="0.2">
      <c r="I67" s="181"/>
      <c r="J67" s="181"/>
    </row>
    <row r="68" spans="9:32" x14ac:dyDescent="0.2">
      <c r="I68" s="181"/>
      <c r="J68" s="181"/>
    </row>
    <row r="69" spans="9:32" x14ac:dyDescent="0.2">
      <c r="I69" s="181"/>
      <c r="J69" s="181"/>
    </row>
    <row r="70" spans="9:32" x14ac:dyDescent="0.2">
      <c r="I70" s="181"/>
      <c r="J70" s="181"/>
    </row>
    <row r="71" spans="9:32" x14ac:dyDescent="0.2">
      <c r="I71" s="181"/>
      <c r="J71" s="181"/>
    </row>
    <row r="72" spans="9:32" x14ac:dyDescent="0.2">
      <c r="I72" s="181"/>
      <c r="J72" s="181"/>
    </row>
    <row r="73" spans="9:32" x14ac:dyDescent="0.2">
      <c r="I73" s="181"/>
      <c r="J73" s="181"/>
    </row>
    <row r="74" spans="9:32" x14ac:dyDescent="0.2">
      <c r="I74" s="181"/>
      <c r="J74" s="181"/>
    </row>
    <row r="75" spans="9:32" x14ac:dyDescent="0.2">
      <c r="I75" s="181"/>
      <c r="J75" s="181"/>
    </row>
    <row r="76" spans="9:32" x14ac:dyDescent="0.2">
      <c r="I76" s="181"/>
      <c r="J76" s="181"/>
    </row>
    <row r="77" spans="9:32" x14ac:dyDescent="0.2">
      <c r="I77" s="181"/>
      <c r="J77" s="181"/>
    </row>
    <row r="78" spans="9:32" x14ac:dyDescent="0.2">
      <c r="I78" s="181"/>
      <c r="J78" s="181"/>
    </row>
    <row r="79" spans="9:32" x14ac:dyDescent="0.2">
      <c r="I79" s="181"/>
      <c r="J79" s="181"/>
    </row>
    <row r="80" spans="9:32" x14ac:dyDescent="0.2">
      <c r="I80" s="181"/>
      <c r="J80" s="181"/>
    </row>
    <row r="81" spans="9:10" x14ac:dyDescent="0.2">
      <c r="I81" s="181"/>
      <c r="J81" s="181"/>
    </row>
    <row r="82" spans="9:10" x14ac:dyDescent="0.2">
      <c r="I82" s="181"/>
      <c r="J82" s="181"/>
    </row>
    <row r="83" spans="9:10" x14ac:dyDescent="0.2">
      <c r="I83" s="181"/>
      <c r="J83" s="181"/>
    </row>
    <row r="84" spans="9:10" x14ac:dyDescent="0.2">
      <c r="I84" s="181"/>
      <c r="J84" s="181"/>
    </row>
    <row r="85" spans="9:10" x14ac:dyDescent="0.2">
      <c r="I85" s="181"/>
      <c r="J85" s="181"/>
    </row>
    <row r="86" spans="9:10" x14ac:dyDescent="0.2">
      <c r="I86" s="181"/>
      <c r="J86" s="181"/>
    </row>
    <row r="87" spans="9:10" x14ac:dyDescent="0.2">
      <c r="I87" s="181"/>
      <c r="J87" s="181"/>
    </row>
    <row r="88" spans="9:10" x14ac:dyDescent="0.2">
      <c r="I88" s="181"/>
      <c r="J88" s="181"/>
    </row>
    <row r="89" spans="9:10" x14ac:dyDescent="0.2">
      <c r="I89" s="181"/>
      <c r="J89" s="181"/>
    </row>
    <row r="90" spans="9:10" x14ac:dyDescent="0.2">
      <c r="I90" s="181"/>
      <c r="J90" s="181"/>
    </row>
    <row r="91" spans="9:10" x14ac:dyDescent="0.2">
      <c r="I91" s="181"/>
      <c r="J91" s="181"/>
    </row>
    <row r="92" spans="9:10" x14ac:dyDescent="0.2">
      <c r="I92" s="181"/>
      <c r="J92" s="181"/>
    </row>
    <row r="93" spans="9:10" x14ac:dyDescent="0.2">
      <c r="I93" s="181"/>
      <c r="J93" s="181"/>
    </row>
    <row r="94" spans="9:10" x14ac:dyDescent="0.2">
      <c r="I94" s="181"/>
      <c r="J94" s="181"/>
    </row>
    <row r="95" spans="9:10" x14ac:dyDescent="0.2">
      <c r="I95" s="181"/>
      <c r="J95" s="181"/>
    </row>
    <row r="96" spans="9:10" x14ac:dyDescent="0.2">
      <c r="I96" s="181"/>
      <c r="J96" s="181"/>
    </row>
    <row r="97" spans="9:10" x14ac:dyDescent="0.2">
      <c r="I97" s="181"/>
      <c r="J97" s="181"/>
    </row>
    <row r="98" spans="9:10" x14ac:dyDescent="0.2">
      <c r="I98" s="181"/>
      <c r="J98" s="181"/>
    </row>
    <row r="99" spans="9:10" x14ac:dyDescent="0.2">
      <c r="I99" s="181"/>
      <c r="J99" s="181"/>
    </row>
    <row r="100" spans="9:10" x14ac:dyDescent="0.2">
      <c r="I100" s="181"/>
      <c r="J100" s="181"/>
    </row>
    <row r="101" spans="9:10" x14ac:dyDescent="0.2">
      <c r="I101" s="181"/>
      <c r="J101" s="181"/>
    </row>
    <row r="102" spans="9:10" x14ac:dyDescent="0.2">
      <c r="I102" s="181"/>
      <c r="J102" s="181"/>
    </row>
    <row r="103" spans="9:10" x14ac:dyDescent="0.2">
      <c r="I103" s="181"/>
      <c r="J103" s="181"/>
    </row>
    <row r="104" spans="9:10" x14ac:dyDescent="0.2">
      <c r="I104" s="181"/>
      <c r="J104" s="181"/>
    </row>
    <row r="105" spans="9:10" x14ac:dyDescent="0.2">
      <c r="I105" s="181"/>
      <c r="J105" s="181"/>
    </row>
    <row r="106" spans="9:10" x14ac:dyDescent="0.2">
      <c r="I106" s="181"/>
      <c r="J106" s="181"/>
    </row>
    <row r="107" spans="9:10" x14ac:dyDescent="0.2">
      <c r="I107" s="181"/>
      <c r="J107" s="181"/>
    </row>
    <row r="108" spans="9:10" x14ac:dyDescent="0.2">
      <c r="I108" s="181"/>
      <c r="J108" s="181"/>
    </row>
    <row r="109" spans="9:10" x14ac:dyDescent="0.2">
      <c r="I109" s="181"/>
      <c r="J109" s="181"/>
    </row>
    <row r="110" spans="9:10" x14ac:dyDescent="0.2">
      <c r="I110" s="181"/>
      <c r="J110" s="181"/>
    </row>
    <row r="111" spans="9:10" x14ac:dyDescent="0.2">
      <c r="I111" s="181"/>
      <c r="J111" s="181"/>
    </row>
    <row r="112" spans="9:10" x14ac:dyDescent="0.2">
      <c r="I112" s="167"/>
      <c r="J112" s="181"/>
    </row>
    <row r="113" spans="9:10" x14ac:dyDescent="0.2">
      <c r="I113" s="167"/>
      <c r="J113" s="181"/>
    </row>
    <row r="114" spans="9:10" x14ac:dyDescent="0.2">
      <c r="I114" s="167"/>
      <c r="J114" s="181"/>
    </row>
    <row r="115" spans="9:10" x14ac:dyDescent="0.2">
      <c r="I115" s="167"/>
      <c r="J115" s="181"/>
    </row>
    <row r="116" spans="9:10" x14ac:dyDescent="0.2">
      <c r="I116" s="167"/>
      <c r="J116" s="181"/>
    </row>
    <row r="117" spans="9:10" x14ac:dyDescent="0.2">
      <c r="I117" s="167"/>
      <c r="J117" s="181"/>
    </row>
    <row r="118" spans="9:10" x14ac:dyDescent="0.2">
      <c r="I118" s="167"/>
      <c r="J118" s="167"/>
    </row>
    <row r="119" spans="9:10" x14ac:dyDescent="0.2">
      <c r="I119" s="167"/>
      <c r="J119" s="167"/>
    </row>
    <row r="120" spans="9:10" x14ac:dyDescent="0.2">
      <c r="I120" s="167"/>
      <c r="J120" s="167"/>
    </row>
    <row r="121" spans="9:10" x14ac:dyDescent="0.2">
      <c r="I121" s="167"/>
      <c r="J121" s="167"/>
    </row>
    <row r="122" spans="9:10" x14ac:dyDescent="0.2">
      <c r="I122" s="167"/>
      <c r="J122" s="167"/>
    </row>
    <row r="123" spans="9:10" x14ac:dyDescent="0.2">
      <c r="I123" s="167"/>
      <c r="J123" s="167"/>
    </row>
    <row r="124" spans="9:10" x14ac:dyDescent="0.2">
      <c r="I124" s="167"/>
      <c r="J124" s="167"/>
    </row>
    <row r="125" spans="9:10" x14ac:dyDescent="0.2">
      <c r="I125" s="167"/>
      <c r="J125" s="167"/>
    </row>
    <row r="126" spans="9:10" x14ac:dyDescent="0.2">
      <c r="I126" s="167"/>
      <c r="J126" s="167"/>
    </row>
    <row r="127" spans="9:10" x14ac:dyDescent="0.2">
      <c r="I127" s="167"/>
      <c r="J127" s="167"/>
    </row>
    <row r="128" spans="9:10" x14ac:dyDescent="0.2">
      <c r="J128" s="167"/>
    </row>
    <row r="129" spans="10:10" x14ac:dyDescent="0.2">
      <c r="J129" s="167"/>
    </row>
    <row r="130" spans="10:10" x14ac:dyDescent="0.2">
      <c r="J130" s="167"/>
    </row>
    <row r="131" spans="10:10" x14ac:dyDescent="0.2">
      <c r="J131" s="167"/>
    </row>
    <row r="132" spans="10:10" x14ac:dyDescent="0.2">
      <c r="J132" s="167"/>
    </row>
    <row r="133" spans="10:10" x14ac:dyDescent="0.2">
      <c r="J133" s="167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3">
      <formula1>"flat,linear,quadratic"</formula1>
    </dataValidation>
    <dataValidation type="list" allowBlank="1" showInputMessage="1" showErrorMessage="1" sqref="D11">
      <formula1>"Delta(0M;3M)extrap,fixing"</formula1>
    </dataValidation>
    <dataValidation type="list" allowBlank="1" showInputMessage="1" showErrorMessage="1" sqref="D10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workbookViewId="0">
      <selection activeCell="C26" sqref="C26"/>
    </sheetView>
  </sheetViews>
  <sheetFormatPr defaultColWidth="9.5" defaultRowHeight="11.25" x14ac:dyDescent="0.2"/>
  <cols>
    <col min="1" max="2" width="3.5" style="166" customWidth="1"/>
    <col min="3" max="5" width="22.83203125" style="166" customWidth="1"/>
    <col min="6" max="6" width="9.33203125" style="166" bestFit="1" customWidth="1"/>
    <col min="7" max="8" width="14.1640625" style="166" bestFit="1" customWidth="1"/>
    <col min="9" max="9" width="10.5" style="166" bestFit="1" customWidth="1"/>
    <col min="10" max="11" width="9.33203125" style="166" bestFit="1" customWidth="1"/>
    <col min="12" max="12" width="10.5" style="166" bestFit="1" customWidth="1"/>
    <col min="13" max="13" width="10.83203125" style="166" customWidth="1"/>
    <col min="14" max="14" width="13.1640625" style="166" customWidth="1"/>
    <col min="15" max="17" width="6.83203125" style="166" customWidth="1"/>
    <col min="18" max="18" width="2.33203125" style="166" bestFit="1" customWidth="1"/>
    <col min="19" max="19" width="10.83203125" style="166" customWidth="1"/>
    <col min="20" max="20" width="2.33203125" style="166" bestFit="1" customWidth="1"/>
    <col min="21" max="21" width="10.83203125" style="166" customWidth="1"/>
    <col min="22" max="22" width="12.5" style="166" bestFit="1" customWidth="1"/>
    <col min="23" max="25" width="9.33203125" style="166" customWidth="1"/>
    <col min="26" max="27" width="9.5" style="166"/>
    <col min="28" max="28" width="20.33203125" style="166" bestFit="1" customWidth="1"/>
    <col min="29" max="29" width="8.1640625" style="166" bestFit="1" customWidth="1"/>
    <col min="30" max="31" width="9.5" style="166" bestFit="1" customWidth="1"/>
    <col min="32" max="32" width="11.6640625" style="166" bestFit="1" customWidth="1"/>
    <col min="33" max="16384" width="9.5" style="166"/>
  </cols>
  <sheetData>
    <row r="1" spans="1:32" ht="12" thickBot="1" x14ac:dyDescent="0.25"/>
    <row r="2" spans="1:32" ht="19.5" customHeight="1" x14ac:dyDescent="0.2">
      <c r="C2" s="176" t="s">
        <v>109</v>
      </c>
      <c r="D2" s="177" t="s">
        <v>94</v>
      </c>
      <c r="E2" s="177" t="s">
        <v>95</v>
      </c>
      <c r="F2" s="177" t="s">
        <v>172</v>
      </c>
      <c r="G2" s="177" t="s">
        <v>176</v>
      </c>
      <c r="H2" s="177" t="s">
        <v>177</v>
      </c>
      <c r="I2" s="177" t="s">
        <v>116</v>
      </c>
      <c r="J2" s="191" t="s">
        <v>117</v>
      </c>
      <c r="K2" s="177" t="s">
        <v>118</v>
      </c>
      <c r="L2" s="177" t="s">
        <v>129</v>
      </c>
      <c r="S2" s="217" t="s">
        <v>114</v>
      </c>
      <c r="W2" s="430" t="s">
        <v>113</v>
      </c>
      <c r="X2" s="430"/>
      <c r="Y2" s="430"/>
      <c r="AB2" s="176" t="s">
        <v>94</v>
      </c>
      <c r="AC2" s="176"/>
      <c r="AD2" s="177" t="s">
        <v>42</v>
      </c>
      <c r="AE2" s="177" t="s">
        <v>107</v>
      </c>
      <c r="AF2" s="178" t="s">
        <v>108</v>
      </c>
    </row>
    <row r="3" spans="1:32" ht="12" customHeight="1" x14ac:dyDescent="0.2">
      <c r="C3" s="360" t="str">
        <f>$D$9&amp;"LastFixing"&amp;QuoteSuffix</f>
        <v>Euribor6MLastFixing_Quote</v>
      </c>
      <c r="D3" s="361">
        <f>_xll.qlCalendarAdvance(Calendar,_xll.qlLastFixingQuoteReferenceDate($C$3),_xll.qlInterestRateIndexFixingDays($D$9)&amp;"D","f",,LastFixingsTrigger)</f>
        <v>41990</v>
      </c>
      <c r="E3" s="361">
        <f>_xll.qlInterestRateIndexMaturity($D$9,D3)</f>
        <v>42172</v>
      </c>
      <c r="F3" s="391">
        <f>'Delta 6M '!L2</f>
        <v>1.0457131114538249E-3</v>
      </c>
      <c r="G3" s="385">
        <f>_xll.qlDayCounterYearFraction(DayCounter,SettlementDate,D3,,,Trigger)</f>
        <v>6.1111111111111109E-2</v>
      </c>
      <c r="H3" s="385">
        <f>_xll.qlDayCounterYearFraction(DayCounter,SettlementDate,E3,,,Trigger)</f>
        <v>0.56666666666666665</v>
      </c>
      <c r="I3" s="385">
        <f>H3-G3</f>
        <v>0.50555555555555554</v>
      </c>
      <c r="J3" s="385">
        <f>(H3^2-G3^2)/2</f>
        <v>0.15868827160493826</v>
      </c>
      <c r="K3" s="385">
        <f>(H3^3-G3^3)/3</f>
        <v>6.057824645633287E-2</v>
      </c>
      <c r="L3" s="362" t="b">
        <f>IF(D11="fixing",TRUE,FALSE)</f>
        <v>0</v>
      </c>
      <c r="N3" s="431" t="s">
        <v>110</v>
      </c>
      <c r="O3" s="183">
        <f t="array" ref="O3:O5">_xll.ohFilter(K3:K7,L3:L7)</f>
        <v>4.2364976280292642E-2</v>
      </c>
      <c r="P3" s="184">
        <f t="array" ref="P3:P5">_xll.ohFilter(J3:J7,L3:L7)</f>
        <v>0.12639274691358024</v>
      </c>
      <c r="Q3" s="185">
        <f t="array" ref="Q3:Q5">_xll.ohFilter(I3:I7,L3:L7)</f>
        <v>0.50277777777777777</v>
      </c>
      <c r="R3" s="179"/>
      <c r="S3" s="187">
        <f t="array" ref="S3:S5">MMULT(W3:Y5,U3:U5)</f>
        <v>-1.5476076706756658E-2</v>
      </c>
      <c r="T3" s="188"/>
      <c r="U3" s="170">
        <f t="array" ref="U3:U5">_xll.ohFilter(F3:F7,L3:L7)</f>
        <v>9.3754706208976936E-4</v>
      </c>
      <c r="W3" s="183">
        <f t="array" ref="W3:Y5">MINVERSE(O3:Q5)</f>
        <v>121.24551072488443</v>
      </c>
      <c r="X3" s="184">
        <v>-269.15028258933563</v>
      </c>
      <c r="Y3" s="185">
        <v>148.57095598931326</v>
      </c>
      <c r="AB3" s="196">
        <f>SettlementDate</f>
        <v>41968</v>
      </c>
      <c r="AC3" s="221">
        <f>_xll.qlDayCounterYearFraction(DayCounter,SettlementDate,AB3,,,Trigger)</f>
        <v>0</v>
      </c>
      <c r="AD3" s="197">
        <f t="shared" ref="AD3:AD34" si="0">$S$13</f>
        <v>1.8647344881343479E-3</v>
      </c>
      <c r="AE3" s="197">
        <f t="shared" ref="AE3:AE34" si="1">$S$10+$S$9*AC3</f>
        <v>1.0281461139253776E-3</v>
      </c>
      <c r="AF3" s="198">
        <f t="shared" ref="AF3:AF34" si="2">($S$5+$S$4*AC3+$S$3*AC3^2)</f>
        <v>-6.1917547355613833E-6</v>
      </c>
    </row>
    <row r="4" spans="1:32" ht="12" customHeight="1" x14ac:dyDescent="0.2">
      <c r="A4" s="166">
        <v>0</v>
      </c>
      <c r="B4" s="216">
        <f>A4+6</f>
        <v>6</v>
      </c>
      <c r="C4" s="168" t="str">
        <f>"Delta("&amp;A4&amp;"M,"&amp;B4&amp;"M)extrap"</f>
        <v>Delta(0M,6M)extrap</v>
      </c>
      <c r="D4" s="169">
        <f>SettlementDate</f>
        <v>41968</v>
      </c>
      <c r="E4" s="169">
        <f>_xll.qlInterestRateIndexMaturity($D$9,D4)</f>
        <v>42149</v>
      </c>
      <c r="F4" s="170">
        <f>_xll.qlInterpolationInterpolate(basis6Minterpolation,D4,TRUE,Trigger)</f>
        <v>9.3754706208976936E-4</v>
      </c>
      <c r="G4" s="221">
        <f>_xll.qlDayCounterYearFraction(DayCounter,SettlementDate,D4,,,Trigger)</f>
        <v>0</v>
      </c>
      <c r="H4" s="221">
        <f>_xll.qlDayCounterYearFraction(DayCounter,SettlementDate,E4,,,Trigger)</f>
        <v>0.50277777777777777</v>
      </c>
      <c r="I4" s="221">
        <f>H4-G4</f>
        <v>0.50277777777777777</v>
      </c>
      <c r="J4" s="221">
        <f>(H4^2-G4^2)/2</f>
        <v>0.12639274691358024</v>
      </c>
      <c r="K4" s="221">
        <f>(H4^3-G4^3)/3</f>
        <v>4.2364976280292642E-2</v>
      </c>
      <c r="L4" s="203" t="b">
        <f>IF(D11="fixing",FALSE,TRUE)</f>
        <v>1</v>
      </c>
      <c r="N4" s="431"/>
      <c r="O4" s="183">
        <v>7.1719192958390493E-2</v>
      </c>
      <c r="P4" s="184">
        <v>0.17554012345679013</v>
      </c>
      <c r="Q4" s="185">
        <v>0.50555555555555554</v>
      </c>
      <c r="R4" s="180" t="s">
        <v>40</v>
      </c>
      <c r="S4" s="187">
        <v>1.2629710172067488E-2</v>
      </c>
      <c r="T4" s="180" t="s">
        <v>41</v>
      </c>
      <c r="U4" s="170">
        <v>1.1039588752522703E-3</v>
      </c>
      <c r="W4" s="183">
        <v>-93.628477726438575</v>
      </c>
      <c r="X4" s="184">
        <v>182.41211818687913</v>
      </c>
      <c r="Y4" s="185">
        <v>-89.298082645750682</v>
      </c>
      <c r="AB4" s="199">
        <f>_xll.qlCalendarAdvance(Calendar,AB3,"1d","mf",,Trigger)</f>
        <v>41969</v>
      </c>
      <c r="AC4" s="221">
        <f>_xll.qlDayCounterYearFraction(DayCounter,SettlementDate,AB4,,,Trigger)</f>
        <v>2.7777777777777779E-3</v>
      </c>
      <c r="AD4" s="200">
        <f t="shared" si="0"/>
        <v>1.8647344881343479E-3</v>
      </c>
      <c r="AE4" s="200">
        <f t="shared" si="1"/>
        <v>1.0373901843586258E-3</v>
      </c>
      <c r="AF4" s="171">
        <f t="shared" si="2"/>
        <v>2.8771359348061605E-5</v>
      </c>
    </row>
    <row r="5" spans="1:32" ht="12" customHeight="1" x14ac:dyDescent="0.2">
      <c r="A5" s="182">
        <v>1</v>
      </c>
      <c r="B5" s="216">
        <f>A5+6</f>
        <v>7</v>
      </c>
      <c r="C5" s="168" t="str">
        <f>"Delta("&amp;A5&amp;"M,"&amp;B5&amp;"M)"</f>
        <v>Delta(1M,7M)</v>
      </c>
      <c r="D5" s="169">
        <f>_xll.qlCalendarAdvance(Calendar,SettlementDate,A5&amp;"M","mf")</f>
        <v>42002</v>
      </c>
      <c r="E5" s="169">
        <f>_xll.qlInterestRateIndexMaturity($D$9,D5)</f>
        <v>42184</v>
      </c>
      <c r="F5" s="170">
        <f>_xll.qlInterpolationInterpolate(basis6Minterpolation,D5,TRUE,Trigger)</f>
        <v>1.1039588752522703E-3</v>
      </c>
      <c r="G5" s="221">
        <f>_xll.qlDayCounterYearFraction(DayCounter,SettlementDate,D5,,,Trigger)</f>
        <v>9.4444444444444442E-2</v>
      </c>
      <c r="H5" s="221">
        <f>_xll.qlDayCounterYearFraction(DayCounter,SettlementDate,E5,,,Trigger)</f>
        <v>0.6</v>
      </c>
      <c r="I5" s="221">
        <f>H5-G5</f>
        <v>0.50555555555555554</v>
      </c>
      <c r="J5" s="221">
        <f>(H5^2-G5^2)/2</f>
        <v>0.17554012345679013</v>
      </c>
      <c r="K5" s="221">
        <f>(H5^3-G5^3)/3</f>
        <v>7.1719192958390493E-2</v>
      </c>
      <c r="L5" s="203" t="b">
        <v>1</v>
      </c>
      <c r="N5" s="431"/>
      <c r="O5" s="183">
        <v>0.10208373342478283</v>
      </c>
      <c r="P5" s="184">
        <v>0.21486111111111111</v>
      </c>
      <c r="Q5" s="185">
        <v>0.50555555555555554</v>
      </c>
      <c r="R5" s="182"/>
      <c r="S5" s="187">
        <v>-6.1917547355613833E-6</v>
      </c>
      <c r="T5" s="180"/>
      <c r="U5" s="170">
        <v>1.1306475955824835E-3</v>
      </c>
      <c r="W5" s="183">
        <v>15.309740492611837</v>
      </c>
      <c r="X5" s="184">
        <v>-23.177284011513219</v>
      </c>
      <c r="Y5" s="185">
        <v>9.9296849501794711</v>
      </c>
      <c r="AB5" s="199">
        <f>_xll.qlCalendarAdvance(Calendar,AB4,"1d","mf",,Trigger)</f>
        <v>41970</v>
      </c>
      <c r="AC5" s="221">
        <f>_xll.qlDayCounterYearFraction(DayCounter,SettlementDate,AB5,,,Trigger)</f>
        <v>5.5555555555555558E-3</v>
      </c>
      <c r="AD5" s="200">
        <f t="shared" si="0"/>
        <v>1.8647344881343479E-3</v>
      </c>
      <c r="AE5" s="200">
        <f t="shared" si="1"/>
        <v>1.0466342547918741E-3</v>
      </c>
      <c r="AF5" s="171">
        <f t="shared" si="2"/>
        <v>6.3495645087444523E-5</v>
      </c>
    </row>
    <row r="6" spans="1:32" ht="12" customHeight="1" x14ac:dyDescent="0.2">
      <c r="A6" s="182">
        <v>2</v>
      </c>
      <c r="B6" s="216">
        <f>A6+6</f>
        <v>8</v>
      </c>
      <c r="C6" s="168" t="str">
        <f>"Delta("&amp;A6&amp;"M,"&amp;B6&amp;"M)"</f>
        <v>Delta(2M,8M)</v>
      </c>
      <c r="D6" s="169">
        <f>_xll.qlCalendarAdvance(Calendar,SettlementDate,A6&amp;"M","mf")</f>
        <v>42030</v>
      </c>
      <c r="E6" s="169">
        <f>_xll.qlInterestRateIndexMaturity($D$9,D6)</f>
        <v>42212</v>
      </c>
      <c r="F6" s="170">
        <f>_xll.qlInterpolationInterpolate(basis6Minterpolation,D6,TRUE,Trigger)</f>
        <v>1.1306475955824835E-3</v>
      </c>
      <c r="G6" s="221">
        <f>_xll.qlDayCounterYearFraction(DayCounter,SettlementDate,D6,,,Trigger)</f>
        <v>0.17222222222222222</v>
      </c>
      <c r="H6" s="221">
        <f>_xll.qlDayCounterYearFraction(DayCounter,SettlementDate,E6,,,Trigger)</f>
        <v>0.67777777777777781</v>
      </c>
      <c r="I6" s="221">
        <f>H6-G6</f>
        <v>0.50555555555555554</v>
      </c>
      <c r="J6" s="221">
        <f>(H6^2-G6^2)/2</f>
        <v>0.21486111111111111</v>
      </c>
      <c r="K6" s="221">
        <f>(H6^3-G6^3)/3</f>
        <v>0.10208373342478283</v>
      </c>
      <c r="L6" s="203" t="b">
        <v>1</v>
      </c>
      <c r="S6" s="189"/>
      <c r="T6" s="218"/>
      <c r="U6" s="190"/>
      <c r="AB6" s="199">
        <f>_xll.qlCalendarAdvance(Calendar,AB5,"1d","mf",,Trigger)</f>
        <v>41971</v>
      </c>
      <c r="AC6" s="221">
        <f>_xll.qlDayCounterYearFraction(DayCounter,SettlementDate,AB6,,,Trigger)</f>
        <v>8.3333333333333332E-3</v>
      </c>
      <c r="AD6" s="200">
        <f t="shared" si="0"/>
        <v>1.8647344881343479E-3</v>
      </c>
      <c r="AE6" s="200">
        <f t="shared" si="1"/>
        <v>1.0558783252251223E-3</v>
      </c>
      <c r="AF6" s="171">
        <f t="shared" si="2"/>
        <v>9.7981102482587354E-5</v>
      </c>
    </row>
    <row r="7" spans="1:32" ht="12" customHeight="1" thickBot="1" x14ac:dyDescent="0.25">
      <c r="A7" s="182">
        <v>3</v>
      </c>
      <c r="B7" s="216">
        <f>A7+6</f>
        <v>9</v>
      </c>
      <c r="C7" s="172" t="str">
        <f>"Delta("&amp;A7&amp;"M,"&amp;B7&amp;"M)"</f>
        <v>Delta(3M,9M)</v>
      </c>
      <c r="D7" s="173">
        <f>_xll.qlCalendarAdvance(Calendar,SettlementDate,A7&amp;"M","mf")</f>
        <v>42060</v>
      </c>
      <c r="E7" s="173">
        <f>_xll.qlInterestRateIndexMaturity($D$9,D7)</f>
        <v>42241</v>
      </c>
      <c r="F7" s="174">
        <f>_xll.qlInterpolationInterpolate(basis6Minterpolation,D7,TRUE,Trigger)</f>
        <v>1.1617006659562156E-3</v>
      </c>
      <c r="G7" s="222">
        <f>_xll.qlDayCounterYearFraction(DayCounter,SettlementDate,D7,,,Trigger)</f>
        <v>0.25555555555555554</v>
      </c>
      <c r="H7" s="222">
        <f>_xll.qlDayCounterYearFraction(DayCounter,SettlementDate,E7,,,Trigger)</f>
        <v>0.7583333333333333</v>
      </c>
      <c r="I7" s="222">
        <f>H7-G7</f>
        <v>0.50277777777777777</v>
      </c>
      <c r="J7" s="222">
        <f>(H7^2-G7^2)/2</f>
        <v>0.2548804012345679</v>
      </c>
      <c r="K7" s="222">
        <f>(H7^3-G7^3)/3</f>
        <v>0.13980144747370826</v>
      </c>
      <c r="L7" s="204" t="b">
        <v>0</v>
      </c>
      <c r="S7" s="189"/>
      <c r="T7" s="218"/>
      <c r="U7" s="190"/>
      <c r="AB7" s="199">
        <f>_xll.qlCalendarAdvance(Calendar,AB6,"1d","mf",,Trigger)</f>
        <v>41974</v>
      </c>
      <c r="AC7" s="221">
        <f>_xll.qlDayCounterYearFraction(DayCounter,SettlementDate,AB7,,,Trigger)</f>
        <v>1.6666666666666666E-2</v>
      </c>
      <c r="AD7" s="200">
        <f t="shared" si="0"/>
        <v>1.8647344881343479E-3</v>
      </c>
      <c r="AE7" s="200">
        <f t="shared" si="1"/>
        <v>1.0836105365248673E-3</v>
      </c>
      <c r="AF7" s="171">
        <f t="shared" si="2"/>
        <v>2.0000450460257543E-4</v>
      </c>
    </row>
    <row r="8" spans="1:32" ht="12" customHeight="1" thickBot="1" x14ac:dyDescent="0.25">
      <c r="S8" s="219" t="s">
        <v>115</v>
      </c>
      <c r="T8" s="218"/>
      <c r="U8" s="190"/>
      <c r="AB8" s="199">
        <f>_xll.qlCalendarAdvance(Calendar,AB7,"1d","mf",,Trigger)</f>
        <v>41975</v>
      </c>
      <c r="AC8" s="221">
        <f>_xll.qlDayCounterYearFraction(DayCounter,SettlementDate,AB8,,,Trigger)</f>
        <v>1.9444444444444445E-2</v>
      </c>
      <c r="AD8" s="200">
        <f t="shared" si="0"/>
        <v>1.8647344881343479E-3</v>
      </c>
      <c r="AE8" s="200">
        <f t="shared" si="1"/>
        <v>1.0928546069581156E-3</v>
      </c>
      <c r="AF8" s="171">
        <f t="shared" si="2"/>
        <v>2.3353464862075799E-4</v>
      </c>
    </row>
    <row r="9" spans="1:32" ht="12" customHeight="1" x14ac:dyDescent="0.2">
      <c r="C9" s="176" t="s">
        <v>127</v>
      </c>
      <c r="D9" s="214" t="s">
        <v>128</v>
      </c>
      <c r="N9" s="430" t="s">
        <v>111</v>
      </c>
      <c r="O9" s="220"/>
      <c r="P9" s="183">
        <f t="array" ref="P9:P10">_xll.ohFilter(J3:J7,L3:L7)</f>
        <v>0.12639274691358024</v>
      </c>
      <c r="Q9" s="185">
        <f t="array" ref="Q9:Q10">_xll.ohFilter(I3:I7,L3:L7)</f>
        <v>0.50277777777777777</v>
      </c>
      <c r="R9" s="432" t="s">
        <v>40</v>
      </c>
      <c r="S9" s="187">
        <f t="array" ref="S9:S10">MMULT(W9:X10,U9:U10)</f>
        <v>3.3278653559693852E-3</v>
      </c>
      <c r="T9" s="432" t="s">
        <v>41</v>
      </c>
      <c r="U9" s="170">
        <f t="array" ref="U9:U10">_xll.ohFilter(F3:F7,L3:L7)</f>
        <v>9.3754706208976936E-4</v>
      </c>
      <c r="W9" s="183">
        <f t="array" ref="W9:X10">MINVERSE(P9:Q10)</f>
        <v>-20.754263752101842</v>
      </c>
      <c r="X9" s="185">
        <v>20.640229335881504</v>
      </c>
      <c r="AB9" s="199">
        <f>_xll.qlCalendarAdvance(Calendar,AB8,"1d","mf",,Trigger)</f>
        <v>41976</v>
      </c>
      <c r="AC9" s="221">
        <f>_xll.qlDayCounterYearFraction(DayCounter,SettlementDate,AB9,,,Trigger)</f>
        <v>2.2222222222222223E-2</v>
      </c>
      <c r="AD9" s="200">
        <f t="shared" si="0"/>
        <v>1.8647344881343479E-3</v>
      </c>
      <c r="AE9" s="200">
        <f t="shared" si="1"/>
        <v>1.1020986773913638E-3</v>
      </c>
      <c r="AF9" s="171">
        <f t="shared" si="2"/>
        <v>2.6682596429470051E-4</v>
      </c>
    </row>
    <row r="10" spans="1:32" ht="12" customHeight="1" x14ac:dyDescent="0.2">
      <c r="C10" s="194" t="s">
        <v>175</v>
      </c>
      <c r="D10" s="359" t="s">
        <v>103</v>
      </c>
      <c r="N10" s="430"/>
      <c r="O10" s="220"/>
      <c r="P10" s="183">
        <v>0.17554012345679013</v>
      </c>
      <c r="Q10" s="185">
        <v>0.50555555555555554</v>
      </c>
      <c r="R10" s="432"/>
      <c r="S10" s="187">
        <v>1.0281461139253776E-3</v>
      </c>
      <c r="T10" s="432"/>
      <c r="U10" s="170">
        <v>1.1039588752522703E-3</v>
      </c>
      <c r="W10" s="183">
        <v>7.2063415805909177</v>
      </c>
      <c r="X10" s="185">
        <v>-5.1887243191590997</v>
      </c>
      <c r="AB10" s="199">
        <f>_xll.qlCalendarAdvance(Calendar,AB9,"1d","mf",,Trigger)</f>
        <v>41977</v>
      </c>
      <c r="AC10" s="221">
        <f>_xll.qlDayCounterYearFraction(DayCounter,SettlementDate,AB10,,,Trigger)</f>
        <v>2.5000000000000001E-2</v>
      </c>
      <c r="AD10" s="200">
        <f t="shared" si="0"/>
        <v>1.8647344881343479E-3</v>
      </c>
      <c r="AE10" s="200">
        <f t="shared" si="1"/>
        <v>1.1113427478246121E-3</v>
      </c>
      <c r="AF10" s="171">
        <f t="shared" si="2"/>
        <v>2.9987845162440292E-4</v>
      </c>
    </row>
    <row r="11" spans="1:32" ht="12" customHeight="1" thickBot="1" x14ac:dyDescent="0.25">
      <c r="C11" s="195" t="s">
        <v>174</v>
      </c>
      <c r="D11" s="395" t="s">
        <v>179</v>
      </c>
      <c r="S11" s="189"/>
      <c r="T11" s="218"/>
      <c r="U11" s="190"/>
      <c r="AB11" s="199">
        <f>_xll.qlCalendarAdvance(Calendar,AB10,"1d","mf",,Trigger)</f>
        <v>41978</v>
      </c>
      <c r="AC11" s="221">
        <f>_xll.qlDayCounterYearFraction(DayCounter,SettlementDate,AB11,,,Trigger)</f>
        <v>2.7777777777777776E-2</v>
      </c>
      <c r="AD11" s="200">
        <f t="shared" si="0"/>
        <v>1.8647344881343479E-3</v>
      </c>
      <c r="AE11" s="200">
        <f t="shared" si="1"/>
        <v>1.1205868182578606E-3</v>
      </c>
      <c r="AF11" s="171">
        <f t="shared" si="2"/>
        <v>3.3269211060986517E-4</v>
      </c>
    </row>
    <row r="12" spans="1:32" ht="12" customHeight="1" thickBot="1" x14ac:dyDescent="0.25">
      <c r="J12" s="402" t="s">
        <v>130</v>
      </c>
      <c r="K12" s="403"/>
      <c r="L12" s="404"/>
      <c r="M12" s="181"/>
      <c r="S12" s="217" t="s">
        <v>38</v>
      </c>
      <c r="T12" s="218"/>
      <c r="U12" s="190"/>
      <c r="AB12" s="199">
        <f>_xll.qlCalendarAdvance(Calendar,AB11,"1d","mf",,Trigger)</f>
        <v>41981</v>
      </c>
      <c r="AC12" s="221">
        <f>_xll.qlDayCounterYearFraction(DayCounter,SettlementDate,AB12,,,Trigger)</f>
        <v>3.6111111111111108E-2</v>
      </c>
      <c r="AD12" s="200">
        <f t="shared" si="0"/>
        <v>1.8647344881343479E-3</v>
      </c>
      <c r="AE12" s="200">
        <f t="shared" si="1"/>
        <v>1.1483190295576054E-3</v>
      </c>
      <c r="AF12" s="171">
        <f t="shared" si="2"/>
        <v>4.2970011750081174E-4</v>
      </c>
    </row>
    <row r="13" spans="1:32" ht="12" customHeight="1" thickBot="1" x14ac:dyDescent="0.25">
      <c r="C13" s="176" t="s">
        <v>119</v>
      </c>
      <c r="D13" s="177" t="s">
        <v>94</v>
      </c>
      <c r="E13" s="177" t="s">
        <v>95</v>
      </c>
      <c r="F13" s="191" t="s">
        <v>168</v>
      </c>
      <c r="G13" s="191" t="s">
        <v>169</v>
      </c>
      <c r="H13" s="191" t="s">
        <v>170</v>
      </c>
      <c r="I13" s="191" t="s">
        <v>171</v>
      </c>
      <c r="J13" s="405" t="s">
        <v>112</v>
      </c>
      <c r="K13" s="396" t="s">
        <v>111</v>
      </c>
      <c r="L13" s="396" t="s">
        <v>149</v>
      </c>
      <c r="M13" s="181"/>
      <c r="N13" s="212" t="s">
        <v>112</v>
      </c>
      <c r="Q13" s="186">
        <f t="array" ref="Q13">_xll.ohFilter(I3:I7,L3:L7)</f>
        <v>0.50277777777777777</v>
      </c>
      <c r="R13" s="212" t="s">
        <v>40</v>
      </c>
      <c r="S13" s="187">
        <f>MMULT(W13,U13)</f>
        <v>1.8647344881343479E-3</v>
      </c>
      <c r="T13" s="212" t="s">
        <v>41</v>
      </c>
      <c r="U13" s="170">
        <f t="array" ref="U13">_xll.ohFilter(F3:F7,L3:L7)</f>
        <v>9.3754706208976936E-4</v>
      </c>
      <c r="W13" s="186">
        <f>MINVERSE(Q13)</f>
        <v>1.988950276243094</v>
      </c>
      <c r="AB13" s="199">
        <f>_xll.qlCalendarAdvance(Calendar,AB12,"1d","mf",,Trigger)</f>
        <v>41982</v>
      </c>
      <c r="AC13" s="221">
        <f>_xll.qlDayCounterYearFraction(DayCounter,SettlementDate,AB13,,,Trigger)</f>
        <v>3.888888888888889E-2</v>
      </c>
      <c r="AD13" s="200">
        <f t="shared" si="0"/>
        <v>1.8647344881343479E-3</v>
      </c>
      <c r="AE13" s="200">
        <f t="shared" si="1"/>
        <v>1.1575630999908536E-3</v>
      </c>
      <c r="AF13" s="171">
        <f t="shared" si="2"/>
        <v>4.6155846310931385E-4</v>
      </c>
    </row>
    <row r="14" spans="1:32" ht="12" customHeight="1" x14ac:dyDescent="0.2">
      <c r="C14" s="211" t="s">
        <v>46</v>
      </c>
      <c r="D14" s="205">
        <f t="shared" ref="D14:D23" si="3">SettlementDate</f>
        <v>41968</v>
      </c>
      <c r="E14" s="206">
        <f>_xll.qlCalendarAdvance(Calendar,SettlementDate,C14,"Following",,Trigger)</f>
        <v>41969</v>
      </c>
      <c r="F14" s="389">
        <f>_xll.qlDayCounterYearFraction(DayCounter,D14,E14,,,Trigger)</f>
        <v>2.7777777777777779E-3</v>
      </c>
      <c r="G14" s="382">
        <f>_xll.qlYieldTSDiscount(Discounting,D14,,Trigger)</f>
        <v>1</v>
      </c>
      <c r="H14" s="382">
        <f>_xll.qlYieldTSDiscount(Discounting,E14,,Trigger)</f>
        <v>1.0000008657060466</v>
      </c>
      <c r="I14" s="392">
        <f>(G14/H14-1)/F14</f>
        <v>-3.1165390700138573E-4</v>
      </c>
      <c r="J14" s="393">
        <f t="shared" ref="J14:J23" si="4">((1+I14*F14)*EXP($S$13*F14)-1)/F14</f>
        <v>1.5530837962884902E-3</v>
      </c>
      <c r="K14" s="393">
        <f>((1+F14*I14)*EXP($S$10*F14+0.5*$S$9*F14^2)-1)/F14</f>
        <v>7.2111482944947625E-4</v>
      </c>
      <c r="L14" s="393">
        <f>((1+F14*I14)*EXP($S$5*F14+0.5*$S$4*F14^2+1/3*$S$3*F14^3)-1)/F14</f>
        <v>-3.0034421194091721E-4</v>
      </c>
      <c r="M14" s="181"/>
      <c r="AB14" s="199">
        <f>_xll.qlCalendarAdvance(Calendar,AB13,"1d","mf",,Trigger)</f>
        <v>41983</v>
      </c>
      <c r="AC14" s="221">
        <f>_xll.qlDayCounterYearFraction(DayCounter,SettlementDate,AB14,,,Trigger)</f>
        <v>4.1666666666666664E-2</v>
      </c>
      <c r="AD14" s="200">
        <f t="shared" si="0"/>
        <v>1.8647344881343479E-3</v>
      </c>
      <c r="AE14" s="200">
        <f t="shared" si="1"/>
        <v>1.1668071704241019E-3</v>
      </c>
      <c r="AF14" s="171">
        <f t="shared" si="2"/>
        <v>4.9317798037357586E-4</v>
      </c>
    </row>
    <row r="15" spans="1:32" ht="12" customHeight="1" x14ac:dyDescent="0.2">
      <c r="C15" s="209" t="s">
        <v>47</v>
      </c>
      <c r="D15" s="169">
        <f>SettlementDate</f>
        <v>41968</v>
      </c>
      <c r="E15" s="207">
        <f>_xll.qlCalendarAdvance(Calendar,SettlementDate,C15,"Following",,Trigger)</f>
        <v>41975</v>
      </c>
      <c r="F15" s="221">
        <f>_xll.qlDayCounterYearFraction(DayCounter,D15,E15,,,Trigger)</f>
        <v>1.9444444444444445E-2</v>
      </c>
      <c r="G15" s="383">
        <f>_xll.qlYieldTSDiscount(Discounting,D15,,Trigger)</f>
        <v>1</v>
      </c>
      <c r="H15" s="383">
        <f>_xll.qlYieldTSDiscount(Discounting,E15,,Trigger)</f>
        <v>0.99999319449075941</v>
      </c>
      <c r="I15" s="192">
        <f t="shared" ref="I15:I23" si="5">(G15/H15-1)/F15</f>
        <v>3.5000000001085747E-4</v>
      </c>
      <c r="J15" s="394">
        <f t="shared" si="4"/>
        <v>2.2147809857869E-3</v>
      </c>
      <c r="K15" s="394">
        <f t="shared" ref="K15:K23" si="6">((1+F15*I15)*EXP($S$10*F15+0.5*$S$9*F15^2)-1)/F15</f>
        <v>1.4105185121047826E-3</v>
      </c>
      <c r="L15" s="394">
        <f t="shared" ref="L15:L23" si="7">((1+F15*I15)*EXP($S$5*F15+0.5*$S$4*F15^2+1/3*$S$3*F15^3)-1)/F15</f>
        <v>4.6464757071643499E-4</v>
      </c>
      <c r="M15" s="181"/>
      <c r="AB15" s="199">
        <f>_xll.qlCalendarAdvance(Calendar,AB14,"1d","mf",,Trigger)</f>
        <v>41984</v>
      </c>
      <c r="AC15" s="221">
        <f>_xll.qlDayCounterYearFraction(DayCounter,SettlementDate,AB15,,,Trigger)</f>
        <v>4.4444444444444446E-2</v>
      </c>
      <c r="AD15" s="200">
        <f t="shared" si="0"/>
        <v>1.8647344881343479E-3</v>
      </c>
      <c r="AE15" s="200">
        <f t="shared" si="1"/>
        <v>1.1760512408573501E-3</v>
      </c>
      <c r="AF15" s="171">
        <f t="shared" si="2"/>
        <v>5.2455866929359781E-4</v>
      </c>
    </row>
    <row r="16" spans="1:32" ht="12" customHeight="1" x14ac:dyDescent="0.2">
      <c r="C16" s="209" t="s">
        <v>48</v>
      </c>
      <c r="D16" s="169">
        <f t="shared" si="3"/>
        <v>41968</v>
      </c>
      <c r="E16" s="207">
        <f>_xll.qlCalendarAdvance(Calendar,SettlementDate,C16,"Following",,Trigger)</f>
        <v>41982</v>
      </c>
      <c r="F16" s="221">
        <f>_xll.qlDayCounterYearFraction(DayCounter,D16,E16,,,Trigger)</f>
        <v>3.888888888888889E-2</v>
      </c>
      <c r="G16" s="383">
        <f>_xll.qlYieldTSDiscount(Discounting,D16,,Trigger)</f>
        <v>1</v>
      </c>
      <c r="H16" s="383">
        <f>_xll.qlYieldTSDiscount(Discounting,E16,,Trigger)</f>
        <v>0.99999455558519146</v>
      </c>
      <c r="I16" s="192">
        <f t="shared" si="5"/>
        <v>1.4000000015279568E-4</v>
      </c>
      <c r="J16" s="394">
        <f t="shared" si="4"/>
        <v>2.0048122556299524E-3</v>
      </c>
      <c r="K16" s="394">
        <f t="shared" si="6"/>
        <v>1.2328837806606175E-3</v>
      </c>
      <c r="L16" s="394">
        <f t="shared" si="7"/>
        <v>3.7158652098158635E-4</v>
      </c>
      <c r="M16" s="181"/>
      <c r="AB16" s="199">
        <f>_xll.qlCalendarAdvance(Calendar,AB15,"1d","mf",,Trigger)</f>
        <v>41985</v>
      </c>
      <c r="AC16" s="221">
        <f>_xll.qlDayCounterYearFraction(DayCounter,SettlementDate,AB16,,,Trigger)</f>
        <v>4.7222222222222221E-2</v>
      </c>
      <c r="AD16" s="200">
        <f t="shared" si="0"/>
        <v>1.8647344881343479E-3</v>
      </c>
      <c r="AE16" s="200">
        <f t="shared" si="1"/>
        <v>1.1852953112905986E-3</v>
      </c>
      <c r="AF16" s="171">
        <f t="shared" si="2"/>
        <v>5.557005298693795E-4</v>
      </c>
    </row>
    <row r="17" spans="3:32" ht="12" customHeight="1" x14ac:dyDescent="0.2">
      <c r="C17" s="209" t="s">
        <v>49</v>
      </c>
      <c r="D17" s="169">
        <f t="shared" si="3"/>
        <v>41968</v>
      </c>
      <c r="E17" s="207">
        <f>_xll.qlCalendarAdvance(Calendar,SettlementDate,C17,"Following",,Trigger)</f>
        <v>41989</v>
      </c>
      <c r="F17" s="221">
        <f>_xll.qlDayCounterYearFraction(DayCounter,D17,E17,,,Trigger)</f>
        <v>5.8333333333333334E-2</v>
      </c>
      <c r="G17" s="383">
        <f>_xll.qlYieldTSDiscount(Discounting,D17,,Trigger)</f>
        <v>1</v>
      </c>
      <c r="H17" s="383">
        <f>_xll.qlYieldTSDiscount(Discounting,E17,,Trigger)</f>
        <v>0.99999183340001385</v>
      </c>
      <c r="I17" s="192">
        <f t="shared" si="5"/>
        <v>1.4000000022892526E-4</v>
      </c>
      <c r="J17" s="394">
        <f t="shared" si="4"/>
        <v>2.004851140881162E-3</v>
      </c>
      <c r="K17" s="394">
        <f t="shared" si="6"/>
        <v>1.2652549717882622E-3</v>
      </c>
      <c r="L17" s="394">
        <f t="shared" si="7"/>
        <v>4.8462718726811308E-4</v>
      </c>
      <c r="M17" s="181"/>
      <c r="AB17" s="199">
        <f>_xll.qlCalendarAdvance(Calendar,AB16,"1d","mf",,Trigger)</f>
        <v>41988</v>
      </c>
      <c r="AC17" s="221">
        <f>_xll.qlDayCounterYearFraction(DayCounter,SettlementDate,AB17,,,Trigger)</f>
        <v>5.5555555555555552E-2</v>
      </c>
      <c r="AD17" s="200">
        <f t="shared" si="0"/>
        <v>1.8647344881343479E-3</v>
      </c>
      <c r="AE17" s="200">
        <f t="shared" si="1"/>
        <v>1.2130275225903434E-3</v>
      </c>
      <c r="AF17" s="171">
        <f t="shared" si="2"/>
        <v>6.476931415312846E-4</v>
      </c>
    </row>
    <row r="18" spans="3:32" ht="12" customHeight="1" x14ac:dyDescent="0.2">
      <c r="C18" s="209" t="s">
        <v>43</v>
      </c>
      <c r="D18" s="169">
        <f t="shared" si="3"/>
        <v>41968</v>
      </c>
      <c r="E18" s="207">
        <f>_xll.qlCalendarAdvance(Calendar,SettlementDate,C18,"mf",TRUE,Trigger)</f>
        <v>42002</v>
      </c>
      <c r="F18" s="221">
        <f>_xll.qlDayCounterYearFraction(DayCounter,D18,E18,,,Trigger)</f>
        <v>9.4444444444444442E-2</v>
      </c>
      <c r="G18" s="383">
        <f>_xll.qlYieldTSDiscount(Discounting,D18,,Trigger)</f>
        <v>1</v>
      </c>
      <c r="H18" s="383">
        <f>_xll.qlYieldTSDiscount(Discounting,E18,,Trigger)</f>
        <v>1.0000028333413611</v>
      </c>
      <c r="I18" s="192">
        <f t="shared" si="5"/>
        <v>-2.9999999999491219E-5</v>
      </c>
      <c r="J18" s="394">
        <f t="shared" si="4"/>
        <v>1.834893416645536E-3</v>
      </c>
      <c r="K18" s="394">
        <f t="shared" si="6"/>
        <v>1.1553582989215169E-3</v>
      </c>
      <c r="L18" s="394">
        <f t="shared" si="7"/>
        <v>5.1420940780660626E-4</v>
      </c>
      <c r="M18" s="181"/>
      <c r="AB18" s="199">
        <f>_xll.qlCalendarAdvance(Calendar,AB17,"1d","mf",,Trigger)</f>
        <v>41989</v>
      </c>
      <c r="AC18" s="221">
        <f>_xll.qlDayCounterYearFraction(DayCounter,SettlementDate,AB18,,,Trigger)</f>
        <v>5.8333333333333334E-2</v>
      </c>
      <c r="AD18" s="200">
        <f t="shared" si="0"/>
        <v>1.8647344881343479E-3</v>
      </c>
      <c r="AE18" s="200">
        <f t="shared" si="1"/>
        <v>1.2222715930235916E-3</v>
      </c>
      <c r="AF18" s="171">
        <f t="shared" si="2"/>
        <v>6.778796887301063E-4</v>
      </c>
    </row>
    <row r="19" spans="3:32" ht="12" customHeight="1" x14ac:dyDescent="0.2">
      <c r="C19" s="209" t="s">
        <v>50</v>
      </c>
      <c r="D19" s="169">
        <f t="shared" si="3"/>
        <v>41968</v>
      </c>
      <c r="E19" s="207">
        <f>_xll.qlCalendarAdvance(Calendar,SettlementDate,C19,"mf",TRUE,Trigger)</f>
        <v>42030</v>
      </c>
      <c r="F19" s="221">
        <f>_xll.qlDayCounterYearFraction(DayCounter,D19,E19,,,Trigger)</f>
        <v>0.17222222222222222</v>
      </c>
      <c r="G19" s="383">
        <f>_xll.qlYieldTSDiscount(Discounting,D19,,Trigger)</f>
        <v>1</v>
      </c>
      <c r="H19" s="383">
        <f>_xll.qlYieldTSDiscount(Discounting,E19,,Trigger)</f>
        <v>1.0000189741473575</v>
      </c>
      <c r="I19" s="192">
        <f t="shared" si="5"/>
        <v>-1.1017037813838345E-4</v>
      </c>
      <c r="J19" s="394">
        <f t="shared" si="4"/>
        <v>1.7548281838390466E-3</v>
      </c>
      <c r="K19" s="394">
        <f t="shared" si="6"/>
        <v>1.2046658228920439E-3</v>
      </c>
      <c r="L19" s="394">
        <f t="shared" si="7"/>
        <v>8.1824348655893634E-4</v>
      </c>
      <c r="M19" s="181"/>
      <c r="AB19" s="199">
        <f>_xll.qlCalendarAdvance(Calendar,AB18,"1d","mf",,Trigger)</f>
        <v>41990</v>
      </c>
      <c r="AC19" s="221">
        <f>_xll.qlDayCounterYearFraction(DayCounter,SettlementDate,AB19,,,Trigger)</f>
        <v>6.1111111111111109E-2</v>
      </c>
      <c r="AD19" s="200">
        <f t="shared" si="0"/>
        <v>1.8647344881343479E-3</v>
      </c>
      <c r="AE19" s="200">
        <f t="shared" si="1"/>
        <v>1.2315156634568399E-3</v>
      </c>
      <c r="AF19" s="171">
        <f t="shared" si="2"/>
        <v>7.0782740758468764E-4</v>
      </c>
    </row>
    <row r="20" spans="3:32" ht="12" customHeight="1" x14ac:dyDescent="0.2">
      <c r="C20" s="209" t="s">
        <v>44</v>
      </c>
      <c r="D20" s="169">
        <f t="shared" si="3"/>
        <v>41968</v>
      </c>
      <c r="E20" s="207">
        <f>_xll.qlCalendarAdvance(Calendar,SettlementDate,C20,"mf",TRUE,Trigger)</f>
        <v>42060</v>
      </c>
      <c r="F20" s="221">
        <f>_xll.qlDayCounterYearFraction(DayCounter,D20,E20,,,Trigger)</f>
        <v>0.25555555555555554</v>
      </c>
      <c r="G20" s="383">
        <f>_xll.qlYieldTSDiscount(Discounting,D20,,Trigger)</f>
        <v>1</v>
      </c>
      <c r="H20" s="383">
        <f>_xll.qlYieldTSDiscount(Discounting,E20,,Trigger)</f>
        <v>1.000020444862427</v>
      </c>
      <c r="I20" s="192">
        <f t="shared" si="5"/>
        <v>-7.9999999994963332E-5</v>
      </c>
      <c r="J20" s="394">
        <f t="shared" si="4"/>
        <v>1.7851407395045365E-3</v>
      </c>
      <c r="K20" s="394">
        <f t="shared" si="6"/>
        <v>1.3736135725956986E-3</v>
      </c>
      <c r="L20" s="394">
        <f t="shared" si="7"/>
        <v>1.1908777193457023E-3</v>
      </c>
      <c r="M20" s="181"/>
      <c r="AB20" s="199">
        <f>_xll.qlCalendarAdvance(Calendar,AB19,"1d","mf",,Trigger)</f>
        <v>41991</v>
      </c>
      <c r="AC20" s="221">
        <f>_xll.qlDayCounterYearFraction(DayCounter,SettlementDate,AB20,,,Trigger)</f>
        <v>6.3888888888888884E-2</v>
      </c>
      <c r="AD20" s="200">
        <f t="shared" si="0"/>
        <v>1.8647344881343479E-3</v>
      </c>
      <c r="AE20" s="200">
        <f t="shared" si="1"/>
        <v>1.2407597338900882E-3</v>
      </c>
      <c r="AF20" s="171">
        <f t="shared" si="2"/>
        <v>7.3753629809502903E-4</v>
      </c>
    </row>
    <row r="21" spans="3:32" ht="12" customHeight="1" x14ac:dyDescent="0.2">
      <c r="C21" s="209" t="s">
        <v>51</v>
      </c>
      <c r="D21" s="169">
        <f t="shared" si="3"/>
        <v>41968</v>
      </c>
      <c r="E21" s="207">
        <f>_xll.qlCalendarAdvance(Calendar,SettlementDate,C21,"mf",TRUE,Trigger)</f>
        <v>42088</v>
      </c>
      <c r="F21" s="221">
        <f>_xll.qlDayCounterYearFraction(DayCounter,D21,E21,,,Trigger)</f>
        <v>0.33333333333333331</v>
      </c>
      <c r="G21" s="383">
        <f>_xll.qlYieldTSDiscount(Discounting,D21,,Trigger)</f>
        <v>1</v>
      </c>
      <c r="H21" s="383">
        <f>_xll.qlYieldTSDiscount(Discounting,E21,,Trigger)</f>
        <v>1.0000133335111026</v>
      </c>
      <c r="I21" s="192">
        <f t="shared" si="5"/>
        <v>-3.9999999967288424E-5</v>
      </c>
      <c r="J21" s="394">
        <f t="shared" si="4"/>
        <v>1.8252892765253659E-3</v>
      </c>
      <c r="K21" s="394">
        <f t="shared" si="6"/>
        <v>1.543186841497457E-3</v>
      </c>
      <c r="L21" s="394">
        <f t="shared" si="7"/>
        <v>1.4859395290376387E-3</v>
      </c>
      <c r="M21" s="181"/>
      <c r="AB21" s="199">
        <f>_xll.qlCalendarAdvance(Calendar,AB20,"1d","mf",,Trigger)</f>
        <v>41992</v>
      </c>
      <c r="AC21" s="221">
        <f>_xll.qlDayCounterYearFraction(DayCounter,SettlementDate,AB21,,,Trigger)</f>
        <v>6.6666666666666666E-2</v>
      </c>
      <c r="AD21" s="200">
        <f t="shared" si="0"/>
        <v>1.8647344881343479E-3</v>
      </c>
      <c r="AE21" s="200">
        <f t="shared" si="1"/>
        <v>1.2500038043233366E-3</v>
      </c>
      <c r="AF21" s="171">
        <f t="shared" si="2"/>
        <v>7.6700636026113037E-4</v>
      </c>
    </row>
    <row r="22" spans="3:32" ht="12" customHeight="1" x14ac:dyDescent="0.2">
      <c r="C22" s="209" t="s">
        <v>52</v>
      </c>
      <c r="D22" s="169">
        <f t="shared" si="3"/>
        <v>41968</v>
      </c>
      <c r="E22" s="207">
        <f>_xll.qlCalendarAdvance(Calendar,SettlementDate,C22,"mf",TRUE,Trigger)</f>
        <v>42121</v>
      </c>
      <c r="F22" s="221">
        <f>_xll.qlDayCounterYearFraction(DayCounter,D22,E22,,,Trigger)</f>
        <v>0.42499999999999999</v>
      </c>
      <c r="G22" s="383">
        <f>_xll.qlYieldTSDiscount(Discounting,D22,,Trigger)</f>
        <v>1</v>
      </c>
      <c r="H22" s="383">
        <f>_xll.qlYieldTSDiscount(Discounting,E22,,Trigger)</f>
        <v>1.0000340011562499</v>
      </c>
      <c r="I22" s="192">
        <f t="shared" si="5"/>
        <v>-8.0000000495500701E-5</v>
      </c>
      <c r="J22" s="394">
        <f t="shared" si="4"/>
        <v>1.7854101691499166E-3</v>
      </c>
      <c r="K22" s="394">
        <f t="shared" si="6"/>
        <v>1.6558985433089229E-3</v>
      </c>
      <c r="L22" s="394">
        <f t="shared" si="7"/>
        <v>1.666421336793596E-3</v>
      </c>
      <c r="M22" s="181"/>
      <c r="AB22" s="199">
        <f>_xll.qlCalendarAdvance(Calendar,AB21,"1d","mf",,Trigger)</f>
        <v>41995</v>
      </c>
      <c r="AC22" s="221">
        <f>_xll.qlDayCounterYearFraction(DayCounter,SettlementDate,AB22,,,Trigger)</f>
        <v>7.4999999999999997E-2</v>
      </c>
      <c r="AD22" s="200">
        <f t="shared" si="0"/>
        <v>1.8647344881343479E-3</v>
      </c>
      <c r="AE22" s="200">
        <f t="shared" si="1"/>
        <v>1.2777360156230814E-3</v>
      </c>
      <c r="AF22" s="171">
        <f t="shared" si="2"/>
        <v>8.5398357669399388E-4</v>
      </c>
    </row>
    <row r="23" spans="3:32" ht="12" customHeight="1" thickBot="1" x14ac:dyDescent="0.25">
      <c r="C23" s="210" t="s">
        <v>45</v>
      </c>
      <c r="D23" s="173">
        <f t="shared" si="3"/>
        <v>41968</v>
      </c>
      <c r="E23" s="208">
        <f>_xll.qlCalendarAdvance(Calendar,SettlementDate,C23,"mf",TRUE,Trigger)</f>
        <v>42149</v>
      </c>
      <c r="F23" s="222">
        <f>_xll.qlDayCounterYearFraction(DayCounter,D23,E23,,,Trigger)</f>
        <v>0.50277777777777777</v>
      </c>
      <c r="G23" s="384">
        <f>_xll.qlYieldTSDiscount(Discounting,D23,,Trigger)</f>
        <v>1</v>
      </c>
      <c r="H23" s="384">
        <f>_xll.qlYieldTSDiscount(Discounting,E23,,Trigger)</f>
        <v>1.000065365383465</v>
      </c>
      <c r="I23" s="193">
        <f t="shared" si="5"/>
        <v>-1.2999999999954882E-4</v>
      </c>
      <c r="J23" s="406">
        <f t="shared" si="4"/>
        <v>1.7354869612805641E-3</v>
      </c>
      <c r="K23" s="406">
        <f t="shared" si="6"/>
        <v>1.7354869612805641E-3</v>
      </c>
      <c r="L23" s="406">
        <f t="shared" si="7"/>
        <v>1.7354869612805641E-3</v>
      </c>
      <c r="M23" s="181"/>
      <c r="AB23" s="199">
        <f>_xll.qlCalendarAdvance(Calendar,AB22,"1d","mf",,Trigger)</f>
        <v>41996</v>
      </c>
      <c r="AC23" s="221">
        <f>_xll.qlDayCounterYearFraction(DayCounter,SettlementDate,AB23,,,Trigger)</f>
        <v>7.7777777777777779E-2</v>
      </c>
      <c r="AD23" s="200">
        <f t="shared" si="0"/>
        <v>1.8647344881343479E-3</v>
      </c>
      <c r="AE23" s="200">
        <f t="shared" si="1"/>
        <v>1.2869800860563297E-3</v>
      </c>
      <c r="AF23" s="171">
        <f t="shared" si="2"/>
        <v>8.8249832548313503E-4</v>
      </c>
    </row>
    <row r="24" spans="3:32" ht="12" customHeight="1" thickBot="1" x14ac:dyDescent="0.25">
      <c r="AB24" s="199">
        <f>_xll.qlCalendarAdvance(Calendar,AB23,"1d","mf",,Trigger)</f>
        <v>41997</v>
      </c>
      <c r="AC24" s="221">
        <f>_xll.qlDayCounterYearFraction(DayCounter,SettlementDate,AB24,,,Trigger)</f>
        <v>8.0555555555555561E-2</v>
      </c>
      <c r="AD24" s="200">
        <f t="shared" si="0"/>
        <v>1.8647344881343479E-3</v>
      </c>
      <c r="AE24" s="200">
        <f t="shared" si="1"/>
        <v>1.2962241564895781E-3</v>
      </c>
      <c r="AF24" s="171">
        <f t="shared" si="2"/>
        <v>9.1077424592803601E-4</v>
      </c>
    </row>
    <row r="25" spans="3:32" ht="12" customHeight="1" x14ac:dyDescent="0.2">
      <c r="C25" s="223" t="s">
        <v>131</v>
      </c>
      <c r="AB25" s="199">
        <f>_xll.qlCalendarAdvance(Calendar,AB24,"1d","mf",,Trigger)</f>
        <v>42002</v>
      </c>
      <c r="AC25" s="221">
        <f>_xll.qlDayCounterYearFraction(DayCounter,SettlementDate,AB25,,,Trigger)</f>
        <v>9.4444444444444442E-2</v>
      </c>
      <c r="AD25" s="200">
        <f t="shared" si="0"/>
        <v>1.8647344881343479E-3</v>
      </c>
      <c r="AE25" s="200">
        <f t="shared" si="1"/>
        <v>1.3424445086558194E-3</v>
      </c>
      <c r="AF25" s="171">
        <f t="shared" si="2"/>
        <v>1.0485714229889398E-3</v>
      </c>
    </row>
    <row r="26" spans="3:32" ht="12" customHeight="1" x14ac:dyDescent="0.2">
      <c r="C26" s="226" t="s">
        <v>110</v>
      </c>
      <c r="AB26" s="199">
        <f>_xll.qlCalendarAdvance(Calendar,AB25,"1d","mf",,Trigger)</f>
        <v>42003</v>
      </c>
      <c r="AC26" s="221">
        <f>_xll.qlDayCounterYearFraction(DayCounter,SettlementDate,AB26,,,Trigger)</f>
        <v>9.7222222222222224E-2</v>
      </c>
      <c r="AD26" s="200">
        <f t="shared" si="0"/>
        <v>1.8647344881343479E-3</v>
      </c>
      <c r="AE26" s="200">
        <f t="shared" si="1"/>
        <v>1.3516885790890677E-3</v>
      </c>
      <c r="AF26" s="171">
        <f t="shared" si="2"/>
        <v>1.0754143733684002E-3</v>
      </c>
    </row>
    <row r="27" spans="3:32" ht="12" customHeight="1" x14ac:dyDescent="0.2">
      <c r="C27" s="200">
        <f t="shared" ref="C27:C36" si="8">IF($C$26="FLAT",J14,IF($C$26="linear",K14,L14))</f>
        <v>-3.0034421194091721E-4</v>
      </c>
      <c r="AB27" s="199">
        <f>_xll.qlCalendarAdvance(Calendar,AB26,"1d","mf",,Trigger)</f>
        <v>42004</v>
      </c>
      <c r="AC27" s="221">
        <f>_xll.qlDayCounterYearFraction(DayCounter,SettlementDate,AB27,,,Trigger)</f>
        <v>0.1</v>
      </c>
      <c r="AD27" s="200">
        <f t="shared" si="0"/>
        <v>1.8647344881343479E-3</v>
      </c>
      <c r="AE27" s="200">
        <f t="shared" si="1"/>
        <v>1.3609326495223162E-3</v>
      </c>
      <c r="AF27" s="171">
        <f t="shared" si="2"/>
        <v>1.1020184954036209E-3</v>
      </c>
    </row>
    <row r="28" spans="3:32" ht="12" customHeight="1" x14ac:dyDescent="0.2">
      <c r="C28" s="200">
        <f t="shared" si="8"/>
        <v>4.6464757071643499E-4</v>
      </c>
      <c r="AB28" s="199">
        <f>_xll.qlCalendarAdvance(Calendar,AB27,"1d","mf",,Trigger)</f>
        <v>42006</v>
      </c>
      <c r="AC28" s="221">
        <f>_xll.qlDayCounterYearFraction(DayCounter,SettlementDate,AB28,,,Trigger)</f>
        <v>0.10555555555555556</v>
      </c>
      <c r="AD28" s="200">
        <f t="shared" si="0"/>
        <v>1.8647344881343479E-3</v>
      </c>
      <c r="AE28" s="200">
        <f t="shared" si="1"/>
        <v>1.3794207903888127E-3</v>
      </c>
      <c r="AF28" s="171">
        <f t="shared" si="2"/>
        <v>1.1545102544413416E-3</v>
      </c>
    </row>
    <row r="29" spans="3:32" ht="12" customHeight="1" x14ac:dyDescent="0.2">
      <c r="C29" s="200">
        <f t="shared" si="8"/>
        <v>3.7158652098158635E-4</v>
      </c>
      <c r="AB29" s="199">
        <f>_xll.qlCalendarAdvance(Calendar,AB28,"1d","mf",,Trigger)</f>
        <v>42009</v>
      </c>
      <c r="AC29" s="221">
        <f>_xll.qlDayCounterYearFraction(DayCounter,SettlementDate,AB29,,,Trigger)</f>
        <v>0.11388888888888889</v>
      </c>
      <c r="AD29" s="200">
        <f t="shared" si="0"/>
        <v>1.8647344881343479E-3</v>
      </c>
      <c r="AE29" s="200">
        <f t="shared" si="1"/>
        <v>1.4071530016885575E-3</v>
      </c>
      <c r="AF29" s="171">
        <f t="shared" si="2"/>
        <v>1.231456680416122E-3</v>
      </c>
    </row>
    <row r="30" spans="3:32" ht="12" customHeight="1" x14ac:dyDescent="0.2">
      <c r="C30" s="200">
        <f t="shared" si="8"/>
        <v>4.8462718726811308E-4</v>
      </c>
      <c r="AB30" s="199">
        <f>_xll.qlCalendarAdvance(Calendar,AB29,"1d","mf",,Trigger)</f>
        <v>42010</v>
      </c>
      <c r="AC30" s="221">
        <f>_xll.qlDayCounterYearFraction(DayCounter,SettlementDate,AB30,,,Trigger)</f>
        <v>0.11666666666666667</v>
      </c>
      <c r="AD30" s="200">
        <f t="shared" si="0"/>
        <v>1.8647344881343479E-3</v>
      </c>
      <c r="AE30" s="200">
        <f t="shared" si="1"/>
        <v>1.4163970721218057E-3</v>
      </c>
      <c r="AF30" s="171">
        <f t="shared" si="2"/>
        <v>1.2566278323859021E-3</v>
      </c>
    </row>
    <row r="31" spans="3:32" ht="12" customHeight="1" x14ac:dyDescent="0.2">
      <c r="C31" s="200">
        <f t="shared" si="8"/>
        <v>5.1420940780660626E-4</v>
      </c>
      <c r="AB31" s="199">
        <f>_xll.qlCalendarAdvance(Calendar,AB30,"1d","mf",,Trigger)</f>
        <v>42011</v>
      </c>
      <c r="AC31" s="221">
        <f>_xll.qlDayCounterYearFraction(DayCounter,SettlementDate,AB31,,,Trigger)</f>
        <v>0.11944444444444445</v>
      </c>
      <c r="AD31" s="200">
        <f t="shared" si="0"/>
        <v>1.8647344881343479E-3</v>
      </c>
      <c r="AE31" s="200">
        <f t="shared" si="1"/>
        <v>1.4256411425550542E-3</v>
      </c>
      <c r="AF31" s="171">
        <f t="shared" si="2"/>
        <v>1.2815601560114422E-3</v>
      </c>
    </row>
    <row r="32" spans="3:32" ht="12" customHeight="1" x14ac:dyDescent="0.2">
      <c r="C32" s="200">
        <f t="shared" si="8"/>
        <v>8.1824348655893634E-4</v>
      </c>
      <c r="AB32" s="199">
        <f>_xll.qlCalendarAdvance(Calendar,AB31,"1d","mf",,Trigger)</f>
        <v>42012</v>
      </c>
      <c r="AC32" s="221">
        <f>_xll.qlDayCounterYearFraction(DayCounter,SettlementDate,AB32,,,Trigger)</f>
        <v>0.12222222222222222</v>
      </c>
      <c r="AD32" s="200">
        <f t="shared" si="0"/>
        <v>1.8647344881343479E-3</v>
      </c>
      <c r="AE32" s="200">
        <f t="shared" si="1"/>
        <v>1.4348852129883025E-3</v>
      </c>
      <c r="AF32" s="171">
        <f t="shared" si="2"/>
        <v>1.306253651292742E-3</v>
      </c>
    </row>
    <row r="33" spans="3:32" ht="12" customHeight="1" x14ac:dyDescent="0.2">
      <c r="C33" s="200">
        <f t="shared" si="8"/>
        <v>1.1908777193457023E-3</v>
      </c>
      <c r="AB33" s="199">
        <f>_xll.qlCalendarAdvance(Calendar,AB32,"1d","mf",,Trigger)</f>
        <v>42013</v>
      </c>
      <c r="AC33" s="221">
        <f>_xll.qlDayCounterYearFraction(DayCounter,SettlementDate,AB33,,,Trigger)</f>
        <v>0.125</v>
      </c>
      <c r="AD33" s="200">
        <f t="shared" si="0"/>
        <v>1.8647344881343479E-3</v>
      </c>
      <c r="AE33" s="200">
        <f t="shared" si="1"/>
        <v>1.4441292834215507E-3</v>
      </c>
      <c r="AF33" s="171">
        <f t="shared" si="2"/>
        <v>1.3307083182298018E-3</v>
      </c>
    </row>
    <row r="34" spans="3:32" ht="12" customHeight="1" x14ac:dyDescent="0.2">
      <c r="C34" s="200">
        <f t="shared" si="8"/>
        <v>1.4859395290376387E-3</v>
      </c>
      <c r="AB34" s="199">
        <f>_xll.qlCalendarAdvance(Calendar,AB33,"1d","mf",,Trigger)</f>
        <v>42016</v>
      </c>
      <c r="AC34" s="221">
        <f>_xll.qlDayCounterYearFraction(DayCounter,SettlementDate,AB34,,,Trigger)</f>
        <v>0.13333333333333333</v>
      </c>
      <c r="AD34" s="200">
        <f t="shared" si="0"/>
        <v>1.8647344881343479E-3</v>
      </c>
      <c r="AE34" s="200">
        <f t="shared" si="1"/>
        <v>1.4718614947212957E-3</v>
      </c>
      <c r="AF34" s="171">
        <f t="shared" si="2"/>
        <v>1.4026393489755408E-3</v>
      </c>
    </row>
    <row r="35" spans="3:32" ht="12" customHeight="1" x14ac:dyDescent="0.2">
      <c r="C35" s="200">
        <f t="shared" si="8"/>
        <v>1.666421336793596E-3</v>
      </c>
      <c r="AB35" s="199">
        <f>_xll.qlCalendarAdvance(Calendar,AB34,"1d","mf",,Trigger)</f>
        <v>42017</v>
      </c>
      <c r="AC35" s="221">
        <f>_xll.qlDayCounterYearFraction(DayCounter,SettlementDate,AB35,,,Trigger)</f>
        <v>0.1361111111111111</v>
      </c>
      <c r="AD35" s="200">
        <f t="shared" ref="AD35:AD66" si="9">$S$13</f>
        <v>1.8647344881343479E-3</v>
      </c>
      <c r="AE35" s="200">
        <f t="shared" ref="AE35:AE66" si="10">$S$10+$S$9*AC35</f>
        <v>1.4811055651545437E-3</v>
      </c>
      <c r="AF35" s="171">
        <f t="shared" ref="AF35:AF66" si="11">($S$5+$S$4*AC35+$S$3*AC35^2)</f>
        <v>1.4261387025356403E-3</v>
      </c>
    </row>
    <row r="36" spans="3:32" ht="12" customHeight="1" thickBot="1" x14ac:dyDescent="0.25">
      <c r="C36" s="202">
        <f t="shared" si="8"/>
        <v>1.7354869612805641E-3</v>
      </c>
      <c r="AB36" s="199">
        <f>_xll.qlCalendarAdvance(Calendar,AB35,"1d","mf",,Trigger)</f>
        <v>42018</v>
      </c>
      <c r="AC36" s="221">
        <f>_xll.qlDayCounterYearFraction(DayCounter,SettlementDate,AB36,,,Trigger)</f>
        <v>0.1388888888888889</v>
      </c>
      <c r="AD36" s="200">
        <f t="shared" si="9"/>
        <v>1.8647344881343479E-3</v>
      </c>
      <c r="AE36" s="200">
        <f t="shared" si="10"/>
        <v>1.4903496355877922E-3</v>
      </c>
      <c r="AF36" s="171">
        <f t="shared" si="11"/>
        <v>1.4493992277515E-3</v>
      </c>
    </row>
    <row r="37" spans="3:32" ht="12" customHeight="1" x14ac:dyDescent="0.2">
      <c r="AB37" s="199">
        <f>_xll.qlCalendarAdvance(Calendar,AB36,"1d","mf",,Trigger)</f>
        <v>42019</v>
      </c>
      <c r="AC37" s="221">
        <f>_xll.qlDayCounterYearFraction(DayCounter,SettlementDate,AB37,,,Trigger)</f>
        <v>0.14166666666666666</v>
      </c>
      <c r="AD37" s="200">
        <f t="shared" si="9"/>
        <v>1.8647344881343479E-3</v>
      </c>
      <c r="AE37" s="200">
        <f t="shared" si="10"/>
        <v>1.4995937060210405E-3</v>
      </c>
      <c r="AF37" s="171">
        <f t="shared" si="11"/>
        <v>1.4724209246231193E-3</v>
      </c>
    </row>
    <row r="38" spans="3:32" x14ac:dyDescent="0.2">
      <c r="AB38" s="199">
        <f>_xll.qlCalendarAdvance(Calendar,AB37,"1d","mf",,Trigger)</f>
        <v>42020</v>
      </c>
      <c r="AC38" s="221">
        <f>_xll.qlDayCounterYearFraction(DayCounter,SettlementDate,AB38,,,Trigger)</f>
        <v>0.14444444444444443</v>
      </c>
      <c r="AD38" s="200">
        <f t="shared" si="9"/>
        <v>1.8647344881343479E-3</v>
      </c>
      <c r="AE38" s="200">
        <f t="shared" si="10"/>
        <v>1.5088377764542887E-3</v>
      </c>
      <c r="AF38" s="171">
        <f t="shared" si="11"/>
        <v>1.4952037931504985E-3</v>
      </c>
    </row>
    <row r="39" spans="3:32" x14ac:dyDescent="0.2">
      <c r="AB39" s="199">
        <f>_xll.qlCalendarAdvance(Calendar,AB38,"1d","mf",,Trigger)</f>
        <v>42023</v>
      </c>
      <c r="AC39" s="221">
        <f>_xll.qlDayCounterYearFraction(DayCounter,SettlementDate,AB39,,,Trigger)</f>
        <v>0.15277777777777779</v>
      </c>
      <c r="AD39" s="200">
        <f t="shared" si="9"/>
        <v>1.8647344881343479E-3</v>
      </c>
      <c r="AE39" s="200">
        <f t="shared" si="10"/>
        <v>1.5365699877540337E-3</v>
      </c>
      <c r="AF39" s="171">
        <f t="shared" si="11"/>
        <v>1.5621194286671962E-3</v>
      </c>
    </row>
    <row r="40" spans="3:32" x14ac:dyDescent="0.2">
      <c r="J40" s="181"/>
      <c r="K40" s="181"/>
      <c r="AB40" s="199">
        <f>_xll.qlCalendarAdvance(Calendar,AB39,"1d","mf",,Trigger)</f>
        <v>42024</v>
      </c>
      <c r="AC40" s="221">
        <f>_xll.qlDayCounterYearFraction(DayCounter,SettlementDate,AB40,,,Trigger)</f>
        <v>0.15555555555555556</v>
      </c>
      <c r="AD40" s="200">
        <f t="shared" si="9"/>
        <v>1.8647344881343479E-3</v>
      </c>
      <c r="AE40" s="200">
        <f t="shared" si="10"/>
        <v>1.5458140581872818E-3</v>
      </c>
      <c r="AF40" s="171">
        <f t="shared" si="11"/>
        <v>1.583946983817615E-3</v>
      </c>
    </row>
    <row r="41" spans="3:32" x14ac:dyDescent="0.2">
      <c r="AB41" s="199">
        <f>_xll.qlCalendarAdvance(Calendar,AB40,"1d","mf",,Trigger)</f>
        <v>42025</v>
      </c>
      <c r="AC41" s="221">
        <f>_xll.qlDayCounterYearFraction(DayCounter,SettlementDate,AB41,,,Trigger)</f>
        <v>0.15833333333333333</v>
      </c>
      <c r="AD41" s="200">
        <f t="shared" si="9"/>
        <v>1.8647344881343479E-3</v>
      </c>
      <c r="AE41" s="200">
        <f t="shared" si="10"/>
        <v>1.5550581286205302E-3</v>
      </c>
      <c r="AF41" s="171">
        <f t="shared" si="11"/>
        <v>1.6055357106237939E-3</v>
      </c>
    </row>
    <row r="42" spans="3:32" x14ac:dyDescent="0.2">
      <c r="AB42" s="199">
        <f>_xll.qlCalendarAdvance(Calendar,AB41,"1d","mf",,Trigger)</f>
        <v>42026</v>
      </c>
      <c r="AC42" s="221">
        <f>_xll.qlDayCounterYearFraction(DayCounter,SettlementDate,AB42,,,Trigger)</f>
        <v>0.16111111111111112</v>
      </c>
      <c r="AD42" s="200">
        <f t="shared" si="9"/>
        <v>1.8647344881343479E-3</v>
      </c>
      <c r="AE42" s="200">
        <f t="shared" si="10"/>
        <v>1.5643021990537785E-3</v>
      </c>
      <c r="AF42" s="171">
        <f t="shared" si="11"/>
        <v>1.6268856090857328E-3</v>
      </c>
    </row>
    <row r="43" spans="3:32" ht="11.25" customHeight="1" x14ac:dyDescent="0.2">
      <c r="AB43" s="199">
        <f>_xll.qlCalendarAdvance(Calendar,AB42,"1d","mf",,Trigger)</f>
        <v>42027</v>
      </c>
      <c r="AC43" s="221">
        <f>_xll.qlDayCounterYearFraction(DayCounter,SettlementDate,AB43,,,Trigger)</f>
        <v>0.16388888888888889</v>
      </c>
      <c r="AD43" s="200">
        <f t="shared" si="9"/>
        <v>1.8647344881343479E-3</v>
      </c>
      <c r="AE43" s="200">
        <f t="shared" si="10"/>
        <v>1.5735462694870268E-3</v>
      </c>
      <c r="AF43" s="171">
        <f t="shared" si="11"/>
        <v>1.6479966792034317E-3</v>
      </c>
    </row>
    <row r="44" spans="3:32" x14ac:dyDescent="0.2">
      <c r="AB44" s="199">
        <f>_xll.qlCalendarAdvance(Calendar,AB43,"1d","mf",,Trigger)</f>
        <v>42030</v>
      </c>
      <c r="AC44" s="221">
        <f>_xll.qlDayCounterYearFraction(DayCounter,SettlementDate,AB44,,,Trigger)</f>
        <v>0.17222222222222222</v>
      </c>
      <c r="AD44" s="200">
        <f t="shared" si="9"/>
        <v>1.8647344881343479E-3</v>
      </c>
      <c r="AE44" s="200">
        <f t="shared" si="10"/>
        <v>1.6012784807867718E-3</v>
      </c>
      <c r="AF44" s="171">
        <f t="shared" si="11"/>
        <v>1.7098969194910879E-3</v>
      </c>
    </row>
    <row r="45" spans="3:32" x14ac:dyDescent="0.2">
      <c r="AB45" s="199">
        <f>_xll.qlCalendarAdvance(Calendar,AB44,"1d","mf",,Trigger)</f>
        <v>42031</v>
      </c>
      <c r="AC45" s="221">
        <f>_xll.qlDayCounterYearFraction(DayCounter,SettlementDate,AB45,,,Trigger)</f>
        <v>0.17499999999999999</v>
      </c>
      <c r="AD45" s="200">
        <f t="shared" si="9"/>
        <v>1.8647344881343479E-3</v>
      </c>
      <c r="AE45" s="200">
        <f t="shared" si="10"/>
        <v>1.6105225512200198E-3</v>
      </c>
      <c r="AF45" s="171">
        <f t="shared" si="11"/>
        <v>1.7300526762318259E-3</v>
      </c>
    </row>
    <row r="46" spans="3:32" x14ac:dyDescent="0.2">
      <c r="AB46" s="199">
        <f>_xll.qlCalendarAdvance(Calendar,AB45,"1d","mf",,Trigger)</f>
        <v>42032</v>
      </c>
      <c r="AC46" s="221">
        <f>_xll.qlDayCounterYearFraction(DayCounter,SettlementDate,AB46,,,Trigger)</f>
        <v>0.17777777777777778</v>
      </c>
      <c r="AD46" s="200">
        <f t="shared" si="9"/>
        <v>1.8647344881343479E-3</v>
      </c>
      <c r="AE46" s="200">
        <f t="shared" si="10"/>
        <v>1.6197666216532683E-3</v>
      </c>
      <c r="AF46" s="171">
        <f t="shared" si="11"/>
        <v>1.7499696046283249E-3</v>
      </c>
    </row>
    <row r="47" spans="3:32" x14ac:dyDescent="0.2">
      <c r="AB47" s="199">
        <f>_xll.qlCalendarAdvance(Calendar,AB46,"1d","mf",,Trigger)</f>
        <v>42033</v>
      </c>
      <c r="AC47" s="221">
        <f>_xll.qlDayCounterYearFraction(DayCounter,SettlementDate,AB47,,,Trigger)</f>
        <v>0.18055555555555555</v>
      </c>
      <c r="AD47" s="200">
        <f t="shared" si="9"/>
        <v>1.8647344881343479E-3</v>
      </c>
      <c r="AE47" s="200">
        <f t="shared" si="10"/>
        <v>1.6290106920865165E-3</v>
      </c>
      <c r="AF47" s="171">
        <f t="shared" si="11"/>
        <v>1.7696477046805833E-3</v>
      </c>
    </row>
    <row r="48" spans="3:32" x14ac:dyDescent="0.2">
      <c r="AB48" s="199">
        <f>_xll.qlCalendarAdvance(Calendar,AB47,"1d","mf",,Trigger)</f>
        <v>42034</v>
      </c>
      <c r="AC48" s="221">
        <f>_xll.qlDayCounterYearFraction(DayCounter,SettlementDate,AB48,,,Trigger)</f>
        <v>0.18333333333333332</v>
      </c>
      <c r="AD48" s="200">
        <f t="shared" si="9"/>
        <v>1.8647344881343479E-3</v>
      </c>
      <c r="AE48" s="200">
        <f t="shared" si="10"/>
        <v>1.6382547625197648E-3</v>
      </c>
      <c r="AF48" s="171">
        <f t="shared" si="11"/>
        <v>1.7890869763886011E-3</v>
      </c>
    </row>
    <row r="49" spans="10:32" x14ac:dyDescent="0.2">
      <c r="AB49" s="199">
        <f>_xll.qlCalendarAdvance(Calendar,AB48,"1d","mf",,Trigger)</f>
        <v>42037</v>
      </c>
      <c r="AC49" s="221">
        <f>_xll.qlDayCounterYearFraction(DayCounter,SettlementDate,AB49,,,Trigger)</f>
        <v>0.19166666666666668</v>
      </c>
      <c r="AD49" s="200">
        <f t="shared" si="9"/>
        <v>1.8647344881343479E-3</v>
      </c>
      <c r="AE49" s="200">
        <f t="shared" si="10"/>
        <v>1.6659869738195098E-3</v>
      </c>
      <c r="AF49" s="171">
        <f t="shared" si="11"/>
        <v>1.8459718214472161E-3</v>
      </c>
    </row>
    <row r="50" spans="10:32" x14ac:dyDescent="0.2">
      <c r="AB50" s="199">
        <f>_xll.qlCalendarAdvance(Calendar,AB49,"1d","mf",,Trigger)</f>
        <v>42038</v>
      </c>
      <c r="AC50" s="221">
        <f>_xll.qlDayCounterYearFraction(DayCounter,SettlementDate,AB50,,,Trigger)</f>
        <v>0.19444444444444445</v>
      </c>
      <c r="AD50" s="200">
        <f t="shared" si="9"/>
        <v>1.8647344881343479E-3</v>
      </c>
      <c r="AE50" s="200">
        <f t="shared" si="10"/>
        <v>1.675231044252758E-3</v>
      </c>
      <c r="AF50" s="171">
        <f t="shared" si="11"/>
        <v>1.8644557797782737E-3</v>
      </c>
    </row>
    <row r="51" spans="10:32" x14ac:dyDescent="0.2">
      <c r="AB51" s="199">
        <f>_xll.qlCalendarAdvance(Calendar,AB50,"1d","mf",,Trigger)</f>
        <v>42039</v>
      </c>
      <c r="AC51" s="221">
        <f>_xll.qlDayCounterYearFraction(DayCounter,SettlementDate,AB51,,,Trigger)</f>
        <v>0.19722222222222222</v>
      </c>
      <c r="AD51" s="200">
        <f t="shared" si="9"/>
        <v>1.8647344881343479E-3</v>
      </c>
      <c r="AE51" s="200">
        <f t="shared" si="10"/>
        <v>1.6844751146860063E-3</v>
      </c>
      <c r="AF51" s="171">
        <f t="shared" si="11"/>
        <v>1.882700909765092E-3</v>
      </c>
    </row>
    <row r="52" spans="10:32" x14ac:dyDescent="0.2">
      <c r="AB52" s="199">
        <f>_xll.qlCalendarAdvance(Calendar,AB51,"1d","mf",,Trigger)</f>
        <v>42040</v>
      </c>
      <c r="AC52" s="221">
        <f>_xll.qlDayCounterYearFraction(DayCounter,SettlementDate,AB52,,,Trigger)</f>
        <v>0.2</v>
      </c>
      <c r="AD52" s="200">
        <f t="shared" si="9"/>
        <v>1.8647344881343479E-3</v>
      </c>
      <c r="AE52" s="200">
        <f t="shared" si="10"/>
        <v>1.6937191851192548E-3</v>
      </c>
      <c r="AF52" s="171">
        <f t="shared" si="11"/>
        <v>1.90070721140767E-3</v>
      </c>
    </row>
    <row r="53" spans="10:32" x14ac:dyDescent="0.2">
      <c r="AB53" s="199">
        <f>_xll.qlCalendarAdvance(Calendar,AB52,"1d","mf",,Trigger)</f>
        <v>42041</v>
      </c>
      <c r="AC53" s="221">
        <f>_xll.qlDayCounterYearFraction(DayCounter,SettlementDate,AB53,,,Trigger)</f>
        <v>0.20277777777777778</v>
      </c>
      <c r="AD53" s="200">
        <f t="shared" si="9"/>
        <v>1.8647344881343479E-3</v>
      </c>
      <c r="AE53" s="200">
        <f t="shared" si="10"/>
        <v>1.7029632555525028E-3</v>
      </c>
      <c r="AF53" s="171">
        <f t="shared" si="11"/>
        <v>1.9184746847060075E-3</v>
      </c>
    </row>
    <row r="54" spans="10:32" x14ac:dyDescent="0.2">
      <c r="AB54" s="199">
        <f>_xll.qlCalendarAdvance(Calendar,AB53,"1d","mf",,Trigger)</f>
        <v>42044</v>
      </c>
      <c r="AC54" s="221">
        <f>_xll.qlDayCounterYearFraction(DayCounter,SettlementDate,AB54,,,Trigger)</f>
        <v>0.21111111111111111</v>
      </c>
      <c r="AD54" s="200">
        <f t="shared" si="9"/>
        <v>1.8647344881343479E-3</v>
      </c>
      <c r="AE54" s="200">
        <f t="shared" si="10"/>
        <v>1.7306954668522478E-3</v>
      </c>
      <c r="AF54" s="171">
        <f t="shared" si="11"/>
        <v>1.9703441345355808E-3</v>
      </c>
    </row>
    <row r="55" spans="10:32" x14ac:dyDescent="0.2">
      <c r="AB55" s="199">
        <f>_xll.qlCalendarAdvance(Calendar,AB54,"1d","mf",,Trigger)</f>
        <v>42045</v>
      </c>
      <c r="AC55" s="221">
        <f>_xll.qlDayCounterYearFraction(DayCounter,SettlementDate,AB55,,,Trigger)</f>
        <v>0.21388888888888888</v>
      </c>
      <c r="AD55" s="200">
        <f t="shared" si="9"/>
        <v>1.8647344881343479E-3</v>
      </c>
      <c r="AE55" s="200">
        <f t="shared" si="10"/>
        <v>1.7399395372854961E-3</v>
      </c>
      <c r="AF55" s="171">
        <f t="shared" si="11"/>
        <v>1.9871562944569583E-3</v>
      </c>
    </row>
    <row r="56" spans="10:32" x14ac:dyDescent="0.2">
      <c r="AB56" s="199">
        <f>_xll.qlCalendarAdvance(Calendar,AB55,"1d","mf",,Trigger)</f>
        <v>42046</v>
      </c>
      <c r="AC56" s="221">
        <f>_xll.qlDayCounterYearFraction(DayCounter,SettlementDate,AB56,,,Trigger)</f>
        <v>0.21666666666666667</v>
      </c>
      <c r="AD56" s="200">
        <f t="shared" si="9"/>
        <v>1.8647344881343479E-3</v>
      </c>
      <c r="AE56" s="200">
        <f t="shared" si="10"/>
        <v>1.7491836077187443E-3</v>
      </c>
      <c r="AF56" s="171">
        <f t="shared" si="11"/>
        <v>2.0037296260340958E-3</v>
      </c>
    </row>
    <row r="57" spans="10:32" x14ac:dyDescent="0.2">
      <c r="AB57" s="199">
        <f>_xll.qlCalendarAdvance(Calendar,AB56,"1d","mf",,Trigger)</f>
        <v>42047</v>
      </c>
      <c r="AC57" s="221">
        <f>_xll.qlDayCounterYearFraction(DayCounter,SettlementDate,AB57,,,Trigger)</f>
        <v>0.21944444444444444</v>
      </c>
      <c r="AD57" s="200">
        <f t="shared" si="9"/>
        <v>1.8647344881343479E-3</v>
      </c>
      <c r="AE57" s="200">
        <f t="shared" si="10"/>
        <v>1.7584276781519928E-3</v>
      </c>
      <c r="AF57" s="171">
        <f t="shared" si="11"/>
        <v>2.0200641292669932E-3</v>
      </c>
    </row>
    <row r="58" spans="10:32" x14ac:dyDescent="0.2">
      <c r="AB58" s="199">
        <f>_xll.qlCalendarAdvance(Calendar,AB57,"1d","mf",,Trigger)</f>
        <v>42048</v>
      </c>
      <c r="AC58" s="221">
        <f>_xll.qlDayCounterYearFraction(DayCounter,SettlementDate,AB58,,,Trigger)</f>
        <v>0.22222222222222221</v>
      </c>
      <c r="AD58" s="200">
        <f t="shared" si="9"/>
        <v>1.8647344881343479E-3</v>
      </c>
      <c r="AE58" s="200">
        <f t="shared" si="10"/>
        <v>1.7676717485852408E-3</v>
      </c>
      <c r="AF58" s="171">
        <f t="shared" si="11"/>
        <v>2.0361598041556501E-3</v>
      </c>
    </row>
    <row r="59" spans="10:32" x14ac:dyDescent="0.2">
      <c r="J59" s="181"/>
      <c r="AB59" s="199">
        <f>_xll.qlCalendarAdvance(Calendar,AB58,"1d","mf",,Trigger)</f>
        <v>42051</v>
      </c>
      <c r="AC59" s="221">
        <f>_xll.qlDayCounterYearFraction(DayCounter,SettlementDate,AB59,,,Trigger)</f>
        <v>0.23055555555555557</v>
      </c>
      <c r="AD59" s="200">
        <f t="shared" si="9"/>
        <v>1.8647344881343479E-3</v>
      </c>
      <c r="AE59" s="200">
        <f t="shared" si="10"/>
        <v>1.7954039598849858E-3</v>
      </c>
      <c r="AF59" s="171">
        <f t="shared" si="11"/>
        <v>2.0830138587561819E-3</v>
      </c>
    </row>
    <row r="60" spans="10:32" x14ac:dyDescent="0.2">
      <c r="J60" s="181"/>
      <c r="AB60" s="199">
        <f>_xll.qlCalendarAdvance(Calendar,AB59,"1d","mf",,Trigger)</f>
        <v>42052</v>
      </c>
      <c r="AC60" s="221">
        <f>_xll.qlDayCounterYearFraction(DayCounter,SettlementDate,AB60,,,Trigger)</f>
        <v>0.23333333333333334</v>
      </c>
      <c r="AD60" s="200">
        <f t="shared" si="9"/>
        <v>1.8647344881343479E-3</v>
      </c>
      <c r="AE60" s="200">
        <f t="shared" si="10"/>
        <v>1.8046480303182341E-3</v>
      </c>
      <c r="AF60" s="171">
        <f t="shared" si="11"/>
        <v>2.0981542202678791E-3</v>
      </c>
    </row>
    <row r="61" spans="10:32" x14ac:dyDescent="0.2">
      <c r="J61" s="181"/>
      <c r="AB61" s="199">
        <f>_xll.qlCalendarAdvance(Calendar,AB60,"1d","mf",,Trigger)</f>
        <v>42053</v>
      </c>
      <c r="AC61" s="221">
        <f>_xll.qlDayCounterYearFraction(DayCounter,SettlementDate,AB61,,,Trigger)</f>
        <v>0.2361111111111111</v>
      </c>
      <c r="AD61" s="200">
        <f t="shared" si="9"/>
        <v>1.8647344881343479E-3</v>
      </c>
      <c r="AE61" s="200">
        <f t="shared" si="10"/>
        <v>1.8138921007514824E-3</v>
      </c>
      <c r="AF61" s="171">
        <f t="shared" si="11"/>
        <v>2.1130557534353358E-3</v>
      </c>
    </row>
    <row r="62" spans="10:32" x14ac:dyDescent="0.2">
      <c r="J62" s="181"/>
      <c r="AB62" s="199">
        <f>_xll.qlCalendarAdvance(Calendar,AB61,"1d","mf",,Trigger)</f>
        <v>42054</v>
      </c>
      <c r="AC62" s="221">
        <f>_xll.qlDayCounterYearFraction(DayCounter,SettlementDate,AB62,,,Trigger)</f>
        <v>0.2388888888888889</v>
      </c>
      <c r="AD62" s="200">
        <f t="shared" si="9"/>
        <v>1.8647344881343479E-3</v>
      </c>
      <c r="AE62" s="200">
        <f t="shared" si="10"/>
        <v>1.8231361711847308E-3</v>
      </c>
      <c r="AF62" s="171">
        <f t="shared" si="11"/>
        <v>2.1277184582585529E-3</v>
      </c>
    </row>
    <row r="63" spans="10:32" x14ac:dyDescent="0.2">
      <c r="J63" s="181"/>
      <c r="AB63" s="199">
        <f>_xll.qlCalendarAdvance(Calendar,AB62,"1d","mf",,Trigger)</f>
        <v>42055</v>
      </c>
      <c r="AC63" s="221">
        <f>_xll.qlDayCounterYearFraction(DayCounter,SettlementDate,AB63,,,Trigger)</f>
        <v>0.24166666666666667</v>
      </c>
      <c r="AD63" s="200">
        <f t="shared" si="9"/>
        <v>1.8647344881343479E-3</v>
      </c>
      <c r="AE63" s="200">
        <f t="shared" si="10"/>
        <v>1.8323802416179789E-3</v>
      </c>
      <c r="AF63" s="171">
        <f t="shared" si="11"/>
        <v>2.1421423347375295E-3</v>
      </c>
    </row>
    <row r="64" spans="10:32" x14ac:dyDescent="0.2">
      <c r="J64" s="181"/>
      <c r="AB64" s="199">
        <f>_xll.qlCalendarAdvance(Calendar,AB63,"1d","mf",,Trigger)</f>
        <v>42058</v>
      </c>
      <c r="AC64" s="221">
        <f>_xll.qlDayCounterYearFraction(DayCounter,SettlementDate,AB64,,,Trigger)</f>
        <v>0.25</v>
      </c>
      <c r="AD64" s="200">
        <f t="shared" si="9"/>
        <v>1.8647344881343479E-3</v>
      </c>
      <c r="AE64" s="200">
        <f t="shared" si="10"/>
        <v>1.8601124529177239E-3</v>
      </c>
      <c r="AF64" s="171">
        <f t="shared" si="11"/>
        <v>2.1839809941090194E-3</v>
      </c>
    </row>
    <row r="65" spans="10:32" x14ac:dyDescent="0.2">
      <c r="J65" s="181"/>
      <c r="K65" s="181"/>
      <c r="AB65" s="199">
        <f>_xll.qlCalendarAdvance(Calendar,AB64,"1d","mf",,Trigger)</f>
        <v>42059</v>
      </c>
      <c r="AC65" s="221">
        <f>_xll.qlDayCounterYearFraction(DayCounter,SettlementDate,AB65,,,Trigger)</f>
        <v>0.25277777777777777</v>
      </c>
      <c r="AD65" s="200">
        <f t="shared" si="9"/>
        <v>1.8647344881343479E-3</v>
      </c>
      <c r="AE65" s="200">
        <f t="shared" si="10"/>
        <v>1.8693565233509721E-3</v>
      </c>
      <c r="AF65" s="171">
        <f t="shared" si="11"/>
        <v>2.1974495572110357E-3</v>
      </c>
    </row>
    <row r="66" spans="10:32" x14ac:dyDescent="0.2">
      <c r="J66" s="181"/>
      <c r="K66" s="181"/>
      <c r="AB66" s="199">
        <f>_xll.qlCalendarAdvance(Calendar,AB65,"1d","mf",,Trigger)</f>
        <v>42060</v>
      </c>
      <c r="AC66" s="221">
        <f>_xll.qlDayCounterYearFraction(DayCounter,SettlementDate,AB66,,,Trigger)</f>
        <v>0.25555555555555554</v>
      </c>
      <c r="AD66" s="200">
        <f t="shared" si="9"/>
        <v>1.8647344881343479E-3</v>
      </c>
      <c r="AE66" s="200">
        <f t="shared" si="10"/>
        <v>1.8786005937842204E-3</v>
      </c>
      <c r="AF66" s="171">
        <f t="shared" si="11"/>
        <v>2.2106792919688121E-3</v>
      </c>
    </row>
    <row r="67" spans="10:32" x14ac:dyDescent="0.2">
      <c r="J67" s="181"/>
      <c r="K67" s="181"/>
      <c r="AB67" s="199">
        <f>_xll.qlCalendarAdvance(Calendar,AB66,"1d","mf",,Trigger)</f>
        <v>42061</v>
      </c>
      <c r="AC67" s="221">
        <f>_xll.qlDayCounterYearFraction(DayCounter,SettlementDate,AB67,,,Trigger)</f>
        <v>0.25833333333333336</v>
      </c>
      <c r="AD67" s="200">
        <f t="shared" ref="AD67:AD98" si="12">$S$13</f>
        <v>1.8647344881343479E-3</v>
      </c>
      <c r="AE67" s="200">
        <f t="shared" ref="AE67:AE98" si="13">$S$10+$S$9*AC67</f>
        <v>1.8878446642174689E-3</v>
      </c>
      <c r="AF67" s="171">
        <f t="shared" ref="AF67:AF98" si="14">($S$5+$S$4*AC67+$S$3*AC67^2)</f>
        <v>2.2236701983823493E-3</v>
      </c>
    </row>
    <row r="68" spans="10:32" x14ac:dyDescent="0.2">
      <c r="J68" s="181"/>
      <c r="K68" s="181"/>
      <c r="AB68" s="199">
        <f>_xll.qlCalendarAdvance(Calendar,AB67,"1d","mf",,Trigger)</f>
        <v>42062</v>
      </c>
      <c r="AC68" s="221">
        <f>_xll.qlDayCounterYearFraction(DayCounter,SettlementDate,AB68,,,Trigger)</f>
        <v>0.26111111111111113</v>
      </c>
      <c r="AD68" s="200">
        <f t="shared" si="12"/>
        <v>1.8647344881343479E-3</v>
      </c>
      <c r="AE68" s="200">
        <f t="shared" si="13"/>
        <v>1.8970887346507171E-3</v>
      </c>
      <c r="AF68" s="171">
        <f t="shared" si="14"/>
        <v>2.2364222764516446E-3</v>
      </c>
    </row>
    <row r="69" spans="10:32" x14ac:dyDescent="0.2">
      <c r="J69" s="181"/>
      <c r="K69" s="181"/>
      <c r="AB69" s="199">
        <f>_xll.qlCalendarAdvance(Calendar,AB68,"1d","mf",,Trigger)</f>
        <v>42065</v>
      </c>
      <c r="AC69" s="221">
        <f>_xll.qlDayCounterYearFraction(DayCounter,SettlementDate,AB69,,,Trigger)</f>
        <v>0.26944444444444443</v>
      </c>
      <c r="AD69" s="200">
        <f t="shared" si="12"/>
        <v>1.8647344881343479E-3</v>
      </c>
      <c r="AE69" s="200">
        <f t="shared" si="13"/>
        <v>1.9248209459504619E-3</v>
      </c>
      <c r="AF69" s="171">
        <f t="shared" si="14"/>
        <v>2.2732455405940935E-3</v>
      </c>
    </row>
    <row r="70" spans="10:32" x14ac:dyDescent="0.2">
      <c r="J70" s="181"/>
      <c r="K70" s="181"/>
      <c r="AB70" s="199">
        <f>_xll.qlCalendarAdvance(Calendar,AB69,"1d","mf",,Trigger)</f>
        <v>42066</v>
      </c>
      <c r="AC70" s="221">
        <f>_xll.qlDayCounterYearFraction(DayCounter,SettlementDate,AB70,,,Trigger)</f>
        <v>0.2722222222222222</v>
      </c>
      <c r="AD70" s="200">
        <f t="shared" si="12"/>
        <v>1.8647344881343479E-3</v>
      </c>
      <c r="AE70" s="200">
        <f t="shared" si="13"/>
        <v>1.9340650163837101E-3</v>
      </c>
      <c r="AF70" s="171">
        <f t="shared" si="14"/>
        <v>2.2850423052864291E-3</v>
      </c>
    </row>
    <row r="71" spans="10:32" x14ac:dyDescent="0.2">
      <c r="J71" s="181"/>
      <c r="K71" s="181"/>
      <c r="AB71" s="199">
        <f>_xll.qlCalendarAdvance(Calendar,AB70,"1d","mf",,Trigger)</f>
        <v>42067</v>
      </c>
      <c r="AC71" s="221">
        <f>_xll.qlDayCounterYearFraction(DayCounter,SettlementDate,AB71,,,Trigger)</f>
        <v>0.27500000000000002</v>
      </c>
      <c r="AD71" s="200">
        <f t="shared" si="12"/>
        <v>1.8647344881343479E-3</v>
      </c>
      <c r="AE71" s="200">
        <f t="shared" si="13"/>
        <v>1.9433090868169584E-3</v>
      </c>
      <c r="AF71" s="171">
        <f t="shared" si="14"/>
        <v>2.2966002416345255E-3</v>
      </c>
    </row>
    <row r="72" spans="10:32" x14ac:dyDescent="0.2">
      <c r="J72" s="181"/>
      <c r="K72" s="181"/>
      <c r="AB72" s="199">
        <f>_xll.qlCalendarAdvance(Calendar,AB71,"1d","mf",,Trigger)</f>
        <v>42068</v>
      </c>
      <c r="AC72" s="221">
        <f>_xll.qlDayCounterYearFraction(DayCounter,SettlementDate,AB72,,,Trigger)</f>
        <v>0.27777777777777779</v>
      </c>
      <c r="AD72" s="200">
        <f t="shared" si="12"/>
        <v>1.8647344881343479E-3</v>
      </c>
      <c r="AE72" s="200">
        <f t="shared" si="13"/>
        <v>1.9525531572502069E-3</v>
      </c>
      <c r="AF72" s="171">
        <f t="shared" si="14"/>
        <v>2.3079193496383815E-3</v>
      </c>
    </row>
    <row r="73" spans="10:32" x14ac:dyDescent="0.2">
      <c r="J73" s="181"/>
      <c r="K73" s="181"/>
      <c r="AB73" s="199">
        <f>_xll.qlCalendarAdvance(Calendar,AB72,"1d","mf",,Trigger)</f>
        <v>42069</v>
      </c>
      <c r="AC73" s="221">
        <f>_xll.qlDayCounterYearFraction(DayCounter,SettlementDate,AB73,,,Trigger)</f>
        <v>0.28055555555555556</v>
      </c>
      <c r="AD73" s="200">
        <f t="shared" si="12"/>
        <v>1.8647344881343479E-3</v>
      </c>
      <c r="AE73" s="200">
        <f t="shared" si="13"/>
        <v>1.9617972276834549E-3</v>
      </c>
      <c r="AF73" s="171">
        <f t="shared" si="14"/>
        <v>2.3189996292979969E-3</v>
      </c>
    </row>
    <row r="74" spans="10:32" x14ac:dyDescent="0.2">
      <c r="J74" s="181"/>
      <c r="K74" s="181"/>
      <c r="AB74" s="199">
        <f>_xll.qlCalendarAdvance(Calendar,AB73,"1d","mf",,Trigger)</f>
        <v>42072</v>
      </c>
      <c r="AC74" s="221">
        <f>_xll.qlDayCounterYearFraction(DayCounter,SettlementDate,AB74,,,Trigger)</f>
        <v>0.28888888888888886</v>
      </c>
      <c r="AD74" s="200">
        <f t="shared" si="12"/>
        <v>1.8647344881343479E-3</v>
      </c>
      <c r="AE74" s="200">
        <f t="shared" si="13"/>
        <v>1.9895294389831999E-3</v>
      </c>
      <c r="AF74" s="171">
        <f t="shared" si="14"/>
        <v>2.3508074982114039E-3</v>
      </c>
    </row>
    <row r="75" spans="10:32" x14ac:dyDescent="0.2">
      <c r="J75" s="181"/>
      <c r="K75" s="181"/>
      <c r="AB75" s="199">
        <f>_xll.qlCalendarAdvance(Calendar,AB74,"1d","mf",,Trigger)</f>
        <v>42073</v>
      </c>
      <c r="AC75" s="221">
        <f>_xll.qlDayCounterYearFraction(DayCounter,SettlementDate,AB75,,,Trigger)</f>
        <v>0.29166666666666669</v>
      </c>
      <c r="AD75" s="200">
        <f t="shared" si="12"/>
        <v>1.8647344881343479E-3</v>
      </c>
      <c r="AE75" s="200">
        <f t="shared" si="13"/>
        <v>1.9987735094164484E-3</v>
      </c>
      <c r="AF75" s="171">
        <f t="shared" si="14"/>
        <v>2.36093246449406E-3</v>
      </c>
    </row>
    <row r="76" spans="10:32" x14ac:dyDescent="0.2">
      <c r="J76" s="181"/>
      <c r="K76" s="181"/>
      <c r="AB76" s="199">
        <f>_xll.qlCalendarAdvance(Calendar,AB75,"1d","mf",,Trigger)</f>
        <v>42074</v>
      </c>
      <c r="AC76" s="221">
        <f>_xll.qlDayCounterYearFraction(DayCounter,SettlementDate,AB76,,,Trigger)</f>
        <v>0.29444444444444445</v>
      </c>
      <c r="AD76" s="200">
        <f t="shared" si="12"/>
        <v>1.8647344881343479E-3</v>
      </c>
      <c r="AE76" s="200">
        <f t="shared" si="13"/>
        <v>2.0080175798496969E-3</v>
      </c>
      <c r="AF76" s="171">
        <f t="shared" si="14"/>
        <v>2.3708186024324748E-3</v>
      </c>
    </row>
    <row r="77" spans="10:32" x14ac:dyDescent="0.2">
      <c r="J77" s="181"/>
      <c r="K77" s="181"/>
      <c r="AB77" s="199">
        <f>_xll.qlCalendarAdvance(Calendar,AB76,"1d","mf",,Trigger)</f>
        <v>42075</v>
      </c>
      <c r="AC77" s="221">
        <f>_xll.qlDayCounterYearFraction(DayCounter,SettlementDate,AB77,,,Trigger)</f>
        <v>0.29722222222222222</v>
      </c>
      <c r="AD77" s="200">
        <f t="shared" si="12"/>
        <v>1.8647344881343479E-3</v>
      </c>
      <c r="AE77" s="200">
        <f t="shared" si="13"/>
        <v>2.0172616502829449E-3</v>
      </c>
      <c r="AF77" s="171">
        <f t="shared" si="14"/>
        <v>2.3804659120266504E-3</v>
      </c>
    </row>
    <row r="78" spans="10:32" x14ac:dyDescent="0.2">
      <c r="J78" s="181"/>
      <c r="K78" s="181"/>
      <c r="AB78" s="199">
        <f>_xll.qlCalendarAdvance(Calendar,AB77,"1d","mf",,Trigger)</f>
        <v>42076</v>
      </c>
      <c r="AC78" s="221">
        <f>_xll.qlDayCounterYearFraction(DayCounter,SettlementDate,AB78,,,Trigger)</f>
        <v>0.3</v>
      </c>
      <c r="AD78" s="200">
        <f t="shared" si="12"/>
        <v>1.8647344881343479E-3</v>
      </c>
      <c r="AE78" s="200">
        <f t="shared" si="13"/>
        <v>2.0265057207161929E-3</v>
      </c>
      <c r="AF78" s="171">
        <f t="shared" si="14"/>
        <v>2.3898743932765851E-3</v>
      </c>
    </row>
    <row r="79" spans="10:32" x14ac:dyDescent="0.2">
      <c r="J79" s="181"/>
      <c r="K79" s="181"/>
      <c r="AB79" s="199">
        <f>_xll.qlCalendarAdvance(Calendar,AB78,"1d","mf",,Trigger)</f>
        <v>42079</v>
      </c>
      <c r="AC79" s="221">
        <f>_xll.qlDayCounterYearFraction(DayCounter,SettlementDate,AB79,,,Trigger)</f>
        <v>0.30833333333333335</v>
      </c>
      <c r="AD79" s="200">
        <f t="shared" si="12"/>
        <v>1.8647344881343479E-3</v>
      </c>
      <c r="AE79" s="200">
        <f t="shared" si="13"/>
        <v>2.0542379320159379E-3</v>
      </c>
      <c r="AF79" s="171">
        <f t="shared" si="14"/>
        <v>2.416666866960951E-3</v>
      </c>
    </row>
    <row r="80" spans="10:32" x14ac:dyDescent="0.2">
      <c r="J80" s="181"/>
      <c r="K80" s="181"/>
      <c r="AB80" s="199">
        <f>_xll.qlCalendarAdvance(Calendar,AB79,"1d","mf",,Trigger)</f>
        <v>42080</v>
      </c>
      <c r="AC80" s="221">
        <f>_xll.qlDayCounterYearFraction(DayCounter,SettlementDate,AB80,,,Trigger)</f>
        <v>0.31111111111111112</v>
      </c>
      <c r="AD80" s="200">
        <f t="shared" si="12"/>
        <v>1.8647344881343479E-3</v>
      </c>
      <c r="AE80" s="200">
        <f t="shared" si="13"/>
        <v>2.063482002449186E-3</v>
      </c>
      <c r="AF80" s="171">
        <f t="shared" si="14"/>
        <v>2.4251200348339259E-3</v>
      </c>
    </row>
    <row r="81" spans="10:32" x14ac:dyDescent="0.2">
      <c r="J81" s="181"/>
      <c r="K81" s="181"/>
      <c r="AB81" s="199">
        <f>_xll.qlCalendarAdvance(Calendar,AB80,"1d","mf",,Trigger)</f>
        <v>42081</v>
      </c>
      <c r="AC81" s="221">
        <f>_xll.qlDayCounterYearFraction(DayCounter,SettlementDate,AB81,,,Trigger)</f>
        <v>0.31388888888888888</v>
      </c>
      <c r="AD81" s="200">
        <f t="shared" si="12"/>
        <v>1.8647344881343479E-3</v>
      </c>
      <c r="AE81" s="200">
        <f t="shared" si="13"/>
        <v>2.0727260728824349E-3</v>
      </c>
      <c r="AF81" s="171">
        <f t="shared" si="14"/>
        <v>2.4333343743626612E-3</v>
      </c>
    </row>
    <row r="82" spans="10:32" x14ac:dyDescent="0.2">
      <c r="J82" s="181"/>
      <c r="K82" s="181"/>
      <c r="AB82" s="199">
        <f>_xll.qlCalendarAdvance(Calendar,AB81,"1d","mf",,Trigger)</f>
        <v>42082</v>
      </c>
      <c r="AC82" s="221">
        <f>_xll.qlDayCounterYearFraction(DayCounter,SettlementDate,AB82,,,Trigger)</f>
        <v>0.31666666666666665</v>
      </c>
      <c r="AD82" s="200">
        <f t="shared" si="12"/>
        <v>1.8647344881343479E-3</v>
      </c>
      <c r="AE82" s="200">
        <f t="shared" si="13"/>
        <v>2.0819701433156829E-3</v>
      </c>
      <c r="AF82" s="171">
        <f t="shared" si="14"/>
        <v>2.4413098855471556E-3</v>
      </c>
    </row>
    <row r="83" spans="10:32" x14ac:dyDescent="0.2">
      <c r="J83" s="181"/>
      <c r="K83" s="181"/>
      <c r="AB83" s="199">
        <f>_xll.qlCalendarAdvance(Calendar,AB82,"1d","mf",,Trigger)</f>
        <v>42083</v>
      </c>
      <c r="AC83" s="221">
        <f>_xll.qlDayCounterYearFraction(DayCounter,SettlementDate,AB83,,,Trigger)</f>
        <v>0.31944444444444442</v>
      </c>
      <c r="AD83" s="200">
        <f t="shared" si="12"/>
        <v>1.8647344881343479E-3</v>
      </c>
      <c r="AE83" s="200">
        <f t="shared" si="13"/>
        <v>2.091214213748931E-3</v>
      </c>
      <c r="AF83" s="171">
        <f t="shared" si="14"/>
        <v>2.4490465683874104E-3</v>
      </c>
    </row>
    <row r="84" spans="10:32" x14ac:dyDescent="0.2">
      <c r="J84" s="181"/>
      <c r="K84" s="181"/>
      <c r="AB84" s="199">
        <f>_xll.qlCalendarAdvance(Calendar,AB83,"1d","mf",,Trigger)</f>
        <v>42086</v>
      </c>
      <c r="AC84" s="221">
        <f>_xll.qlDayCounterYearFraction(DayCounter,SettlementDate,AB84,,,Trigger)</f>
        <v>0.32777777777777778</v>
      </c>
      <c r="AD84" s="200">
        <f t="shared" si="12"/>
        <v>1.8647344881343479E-3</v>
      </c>
      <c r="AE84" s="200">
        <f t="shared" si="13"/>
        <v>2.118946425048676E-3</v>
      </c>
      <c r="AF84" s="171">
        <f t="shared" si="14"/>
        <v>2.4708236468427344E-3</v>
      </c>
    </row>
    <row r="85" spans="10:32" x14ac:dyDescent="0.2">
      <c r="J85" s="181"/>
      <c r="K85" s="181"/>
      <c r="AB85" s="199">
        <f>_xll.qlCalendarAdvance(Calendar,AB84,"1d","mf",,Trigger)</f>
        <v>42087</v>
      </c>
      <c r="AC85" s="221">
        <f>_xll.qlDayCounterYearFraction(DayCounter,SettlementDate,AB85,,,Trigger)</f>
        <v>0.33055555555555555</v>
      </c>
      <c r="AD85" s="200">
        <f t="shared" si="12"/>
        <v>1.8647344881343479E-3</v>
      </c>
      <c r="AE85" s="200">
        <f t="shared" si="13"/>
        <v>2.128190495481924E-3</v>
      </c>
      <c r="AF85" s="171">
        <f t="shared" si="14"/>
        <v>2.4776050163060285E-3</v>
      </c>
    </row>
    <row r="86" spans="10:32" x14ac:dyDescent="0.2">
      <c r="J86" s="181"/>
      <c r="K86" s="181"/>
      <c r="AB86" s="199">
        <f>_xll.qlCalendarAdvance(Calendar,AB85,"1d","mf",,Trigger)</f>
        <v>42088</v>
      </c>
      <c r="AC86" s="221">
        <f>_xll.qlDayCounterYearFraction(DayCounter,SettlementDate,AB86,,,Trigger)</f>
        <v>0.33333333333333331</v>
      </c>
      <c r="AD86" s="200">
        <f t="shared" si="12"/>
        <v>1.8647344881343479E-3</v>
      </c>
      <c r="AE86" s="200">
        <f t="shared" si="13"/>
        <v>2.1374345659151725E-3</v>
      </c>
      <c r="AF86" s="171">
        <f t="shared" si="14"/>
        <v>2.4841475574250834E-3</v>
      </c>
    </row>
    <row r="87" spans="10:32" x14ac:dyDescent="0.2">
      <c r="J87" s="181"/>
      <c r="K87" s="181"/>
      <c r="AB87" s="199">
        <f>_xll.qlCalendarAdvance(Calendar,AB86,"1d","mf",,Trigger)</f>
        <v>42089</v>
      </c>
      <c r="AC87" s="221">
        <f>_xll.qlDayCounterYearFraction(DayCounter,SettlementDate,AB87,,,Trigger)</f>
        <v>0.33611111111111114</v>
      </c>
      <c r="AD87" s="200">
        <f t="shared" si="12"/>
        <v>1.8647344881343479E-3</v>
      </c>
      <c r="AE87" s="200">
        <f t="shared" si="13"/>
        <v>2.146678636348421E-3</v>
      </c>
      <c r="AF87" s="171">
        <f t="shared" si="14"/>
        <v>2.4904512701998983E-3</v>
      </c>
    </row>
    <row r="88" spans="10:32" x14ac:dyDescent="0.2">
      <c r="J88" s="181"/>
      <c r="K88" s="181"/>
      <c r="AB88" s="199">
        <f>_xll.qlCalendarAdvance(Calendar,AB87,"1d","mf",,Trigger)</f>
        <v>42090</v>
      </c>
      <c r="AC88" s="221">
        <f>_xll.qlDayCounterYearFraction(DayCounter,SettlementDate,AB88,,,Trigger)</f>
        <v>0.33888888888888891</v>
      </c>
      <c r="AD88" s="200">
        <f t="shared" si="12"/>
        <v>1.8647344881343479E-3</v>
      </c>
      <c r="AE88" s="200">
        <f t="shared" si="13"/>
        <v>2.155922706781669E-3</v>
      </c>
      <c r="AF88" s="171">
        <f t="shared" si="14"/>
        <v>2.4965161546304723E-3</v>
      </c>
    </row>
    <row r="89" spans="10:32" x14ac:dyDescent="0.2">
      <c r="J89" s="181"/>
      <c r="K89" s="181"/>
      <c r="AB89" s="199">
        <f>_xll.qlCalendarAdvance(Calendar,AB88,"1d","mf",,Trigger)</f>
        <v>42093</v>
      </c>
      <c r="AC89" s="221">
        <f>_xll.qlDayCounterYearFraction(DayCounter,SettlementDate,AB89,,,Trigger)</f>
        <v>0.34722222222222221</v>
      </c>
      <c r="AD89" s="200">
        <f t="shared" si="12"/>
        <v>1.8647344881343479E-3</v>
      </c>
      <c r="AE89" s="200">
        <f t="shared" si="13"/>
        <v>2.183654918081414E-3</v>
      </c>
      <c r="AF89" s="171">
        <f t="shared" si="14"/>
        <v>2.5132778378567544E-3</v>
      </c>
    </row>
    <row r="90" spans="10:32" x14ac:dyDescent="0.2">
      <c r="J90" s="181"/>
      <c r="K90" s="181"/>
      <c r="AB90" s="199">
        <f>_xll.qlCalendarAdvance(Calendar,AB89,"1d","mf",,Trigger)</f>
        <v>42094</v>
      </c>
      <c r="AC90" s="221">
        <f>_xll.qlDayCounterYearFraction(DayCounter,SettlementDate,AB90,,,Trigger)</f>
        <v>0.35</v>
      </c>
      <c r="AD90" s="200">
        <f t="shared" si="12"/>
        <v>1.8647344881343479E-3</v>
      </c>
      <c r="AE90" s="200">
        <f t="shared" si="13"/>
        <v>2.192898988514662E-3</v>
      </c>
      <c r="AF90" s="171">
        <f t="shared" si="14"/>
        <v>2.5183874089103682E-3</v>
      </c>
    </row>
    <row r="91" spans="10:32" x14ac:dyDescent="0.2">
      <c r="J91" s="181"/>
      <c r="K91" s="181"/>
      <c r="AB91" s="199">
        <f>_xll.qlCalendarAdvance(Calendar,AB90,"1d","mf",,Trigger)</f>
        <v>42095</v>
      </c>
      <c r="AC91" s="221">
        <f>_xll.qlDayCounterYearFraction(DayCounter,SettlementDate,AB91,,,Trigger)</f>
        <v>0.3527777777777778</v>
      </c>
      <c r="AD91" s="200">
        <f t="shared" si="12"/>
        <v>1.8647344881343479E-3</v>
      </c>
      <c r="AE91" s="200">
        <f t="shared" si="13"/>
        <v>2.2021430589479109E-3</v>
      </c>
      <c r="AF91" s="171">
        <f t="shared" si="14"/>
        <v>2.5232581516197428E-3</v>
      </c>
    </row>
    <row r="92" spans="10:32" x14ac:dyDescent="0.2">
      <c r="J92" s="181"/>
      <c r="K92" s="181"/>
      <c r="AB92" s="199">
        <f>_xll.qlCalendarAdvance(Calendar,AB91,"1d","mf",,Trigger)</f>
        <v>42096</v>
      </c>
      <c r="AC92" s="221">
        <f>_xll.qlDayCounterYearFraction(DayCounter,SettlementDate,AB92,,,Trigger)</f>
        <v>0.35555555555555557</v>
      </c>
      <c r="AD92" s="200">
        <f t="shared" si="12"/>
        <v>1.8647344881343479E-3</v>
      </c>
      <c r="AE92" s="200">
        <f t="shared" si="13"/>
        <v>2.211387129381159E-3</v>
      </c>
      <c r="AF92" s="171">
        <f t="shared" si="14"/>
        <v>2.5278900659848765E-3</v>
      </c>
    </row>
    <row r="93" spans="10:32" x14ac:dyDescent="0.2">
      <c r="J93" s="181"/>
      <c r="K93" s="181"/>
      <c r="AB93" s="199">
        <f>_xll.qlCalendarAdvance(Calendar,AB92,"1d","mf",,Trigger)</f>
        <v>42101</v>
      </c>
      <c r="AC93" s="221">
        <f>_xll.qlDayCounterYearFraction(DayCounter,SettlementDate,AB93,,,Trigger)</f>
        <v>0.36944444444444446</v>
      </c>
      <c r="AD93" s="200">
        <f t="shared" si="12"/>
        <v>1.8647344881343479E-3</v>
      </c>
      <c r="AE93" s="200">
        <f t="shared" si="13"/>
        <v>2.2576074815474005E-3</v>
      </c>
      <c r="AF93" s="171">
        <f t="shared" si="14"/>
        <v>2.5474672126469442E-3</v>
      </c>
    </row>
    <row r="94" spans="10:32" x14ac:dyDescent="0.2">
      <c r="J94" s="181"/>
      <c r="K94" s="181"/>
      <c r="AB94" s="199">
        <f>_xll.qlCalendarAdvance(Calendar,AB93,"1d","mf",,Trigger)</f>
        <v>42102</v>
      </c>
      <c r="AC94" s="221">
        <f>_xll.qlDayCounterYearFraction(DayCounter,SettlementDate,AB94,,,Trigger)</f>
        <v>0.37222222222222223</v>
      </c>
      <c r="AD94" s="200">
        <f t="shared" si="12"/>
        <v>1.8647344881343479E-3</v>
      </c>
      <c r="AE94" s="200">
        <f t="shared" si="13"/>
        <v>2.266851551980649E-3</v>
      </c>
      <c r="AF94" s="171">
        <f t="shared" si="14"/>
        <v>2.5506661569466385E-3</v>
      </c>
    </row>
    <row r="95" spans="10:32" x14ac:dyDescent="0.2">
      <c r="J95" s="181"/>
      <c r="K95" s="181"/>
      <c r="AB95" s="199">
        <f>_xll.qlCalendarAdvance(Calendar,AB94,"1d","mf",,Trigger)</f>
        <v>42103</v>
      </c>
      <c r="AC95" s="221">
        <f>_xll.qlDayCounterYearFraction(DayCounter,SettlementDate,AB95,,,Trigger)</f>
        <v>0.375</v>
      </c>
      <c r="AD95" s="200">
        <f t="shared" si="12"/>
        <v>1.8647344881343479E-3</v>
      </c>
      <c r="AE95" s="200">
        <f t="shared" si="13"/>
        <v>2.276095622413897E-3</v>
      </c>
      <c r="AF95" s="171">
        <f t="shared" si="14"/>
        <v>2.5536262729020914E-3</v>
      </c>
    </row>
    <row r="96" spans="10:32" x14ac:dyDescent="0.2">
      <c r="J96" s="181"/>
      <c r="K96" s="181"/>
      <c r="AB96" s="199">
        <f>_xll.qlCalendarAdvance(Calendar,AB95,"1d","mf",,Trigger)</f>
        <v>42104</v>
      </c>
      <c r="AC96" s="221">
        <f>_xll.qlDayCounterYearFraction(DayCounter,SettlementDate,AB96,,,Trigger)</f>
        <v>0.37777777777777777</v>
      </c>
      <c r="AD96" s="200">
        <f t="shared" si="12"/>
        <v>1.8647344881343479E-3</v>
      </c>
      <c r="AE96" s="200">
        <f t="shared" si="13"/>
        <v>2.2853396928471451E-3</v>
      </c>
      <c r="AF96" s="171">
        <f t="shared" si="14"/>
        <v>2.5563475605133042E-3</v>
      </c>
    </row>
    <row r="97" spans="10:32" x14ac:dyDescent="0.2">
      <c r="J97" s="181"/>
      <c r="K97" s="181"/>
      <c r="AB97" s="199">
        <f>_xll.qlCalendarAdvance(Calendar,AB96,"1d","mf",,Trigger)</f>
        <v>42107</v>
      </c>
      <c r="AC97" s="221">
        <f>_xll.qlDayCounterYearFraction(DayCounter,SettlementDate,AB97,,,Trigger)</f>
        <v>0.38611111111111113</v>
      </c>
      <c r="AD97" s="200">
        <f t="shared" si="12"/>
        <v>1.8647344881343479E-3</v>
      </c>
      <c r="AE97" s="200">
        <f t="shared" si="13"/>
        <v>2.31307190414689E-3</v>
      </c>
      <c r="AF97" s="171">
        <f t="shared" si="14"/>
        <v>2.5630784532815042E-3</v>
      </c>
    </row>
    <row r="98" spans="10:32" x14ac:dyDescent="0.2">
      <c r="J98" s="181"/>
      <c r="K98" s="181"/>
      <c r="AB98" s="199">
        <f>_xll.qlCalendarAdvance(Calendar,AB97,"1d","mf",,Trigger)</f>
        <v>42108</v>
      </c>
      <c r="AC98" s="221">
        <f>_xll.qlDayCounterYearFraction(DayCounter,SettlementDate,AB98,,,Trigger)</f>
        <v>0.3888888888888889</v>
      </c>
      <c r="AD98" s="200">
        <f t="shared" si="12"/>
        <v>1.8647344881343479E-3</v>
      </c>
      <c r="AE98" s="200">
        <f t="shared" si="13"/>
        <v>2.3223159745801385E-3</v>
      </c>
      <c r="AF98" s="171">
        <f t="shared" si="14"/>
        <v>2.5648444275157565E-3</v>
      </c>
    </row>
    <row r="99" spans="10:32" x14ac:dyDescent="0.2">
      <c r="J99" s="181"/>
      <c r="K99" s="181"/>
      <c r="AB99" s="199">
        <f>_xll.qlCalendarAdvance(Calendar,AB98,"1d","mf",,Trigger)</f>
        <v>42109</v>
      </c>
      <c r="AC99" s="221">
        <f>_xll.qlDayCounterYearFraction(DayCounter,SettlementDate,AB99,,,Trigger)</f>
        <v>0.39166666666666666</v>
      </c>
      <c r="AD99" s="200">
        <f t="shared" ref="AD99:AD132" si="15">$S$13</f>
        <v>1.8647344881343479E-3</v>
      </c>
      <c r="AE99" s="200">
        <f t="shared" ref="AE99:AE132" si="16">$S$10+$S$9*AC99</f>
        <v>2.331560045013387E-3</v>
      </c>
      <c r="AF99" s="171">
        <f t="shared" ref="AF99:AF132" si="17">($S$5+$S$4*AC99+$S$3*AC99^2)</f>
        <v>2.5663715734057704E-3</v>
      </c>
    </row>
    <row r="100" spans="10:32" x14ac:dyDescent="0.2">
      <c r="J100" s="181"/>
      <c r="K100" s="181"/>
      <c r="AB100" s="199">
        <f>_xll.qlCalendarAdvance(Calendar,AB99,"1d","mf",,Trigger)</f>
        <v>42110</v>
      </c>
      <c r="AC100" s="221">
        <f>_xll.qlDayCounterYearFraction(DayCounter,SettlementDate,AB100,,,Trigger)</f>
        <v>0.39444444444444443</v>
      </c>
      <c r="AD100" s="200">
        <f t="shared" si="15"/>
        <v>1.8647344881343479E-3</v>
      </c>
      <c r="AE100" s="200">
        <f t="shared" si="16"/>
        <v>2.340804115446635E-3</v>
      </c>
      <c r="AF100" s="171">
        <f t="shared" si="17"/>
        <v>2.5676598909515429E-3</v>
      </c>
    </row>
    <row r="101" spans="10:32" x14ac:dyDescent="0.2">
      <c r="J101" s="181"/>
      <c r="K101" s="181"/>
      <c r="AB101" s="199">
        <f>_xll.qlCalendarAdvance(Calendar,AB100,"1d","mf",,Trigger)</f>
        <v>42111</v>
      </c>
      <c r="AC101" s="221">
        <f>_xll.qlDayCounterYearFraction(DayCounter,SettlementDate,AB101,,,Trigger)</f>
        <v>0.3972222222222222</v>
      </c>
      <c r="AD101" s="200">
        <f t="shared" si="15"/>
        <v>1.8647344881343479E-3</v>
      </c>
      <c r="AE101" s="200">
        <f t="shared" si="16"/>
        <v>2.3500481858798831E-3</v>
      </c>
      <c r="AF101" s="171">
        <f t="shared" si="17"/>
        <v>2.568709380153075E-3</v>
      </c>
    </row>
    <row r="102" spans="10:32" x14ac:dyDescent="0.2">
      <c r="J102" s="181"/>
      <c r="K102" s="181"/>
      <c r="AB102" s="199">
        <f>_xll.qlCalendarAdvance(Calendar,AB101,"1d","mf",,Trigger)</f>
        <v>42114</v>
      </c>
      <c r="AC102" s="221">
        <f>_xll.qlDayCounterYearFraction(DayCounter,SettlementDate,AB102,,,Trigger)</f>
        <v>0.40555555555555556</v>
      </c>
      <c r="AD102" s="200">
        <f t="shared" si="15"/>
        <v>1.8647344881343479E-3</v>
      </c>
      <c r="AE102" s="200">
        <f t="shared" si="16"/>
        <v>2.3777803971796281E-3</v>
      </c>
      <c r="AF102" s="171">
        <f t="shared" si="17"/>
        <v>2.5704248776922331E-3</v>
      </c>
    </row>
    <row r="103" spans="10:32" x14ac:dyDescent="0.2">
      <c r="J103" s="181"/>
      <c r="K103" s="181"/>
      <c r="AB103" s="199">
        <f>_xll.qlCalendarAdvance(Calendar,AB102,"1d","mf",,Trigger)</f>
        <v>42115</v>
      </c>
      <c r="AC103" s="221">
        <f>_xll.qlDayCounterYearFraction(DayCounter,SettlementDate,AB103,,,Trigger)</f>
        <v>0.40833333333333333</v>
      </c>
      <c r="AD103" s="200">
        <f t="shared" si="15"/>
        <v>1.8647344881343479E-3</v>
      </c>
      <c r="AE103" s="200">
        <f t="shared" si="16"/>
        <v>2.3870244676128765E-3</v>
      </c>
      <c r="AF103" s="171">
        <f t="shared" si="17"/>
        <v>2.5705190535168054E-3</v>
      </c>
    </row>
    <row r="104" spans="10:32" x14ac:dyDescent="0.2">
      <c r="J104" s="181"/>
      <c r="K104" s="181"/>
      <c r="AB104" s="199">
        <f>_xll.qlCalendarAdvance(Calendar,AB103,"1d","mf",,Trigger)</f>
        <v>42116</v>
      </c>
      <c r="AC104" s="221">
        <f>_xll.qlDayCounterYearFraction(DayCounter,SettlementDate,AB104,,,Trigger)</f>
        <v>0.41111111111111109</v>
      </c>
      <c r="AD104" s="200">
        <f t="shared" si="15"/>
        <v>1.8647344881343479E-3</v>
      </c>
      <c r="AE104" s="200">
        <f t="shared" si="16"/>
        <v>2.396268538046125E-3</v>
      </c>
      <c r="AF104" s="171">
        <f t="shared" si="17"/>
        <v>2.5703744009971385E-3</v>
      </c>
    </row>
    <row r="105" spans="10:32" x14ac:dyDescent="0.2">
      <c r="J105" s="181"/>
      <c r="K105" s="181"/>
      <c r="AB105" s="199">
        <f>_xll.qlCalendarAdvance(Calendar,AB104,"1d","mf",,Trigger)</f>
        <v>42117</v>
      </c>
      <c r="AC105" s="221">
        <f>_xll.qlDayCounterYearFraction(DayCounter,SettlementDate,AB105,,,Trigger)</f>
        <v>0.41388888888888886</v>
      </c>
      <c r="AD105" s="200">
        <f t="shared" si="15"/>
        <v>1.8647344881343479E-3</v>
      </c>
      <c r="AE105" s="200">
        <f t="shared" si="16"/>
        <v>2.4055126084793731E-3</v>
      </c>
      <c r="AF105" s="171">
        <f t="shared" si="17"/>
        <v>2.5699909201332308E-3</v>
      </c>
    </row>
    <row r="106" spans="10:32" x14ac:dyDescent="0.2">
      <c r="J106" s="181"/>
      <c r="K106" s="181"/>
      <c r="AB106" s="199">
        <f>_xll.qlCalendarAdvance(Calendar,AB105,"1d","mf",,Trigger)</f>
        <v>42118</v>
      </c>
      <c r="AC106" s="221">
        <f>_xll.qlDayCounterYearFraction(DayCounter,SettlementDate,AB106,,,Trigger)</f>
        <v>0.41666666666666669</v>
      </c>
      <c r="AD106" s="200">
        <f t="shared" si="15"/>
        <v>1.8647344881343479E-3</v>
      </c>
      <c r="AE106" s="200">
        <f t="shared" si="16"/>
        <v>2.4147566789126215E-3</v>
      </c>
      <c r="AF106" s="171">
        <f t="shared" si="17"/>
        <v>2.5693686109250825E-3</v>
      </c>
    </row>
    <row r="107" spans="10:32" x14ac:dyDescent="0.2">
      <c r="J107" s="181"/>
      <c r="K107" s="181"/>
      <c r="AB107" s="199">
        <f>_xll.qlCalendarAdvance(Calendar,AB106,"1d","mf",,Trigger)</f>
        <v>42121</v>
      </c>
      <c r="AC107" s="221">
        <f>_xll.qlDayCounterYearFraction(DayCounter,SettlementDate,AB107,,,Trigger)</f>
        <v>0.42499999999999999</v>
      </c>
      <c r="AD107" s="200">
        <f t="shared" si="15"/>
        <v>1.8647344881343479E-3</v>
      </c>
      <c r="AE107" s="200">
        <f t="shared" si="16"/>
        <v>2.4424888902123661E-3</v>
      </c>
      <c r="AF107" s="171">
        <f t="shared" si="17"/>
        <v>2.5660687132351995E-3</v>
      </c>
    </row>
    <row r="108" spans="10:32" x14ac:dyDescent="0.2">
      <c r="J108" s="181"/>
      <c r="K108" s="181"/>
      <c r="AB108" s="199">
        <f>_xll.qlCalendarAdvance(Calendar,AB107,"1d","mf",,Trigger)</f>
        <v>42122</v>
      </c>
      <c r="AC108" s="221">
        <f>_xll.qlDayCounterYearFraction(DayCounter,SettlementDate,AB108,,,Trigger)</f>
        <v>0.42777777777777776</v>
      </c>
      <c r="AD108" s="200">
        <f t="shared" si="15"/>
        <v>1.8647344881343479E-3</v>
      </c>
      <c r="AE108" s="200">
        <f t="shared" si="16"/>
        <v>2.4517329606456146E-3</v>
      </c>
      <c r="AF108" s="171">
        <f t="shared" si="17"/>
        <v>2.5644910906500919E-3</v>
      </c>
    </row>
    <row r="109" spans="10:32" x14ac:dyDescent="0.2">
      <c r="J109" s="181"/>
      <c r="K109" s="181"/>
      <c r="AB109" s="199">
        <f>_xll.qlCalendarAdvance(Calendar,AB108,"1d","mf",,Trigger)</f>
        <v>42123</v>
      </c>
      <c r="AC109" s="221">
        <f>_xll.qlDayCounterYearFraction(DayCounter,SettlementDate,AB109,,,Trigger)</f>
        <v>0.43055555555555558</v>
      </c>
      <c r="AD109" s="200">
        <f t="shared" si="15"/>
        <v>1.8647344881343479E-3</v>
      </c>
      <c r="AE109" s="200">
        <f t="shared" si="16"/>
        <v>2.4609770310788631E-3</v>
      </c>
      <c r="AF109" s="171">
        <f t="shared" si="17"/>
        <v>2.5626746397207434E-3</v>
      </c>
    </row>
    <row r="110" spans="10:32" x14ac:dyDescent="0.2">
      <c r="J110" s="181"/>
      <c r="K110" s="181"/>
      <c r="AB110" s="199">
        <f>_xll.qlCalendarAdvance(Calendar,AB109,"1d","mf",,Trigger)</f>
        <v>42124</v>
      </c>
      <c r="AC110" s="221">
        <f>_xll.qlDayCounterYearFraction(DayCounter,SettlementDate,AB110,,,Trigger)</f>
        <v>0.43333333333333335</v>
      </c>
      <c r="AD110" s="200">
        <f t="shared" si="15"/>
        <v>1.8647344881343479E-3</v>
      </c>
      <c r="AE110" s="200">
        <f t="shared" si="16"/>
        <v>2.4702211015121111E-3</v>
      </c>
      <c r="AF110" s="171">
        <f t="shared" si="17"/>
        <v>2.5606193604471553E-3</v>
      </c>
    </row>
    <row r="111" spans="10:32" x14ac:dyDescent="0.2">
      <c r="J111" s="181"/>
      <c r="K111" s="181"/>
      <c r="AB111" s="199">
        <f>_xll.qlCalendarAdvance(Calendar,AB110,"1d","mf",,Trigger)</f>
        <v>42128</v>
      </c>
      <c r="AC111" s="221">
        <f>_xll.qlDayCounterYearFraction(DayCounter,SettlementDate,AB111,,,Trigger)</f>
        <v>0.44444444444444442</v>
      </c>
      <c r="AD111" s="200">
        <f t="shared" si="15"/>
        <v>1.8647344881343479E-3</v>
      </c>
      <c r="AE111" s="200">
        <f t="shared" si="16"/>
        <v>2.5071973832451041E-3</v>
      </c>
      <c r="AF111" s="171">
        <f t="shared" si="17"/>
        <v>2.5500099599104014E-3</v>
      </c>
    </row>
    <row r="112" spans="10:32" x14ac:dyDescent="0.2">
      <c r="J112" s="167"/>
      <c r="K112" s="181"/>
      <c r="AB112" s="199">
        <f>_xll.qlCalendarAdvance(Calendar,AB111,"1d","mf",,Trigger)</f>
        <v>42129</v>
      </c>
      <c r="AC112" s="221">
        <f>_xll.qlDayCounterYearFraction(DayCounter,SettlementDate,AB112,,,Trigger)</f>
        <v>0.44722222222222224</v>
      </c>
      <c r="AD112" s="200">
        <f t="shared" si="15"/>
        <v>1.8647344881343479E-3</v>
      </c>
      <c r="AE112" s="200">
        <f t="shared" si="16"/>
        <v>2.5164414536783526E-3</v>
      </c>
      <c r="AF112" s="171">
        <f t="shared" si="17"/>
        <v>2.546760538915613E-3</v>
      </c>
    </row>
    <row r="113" spans="10:32" x14ac:dyDescent="0.2">
      <c r="J113" s="167"/>
      <c r="K113" s="181"/>
      <c r="AB113" s="199">
        <f>_xll.qlCalendarAdvance(Calendar,AB112,"1d","mf",,Trigger)</f>
        <v>42130</v>
      </c>
      <c r="AC113" s="221">
        <f>_xll.qlDayCounterYearFraction(DayCounter,SettlementDate,AB113,,,Trigger)</f>
        <v>0.45</v>
      </c>
      <c r="AD113" s="200">
        <f t="shared" si="15"/>
        <v>1.8647344881343479E-3</v>
      </c>
      <c r="AE113" s="200">
        <f t="shared" si="16"/>
        <v>2.5256855241116011E-3</v>
      </c>
      <c r="AF113" s="171">
        <f t="shared" si="17"/>
        <v>2.543272289576585E-3</v>
      </c>
    </row>
    <row r="114" spans="10:32" x14ac:dyDescent="0.2">
      <c r="J114" s="167"/>
      <c r="K114" s="181"/>
      <c r="AB114" s="199">
        <f>_xll.qlCalendarAdvance(Calendar,AB113,"1d","mf",,Trigger)</f>
        <v>42131</v>
      </c>
      <c r="AC114" s="221">
        <f>_xll.qlDayCounterYearFraction(DayCounter,SettlementDate,AB114,,,Trigger)</f>
        <v>0.45277777777777778</v>
      </c>
      <c r="AD114" s="200">
        <f t="shared" si="15"/>
        <v>1.8647344881343479E-3</v>
      </c>
      <c r="AE114" s="200">
        <f t="shared" si="16"/>
        <v>2.5349295945448491E-3</v>
      </c>
      <c r="AF114" s="171">
        <f t="shared" si="17"/>
        <v>2.5395452118933157E-3</v>
      </c>
    </row>
    <row r="115" spans="10:32" x14ac:dyDescent="0.2">
      <c r="J115" s="167"/>
      <c r="K115" s="181"/>
      <c r="AB115" s="199">
        <f>_xll.qlCalendarAdvance(Calendar,AB114,"1d","mf",,Trigger)</f>
        <v>42132</v>
      </c>
      <c r="AC115" s="221">
        <f>_xll.qlDayCounterYearFraction(DayCounter,SettlementDate,AB115,,,Trigger)</f>
        <v>0.45555555555555555</v>
      </c>
      <c r="AD115" s="200">
        <f t="shared" si="15"/>
        <v>1.8647344881343479E-3</v>
      </c>
      <c r="AE115" s="200">
        <f t="shared" si="16"/>
        <v>2.5441736649780972E-3</v>
      </c>
      <c r="AF115" s="171">
        <f t="shared" si="17"/>
        <v>2.5355793058658067E-3</v>
      </c>
    </row>
    <row r="116" spans="10:32" x14ac:dyDescent="0.2">
      <c r="J116" s="167"/>
      <c r="K116" s="181"/>
      <c r="AB116" s="199">
        <f>_xll.qlCalendarAdvance(Calendar,AB115,"1d","mf",,Trigger)</f>
        <v>42135</v>
      </c>
      <c r="AC116" s="221">
        <f>_xll.qlDayCounterYearFraction(DayCounter,SettlementDate,AB116,,,Trigger)</f>
        <v>0.46388888888888891</v>
      </c>
      <c r="AD116" s="200">
        <f t="shared" si="15"/>
        <v>1.8647344881343479E-3</v>
      </c>
      <c r="AE116" s="200">
        <f t="shared" si="16"/>
        <v>2.5719058762778422E-3</v>
      </c>
      <c r="AF116" s="171">
        <f t="shared" si="17"/>
        <v>2.5222486177178404E-3</v>
      </c>
    </row>
    <row r="117" spans="10:32" x14ac:dyDescent="0.2">
      <c r="J117" s="167"/>
      <c r="K117" s="181"/>
      <c r="AB117" s="199">
        <f>_xll.qlCalendarAdvance(Calendar,AB116,"1d","mf",,Trigger)</f>
        <v>42136</v>
      </c>
      <c r="AC117" s="221">
        <f>_xll.qlDayCounterYearFraction(DayCounter,SettlementDate,AB117,,,Trigger)</f>
        <v>0.46666666666666667</v>
      </c>
      <c r="AD117" s="200">
        <f t="shared" si="15"/>
        <v>1.8647344881343479E-3</v>
      </c>
      <c r="AE117" s="200">
        <f t="shared" si="16"/>
        <v>2.5811499467110906E-3</v>
      </c>
      <c r="AF117" s="171">
        <f t="shared" si="17"/>
        <v>2.5173273983133721E-3</v>
      </c>
    </row>
    <row r="118" spans="10:32" x14ac:dyDescent="0.2">
      <c r="J118" s="167"/>
      <c r="K118" s="167"/>
      <c r="AB118" s="199">
        <f>_xll.qlCalendarAdvance(Calendar,AB117,"1d","mf",,Trigger)</f>
        <v>42137</v>
      </c>
      <c r="AC118" s="221">
        <f>_xll.qlDayCounterYearFraction(DayCounter,SettlementDate,AB118,,,Trigger)</f>
        <v>0.46944444444444444</v>
      </c>
      <c r="AD118" s="200">
        <f t="shared" si="15"/>
        <v>1.8647344881343479E-3</v>
      </c>
      <c r="AE118" s="200">
        <f t="shared" si="16"/>
        <v>2.5903940171443391E-3</v>
      </c>
      <c r="AF118" s="171">
        <f t="shared" si="17"/>
        <v>2.5121673505646624E-3</v>
      </c>
    </row>
    <row r="119" spans="10:32" x14ac:dyDescent="0.2">
      <c r="J119" s="167"/>
      <c r="K119" s="167"/>
      <c r="AB119" s="199">
        <f>_xll.qlCalendarAdvance(Calendar,AB118,"1d","mf",,Trigger)</f>
        <v>42138</v>
      </c>
      <c r="AC119" s="221">
        <f>_xll.qlDayCounterYearFraction(DayCounter,SettlementDate,AB119,,,Trigger)</f>
        <v>0.47222222222222221</v>
      </c>
      <c r="AD119" s="200">
        <f t="shared" si="15"/>
        <v>1.8647344881343479E-3</v>
      </c>
      <c r="AE119" s="200">
        <f t="shared" si="16"/>
        <v>2.5996380875775871E-3</v>
      </c>
      <c r="AF119" s="171">
        <f t="shared" si="17"/>
        <v>2.5067684744717132E-3</v>
      </c>
    </row>
    <row r="120" spans="10:32" x14ac:dyDescent="0.2">
      <c r="J120" s="167"/>
      <c r="K120" s="167"/>
      <c r="AB120" s="199">
        <f>_xll.qlCalendarAdvance(Calendar,AB119,"1d","mf",,Trigger)</f>
        <v>42139</v>
      </c>
      <c r="AC120" s="221">
        <f>_xll.qlDayCounterYearFraction(DayCounter,SettlementDate,AB120,,,Trigger)</f>
        <v>0.47499999999999998</v>
      </c>
      <c r="AD120" s="200">
        <f t="shared" si="15"/>
        <v>1.8647344881343479E-3</v>
      </c>
      <c r="AE120" s="200">
        <f t="shared" si="16"/>
        <v>2.6088821580108352E-3</v>
      </c>
      <c r="AF120" s="171">
        <f t="shared" si="17"/>
        <v>2.5011307700345234E-3</v>
      </c>
    </row>
    <row r="121" spans="10:32" x14ac:dyDescent="0.2">
      <c r="J121" s="167"/>
      <c r="K121" s="167"/>
      <c r="AB121" s="199">
        <f>_xll.qlCalendarAdvance(Calendar,AB120,"1d","mf",,Trigger)</f>
        <v>42142</v>
      </c>
      <c r="AC121" s="221">
        <f>_xll.qlDayCounterYearFraction(DayCounter,SettlementDate,AB121,,,Trigger)</f>
        <v>0.48333333333333334</v>
      </c>
      <c r="AD121" s="200">
        <f t="shared" si="15"/>
        <v>1.8647344881343479E-3</v>
      </c>
      <c r="AE121" s="200">
        <f t="shared" si="16"/>
        <v>2.6366143693105802E-3</v>
      </c>
      <c r="AF121" s="171">
        <f t="shared" si="17"/>
        <v>2.482784686657516E-3</v>
      </c>
    </row>
    <row r="122" spans="10:32" x14ac:dyDescent="0.2">
      <c r="J122" s="167"/>
      <c r="K122" s="167"/>
      <c r="AB122" s="199">
        <f>_xll.qlCalendarAdvance(Calendar,AB121,"1d","mf",,Trigger)</f>
        <v>42143</v>
      </c>
      <c r="AC122" s="221">
        <f>_xll.qlDayCounterYearFraction(DayCounter,SettlementDate,AB122,,,Trigger)</f>
        <v>0.4861111111111111</v>
      </c>
      <c r="AD122" s="200">
        <f t="shared" si="15"/>
        <v>1.8647344881343479E-3</v>
      </c>
      <c r="AE122" s="200">
        <f t="shared" si="16"/>
        <v>2.6458584397438287E-3</v>
      </c>
      <c r="AF122" s="171">
        <f t="shared" si="17"/>
        <v>2.476191668843367E-3</v>
      </c>
    </row>
    <row r="123" spans="10:32" x14ac:dyDescent="0.2">
      <c r="J123" s="167"/>
      <c r="K123" s="167"/>
      <c r="AB123" s="199">
        <f>_xll.qlCalendarAdvance(Calendar,AB122,"1d","mf",,Trigger)</f>
        <v>42144</v>
      </c>
      <c r="AC123" s="221">
        <f>_xll.qlDayCounterYearFraction(DayCounter,SettlementDate,AB123,,,Trigger)</f>
        <v>0.48888888888888887</v>
      </c>
      <c r="AD123" s="200">
        <f t="shared" si="15"/>
        <v>1.8647344881343479E-3</v>
      </c>
      <c r="AE123" s="200">
        <f t="shared" si="16"/>
        <v>2.6551025101770771E-3</v>
      </c>
      <c r="AF123" s="171">
        <f t="shared" si="17"/>
        <v>2.469359822684977E-3</v>
      </c>
    </row>
    <row r="124" spans="10:32" x14ac:dyDescent="0.2">
      <c r="J124" s="167"/>
      <c r="K124" s="167"/>
      <c r="AB124" s="199">
        <f>_xll.qlCalendarAdvance(Calendar,AB123,"1d","mf",,Trigger)</f>
        <v>42145</v>
      </c>
      <c r="AC124" s="221">
        <f>_xll.qlDayCounterYearFraction(DayCounter,SettlementDate,AB124,,,Trigger)</f>
        <v>0.49166666666666664</v>
      </c>
      <c r="AD124" s="200">
        <f t="shared" si="15"/>
        <v>1.8647344881343479E-3</v>
      </c>
      <c r="AE124" s="200">
        <f t="shared" si="16"/>
        <v>2.6643465806103252E-3</v>
      </c>
      <c r="AF124" s="171">
        <f t="shared" si="17"/>
        <v>2.4622891481823469E-3</v>
      </c>
    </row>
    <row r="125" spans="10:32" x14ac:dyDescent="0.2">
      <c r="J125" s="167"/>
      <c r="K125" s="167"/>
      <c r="AB125" s="199">
        <f>_xll.qlCalendarAdvance(Calendar,AB124,"1d","mf",,Trigger)</f>
        <v>42146</v>
      </c>
      <c r="AC125" s="221">
        <f>_xll.qlDayCounterYearFraction(DayCounter,SettlementDate,AB125,,,Trigger)</f>
        <v>0.49444444444444446</v>
      </c>
      <c r="AD125" s="200">
        <f t="shared" si="15"/>
        <v>1.8647344881343479E-3</v>
      </c>
      <c r="AE125" s="200">
        <f t="shared" si="16"/>
        <v>2.6735906510435736E-3</v>
      </c>
      <c r="AF125" s="171">
        <f t="shared" si="17"/>
        <v>2.4549796453354768E-3</v>
      </c>
    </row>
    <row r="126" spans="10:32" x14ac:dyDescent="0.2">
      <c r="J126" s="167"/>
      <c r="K126" s="167"/>
      <c r="AB126" s="199">
        <f>_xll.qlCalendarAdvance(Calendar,AB125,"1d","mf",,Trigger)</f>
        <v>42149</v>
      </c>
      <c r="AC126" s="221">
        <f>_xll.qlDayCounterYearFraction(DayCounter,SettlementDate,AB126,,,Trigger)</f>
        <v>0.50277777777777777</v>
      </c>
      <c r="AD126" s="200">
        <f t="shared" si="15"/>
        <v>1.8647344881343479E-3</v>
      </c>
      <c r="AE126" s="200">
        <f t="shared" si="16"/>
        <v>2.7013228623433182E-3</v>
      </c>
      <c r="AF126" s="171">
        <f t="shared" si="17"/>
        <v>2.431618166729428E-3</v>
      </c>
    </row>
    <row r="127" spans="10:32" x14ac:dyDescent="0.2">
      <c r="J127" s="167"/>
      <c r="K127" s="167"/>
      <c r="AB127" s="199">
        <f>_xll.qlCalendarAdvance(Calendar,AB126,"1d","mf",,Trigger)</f>
        <v>42150</v>
      </c>
      <c r="AC127" s="221">
        <f>_xll.qlDayCounterYearFraction(DayCounter,SettlementDate,AB127,,,Trigger)</f>
        <v>0.50555555555555554</v>
      </c>
      <c r="AD127" s="200">
        <f t="shared" si="15"/>
        <v>1.8647344881343479E-3</v>
      </c>
      <c r="AE127" s="200">
        <f t="shared" si="16"/>
        <v>2.7105669327765667E-3</v>
      </c>
      <c r="AF127" s="171">
        <f t="shared" si="17"/>
        <v>2.4233533505055981E-3</v>
      </c>
    </row>
    <row r="128" spans="10:32" x14ac:dyDescent="0.2">
      <c r="K128" s="167"/>
      <c r="AB128" s="199">
        <f>_xll.qlCalendarAdvance(Calendar,AB127,"1d","mf",,Trigger)</f>
        <v>42151</v>
      </c>
      <c r="AC128" s="221">
        <f>_xll.qlDayCounterYearFraction(DayCounter,SettlementDate,AB128,,,Trigger)</f>
        <v>0.5083333333333333</v>
      </c>
      <c r="AD128" s="200">
        <f t="shared" si="15"/>
        <v>1.8647344881343479E-3</v>
      </c>
      <c r="AE128" s="200">
        <f t="shared" si="16"/>
        <v>2.7198110032098152E-3</v>
      </c>
      <c r="AF128" s="171">
        <f t="shared" si="17"/>
        <v>2.4148497059375273E-3</v>
      </c>
    </row>
    <row r="129" spans="11:32" x14ac:dyDescent="0.2">
      <c r="K129" s="167"/>
      <c r="AB129" s="199">
        <f>_xll.qlCalendarAdvance(Calendar,AB128,"1d","mf",,Trigger)</f>
        <v>42152</v>
      </c>
      <c r="AC129" s="221">
        <f>_xll.qlDayCounterYearFraction(DayCounter,SettlementDate,AB129,,,Trigger)</f>
        <v>0.51111111111111107</v>
      </c>
      <c r="AD129" s="200">
        <f t="shared" si="15"/>
        <v>1.8647344881343479E-3</v>
      </c>
      <c r="AE129" s="200">
        <f t="shared" si="16"/>
        <v>2.7290550736430632E-3</v>
      </c>
      <c r="AF129" s="171">
        <f t="shared" si="17"/>
        <v>2.4061072330252174E-3</v>
      </c>
    </row>
    <row r="130" spans="11:32" x14ac:dyDescent="0.2">
      <c r="K130" s="167"/>
      <c r="AB130" s="199">
        <f>_xll.qlCalendarAdvance(Calendar,AB129,"1d","mf",,Trigger)</f>
        <v>42153</v>
      </c>
      <c r="AC130" s="221">
        <f>_xll.qlDayCounterYearFraction(DayCounter,SettlementDate,AB130,,,Trigger)</f>
        <v>0.51388888888888884</v>
      </c>
      <c r="AD130" s="200">
        <f t="shared" si="15"/>
        <v>1.8647344881343479E-3</v>
      </c>
      <c r="AE130" s="200">
        <f t="shared" si="16"/>
        <v>2.7382991440763112E-3</v>
      </c>
      <c r="AF130" s="171">
        <f t="shared" si="17"/>
        <v>2.3971259317686682E-3</v>
      </c>
    </row>
    <row r="131" spans="11:32" x14ac:dyDescent="0.2">
      <c r="K131" s="167"/>
      <c r="AB131" s="199">
        <f>_xll.qlCalendarAdvance(Calendar,AB130,"1d","mf",,Trigger)</f>
        <v>42156</v>
      </c>
      <c r="AC131" s="221">
        <f>_xll.qlDayCounterYearFraction(DayCounter,SettlementDate,AB131,,,Trigger)</f>
        <v>0.52222222222222225</v>
      </c>
      <c r="AD131" s="200">
        <f t="shared" si="15"/>
        <v>1.8647344881343479E-3</v>
      </c>
      <c r="AE131" s="200">
        <f t="shared" si="16"/>
        <v>2.7660313553760567E-3</v>
      </c>
      <c r="AF131" s="171">
        <f t="shared" si="17"/>
        <v>2.3687490579335753E-3</v>
      </c>
    </row>
    <row r="132" spans="11:32" ht="12" thickBot="1" x14ac:dyDescent="0.25">
      <c r="K132" s="167"/>
      <c r="AB132" s="201">
        <f>_xll.qlCalendarAdvance(Calendar,AB131,"1d","mf",,Trigger)</f>
        <v>42157</v>
      </c>
      <c r="AC132" s="222">
        <f>_xll.qlDayCounterYearFraction(DayCounter,SettlementDate,AB132,,,Trigger)</f>
        <v>0.52500000000000002</v>
      </c>
      <c r="AD132" s="202">
        <f t="shared" si="15"/>
        <v>1.8647344881343479E-3</v>
      </c>
      <c r="AE132" s="202">
        <f t="shared" si="16"/>
        <v>2.7752754258093051E-3</v>
      </c>
      <c r="AF132" s="175">
        <f t="shared" si="17"/>
        <v>2.358812443300066E-3</v>
      </c>
    </row>
    <row r="133" spans="11:32" x14ac:dyDescent="0.2">
      <c r="K133" s="167"/>
    </row>
  </sheetData>
  <mergeCells count="5">
    <mergeCell ref="N3:N5"/>
    <mergeCell ref="N9:N10"/>
    <mergeCell ref="T9:T10"/>
    <mergeCell ref="W2:Y2"/>
    <mergeCell ref="R9:R10"/>
  </mergeCells>
  <dataValidations count="3">
    <dataValidation type="list" allowBlank="1" showInputMessage="1" showErrorMessage="1" sqref="D10">
      <formula1>"linear,MonotonicCubicNaturalSpline, CubicNaturalSpline"</formula1>
    </dataValidation>
    <dataValidation type="list" allowBlank="1" showInputMessage="1" showErrorMessage="1" sqref="D11">
      <formula1>"fixing,Delta(0M;6M)extrap"</formula1>
    </dataValidation>
    <dataValidation type="list" allowBlank="1" showInputMessage="1" showErrorMessage="1" sqref="C26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"/>
  <sheetViews>
    <sheetView workbookViewId="0">
      <selection activeCell="C32" sqref="C32"/>
    </sheetView>
  </sheetViews>
  <sheetFormatPr defaultColWidth="9.5" defaultRowHeight="11.25" x14ac:dyDescent="0.2"/>
  <cols>
    <col min="1" max="2" width="3.5" style="166" customWidth="1"/>
    <col min="3" max="5" width="22.83203125" style="166" customWidth="1"/>
    <col min="6" max="6" width="9.33203125" style="166" bestFit="1" customWidth="1"/>
    <col min="7" max="8" width="14.1640625" style="166" bestFit="1" customWidth="1"/>
    <col min="9" max="9" width="10.5" style="166" bestFit="1" customWidth="1"/>
    <col min="10" max="11" width="9.33203125" style="166" bestFit="1" customWidth="1"/>
    <col min="12" max="12" width="10.5" style="166" bestFit="1" customWidth="1"/>
    <col min="13" max="13" width="10.83203125" style="166" customWidth="1"/>
    <col min="14" max="14" width="13.1640625" style="166" customWidth="1"/>
    <col min="15" max="17" width="6.83203125" style="166" customWidth="1"/>
    <col min="18" max="18" width="2.33203125" style="166" bestFit="1" customWidth="1"/>
    <col min="19" max="19" width="10.83203125" style="166" customWidth="1"/>
    <col min="20" max="20" width="2.33203125" style="166" bestFit="1" customWidth="1"/>
    <col min="21" max="21" width="10.83203125" style="166" customWidth="1"/>
    <col min="22" max="22" width="12.5" style="166" bestFit="1" customWidth="1"/>
    <col min="23" max="25" width="9.33203125" style="166" bestFit="1" customWidth="1"/>
    <col min="26" max="27" width="9.5" style="166"/>
    <col min="28" max="28" width="20.33203125" style="166" bestFit="1" customWidth="1"/>
    <col min="29" max="29" width="8.1640625" style="166" bestFit="1" customWidth="1"/>
    <col min="30" max="31" width="9.5" style="166" bestFit="1" customWidth="1"/>
    <col min="32" max="32" width="12.1640625" style="166" customWidth="1"/>
    <col min="33" max="16384" width="9.5" style="166"/>
  </cols>
  <sheetData>
    <row r="1" spans="1:32" ht="12" thickBot="1" x14ac:dyDescent="0.25"/>
    <row r="2" spans="1:32" ht="19.5" customHeight="1" x14ac:dyDescent="0.2">
      <c r="C2" s="176" t="s">
        <v>109</v>
      </c>
      <c r="D2" s="177" t="s">
        <v>94</v>
      </c>
      <c r="E2" s="177" t="s">
        <v>95</v>
      </c>
      <c r="F2" s="177" t="s">
        <v>172</v>
      </c>
      <c r="G2" s="177" t="s">
        <v>176</v>
      </c>
      <c r="H2" s="177" t="s">
        <v>177</v>
      </c>
      <c r="I2" s="177" t="s">
        <v>116</v>
      </c>
      <c r="J2" s="191" t="s">
        <v>117</v>
      </c>
      <c r="K2" s="177" t="s">
        <v>118</v>
      </c>
      <c r="L2" s="178" t="s">
        <v>129</v>
      </c>
      <c r="S2" s="217" t="s">
        <v>114</v>
      </c>
      <c r="W2" s="430" t="s">
        <v>113</v>
      </c>
      <c r="X2" s="430"/>
      <c r="Y2" s="430"/>
      <c r="AB2" s="176" t="s">
        <v>94</v>
      </c>
      <c r="AC2" s="176"/>
      <c r="AD2" s="177" t="s">
        <v>42</v>
      </c>
      <c r="AE2" s="177" t="s">
        <v>107</v>
      </c>
      <c r="AF2" s="178" t="s">
        <v>108</v>
      </c>
    </row>
    <row r="3" spans="1:32" ht="12" customHeight="1" x14ac:dyDescent="0.2">
      <c r="C3" s="360" t="str">
        <f>$D$9&amp;"LastFixing"&amp;QuoteSuffix</f>
        <v>Euribor1YLastFixing_Quote</v>
      </c>
      <c r="D3" s="361">
        <f>_xll.qlCalendarAdvance(Calendar,_xll.qlLastFixingQuoteReferenceDate($C$3),_xll.qlInterestRateIndexFixingDays($D$9)&amp;"D","f",,LastFixingsTrigger)</f>
        <v>41990</v>
      </c>
      <c r="E3" s="361">
        <f>_xll.qlInterestRateIndexMaturity($D$9,D3)</f>
        <v>42355</v>
      </c>
      <c r="F3" s="391">
        <f>'1Y Delta'!V31</f>
        <v>3.9541121612286251E-3</v>
      </c>
      <c r="G3" s="385">
        <f>_xll.qlDayCounterYearFraction(DayCounter,SettlementDate,D3,,,Trigger)</f>
        <v>6.1111111111111109E-2</v>
      </c>
      <c r="H3" s="385">
        <f>_xll.qlDayCounterYearFraction(DayCounter,SettlementDate,E3,,,Trigger)</f>
        <v>1.075</v>
      </c>
      <c r="I3" s="385">
        <f>H3-G3</f>
        <v>1.0138888888888888</v>
      </c>
      <c r="J3" s="385">
        <f>(H3^2-G3^2)/2</f>
        <v>0.57594521604938265</v>
      </c>
      <c r="K3" s="385">
        <f>(H3^3-G3^3)/3</f>
        <v>0.41402288380201185</v>
      </c>
      <c r="L3" s="362" t="b">
        <f>IF(D11="fixing",TRUE,FALSE)</f>
        <v>0</v>
      </c>
      <c r="N3" s="431" t="s">
        <v>110</v>
      </c>
      <c r="O3" s="183">
        <f t="array" ref="O3:O5">_xll.ohFilter(K3:K7,L3:L7)</f>
        <v>0.34741601651806114</v>
      </c>
      <c r="P3" s="184">
        <f t="array" ref="P3:P5">_xll.ohFilter(J3:J7,L3:L7)</f>
        <v>0.51398533950617276</v>
      </c>
      <c r="Q3" s="185">
        <f t="array" ref="Q3:Q5">_xll.ohFilter(I3:I7,L3:L7)</f>
        <v>1.0138888888888888</v>
      </c>
      <c r="R3" s="179"/>
      <c r="S3" s="187">
        <f t="array" ref="S3:S5">MMULT(W3:Y5,U3:U5)</f>
        <v>6.3079953479620865E-4</v>
      </c>
      <c r="T3" s="188"/>
      <c r="U3" s="170">
        <f t="array" ref="U3:U5">_xll.ohFilter(F3:F7,L3:L7)</f>
        <v>3.9541121612286251E-3</v>
      </c>
      <c r="W3" s="183">
        <f t="array" ref="W3:Y5">MINVERSE(O3:Q5)</f>
        <v>7.6264882136908776</v>
      </c>
      <c r="X3" s="184">
        <v>-15.466006824412226</v>
      </c>
      <c r="Y3" s="185">
        <v>7.8180991609652795</v>
      </c>
      <c r="AB3" s="196">
        <f>SettlementDate</f>
        <v>41968</v>
      </c>
      <c r="AC3" s="221">
        <f>_xll.qlDayCounterYearFraction(DayCounter,SettlementDate,AB3,,,Trigger)</f>
        <v>0</v>
      </c>
      <c r="AD3" s="197">
        <f t="shared" ref="AD3:AD66" si="0">$S$13</f>
        <v>3.899946241211795E-3</v>
      </c>
      <c r="AE3" s="197">
        <f t="shared" ref="AE3:AE21" si="1">$S$10+$S$9*AC3</f>
        <v>3.395717196130299E-3</v>
      </c>
      <c r="AF3" s="198">
        <f t="shared" ref="AF3:AF21" si="2">($S$5+$S$4*AC3+$S$3*AC3^2)</f>
        <v>3.5855127377437176E-3</v>
      </c>
    </row>
    <row r="4" spans="1:32" ht="12" customHeight="1" x14ac:dyDescent="0.2">
      <c r="A4" s="166">
        <v>0</v>
      </c>
      <c r="B4" s="166">
        <f>A4+12</f>
        <v>12</v>
      </c>
      <c r="C4" s="168" t="str">
        <f>"Delta("&amp;A4&amp;"M,"&amp;B4&amp;"M)"</f>
        <v>Delta(0M,12M)</v>
      </c>
      <c r="D4" s="169">
        <f>SettlementDate</f>
        <v>41968</v>
      </c>
      <c r="E4" s="169">
        <f>_xll.qlInterestRateIndexMaturity($D$9,D4)</f>
        <v>42333</v>
      </c>
      <c r="F4" s="170">
        <f t="array" ref="F4:F7">Delta1Y</f>
        <v>3.9541121612286251E-3</v>
      </c>
      <c r="G4" s="221">
        <f>_xll.qlDayCounterYearFraction(DayCounter,SettlementDate,D4,,,Trigger)</f>
        <v>0</v>
      </c>
      <c r="H4" s="221">
        <f>_xll.qlDayCounterYearFraction(DayCounter,SettlementDate,E4,,,Trigger)</f>
        <v>1.0138888888888888</v>
      </c>
      <c r="I4" s="221">
        <f>H4-G4</f>
        <v>1.0138888888888888</v>
      </c>
      <c r="J4" s="221">
        <f>(H4^2-G4^2)/2</f>
        <v>0.51398533950617276</v>
      </c>
      <c r="K4" s="221">
        <f>(H4^3-G4^3)/3</f>
        <v>0.34741601651806114</v>
      </c>
      <c r="L4" s="203" t="b">
        <f>IF(D11="fixing",FALSE,TRUE)</f>
        <v>1</v>
      </c>
      <c r="N4" s="431"/>
      <c r="O4" s="183">
        <v>0.67633534093507086</v>
      </c>
      <c r="P4" s="184">
        <v>0.77309027777777772</v>
      </c>
      <c r="Q4" s="185">
        <v>1.0138888888888888</v>
      </c>
      <c r="R4" s="180" t="s">
        <v>40</v>
      </c>
      <c r="S4" s="187">
        <v>1.9387863077200557E-4</v>
      </c>
      <c r="T4" s="180" t="s">
        <v>41</v>
      </c>
      <c r="U4" s="170">
        <v>4.2118292287147228E-3</v>
      </c>
      <c r="W4" s="183">
        <v>-13.540843236433146</v>
      </c>
      <c r="X4" s="184">
        <v>23.492676583932191</v>
      </c>
      <c r="Y4" s="185">
        <v>-9.9246425460031471</v>
      </c>
      <c r="AB4" s="199">
        <f>_xll.qlCalendarAdvance(Calendar,AB3,"1d","mf",,Trigger)</f>
        <v>41969</v>
      </c>
      <c r="AC4" s="221">
        <f>_xll.qlDayCounterYearFraction(DayCounter,SettlementDate,AB4,,,Trigger)</f>
        <v>2.7777777777777779E-3</v>
      </c>
      <c r="AD4" s="200">
        <f t="shared" si="0"/>
        <v>3.899946241211795E-3</v>
      </c>
      <c r="AE4" s="200">
        <f t="shared" si="1"/>
        <v>3.3984800950074578E-3</v>
      </c>
      <c r="AF4" s="171">
        <f t="shared" si="2"/>
        <v>3.5860561567762229E-3</v>
      </c>
    </row>
    <row r="5" spans="1:32" ht="12" customHeight="1" x14ac:dyDescent="0.2">
      <c r="A5" s="182">
        <v>3</v>
      </c>
      <c r="B5" s="166">
        <f t="shared" ref="B5:B7" si="3">A5+12</f>
        <v>15</v>
      </c>
      <c r="C5" s="168" t="str">
        <f>"Delta("&amp;A5&amp;"M,"&amp;B5&amp;"M)"</f>
        <v>Delta(3M,15M)</v>
      </c>
      <c r="D5" s="169">
        <f>_xll.qlCalendarAdvance(Calendar,SettlementDate,A5&amp;"M","f")</f>
        <v>42060</v>
      </c>
      <c r="E5" s="169">
        <f>_xll.qlInterestRateIndexMaturity($D$9,D5)</f>
        <v>42425</v>
      </c>
      <c r="F5" s="170">
        <v>4.2118292287147228E-3</v>
      </c>
      <c r="G5" s="221">
        <f>_xll.qlDayCounterYearFraction(DayCounter,SettlementDate,D5,,,Trigger)</f>
        <v>0.25555555555555554</v>
      </c>
      <c r="H5" s="221">
        <f>_xll.qlDayCounterYearFraction(DayCounter,SettlementDate,E5,,,Trigger)</f>
        <v>1.2694444444444444</v>
      </c>
      <c r="I5" s="221">
        <f>H5-G5</f>
        <v>1.0138888888888888</v>
      </c>
      <c r="J5" s="221">
        <f>(H5^2-G5^2)/2</f>
        <v>0.77309027777777772</v>
      </c>
      <c r="K5" s="221">
        <f>(H5^3-G5^3)/3</f>
        <v>0.67633534093507086</v>
      </c>
      <c r="L5" s="203" t="b">
        <v>1</v>
      </c>
      <c r="N5" s="431"/>
      <c r="O5" s="183">
        <v>1.1269546039094649</v>
      </c>
      <c r="P5" s="184">
        <v>1.027962962962963</v>
      </c>
      <c r="Q5" s="185">
        <v>1.0166666666666666</v>
      </c>
      <c r="R5" s="182"/>
      <c r="S5" s="187">
        <v>3.5855127377437176E-3</v>
      </c>
      <c r="T5" s="180"/>
      <c r="U5" s="170">
        <v>4.5554537749989132E-3</v>
      </c>
      <c r="W5" s="183">
        <v>5.2374878658301069</v>
      </c>
      <c r="X5" s="184">
        <v>-6.6099480337209782</v>
      </c>
      <c r="Y5" s="185">
        <v>2.3523168340988194</v>
      </c>
      <c r="AB5" s="199">
        <f>_xll.qlCalendarAdvance(Calendar,AB4,"1d","mf",,Trigger)</f>
        <v>41970</v>
      </c>
      <c r="AC5" s="221">
        <f>_xll.qlDayCounterYearFraction(DayCounter,SettlementDate,AB5,,,Trigger)</f>
        <v>5.5555555555555558E-3</v>
      </c>
      <c r="AD5" s="200">
        <f t="shared" si="0"/>
        <v>3.899946241211795E-3</v>
      </c>
      <c r="AE5" s="200">
        <f t="shared" si="1"/>
        <v>3.4012429938846166E-3</v>
      </c>
      <c r="AF5" s="171">
        <f t="shared" si="2"/>
        <v>3.5866093103694508E-3</v>
      </c>
    </row>
    <row r="6" spans="1:32" ht="12" customHeight="1" x14ac:dyDescent="0.2">
      <c r="A6" s="182">
        <v>6</v>
      </c>
      <c r="B6" s="216">
        <f t="shared" si="3"/>
        <v>18</v>
      </c>
      <c r="C6" s="168" t="str">
        <f>"Delta("&amp;A6&amp;"M,"&amp;B6&amp;"M)"</f>
        <v>Delta(6M,18M)</v>
      </c>
      <c r="D6" s="169">
        <f>_xll.qlCalendarAdvance(Calendar,SettlementDate,A6&amp;"M","f")</f>
        <v>42149</v>
      </c>
      <c r="E6" s="169">
        <f>_xll.qlInterestRateIndexMaturity($D$9,D6)</f>
        <v>42515</v>
      </c>
      <c r="F6" s="170">
        <v>4.5554537749989132E-3</v>
      </c>
      <c r="G6" s="221">
        <f>_xll.qlDayCounterYearFraction(DayCounter,SettlementDate,D6,,,Trigger)</f>
        <v>0.50277777777777777</v>
      </c>
      <c r="H6" s="221">
        <f>_xll.qlDayCounterYearFraction(DayCounter,SettlementDate,E6,,,Trigger)</f>
        <v>1.5194444444444444</v>
      </c>
      <c r="I6" s="221">
        <f>H6-G6</f>
        <v>1.0166666666666666</v>
      </c>
      <c r="J6" s="221">
        <f>(H6^2-G6^2)/2</f>
        <v>1.027962962962963</v>
      </c>
      <c r="K6" s="221">
        <f>(H6^3-G6^3)/3</f>
        <v>1.1269546039094649</v>
      </c>
      <c r="L6" s="203" t="b">
        <v>1</v>
      </c>
      <c r="S6" s="189"/>
      <c r="T6" s="218"/>
      <c r="U6" s="190"/>
      <c r="AB6" s="199">
        <f>_xll.qlCalendarAdvance(Calendar,AB5,"1d","mf",,Trigger)</f>
        <v>41971</v>
      </c>
      <c r="AC6" s="221">
        <f>_xll.qlDayCounterYearFraction(DayCounter,SettlementDate,AB6,,,Trigger)</f>
        <v>8.3333333333333332E-3</v>
      </c>
      <c r="AD6" s="200">
        <f t="shared" si="0"/>
        <v>3.899946241211795E-3</v>
      </c>
      <c r="AE6" s="200">
        <f t="shared" si="1"/>
        <v>3.4040058927617754E-3</v>
      </c>
      <c r="AF6" s="171">
        <f t="shared" si="2"/>
        <v>3.5871721985234004E-3</v>
      </c>
    </row>
    <row r="7" spans="1:32" ht="12" customHeight="1" thickBot="1" x14ac:dyDescent="0.25">
      <c r="A7" s="182">
        <v>12</v>
      </c>
      <c r="B7" s="216">
        <f t="shared" si="3"/>
        <v>24</v>
      </c>
      <c r="C7" s="172" t="str">
        <f>"Delta("&amp;A7&amp;"M,"&amp;B7&amp;"M)"</f>
        <v>Delta(12M,24M)</v>
      </c>
      <c r="D7" s="173">
        <f>_xll.qlCalendarAdvance(Calendar,SettlementDate,A7&amp;"M","f")</f>
        <v>42333</v>
      </c>
      <c r="E7" s="173">
        <f>_xll.qlInterestRateIndexMaturity($D$9,D7)</f>
        <v>42699</v>
      </c>
      <c r="F7" s="174">
        <v>5.0011185969668125E-3</v>
      </c>
      <c r="G7" s="222">
        <f>_xll.qlDayCounterYearFraction(DayCounter,SettlementDate,D7,,,Trigger)</f>
        <v>1.0138888888888888</v>
      </c>
      <c r="H7" s="222">
        <f>_xll.qlDayCounterYearFraction(DayCounter,SettlementDate,E7,,,Trigger)</f>
        <v>2.0305555555555554</v>
      </c>
      <c r="I7" s="222">
        <f>H7-G7</f>
        <v>1.0166666666666666</v>
      </c>
      <c r="J7" s="222">
        <f>(H7^2-G7^2)/2</f>
        <v>1.5475925925925922</v>
      </c>
      <c r="K7" s="222">
        <f>(H7^3-G7^3)/3</f>
        <v>2.4433496656378595</v>
      </c>
      <c r="L7" s="204" t="b">
        <v>0</v>
      </c>
      <c r="S7" s="189"/>
      <c r="T7" s="218"/>
      <c r="U7" s="190"/>
      <c r="AB7" s="199">
        <f>_xll.qlCalendarAdvance(Calendar,AB6,"1d","mf",,Trigger)</f>
        <v>41974</v>
      </c>
      <c r="AC7" s="221">
        <f>_xll.qlDayCounterYearFraction(DayCounter,SettlementDate,AB7,,,Trigger)</f>
        <v>1.6666666666666666E-2</v>
      </c>
      <c r="AD7" s="200">
        <f t="shared" si="0"/>
        <v>3.899946241211795E-3</v>
      </c>
      <c r="AE7" s="200">
        <f t="shared" si="1"/>
        <v>3.4122945893932523E-3</v>
      </c>
      <c r="AF7" s="171">
        <f t="shared" si="2"/>
        <v>3.5889192703495833E-3</v>
      </c>
    </row>
    <row r="8" spans="1:32" ht="12" customHeight="1" thickBot="1" x14ac:dyDescent="0.25">
      <c r="S8" s="219" t="s">
        <v>115</v>
      </c>
      <c r="T8" s="218"/>
      <c r="U8" s="190"/>
      <c r="AB8" s="199">
        <f>_xll.qlCalendarAdvance(Calendar,AB7,"1d","mf",,Trigger)</f>
        <v>41975</v>
      </c>
      <c r="AC8" s="221">
        <f>_xll.qlDayCounterYearFraction(DayCounter,SettlementDate,AB8,,,Trigger)</f>
        <v>1.9444444444444445E-2</v>
      </c>
      <c r="AD8" s="200">
        <f t="shared" si="0"/>
        <v>3.899946241211795E-3</v>
      </c>
      <c r="AE8" s="200">
        <f t="shared" si="1"/>
        <v>3.4150574882704111E-3</v>
      </c>
      <c r="AF8" s="171">
        <f t="shared" si="2"/>
        <v>3.5895210967464221E-3</v>
      </c>
    </row>
    <row r="9" spans="1:32" ht="12" customHeight="1" x14ac:dyDescent="0.2">
      <c r="C9" s="176" t="s">
        <v>127</v>
      </c>
      <c r="D9" s="214" t="s">
        <v>148</v>
      </c>
      <c r="N9" s="430" t="s">
        <v>111</v>
      </c>
      <c r="O9" s="220"/>
      <c r="P9" s="183">
        <f t="array" ref="P9:P10">_xll.ohFilter(J3:J7,L3:L7)</f>
        <v>0.51398533950617276</v>
      </c>
      <c r="Q9" s="185">
        <f t="array" ref="Q9:Q10">_xll.ohFilter(I3:I7,L3:L7)</f>
        <v>1.0138888888888888</v>
      </c>
      <c r="R9" s="432" t="s">
        <v>40</v>
      </c>
      <c r="S9" s="187">
        <f t="array" ref="S9:S10">MMULT(W9:X10,U9:U10)</f>
        <v>9.9464359577719486E-4</v>
      </c>
      <c r="T9" s="432" t="s">
        <v>41</v>
      </c>
      <c r="U9" s="170">
        <f t="array" ref="U9:U10">_xll.ohFilter(F3:F7,L3:L7)</f>
        <v>3.9541121612286251E-3</v>
      </c>
      <c r="W9" s="183">
        <f t="array" ref="W9:X10">MINVERSE(P9:Q10)</f>
        <v>-3.8594401429422267</v>
      </c>
      <c r="X9" s="185">
        <v>3.8594401429422267</v>
      </c>
      <c r="AB9" s="199">
        <f>_xll.qlCalendarAdvance(Calendar,AB8,"1d","mf",,Trigger)</f>
        <v>41976</v>
      </c>
      <c r="AC9" s="221">
        <f>_xll.qlDayCounterYearFraction(DayCounter,SettlementDate,AB9,,,Trigger)</f>
        <v>2.2222222222222223E-2</v>
      </c>
      <c r="AD9" s="200">
        <f t="shared" si="0"/>
        <v>3.899946241211795E-3</v>
      </c>
      <c r="AE9" s="200">
        <f t="shared" si="1"/>
        <v>3.4178203871475699E-3</v>
      </c>
      <c r="AF9" s="171">
        <f t="shared" si="2"/>
        <v>3.5901326577039826E-3</v>
      </c>
    </row>
    <row r="10" spans="1:32" ht="12" customHeight="1" x14ac:dyDescent="0.2">
      <c r="C10" s="194" t="s">
        <v>175</v>
      </c>
      <c r="D10" s="359" t="s">
        <v>103</v>
      </c>
      <c r="N10" s="430"/>
      <c r="O10" s="220"/>
      <c r="P10" s="183">
        <v>0.77309027777777772</v>
      </c>
      <c r="Q10" s="185">
        <v>1.0138888888888888</v>
      </c>
      <c r="R10" s="432"/>
      <c r="S10" s="187">
        <v>3.395717196130299E-3</v>
      </c>
      <c r="T10" s="432"/>
      <c r="U10" s="170">
        <v>4.2118292287147228E-3</v>
      </c>
      <c r="W10" s="183">
        <v>2.9428231089934478</v>
      </c>
      <c r="X10" s="185">
        <v>-1.9565217391304341</v>
      </c>
      <c r="AB10" s="199">
        <f>_xll.qlCalendarAdvance(Calendar,AB9,"1d","mf",,Trigger)</f>
        <v>41977</v>
      </c>
      <c r="AC10" s="221">
        <f>_xll.qlDayCounterYearFraction(DayCounter,SettlementDate,AB10,,,Trigger)</f>
        <v>2.5000000000000001E-2</v>
      </c>
      <c r="AD10" s="200">
        <f t="shared" si="0"/>
        <v>3.899946241211795E-3</v>
      </c>
      <c r="AE10" s="200">
        <f t="shared" si="1"/>
        <v>3.4205832860247287E-3</v>
      </c>
      <c r="AF10" s="171">
        <f t="shared" si="2"/>
        <v>3.5907539532222654E-3</v>
      </c>
    </row>
    <row r="11" spans="1:32" ht="12" customHeight="1" thickBot="1" x14ac:dyDescent="0.25">
      <c r="C11" s="194" t="s">
        <v>174</v>
      </c>
      <c r="D11" s="215" t="s">
        <v>186</v>
      </c>
      <c r="S11" s="189"/>
      <c r="T11" s="218"/>
      <c r="U11" s="190"/>
      <c r="AB11" s="199">
        <f>_xll.qlCalendarAdvance(Calendar,AB10,"1d","mf",,Trigger)</f>
        <v>41978</v>
      </c>
      <c r="AC11" s="221">
        <f>_xll.qlDayCounterYearFraction(DayCounter,SettlementDate,AB11,,,Trigger)</f>
        <v>2.7777777777777776E-2</v>
      </c>
      <c r="AD11" s="200">
        <f t="shared" si="0"/>
        <v>3.899946241211795E-3</v>
      </c>
      <c r="AE11" s="200">
        <f t="shared" si="1"/>
        <v>3.4233461849018879E-3</v>
      </c>
      <c r="AF11" s="171">
        <f t="shared" si="2"/>
        <v>3.5913849833012703E-3</v>
      </c>
    </row>
    <row r="12" spans="1:32" ht="12" customHeight="1" thickBot="1" x14ac:dyDescent="0.25">
      <c r="J12" s="399" t="s">
        <v>162</v>
      </c>
      <c r="K12" s="400"/>
      <c r="L12" s="401"/>
      <c r="S12" s="217" t="s">
        <v>38</v>
      </c>
      <c r="T12" s="218"/>
      <c r="U12" s="190"/>
      <c r="AB12" s="199">
        <f>_xll.qlCalendarAdvance(Calendar,AB11,"1d","mf",,Trigger)</f>
        <v>41981</v>
      </c>
      <c r="AC12" s="221">
        <f>_xll.qlDayCounterYearFraction(DayCounter,SettlementDate,AB12,,,Trigger)</f>
        <v>3.6111111111111108E-2</v>
      </c>
      <c r="AD12" s="200">
        <f t="shared" si="0"/>
        <v>3.899946241211795E-3</v>
      </c>
      <c r="AE12" s="200">
        <f t="shared" si="1"/>
        <v>3.4316348815333643E-3</v>
      </c>
      <c r="AF12" s="171">
        <f t="shared" si="2"/>
        <v>3.5933364809026184E-3</v>
      </c>
    </row>
    <row r="13" spans="1:32" ht="12" customHeight="1" thickBot="1" x14ac:dyDescent="0.25">
      <c r="C13" s="176" t="s">
        <v>119</v>
      </c>
      <c r="D13" s="177" t="s">
        <v>94</v>
      </c>
      <c r="E13" s="177" t="s">
        <v>95</v>
      </c>
      <c r="F13" s="191" t="s">
        <v>168</v>
      </c>
      <c r="G13" s="191" t="s">
        <v>169</v>
      </c>
      <c r="H13" s="177" t="s">
        <v>170</v>
      </c>
      <c r="I13" s="191" t="s">
        <v>171</v>
      </c>
      <c r="J13" s="405" t="s">
        <v>112</v>
      </c>
      <c r="K13" s="405" t="s">
        <v>111</v>
      </c>
      <c r="L13" s="405" t="s">
        <v>149</v>
      </c>
      <c r="N13" s="390" t="s">
        <v>112</v>
      </c>
      <c r="Q13" s="186">
        <f t="array" ref="Q13">_xll.ohFilter(I3:I7,L3:L7)</f>
        <v>1.0138888888888888</v>
      </c>
      <c r="R13" s="390" t="s">
        <v>40</v>
      </c>
      <c r="S13" s="187">
        <f>MMULT(W13,U13)</f>
        <v>3.899946241211795E-3</v>
      </c>
      <c r="T13" s="390" t="s">
        <v>41</v>
      </c>
      <c r="U13" s="170">
        <f t="array" ref="U13">_xll.ohFilter(F3:F7,L3:L7)</f>
        <v>3.9541121612286251E-3</v>
      </c>
      <c r="W13" s="186">
        <f>MINVERSE(Q13)</f>
        <v>0.98630136986301375</v>
      </c>
      <c r="AB13" s="199">
        <f>_xll.qlCalendarAdvance(Calendar,AB12,"1d","mf",,Trigger)</f>
        <v>41982</v>
      </c>
      <c r="AC13" s="221">
        <f>_xll.qlDayCounterYearFraction(DayCounter,SettlementDate,AB13,,,Trigger)</f>
        <v>3.888888888888889E-2</v>
      </c>
      <c r="AD13" s="200">
        <f t="shared" si="0"/>
        <v>3.899946241211795E-3</v>
      </c>
      <c r="AE13" s="200">
        <f t="shared" si="1"/>
        <v>3.4343977804105232E-3</v>
      </c>
      <c r="AF13" s="171">
        <f t="shared" si="2"/>
        <v>3.594006449224512E-3</v>
      </c>
    </row>
    <row r="14" spans="1:32" ht="12" customHeight="1" x14ac:dyDescent="0.2">
      <c r="C14" s="211" t="s">
        <v>46</v>
      </c>
      <c r="D14" s="205">
        <f t="shared" ref="D14:D29" si="4">SettlementDate</f>
        <v>41968</v>
      </c>
      <c r="E14" s="206">
        <f>_xll.qlCalendarAdvance(Calendar,SettlementDate,C14,"Following",,Trigger)</f>
        <v>41969</v>
      </c>
      <c r="F14" s="389">
        <f>_xll.qlDayCounterYearFraction(DayCounter,D14,E14,,,Trigger)</f>
        <v>2.7777777777777779E-3</v>
      </c>
      <c r="G14" s="382">
        <f>_xll.qlYieldTSDiscount(Discounting,D14,,Trigger)</f>
        <v>1</v>
      </c>
      <c r="H14" s="382">
        <f>_xll.qlYieldTSDiscount(Discounting,E14,,Trigger)</f>
        <v>1.0000008657060466</v>
      </c>
      <c r="I14" s="397">
        <f>(G14/H14-1)/F14</f>
        <v>-3.1165390700138573E-4</v>
      </c>
      <c r="J14" s="393">
        <f>((1+I14*F14)*EXP($S$13*F14)-1)/F14</f>
        <v>3.5883100824296577E-3</v>
      </c>
      <c r="K14" s="393">
        <f>((1+F14*I14)*EXP($S$10*F14+0.5*$S$9*F14^2)-1)/F14</f>
        <v>3.0854578258754373E-3</v>
      </c>
      <c r="L14" s="393">
        <f>((1+F14*I14)*EXP($S$5*F14+0.5*$S$4*F14^2+1/3*$S$3*F14^3)-1)/F14</f>
        <v>3.2741444829742505E-3</v>
      </c>
      <c r="AB14" s="199">
        <f>_xll.qlCalendarAdvance(Calendar,AB13,"1d","mf",,Trigger)</f>
        <v>41983</v>
      </c>
      <c r="AC14" s="221">
        <f>_xll.qlDayCounterYearFraction(DayCounter,SettlementDate,AB14,,,Trigger)</f>
        <v>4.1666666666666664E-2</v>
      </c>
      <c r="AD14" s="200">
        <f t="shared" si="0"/>
        <v>3.899946241211795E-3</v>
      </c>
      <c r="AE14" s="200">
        <f t="shared" si="1"/>
        <v>3.437160679287682E-3</v>
      </c>
      <c r="AF14" s="171">
        <f t="shared" si="2"/>
        <v>3.5946861521071278E-3</v>
      </c>
    </row>
    <row r="15" spans="1:32" ht="12" customHeight="1" x14ac:dyDescent="0.2">
      <c r="C15" s="209" t="s">
        <v>47</v>
      </c>
      <c r="D15" s="169">
        <f>SettlementDate</f>
        <v>41968</v>
      </c>
      <c r="E15" s="207">
        <f>_xll.qlCalendarAdvance(Calendar,SettlementDate,C15,"Following",,Trigger)</f>
        <v>41975</v>
      </c>
      <c r="F15" s="221">
        <f>_xll.qlDayCounterYearFraction(DayCounter,D15,E15,,,Trigger)</f>
        <v>1.9444444444444445E-2</v>
      </c>
      <c r="G15" s="383">
        <f>_xll.qlYieldTSDiscount(Discounting,D15,,Trigger)</f>
        <v>1</v>
      </c>
      <c r="H15" s="387">
        <f>_xll.qlYieldTSDiscount(Discounting,E15,,Trigger)</f>
        <v>0.99999319449075941</v>
      </c>
      <c r="I15" s="397">
        <f t="shared" ref="I15:I17" si="5">(G15/H15-1)/F15</f>
        <v>3.5000000001085747E-4</v>
      </c>
      <c r="J15" s="394">
        <f t="shared" ref="J15:J17" si="6">((1+I15*F15)*EXP($S$13*F15)-1)/F15</f>
        <v>4.2501206581998675E-3</v>
      </c>
      <c r="K15" s="394">
        <f t="shared" ref="K15:K17" si="7">((1+F15*I15)*EXP($S$10*F15+0.5*$S$9*F15^2)-1)/F15</f>
        <v>3.7555232663574346E-3</v>
      </c>
      <c r="L15" s="394">
        <f t="shared" ref="L15:L17" si="8">((1+F15*I15)*EXP($S$5*F15+0.5*$S$4*F15^2+1/3*$S$3*F15^3)-1)/F15</f>
        <v>3.9376267112637264E-3</v>
      </c>
      <c r="AB15" s="199">
        <f>_xll.qlCalendarAdvance(Calendar,AB14,"1d","mf",,Trigger)</f>
        <v>41984</v>
      </c>
      <c r="AC15" s="221">
        <f>_xll.qlDayCounterYearFraction(DayCounter,SettlementDate,AB15,,,Trigger)</f>
        <v>4.4444444444444446E-2</v>
      </c>
      <c r="AD15" s="200">
        <f t="shared" si="0"/>
        <v>3.899946241211795E-3</v>
      </c>
      <c r="AE15" s="200">
        <f t="shared" si="1"/>
        <v>3.4399235781648408E-3</v>
      </c>
      <c r="AF15" s="171">
        <f t="shared" si="2"/>
        <v>3.5953755895504658E-3</v>
      </c>
    </row>
    <row r="16" spans="1:32" ht="12" customHeight="1" x14ac:dyDescent="0.2">
      <c r="C16" s="209" t="s">
        <v>48</v>
      </c>
      <c r="D16" s="169">
        <f t="shared" si="4"/>
        <v>41968</v>
      </c>
      <c r="E16" s="207">
        <f>_xll.qlCalendarAdvance(Calendar,SettlementDate,C16,"Following",,Trigger)</f>
        <v>41982</v>
      </c>
      <c r="F16" s="221">
        <f>_xll.qlDayCounterYearFraction(DayCounter,D16,E16,,,Trigger)</f>
        <v>3.888888888888889E-2</v>
      </c>
      <c r="G16" s="383">
        <f>_xll.qlYieldTSDiscount(Discounting,D16,,Trigger)</f>
        <v>1</v>
      </c>
      <c r="H16" s="387">
        <f>_xll.qlYieldTSDiscount(Discounting,E16,,Trigger)</f>
        <v>0.99999455558519146</v>
      </c>
      <c r="I16" s="397">
        <f t="shared" si="5"/>
        <v>1.4000000015279568E-4</v>
      </c>
      <c r="J16" s="394">
        <f t="shared" si="6"/>
        <v>4.0402632328140342E-3</v>
      </c>
      <c r="K16" s="394">
        <f t="shared" si="7"/>
        <v>3.5553028659096597E-3</v>
      </c>
      <c r="L16" s="394">
        <f t="shared" si="8"/>
        <v>3.7298706984018842E-3</v>
      </c>
      <c r="AB16" s="199">
        <f>_xll.qlCalendarAdvance(Calendar,AB15,"1d","mf",,Trigger)</f>
        <v>41985</v>
      </c>
      <c r="AC16" s="221">
        <f>_xll.qlDayCounterYearFraction(DayCounter,SettlementDate,AB16,,,Trigger)</f>
        <v>4.7222222222222221E-2</v>
      </c>
      <c r="AD16" s="200">
        <f t="shared" si="0"/>
        <v>3.899946241211795E-3</v>
      </c>
      <c r="AE16" s="200">
        <f t="shared" si="1"/>
        <v>3.442686477042E-3</v>
      </c>
      <c r="AF16" s="171">
        <f t="shared" si="2"/>
        <v>3.5960747615545264E-3</v>
      </c>
    </row>
    <row r="17" spans="3:32" ht="12" customHeight="1" x14ac:dyDescent="0.2">
      <c r="C17" s="209" t="s">
        <v>49</v>
      </c>
      <c r="D17" s="169">
        <f t="shared" si="4"/>
        <v>41968</v>
      </c>
      <c r="E17" s="207">
        <f>_xll.qlCalendarAdvance(Calendar,SettlementDate,C17,"Following",,Trigger)</f>
        <v>41989</v>
      </c>
      <c r="F17" s="221">
        <f>_xll.qlDayCounterYearFraction(DayCounter,D17,E17,,,Trigger)</f>
        <v>5.8333333333333334E-2</v>
      </c>
      <c r="G17" s="383">
        <f>_xll.qlYieldTSDiscount(Discounting,D17,,Trigger)</f>
        <v>1</v>
      </c>
      <c r="H17" s="387">
        <f>_xll.qlYieldTSDiscount(Discounting,E17,,Trigger)</f>
        <v>0.99999183340001385</v>
      </c>
      <c r="I17" s="397">
        <f t="shared" si="5"/>
        <v>1.4000000022892526E-4</v>
      </c>
      <c r="J17" s="394">
        <f t="shared" si="6"/>
        <v>4.0404217410358201E-3</v>
      </c>
      <c r="K17" s="394">
        <f t="shared" si="7"/>
        <v>3.5650977175689341E-3</v>
      </c>
      <c r="L17" s="394">
        <f t="shared" si="8"/>
        <v>3.7322886820057022E-3</v>
      </c>
      <c r="AB17" s="199">
        <f>_xll.qlCalendarAdvance(Calendar,AB16,"1d","mf",,Trigger)</f>
        <v>41988</v>
      </c>
      <c r="AC17" s="221">
        <f>_xll.qlDayCounterYearFraction(DayCounter,SettlementDate,AB17,,,Trigger)</f>
        <v>5.5555555555555552E-2</v>
      </c>
      <c r="AD17" s="200">
        <f t="shared" si="0"/>
        <v>3.899946241211795E-3</v>
      </c>
      <c r="AE17" s="200">
        <f t="shared" si="1"/>
        <v>3.4509751736734764E-3</v>
      </c>
      <c r="AF17" s="171">
        <f t="shared" si="2"/>
        <v>3.5982306849310394E-3</v>
      </c>
    </row>
    <row r="18" spans="3:32" ht="12" customHeight="1" x14ac:dyDescent="0.2">
      <c r="C18" s="209" t="s">
        <v>43</v>
      </c>
      <c r="D18" s="169">
        <f t="shared" si="4"/>
        <v>41968</v>
      </c>
      <c r="E18" s="207">
        <f>_xll.qlCalendarAdvance(Calendar,SettlementDate,C18,"Following",,Trigger)</f>
        <v>42002</v>
      </c>
      <c r="F18" s="221">
        <f>_xll.qlDayCounterYearFraction(DayCounter,D18,E18,,,Trigger)</f>
        <v>9.4444444444444442E-2</v>
      </c>
      <c r="G18" s="383">
        <f>_xll.qlYieldTSDiscount(Discounting,D18,,Trigger)</f>
        <v>1</v>
      </c>
      <c r="H18" s="387">
        <f>_xll.qlYieldTSDiscount(Discounting,E18,,Trigger)</f>
        <v>1.0000028333413611</v>
      </c>
      <c r="I18" s="397">
        <f t="shared" ref="I18:I29" si="9">(G18/H18-1)/F18</f>
        <v>-2.9999999999491219E-5</v>
      </c>
      <c r="J18" s="394">
        <f t="shared" ref="J18:J29" si="10">((1+I18*F18)*EXP($S$13*F18)-1)/F18</f>
        <v>3.8706535077187251E-3</v>
      </c>
      <c r="K18" s="394">
        <f t="shared" ref="K18:K29" si="11">((1+F18*I18)*EXP($S$10*F18+0.5*$S$9*F18^2)-1)/F18</f>
        <v>3.4132364638790194E-3</v>
      </c>
      <c r="L18" s="394">
        <f t="shared" ref="L18:L29" si="12">((1+F18*I18)*EXP($S$5*F18+0.5*$S$4*F18^2+1/3*$S$3*F18^3)-1)/F18</f>
        <v>3.5671443455276941E-3</v>
      </c>
      <c r="AB18" s="199">
        <f>_xll.qlCalendarAdvance(Calendar,AB17,"1d","mf",,Trigger)</f>
        <v>41989</v>
      </c>
      <c r="AC18" s="221">
        <f>_xll.qlDayCounterYearFraction(DayCounter,SettlementDate,AB18,,,Trigger)</f>
        <v>5.8333333333333334E-2</v>
      </c>
      <c r="AD18" s="200">
        <f t="shared" si="0"/>
        <v>3.899946241211795E-3</v>
      </c>
      <c r="AE18" s="200">
        <f t="shared" si="1"/>
        <v>3.4537380725506352E-3</v>
      </c>
      <c r="AF18" s="171">
        <f t="shared" si="2"/>
        <v>3.5989687951779883E-3</v>
      </c>
    </row>
    <row r="19" spans="3:32" ht="12" customHeight="1" x14ac:dyDescent="0.2">
      <c r="C19" s="209" t="s">
        <v>50</v>
      </c>
      <c r="D19" s="169">
        <f t="shared" si="4"/>
        <v>41968</v>
      </c>
      <c r="E19" s="207">
        <f>_xll.qlCalendarAdvance(Calendar,SettlementDate,C19,"Following",,Trigger)</f>
        <v>42030</v>
      </c>
      <c r="F19" s="221">
        <f>_xll.qlDayCounterYearFraction(DayCounter,D19,E19,,,Trigger)</f>
        <v>0.17222222222222222</v>
      </c>
      <c r="G19" s="383">
        <f>_xll.qlYieldTSDiscount(Discounting,D19,,Trigger)</f>
        <v>1</v>
      </c>
      <c r="H19" s="387">
        <f>_xll.qlYieldTSDiscount(Discounting,E19,,Trigger)</f>
        <v>1.0000189741473575</v>
      </c>
      <c r="I19" s="397">
        <f t="shared" si="9"/>
        <v>-1.1017037813838345E-4</v>
      </c>
      <c r="J19" s="394">
        <f t="shared" si="10"/>
        <v>3.791011848635277E-3</v>
      </c>
      <c r="K19" s="394">
        <f t="shared" si="11"/>
        <v>3.3721744767586845E-3</v>
      </c>
      <c r="L19" s="394">
        <f t="shared" si="12"/>
        <v>3.4993270593571572E-3</v>
      </c>
      <c r="AB19" s="199">
        <f>_xll.qlCalendarAdvance(Calendar,AB18,"1d","mf",,Trigger)</f>
        <v>41990</v>
      </c>
      <c r="AC19" s="221">
        <f>_xll.qlDayCounterYearFraction(DayCounter,SettlementDate,AB19,,,Trigger)</f>
        <v>6.1111111111111109E-2</v>
      </c>
      <c r="AD19" s="200">
        <f t="shared" si="0"/>
        <v>3.899946241211795E-3</v>
      </c>
      <c r="AE19" s="200">
        <f t="shared" si="1"/>
        <v>3.456500971427794E-3</v>
      </c>
      <c r="AF19" s="171">
        <f t="shared" si="2"/>
        <v>3.5997166399856593E-3</v>
      </c>
    </row>
    <row r="20" spans="3:32" ht="12" customHeight="1" x14ac:dyDescent="0.2">
      <c r="C20" s="209" t="s">
        <v>44</v>
      </c>
      <c r="D20" s="169">
        <f t="shared" si="4"/>
        <v>41968</v>
      </c>
      <c r="E20" s="207">
        <f>_xll.qlCalendarAdvance(Calendar,SettlementDate,C20,"Following",,Trigger)</f>
        <v>42060</v>
      </c>
      <c r="F20" s="221">
        <f>_xll.qlDayCounterYearFraction(DayCounter,D20,E20,,,Trigger)</f>
        <v>0.25555555555555554</v>
      </c>
      <c r="G20" s="383">
        <f>_xll.qlYieldTSDiscount(Discounting,D20,,Trigger)</f>
        <v>1</v>
      </c>
      <c r="H20" s="387">
        <f>_xll.qlYieldTSDiscount(Discounting,E20,,Trigger)</f>
        <v>1.000020444862427</v>
      </c>
      <c r="I20" s="397">
        <f t="shared" si="9"/>
        <v>-7.9999999994963332E-5</v>
      </c>
      <c r="J20" s="394">
        <f t="shared" si="10"/>
        <v>3.8218105614652785E-3</v>
      </c>
      <c r="K20" s="394">
        <f t="shared" si="11"/>
        <v>3.4443247131551885E-3</v>
      </c>
      <c r="L20" s="394">
        <f t="shared" si="12"/>
        <v>3.5456229020878484E-3</v>
      </c>
      <c r="AB20" s="199">
        <f>_xll.qlCalendarAdvance(Calendar,AB19,"1d","mf",,Trigger)</f>
        <v>41991</v>
      </c>
      <c r="AC20" s="221">
        <f>_xll.qlDayCounterYearFraction(DayCounter,SettlementDate,AB20,,,Trigger)</f>
        <v>6.3888888888888884E-2</v>
      </c>
      <c r="AD20" s="200">
        <f t="shared" si="0"/>
        <v>3.899946241211795E-3</v>
      </c>
      <c r="AE20" s="200">
        <f t="shared" si="1"/>
        <v>3.4592638703049533E-3</v>
      </c>
      <c r="AF20" s="171">
        <f t="shared" si="2"/>
        <v>3.6004742193540525E-3</v>
      </c>
    </row>
    <row r="21" spans="3:32" ht="12" customHeight="1" x14ac:dyDescent="0.2">
      <c r="C21" s="209" t="s">
        <v>51</v>
      </c>
      <c r="D21" s="169">
        <f t="shared" si="4"/>
        <v>41968</v>
      </c>
      <c r="E21" s="207">
        <f>_xll.qlCalendarAdvance(Calendar,SettlementDate,C21,"Following",,Trigger)</f>
        <v>42088</v>
      </c>
      <c r="F21" s="221">
        <f>_xll.qlDayCounterYearFraction(DayCounter,D21,E21,,,Trigger)</f>
        <v>0.33333333333333331</v>
      </c>
      <c r="G21" s="383">
        <f>_xll.qlYieldTSDiscount(Discounting,D21,,Trigger)</f>
        <v>1</v>
      </c>
      <c r="H21" s="387">
        <f>_xll.qlYieldTSDiscount(Discounting,E21,,Trigger)</f>
        <v>1.0000133335111026</v>
      </c>
      <c r="I21" s="397">
        <f t="shared" si="9"/>
        <v>-3.9999999967288424E-5</v>
      </c>
      <c r="J21" s="394">
        <f t="shared" si="10"/>
        <v>3.8624302370735553E-3</v>
      </c>
      <c r="K21" s="394">
        <f t="shared" si="11"/>
        <v>3.5235584873738457E-3</v>
      </c>
      <c r="L21" s="394">
        <f t="shared" si="12"/>
        <v>3.6033508135462355E-3</v>
      </c>
      <c r="AB21" s="199">
        <f>_xll.qlCalendarAdvance(Calendar,AB20,"1d","mf",,Trigger)</f>
        <v>41992</v>
      </c>
      <c r="AC21" s="221">
        <f>_xll.qlDayCounterYearFraction(DayCounter,SettlementDate,AB21,,,Trigger)</f>
        <v>6.6666666666666666E-2</v>
      </c>
      <c r="AD21" s="200">
        <f t="shared" si="0"/>
        <v>3.899946241211795E-3</v>
      </c>
      <c r="AE21" s="200">
        <f t="shared" si="1"/>
        <v>3.4620267691821121E-3</v>
      </c>
      <c r="AF21" s="171">
        <f t="shared" si="2"/>
        <v>3.6012415332831679E-3</v>
      </c>
    </row>
    <row r="22" spans="3:32" ht="12" customHeight="1" x14ac:dyDescent="0.2">
      <c r="C22" s="209" t="s">
        <v>52</v>
      </c>
      <c r="D22" s="169">
        <f t="shared" si="4"/>
        <v>41968</v>
      </c>
      <c r="E22" s="207">
        <f>_xll.qlCalendarAdvance(Calendar,SettlementDate,C22,"Following",,Trigger)</f>
        <v>42121</v>
      </c>
      <c r="F22" s="221">
        <f>_xll.qlDayCounterYearFraction(DayCounter,D22,E22,,,Trigger)</f>
        <v>0.42499999999999999</v>
      </c>
      <c r="G22" s="383">
        <f>_xll.qlYieldTSDiscount(Discounting,D22,,Trigger)</f>
        <v>1</v>
      </c>
      <c r="H22" s="387">
        <f>_xll.qlYieldTSDiscount(Discounting,E22,,Trigger)</f>
        <v>1.0000340011562499</v>
      </c>
      <c r="I22" s="397">
        <f t="shared" si="9"/>
        <v>-8.0000000495500701E-5</v>
      </c>
      <c r="J22" s="394">
        <f t="shared" si="10"/>
        <v>3.8230473549038428E-3</v>
      </c>
      <c r="K22" s="394">
        <f t="shared" si="11"/>
        <v>3.5297224798406836E-3</v>
      </c>
      <c r="L22" s="394">
        <f t="shared" si="12"/>
        <v>3.5874219876094902E-3</v>
      </c>
      <c r="AB22" s="199">
        <f>_xll.qlCalendarAdvance(Calendar,AB21,"1d","mf",,Trigger)</f>
        <v>41995</v>
      </c>
      <c r="AC22" s="221">
        <f>_xll.qlDayCounterYearFraction(DayCounter,SettlementDate,AB22,,,Trigger)</f>
        <v>7.4999999999999997E-2</v>
      </c>
      <c r="AD22" s="200">
        <f t="shared" si="0"/>
        <v>3.899946241211795E-3</v>
      </c>
      <c r="AE22" s="200">
        <f t="shared" ref="AE22:AE85" si="13">$S$10+$S$9*AC22</f>
        <v>3.4703154658135885E-3</v>
      </c>
      <c r="AF22" s="171">
        <f t="shared" ref="AF22:AF85" si="14">($S$5+$S$4*AC22+$S$3*AC22^2)</f>
        <v>3.6036018824348467E-3</v>
      </c>
    </row>
    <row r="23" spans="3:32" ht="12" customHeight="1" x14ac:dyDescent="0.2">
      <c r="C23" s="209" t="s">
        <v>45</v>
      </c>
      <c r="D23" s="169">
        <f t="shared" si="4"/>
        <v>41968</v>
      </c>
      <c r="E23" s="207">
        <f>_xll.qlCalendarAdvance(Calendar,SettlementDate,C23,"Following",,Trigger)</f>
        <v>42149</v>
      </c>
      <c r="F23" s="221">
        <f>_xll.qlDayCounterYearFraction(DayCounter,D23,E23,,,Trigger)</f>
        <v>0.50277777777777777</v>
      </c>
      <c r="G23" s="383">
        <f>_xll.qlYieldTSDiscount(Discounting,D23,,Trigger)</f>
        <v>1</v>
      </c>
      <c r="H23" s="387">
        <f>_xll.qlYieldTSDiscount(Discounting,E23,,Trigger)</f>
        <v>1.000065365383465</v>
      </c>
      <c r="I23" s="397">
        <f t="shared" si="9"/>
        <v>-1.2999999999954882E-4</v>
      </c>
      <c r="J23" s="394">
        <f t="shared" si="10"/>
        <v>3.7735171061947363E-3</v>
      </c>
      <c r="K23" s="394">
        <f t="shared" si="11"/>
        <v>3.5188644287679986E-3</v>
      </c>
      <c r="L23" s="394">
        <f t="shared" si="12"/>
        <v>3.5605829939326472E-3</v>
      </c>
      <c r="AB23" s="199">
        <f>_xll.qlCalendarAdvance(Calendar,AB22,"1d","mf",,Trigger)</f>
        <v>41996</v>
      </c>
      <c r="AC23" s="221">
        <f>_xll.qlDayCounterYearFraction(DayCounter,SettlementDate,AB23,,,Trigger)</f>
        <v>7.7777777777777779E-2</v>
      </c>
      <c r="AD23" s="200">
        <f t="shared" si="0"/>
        <v>3.899946241211795E-3</v>
      </c>
      <c r="AE23" s="200">
        <f t="shared" si="13"/>
        <v>3.4730783646907473E-3</v>
      </c>
      <c r="AF23" s="171">
        <f t="shared" si="14"/>
        <v>3.6044081346068503E-3</v>
      </c>
    </row>
    <row r="24" spans="3:32" ht="12" customHeight="1" x14ac:dyDescent="0.2">
      <c r="C24" s="209" t="s">
        <v>53</v>
      </c>
      <c r="D24" s="169">
        <f t="shared" si="4"/>
        <v>41968</v>
      </c>
      <c r="E24" s="207">
        <f>_xll.qlCalendarAdvance(Calendar,SettlementDate,C24,"Following",,Trigger)</f>
        <v>42180</v>
      </c>
      <c r="F24" s="221">
        <f>_xll.qlDayCounterYearFraction(DayCounter,D24,E24,,,Trigger)</f>
        <v>0.58888888888888891</v>
      </c>
      <c r="G24" s="383">
        <f>_xll.qlYieldTSDiscount(Discounting,D24,,Trigger)</f>
        <v>1</v>
      </c>
      <c r="H24" s="387">
        <f>_xll.qlYieldTSDiscount(Discounting,E24,,Trigger)</f>
        <v>1.0001060112371911</v>
      </c>
      <c r="I24" s="397">
        <f t="shared" si="9"/>
        <v>-1.7999999999989723E-4</v>
      </c>
      <c r="J24" s="394">
        <f t="shared" si="10"/>
        <v>3.7240141787418723E-3</v>
      </c>
      <c r="K24" s="394">
        <f t="shared" si="11"/>
        <v>3.5122020740793788E-3</v>
      </c>
      <c r="L24" s="394">
        <f t="shared" si="12"/>
        <v>3.5391910896233206E-3</v>
      </c>
      <c r="AB24" s="199">
        <f>_xll.qlCalendarAdvance(Calendar,AB23,"1d","mf",,Trigger)</f>
        <v>41997</v>
      </c>
      <c r="AC24" s="221">
        <f>_xll.qlDayCounterYearFraction(DayCounter,SettlementDate,AB24,,,Trigger)</f>
        <v>8.0555555555555561E-2</v>
      </c>
      <c r="AD24" s="200">
        <f t="shared" si="0"/>
        <v>3.899946241211795E-3</v>
      </c>
      <c r="AE24" s="200">
        <f t="shared" si="13"/>
        <v>3.4758412635679066E-3</v>
      </c>
      <c r="AF24" s="171">
        <f t="shared" si="14"/>
        <v>3.605224121339577E-3</v>
      </c>
    </row>
    <row r="25" spans="3:32" ht="12" customHeight="1" x14ac:dyDescent="0.2">
      <c r="C25" s="209" t="s">
        <v>54</v>
      </c>
      <c r="D25" s="169">
        <f t="shared" si="4"/>
        <v>41968</v>
      </c>
      <c r="E25" s="207">
        <f>_xll.qlCalendarAdvance(Calendar,SettlementDate,C25,"Following",,Trigger)</f>
        <v>42212</v>
      </c>
      <c r="F25" s="221">
        <f>_xll.qlDayCounterYearFraction(DayCounter,D25,E25,,,Trigger)</f>
        <v>0.67777777777777781</v>
      </c>
      <c r="G25" s="383">
        <f>_xll.qlYieldTSDiscount(Discounting,D25,,Trigger)</f>
        <v>1</v>
      </c>
      <c r="H25" s="387">
        <f>_xll.qlYieldTSDiscount(Discounting,E25,,Trigger)</f>
        <v>1.0001491333486219</v>
      </c>
      <c r="I25" s="397">
        <f t="shared" si="9"/>
        <v>-2.2000000010539088E-4</v>
      </c>
      <c r="J25" s="394">
        <f t="shared" si="10"/>
        <v>3.6845228489398906E-3</v>
      </c>
      <c r="K25" s="394">
        <f t="shared" si="11"/>
        <v>3.5169595239468382E-3</v>
      </c>
      <c r="L25" s="394">
        <f t="shared" si="12"/>
        <v>3.5320133927629347E-3</v>
      </c>
      <c r="AB25" s="199">
        <f>_xll.qlCalendarAdvance(Calendar,AB24,"1d","mf",,Trigger)</f>
        <v>42002</v>
      </c>
      <c r="AC25" s="221">
        <f>_xll.qlDayCounterYearFraction(DayCounter,SettlementDate,AB25,,,Trigger)</f>
        <v>9.4444444444444442E-2</v>
      </c>
      <c r="AD25" s="200">
        <f t="shared" si="0"/>
        <v>3.899946241211795E-3</v>
      </c>
      <c r="AE25" s="200">
        <f t="shared" si="13"/>
        <v>3.4896557579537006E-3</v>
      </c>
      <c r="AF25" s="171">
        <f t="shared" si="14"/>
        <v>3.6094500734140398E-3</v>
      </c>
    </row>
    <row r="26" spans="3:32" ht="12" customHeight="1" x14ac:dyDescent="0.2">
      <c r="C26" s="209" t="s">
        <v>55</v>
      </c>
      <c r="D26" s="169">
        <f t="shared" si="4"/>
        <v>41968</v>
      </c>
      <c r="E26" s="207">
        <f>_xll.qlCalendarAdvance(Calendar,SettlementDate,C26,"Following",,Trigger)</f>
        <v>42241</v>
      </c>
      <c r="F26" s="221">
        <f>_xll.qlDayCounterYearFraction(DayCounter,D26,E26,,,Trigger)</f>
        <v>0.7583333333333333</v>
      </c>
      <c r="G26" s="383">
        <f>_xll.qlYieldTSDiscount(Discounting,D26,,Trigger)</f>
        <v>1</v>
      </c>
      <c r="H26" s="387">
        <f>_xll.qlYieldTSDiscount(Discounting,E26,,Trigger)</f>
        <v>1.0001972055490274</v>
      </c>
      <c r="I26" s="397">
        <f t="shared" si="9"/>
        <v>-2.5999999999988792E-4</v>
      </c>
      <c r="J26" s="394">
        <f t="shared" si="10"/>
        <v>3.6449488190406108E-3</v>
      </c>
      <c r="K26" s="394">
        <f t="shared" si="11"/>
        <v>3.517510315026463E-3</v>
      </c>
      <c r="L26" s="394">
        <f t="shared" si="12"/>
        <v>3.5246192513979009E-3</v>
      </c>
      <c r="AB26" s="199">
        <f>_xll.qlCalendarAdvance(Calendar,AB25,"1d","mf",,Trigger)</f>
        <v>42003</v>
      </c>
      <c r="AC26" s="221">
        <f>_xll.qlDayCounterYearFraction(DayCounter,SettlementDate,AB26,,,Trigger)</f>
        <v>9.7222222222222224E-2</v>
      </c>
      <c r="AD26" s="200">
        <f t="shared" si="0"/>
        <v>3.899946241211795E-3</v>
      </c>
      <c r="AE26" s="200">
        <f t="shared" si="13"/>
        <v>3.4924186568308594E-3</v>
      </c>
      <c r="AF26" s="171">
        <f t="shared" si="14"/>
        <v>3.6103244675110991E-3</v>
      </c>
    </row>
    <row r="27" spans="3:32" ht="12" customHeight="1" x14ac:dyDescent="0.2">
      <c r="C27" s="209" t="s">
        <v>56</v>
      </c>
      <c r="D27" s="169">
        <f t="shared" si="4"/>
        <v>41968</v>
      </c>
      <c r="E27" s="207">
        <f>_xll.qlCalendarAdvance(Calendar,SettlementDate,C27,"Following",,Trigger)</f>
        <v>42272</v>
      </c>
      <c r="F27" s="221">
        <f>_xll.qlDayCounterYearFraction(DayCounter,D27,E27,,,Trigger)</f>
        <v>0.84444444444444444</v>
      </c>
      <c r="G27" s="383">
        <f>_xll.qlYieldTSDiscount(Discounting,D27,,Trigger)</f>
        <v>1</v>
      </c>
      <c r="H27" s="387">
        <f>_xll.qlYieldTSDiscount(Discounting,E27,,Trigger)</f>
        <v>1.0002618463233264</v>
      </c>
      <c r="I27" s="397">
        <f t="shared" si="9"/>
        <v>-3.0999999999990101E-4</v>
      </c>
      <c r="J27" s="394">
        <f t="shared" si="10"/>
        <v>3.5953525174148293E-3</v>
      </c>
      <c r="K27" s="394">
        <f t="shared" si="11"/>
        <v>3.5108312636941549E-3</v>
      </c>
      <c r="L27" s="394">
        <f t="shared" si="12"/>
        <v>3.5124690786614873E-3</v>
      </c>
      <c r="AB27" s="199">
        <f>_xll.qlCalendarAdvance(Calendar,AB26,"1d","mf",,Trigger)</f>
        <v>42004</v>
      </c>
      <c r="AC27" s="221">
        <f>_xll.qlDayCounterYearFraction(DayCounter,SettlementDate,AB27,,,Trigger)</f>
        <v>0.1</v>
      </c>
      <c r="AD27" s="200">
        <f t="shared" si="0"/>
        <v>3.899946241211795E-3</v>
      </c>
      <c r="AE27" s="200">
        <f t="shared" si="13"/>
        <v>3.4951815557080186E-3</v>
      </c>
      <c r="AF27" s="171">
        <f t="shared" si="14"/>
        <v>3.6112085961688802E-3</v>
      </c>
    </row>
    <row r="28" spans="3:32" ht="12" customHeight="1" x14ac:dyDescent="0.2">
      <c r="C28" s="209" t="s">
        <v>57</v>
      </c>
      <c r="D28" s="169">
        <f t="shared" si="4"/>
        <v>41968</v>
      </c>
      <c r="E28" s="207">
        <f>_xll.qlCalendarAdvance(Calendar,SettlementDate,C28,"Following",,Trigger)</f>
        <v>42303</v>
      </c>
      <c r="F28" s="221">
        <f>_xll.qlDayCounterYearFraction(DayCounter,D28,E28,,,Trigger)</f>
        <v>0.93055555555555558</v>
      </c>
      <c r="G28" s="383">
        <f>_xll.qlYieldTSDiscount(Discounting,D28,,Trigger)</f>
        <v>1</v>
      </c>
      <c r="H28" s="387">
        <f>_xll.qlYieldTSDiscount(Discounting,E28,,Trigger)</f>
        <v>1.0003137166502933</v>
      </c>
      <c r="I28" s="397">
        <f t="shared" si="9"/>
        <v>-3.3702261100908352E-4</v>
      </c>
      <c r="J28" s="394">
        <f t="shared" si="10"/>
        <v>3.5687835621466915E-3</v>
      </c>
      <c r="K28" s="394">
        <f t="shared" si="11"/>
        <v>3.5272032489841883E-3</v>
      </c>
      <c r="L28" s="394">
        <f t="shared" si="12"/>
        <v>3.526495177091726E-3</v>
      </c>
      <c r="AB28" s="199">
        <f>_xll.qlCalendarAdvance(Calendar,AB27,"1d","mf",,Trigger)</f>
        <v>42006</v>
      </c>
      <c r="AC28" s="221">
        <f>_xll.qlDayCounterYearFraction(DayCounter,SettlementDate,AB28,,,Trigger)</f>
        <v>0.10555555555555556</v>
      </c>
      <c r="AD28" s="200">
        <f t="shared" si="0"/>
        <v>3.899946241211795E-3</v>
      </c>
      <c r="AE28" s="200">
        <f t="shared" si="13"/>
        <v>3.5007073534623363E-3</v>
      </c>
      <c r="AF28" s="171">
        <f t="shared" si="14"/>
        <v>3.6130060571666089E-3</v>
      </c>
    </row>
    <row r="29" spans="3:32" ht="12" customHeight="1" thickBot="1" x14ac:dyDescent="0.25">
      <c r="C29" s="210" t="s">
        <v>58</v>
      </c>
      <c r="D29" s="173">
        <f t="shared" si="4"/>
        <v>41968</v>
      </c>
      <c r="E29" s="208">
        <f>_xll.qlCalendarAdvance(Calendar,SettlementDate,C29,"Following",,Trigger)</f>
        <v>42333</v>
      </c>
      <c r="F29" s="222">
        <f>_xll.qlDayCounterYearFraction(DayCounter,D29,E29,,,Trigger)</f>
        <v>1.0138888888888888</v>
      </c>
      <c r="G29" s="384">
        <f>_xll.qlYieldTSDiscount(Discounting,D29,,Trigger)</f>
        <v>1</v>
      </c>
      <c r="H29" s="388">
        <f>_xll.qlYieldTSDiscount(Discounting,E29,,Trigger)</f>
        <v>1.0003651332736447</v>
      </c>
      <c r="I29" s="398">
        <f t="shared" si="9"/>
        <v>-3.5999999999983994E-4</v>
      </c>
      <c r="J29" s="406">
        <f t="shared" si="10"/>
        <v>3.5462405279165373E-3</v>
      </c>
      <c r="K29" s="406">
        <f t="shared" si="11"/>
        <v>3.5462405279165373E-3</v>
      </c>
      <c r="L29" s="406">
        <f t="shared" si="12"/>
        <v>3.5462405279165373E-3</v>
      </c>
      <c r="AB29" s="199">
        <f>_xll.qlCalendarAdvance(Calendar,AB28,"1d","mf",,Trigger)</f>
        <v>42009</v>
      </c>
      <c r="AC29" s="221">
        <f>_xll.qlDayCounterYearFraction(DayCounter,SettlementDate,AB29,,,Trigger)</f>
        <v>0.11388888888888889</v>
      </c>
      <c r="AD29" s="200">
        <f t="shared" si="0"/>
        <v>3.899946241211795E-3</v>
      </c>
      <c r="AE29" s="200">
        <f t="shared" si="13"/>
        <v>3.5089960500938127E-3</v>
      </c>
      <c r="AF29" s="171">
        <f t="shared" si="14"/>
        <v>3.6157752578686191E-3</v>
      </c>
    </row>
    <row r="30" spans="3:32" ht="12" customHeight="1" thickBot="1" x14ac:dyDescent="0.25">
      <c r="AB30" s="199">
        <f>_xll.qlCalendarAdvance(Calendar,AB29,"1d","mf",,Trigger)</f>
        <v>42010</v>
      </c>
      <c r="AC30" s="221">
        <f>_xll.qlDayCounterYearFraction(DayCounter,SettlementDate,AB30,,,Trigger)</f>
        <v>0.11666666666666667</v>
      </c>
      <c r="AD30" s="200">
        <f t="shared" si="0"/>
        <v>3.899946241211795E-3</v>
      </c>
      <c r="AE30" s="200">
        <f t="shared" si="13"/>
        <v>3.5117589489709719E-3</v>
      </c>
      <c r="AF30" s="171">
        <f t="shared" si="14"/>
        <v>3.6167177938907333E-3</v>
      </c>
    </row>
    <row r="31" spans="3:32" ht="12" customHeight="1" x14ac:dyDescent="0.2">
      <c r="C31" s="223" t="s">
        <v>131</v>
      </c>
      <c r="AB31" s="199">
        <f>_xll.qlCalendarAdvance(Calendar,AB30,"1d","mf",,Trigger)</f>
        <v>42011</v>
      </c>
      <c r="AC31" s="221">
        <f>_xll.qlDayCounterYearFraction(DayCounter,SettlementDate,AB31,,,Trigger)</f>
        <v>0.11944444444444445</v>
      </c>
      <c r="AD31" s="200">
        <f t="shared" si="0"/>
        <v>3.899946241211795E-3</v>
      </c>
      <c r="AE31" s="200">
        <f t="shared" si="13"/>
        <v>3.5145218478481307E-3</v>
      </c>
      <c r="AF31" s="171">
        <f t="shared" si="14"/>
        <v>3.6176700644735696E-3</v>
      </c>
    </row>
    <row r="32" spans="3:32" ht="12" customHeight="1" x14ac:dyDescent="0.2">
      <c r="C32" s="226" t="s">
        <v>110</v>
      </c>
      <c r="AB32" s="199">
        <f>_xll.qlCalendarAdvance(Calendar,AB31,"1d","mf",,Trigger)</f>
        <v>42012</v>
      </c>
      <c r="AC32" s="221">
        <f>_xll.qlDayCounterYearFraction(DayCounter,SettlementDate,AB32,,,Trigger)</f>
        <v>0.12222222222222222</v>
      </c>
      <c r="AD32" s="200">
        <f t="shared" si="0"/>
        <v>3.899946241211795E-3</v>
      </c>
      <c r="AE32" s="200">
        <f t="shared" si="13"/>
        <v>3.5172847467252895E-3</v>
      </c>
      <c r="AF32" s="171">
        <f t="shared" si="14"/>
        <v>3.6186320696171281E-3</v>
      </c>
    </row>
    <row r="33" spans="3:32" x14ac:dyDescent="0.2">
      <c r="C33" s="200">
        <f>IF($C$32="FLAT",J14,IF($C$32="linear",K14,L14))</f>
        <v>3.2741444829742505E-3</v>
      </c>
      <c r="AB33" s="199">
        <f>_xll.qlCalendarAdvance(Calendar,AB32,"1d","mf",,Trigger)</f>
        <v>42013</v>
      </c>
      <c r="AC33" s="221">
        <f>_xll.qlDayCounterYearFraction(DayCounter,SettlementDate,AB33,,,Trigger)</f>
        <v>0.125</v>
      </c>
      <c r="AD33" s="200">
        <f t="shared" si="0"/>
        <v>3.899946241211795E-3</v>
      </c>
      <c r="AE33" s="200">
        <f t="shared" si="13"/>
        <v>3.5200476456024483E-3</v>
      </c>
      <c r="AF33" s="171">
        <f t="shared" si="14"/>
        <v>3.6196038093214093E-3</v>
      </c>
    </row>
    <row r="34" spans="3:32" x14ac:dyDescent="0.2">
      <c r="C34" s="200">
        <f t="shared" ref="C34:C48" si="15">IF($C$32="FLAT",J15,IF($C$32="linear",K15,L15))</f>
        <v>3.9376267112637264E-3</v>
      </c>
      <c r="AB34" s="199">
        <f>_xll.qlCalendarAdvance(Calendar,AB33,"1d","mf",,Trigger)</f>
        <v>42016</v>
      </c>
      <c r="AC34" s="221">
        <f>_xll.qlDayCounterYearFraction(DayCounter,SettlementDate,AB34,,,Trigger)</f>
        <v>0.13333333333333333</v>
      </c>
      <c r="AD34" s="200">
        <f t="shared" si="0"/>
        <v>3.899946241211795E-3</v>
      </c>
      <c r="AE34" s="200">
        <f t="shared" si="13"/>
        <v>3.5283363422339248E-3</v>
      </c>
      <c r="AF34" s="171">
        <f t="shared" si="14"/>
        <v>3.6225774357985839E-3</v>
      </c>
    </row>
    <row r="35" spans="3:32" x14ac:dyDescent="0.2">
      <c r="C35" s="200">
        <f t="shared" si="15"/>
        <v>3.7298706984018842E-3</v>
      </c>
      <c r="AB35" s="199">
        <f>_xll.qlCalendarAdvance(Calendar,AB34,"1d","mf",,Trigger)</f>
        <v>42017</v>
      </c>
      <c r="AC35" s="221">
        <f>_xll.qlDayCounterYearFraction(DayCounter,SettlementDate,AB35,,,Trigger)</f>
        <v>0.1361111111111111</v>
      </c>
      <c r="AD35" s="200">
        <f t="shared" si="0"/>
        <v>3.899946241211795E-3</v>
      </c>
      <c r="AE35" s="200">
        <f t="shared" si="13"/>
        <v>3.531099241111084E-3</v>
      </c>
      <c r="AF35" s="171">
        <f t="shared" si="14"/>
        <v>3.6235881137457533E-3</v>
      </c>
    </row>
    <row r="36" spans="3:32" x14ac:dyDescent="0.2">
      <c r="C36" s="200">
        <f t="shared" si="15"/>
        <v>3.7322886820057022E-3</v>
      </c>
      <c r="AB36" s="199">
        <f>_xll.qlCalendarAdvance(Calendar,AB35,"1d","mf",,Trigger)</f>
        <v>42018</v>
      </c>
      <c r="AC36" s="221">
        <f>_xll.qlDayCounterYearFraction(DayCounter,SettlementDate,AB36,,,Trigger)</f>
        <v>0.1388888888888889</v>
      </c>
      <c r="AD36" s="200">
        <f t="shared" si="0"/>
        <v>3.899946241211795E-3</v>
      </c>
      <c r="AE36" s="200">
        <f t="shared" si="13"/>
        <v>3.5338621399882428E-3</v>
      </c>
      <c r="AF36" s="171">
        <f t="shared" si="14"/>
        <v>3.6246085262536449E-3</v>
      </c>
    </row>
    <row r="37" spans="3:32" x14ac:dyDescent="0.2">
      <c r="C37" s="200">
        <f t="shared" si="15"/>
        <v>3.5671443455276941E-3</v>
      </c>
      <c r="AB37" s="199">
        <f>_xll.qlCalendarAdvance(Calendar,AB36,"1d","mf",,Trigger)</f>
        <v>42019</v>
      </c>
      <c r="AC37" s="221">
        <f>_xll.qlDayCounterYearFraction(DayCounter,SettlementDate,AB37,,,Trigger)</f>
        <v>0.14166666666666666</v>
      </c>
      <c r="AD37" s="200">
        <f t="shared" si="0"/>
        <v>3.899946241211795E-3</v>
      </c>
      <c r="AE37" s="200">
        <f t="shared" si="13"/>
        <v>3.5366250388654016E-3</v>
      </c>
      <c r="AF37" s="171">
        <f t="shared" si="14"/>
        <v>3.6256386733222591E-3</v>
      </c>
    </row>
    <row r="38" spans="3:32" x14ac:dyDescent="0.2">
      <c r="C38" s="200">
        <f t="shared" si="15"/>
        <v>3.4993270593571572E-3</v>
      </c>
      <c r="AB38" s="199">
        <f>_xll.qlCalendarAdvance(Calendar,AB37,"1d","mf",,Trigger)</f>
        <v>42020</v>
      </c>
      <c r="AC38" s="221">
        <f>_xll.qlDayCounterYearFraction(DayCounter,SettlementDate,AB38,,,Trigger)</f>
        <v>0.14444444444444443</v>
      </c>
      <c r="AD38" s="200">
        <f t="shared" si="0"/>
        <v>3.899946241211795E-3</v>
      </c>
      <c r="AE38" s="200">
        <f t="shared" si="13"/>
        <v>3.5393879377425604E-3</v>
      </c>
      <c r="AF38" s="171">
        <f t="shared" si="14"/>
        <v>3.626678554951595E-3</v>
      </c>
    </row>
    <row r="39" spans="3:32" x14ac:dyDescent="0.2">
      <c r="C39" s="200">
        <f t="shared" si="15"/>
        <v>3.5456229020878484E-3</v>
      </c>
      <c r="AB39" s="199">
        <f>_xll.qlCalendarAdvance(Calendar,AB38,"1d","mf",,Trigger)</f>
        <v>42023</v>
      </c>
      <c r="AC39" s="221">
        <f>_xll.qlDayCounterYearFraction(DayCounter,SettlementDate,AB39,,,Trigger)</f>
        <v>0.15277777777777779</v>
      </c>
      <c r="AD39" s="200">
        <f t="shared" si="0"/>
        <v>3.899946241211795E-3</v>
      </c>
      <c r="AE39" s="200">
        <f t="shared" si="13"/>
        <v>3.5476766343740373E-3</v>
      </c>
      <c r="AF39" s="171">
        <f t="shared" si="14"/>
        <v>3.6298566072039355E-3</v>
      </c>
    </row>
    <row r="40" spans="3:32" x14ac:dyDescent="0.2">
      <c r="C40" s="200">
        <f t="shared" si="15"/>
        <v>3.6033508135462355E-3</v>
      </c>
      <c r="AB40" s="199">
        <f>_xll.qlCalendarAdvance(Calendar,AB39,"1d","mf",,Trigger)</f>
        <v>42024</v>
      </c>
      <c r="AC40" s="221">
        <f>_xll.qlDayCounterYearFraction(DayCounter,SettlementDate,AB40,,,Trigger)</f>
        <v>0.15555555555555556</v>
      </c>
      <c r="AD40" s="200">
        <f t="shared" si="0"/>
        <v>3.899946241211795E-3</v>
      </c>
      <c r="AE40" s="200">
        <f t="shared" si="13"/>
        <v>3.5504395332511961E-3</v>
      </c>
      <c r="AF40" s="171">
        <f t="shared" si="14"/>
        <v>3.6309354270761601E-3</v>
      </c>
    </row>
    <row r="41" spans="3:32" x14ac:dyDescent="0.2">
      <c r="C41" s="200">
        <f t="shared" si="15"/>
        <v>3.5874219876094902E-3</v>
      </c>
      <c r="AB41" s="199">
        <f>_xll.qlCalendarAdvance(Calendar,AB40,"1d","mf",,Trigger)</f>
        <v>42025</v>
      </c>
      <c r="AC41" s="221">
        <f>_xll.qlDayCounterYearFraction(DayCounter,SettlementDate,AB41,,,Trigger)</f>
        <v>0.15833333333333333</v>
      </c>
      <c r="AD41" s="200">
        <f t="shared" si="0"/>
        <v>3.899946241211795E-3</v>
      </c>
      <c r="AE41" s="200">
        <f t="shared" si="13"/>
        <v>3.5532024321283549E-3</v>
      </c>
      <c r="AF41" s="171">
        <f t="shared" si="14"/>
        <v>3.6320239815091069E-3</v>
      </c>
    </row>
    <row r="42" spans="3:32" x14ac:dyDescent="0.2">
      <c r="C42" s="200">
        <f t="shared" si="15"/>
        <v>3.5605829939326472E-3</v>
      </c>
      <c r="AB42" s="199">
        <f>_xll.qlCalendarAdvance(Calendar,AB41,"1d","mf",,Trigger)</f>
        <v>42026</v>
      </c>
      <c r="AC42" s="221">
        <f>_xll.qlDayCounterYearFraction(DayCounter,SettlementDate,AB42,,,Trigger)</f>
        <v>0.16111111111111112</v>
      </c>
      <c r="AD42" s="200">
        <f t="shared" si="0"/>
        <v>3.899946241211795E-3</v>
      </c>
      <c r="AE42" s="200">
        <f t="shared" si="13"/>
        <v>3.5559653310055137E-3</v>
      </c>
      <c r="AF42" s="171">
        <f t="shared" si="14"/>
        <v>3.6331222705027755E-3</v>
      </c>
    </row>
    <row r="43" spans="3:32" ht="11.25" customHeight="1" x14ac:dyDescent="0.2">
      <c r="C43" s="200">
        <f t="shared" si="15"/>
        <v>3.5391910896233206E-3</v>
      </c>
      <c r="M43" s="225"/>
      <c r="AB43" s="199">
        <f>_xll.qlCalendarAdvance(Calendar,AB42,"1d","mf",,Trigger)</f>
        <v>42027</v>
      </c>
      <c r="AC43" s="221">
        <f>_xll.qlDayCounterYearFraction(DayCounter,SettlementDate,AB43,,,Trigger)</f>
        <v>0.16388888888888889</v>
      </c>
      <c r="AD43" s="200">
        <f t="shared" si="0"/>
        <v>3.899946241211795E-3</v>
      </c>
      <c r="AE43" s="200">
        <f t="shared" si="13"/>
        <v>3.5587282298826725E-3</v>
      </c>
      <c r="AF43" s="171">
        <f t="shared" si="14"/>
        <v>3.6342302940571666E-3</v>
      </c>
    </row>
    <row r="44" spans="3:32" x14ac:dyDescent="0.2">
      <c r="C44" s="200">
        <f t="shared" si="15"/>
        <v>3.5320133927629347E-3</v>
      </c>
      <c r="M44" s="225"/>
      <c r="AB44" s="199">
        <f>_xll.qlCalendarAdvance(Calendar,AB43,"1d","mf",,Trigger)</f>
        <v>42030</v>
      </c>
      <c r="AC44" s="221">
        <f>_xll.qlDayCounterYearFraction(DayCounter,SettlementDate,AB44,,,Trigger)</f>
        <v>0.17222222222222222</v>
      </c>
      <c r="AD44" s="200">
        <f t="shared" si="0"/>
        <v>3.899946241211795E-3</v>
      </c>
      <c r="AE44" s="200">
        <f t="shared" si="13"/>
        <v>3.5670169265141494E-3</v>
      </c>
      <c r="AF44" s="171">
        <f t="shared" si="14"/>
        <v>3.6376127720846728E-3</v>
      </c>
    </row>
    <row r="45" spans="3:32" x14ac:dyDescent="0.2">
      <c r="C45" s="200">
        <f t="shared" si="15"/>
        <v>3.5246192513979009E-3</v>
      </c>
      <c r="M45" s="225"/>
      <c r="AB45" s="199">
        <f>_xll.qlCalendarAdvance(Calendar,AB44,"1d","mf",,Trigger)</f>
        <v>42031</v>
      </c>
      <c r="AC45" s="221">
        <f>_xll.qlDayCounterYearFraction(DayCounter,SettlementDate,AB45,,,Trigger)</f>
        <v>0.17499999999999999</v>
      </c>
      <c r="AD45" s="200">
        <f t="shared" si="0"/>
        <v>3.899946241211795E-3</v>
      </c>
      <c r="AE45" s="200">
        <f t="shared" si="13"/>
        <v>3.5697798253913082E-3</v>
      </c>
      <c r="AF45" s="171">
        <f t="shared" si="14"/>
        <v>3.6387597338819527E-3</v>
      </c>
    </row>
    <row r="46" spans="3:32" x14ac:dyDescent="0.2">
      <c r="C46" s="200">
        <f t="shared" si="15"/>
        <v>3.5124690786614873E-3</v>
      </c>
      <c r="M46" s="225"/>
      <c r="AB46" s="199">
        <f>_xll.qlCalendarAdvance(Calendar,AB45,"1d","mf",,Trigger)</f>
        <v>42032</v>
      </c>
      <c r="AC46" s="221">
        <f>_xll.qlDayCounterYearFraction(DayCounter,SettlementDate,AB46,,,Trigger)</f>
        <v>0.17777777777777778</v>
      </c>
      <c r="AD46" s="200">
        <f t="shared" si="0"/>
        <v>3.899946241211795E-3</v>
      </c>
      <c r="AE46" s="200">
        <f t="shared" si="13"/>
        <v>3.572542724268467E-3</v>
      </c>
      <c r="AF46" s="171">
        <f t="shared" si="14"/>
        <v>3.6399164302399543E-3</v>
      </c>
    </row>
    <row r="47" spans="3:32" x14ac:dyDescent="0.2">
      <c r="C47" s="200">
        <f t="shared" si="15"/>
        <v>3.526495177091726E-3</v>
      </c>
      <c r="M47" s="225"/>
      <c r="AB47" s="199">
        <f>_xll.qlCalendarAdvance(Calendar,AB46,"1d","mf",,Trigger)</f>
        <v>42033</v>
      </c>
      <c r="AC47" s="221">
        <f>_xll.qlDayCounterYearFraction(DayCounter,SettlementDate,AB47,,,Trigger)</f>
        <v>0.18055555555555555</v>
      </c>
      <c r="AD47" s="200">
        <f t="shared" si="0"/>
        <v>3.899946241211795E-3</v>
      </c>
      <c r="AE47" s="200">
        <f t="shared" si="13"/>
        <v>3.5753056231456258E-3</v>
      </c>
      <c r="AF47" s="171">
        <f t="shared" si="14"/>
        <v>3.6410828611586786E-3</v>
      </c>
    </row>
    <row r="48" spans="3:32" x14ac:dyDescent="0.2">
      <c r="C48" s="227">
        <f t="shared" si="15"/>
        <v>3.5462405279165373E-3</v>
      </c>
      <c r="AB48" s="199">
        <f>_xll.qlCalendarAdvance(Calendar,AB47,"1d","mf",,Trigger)</f>
        <v>42034</v>
      </c>
      <c r="AC48" s="221">
        <f>_xll.qlDayCounterYearFraction(DayCounter,SettlementDate,AB48,,,Trigger)</f>
        <v>0.18333333333333332</v>
      </c>
      <c r="AD48" s="200">
        <f t="shared" si="0"/>
        <v>3.899946241211795E-3</v>
      </c>
      <c r="AE48" s="200">
        <f t="shared" si="13"/>
        <v>3.5780685220227846E-3</v>
      </c>
      <c r="AF48" s="171">
        <f t="shared" si="14"/>
        <v>3.6422590266381246E-3</v>
      </c>
    </row>
    <row r="49" spans="9:32" x14ac:dyDescent="0.2">
      <c r="I49" s="181"/>
      <c r="J49" s="181"/>
      <c r="AB49" s="199">
        <f>_xll.qlCalendarAdvance(Calendar,AB48,"1d","mf",,Trigger)</f>
        <v>42037</v>
      </c>
      <c r="AC49" s="221">
        <f>_xll.qlDayCounterYearFraction(DayCounter,SettlementDate,AB49,,,Trigger)</f>
        <v>0.19166666666666668</v>
      </c>
      <c r="AD49" s="200">
        <f t="shared" si="0"/>
        <v>3.899946241211795E-3</v>
      </c>
      <c r="AE49" s="200">
        <f t="shared" si="13"/>
        <v>3.5863572186542615E-3</v>
      </c>
      <c r="AF49" s="171">
        <f t="shared" si="14"/>
        <v>3.645845930440796E-3</v>
      </c>
    </row>
    <row r="50" spans="9:32" x14ac:dyDescent="0.2">
      <c r="AB50" s="199">
        <f>_xll.qlCalendarAdvance(Calendar,AB49,"1d","mf",,Trigger)</f>
        <v>42038</v>
      </c>
      <c r="AC50" s="221">
        <f>_xll.qlDayCounterYearFraction(DayCounter,SettlementDate,AB50,,,Trigger)</f>
        <v>0.19444444444444445</v>
      </c>
      <c r="AD50" s="200">
        <f t="shared" si="0"/>
        <v>3.899946241211795E-3</v>
      </c>
      <c r="AE50" s="200">
        <f t="shared" si="13"/>
        <v>3.5891201175314203E-3</v>
      </c>
      <c r="AF50" s="171">
        <f t="shared" si="14"/>
        <v>3.6470610341631307E-3</v>
      </c>
    </row>
    <row r="51" spans="9:32" x14ac:dyDescent="0.2">
      <c r="AB51" s="199">
        <f>_xll.qlCalendarAdvance(Calendar,AB50,"1d","mf",,Trigger)</f>
        <v>42039</v>
      </c>
      <c r="AC51" s="221">
        <f>_xll.qlDayCounterYearFraction(DayCounter,SettlementDate,AB51,,,Trigger)</f>
        <v>0.19722222222222222</v>
      </c>
      <c r="AD51" s="200">
        <f t="shared" si="0"/>
        <v>3.899946241211795E-3</v>
      </c>
      <c r="AE51" s="200">
        <f t="shared" si="13"/>
        <v>3.5918830164085791E-3</v>
      </c>
      <c r="AF51" s="171">
        <f t="shared" si="14"/>
        <v>3.6482858724461876E-3</v>
      </c>
    </row>
    <row r="52" spans="9:32" x14ac:dyDescent="0.2">
      <c r="AB52" s="199">
        <f>_xll.qlCalendarAdvance(Calendar,AB51,"1d","mf",,Trigger)</f>
        <v>42040</v>
      </c>
      <c r="AC52" s="221">
        <f>_xll.qlDayCounterYearFraction(DayCounter,SettlementDate,AB52,,,Trigger)</f>
        <v>0.2</v>
      </c>
      <c r="AD52" s="200">
        <f t="shared" si="0"/>
        <v>3.899946241211795E-3</v>
      </c>
      <c r="AE52" s="200">
        <f t="shared" si="13"/>
        <v>3.5946459152857379E-3</v>
      </c>
      <c r="AF52" s="171">
        <f t="shared" si="14"/>
        <v>3.6495204452899671E-3</v>
      </c>
    </row>
    <row r="53" spans="9:32" x14ac:dyDescent="0.2">
      <c r="AB53" s="199">
        <f>_xll.qlCalendarAdvance(Calendar,AB52,"1d","mf",,Trigger)</f>
        <v>42041</v>
      </c>
      <c r="AC53" s="221">
        <f>_xll.qlDayCounterYearFraction(DayCounter,SettlementDate,AB53,,,Trigger)</f>
        <v>0.20277777777777778</v>
      </c>
      <c r="AD53" s="200">
        <f t="shared" si="0"/>
        <v>3.899946241211795E-3</v>
      </c>
      <c r="AE53" s="200">
        <f t="shared" si="13"/>
        <v>3.5974088141628967E-3</v>
      </c>
      <c r="AF53" s="171">
        <f t="shared" si="14"/>
        <v>3.6507647526944683E-3</v>
      </c>
    </row>
    <row r="54" spans="9:32" x14ac:dyDescent="0.2">
      <c r="AB54" s="199">
        <f>_xll.qlCalendarAdvance(Calendar,AB53,"1d","mf",,Trigger)</f>
        <v>42044</v>
      </c>
      <c r="AC54" s="221">
        <f>_xll.qlDayCounterYearFraction(DayCounter,SettlementDate,AB54,,,Trigger)</f>
        <v>0.21111111111111111</v>
      </c>
      <c r="AD54" s="200">
        <f t="shared" si="0"/>
        <v>3.899946241211795E-3</v>
      </c>
      <c r="AE54" s="200">
        <f t="shared" si="13"/>
        <v>3.6056975107943735E-3</v>
      </c>
      <c r="AF54" s="171">
        <f t="shared" si="14"/>
        <v>3.6545560822723055E-3</v>
      </c>
    </row>
    <row r="55" spans="9:32" x14ac:dyDescent="0.2">
      <c r="AB55" s="199">
        <f>_xll.qlCalendarAdvance(Calendar,AB54,"1d","mf",,Trigger)</f>
        <v>42045</v>
      </c>
      <c r="AC55" s="221">
        <f>_xll.qlDayCounterYearFraction(DayCounter,SettlementDate,AB55,,,Trigger)</f>
        <v>0.21388888888888888</v>
      </c>
      <c r="AD55" s="200">
        <f t="shared" si="0"/>
        <v>3.899946241211795E-3</v>
      </c>
      <c r="AE55" s="200">
        <f t="shared" si="13"/>
        <v>3.6084604096715323E-3</v>
      </c>
      <c r="AF55" s="171">
        <f t="shared" si="14"/>
        <v>3.6558393279196954E-3</v>
      </c>
    </row>
    <row r="56" spans="9:32" x14ac:dyDescent="0.2">
      <c r="AB56" s="199">
        <f>_xll.qlCalendarAdvance(Calendar,AB55,"1d","mf",,Trigger)</f>
        <v>42046</v>
      </c>
      <c r="AC56" s="221">
        <f>_xll.qlDayCounterYearFraction(DayCounter,SettlementDate,AB56,,,Trigger)</f>
        <v>0.21666666666666667</v>
      </c>
      <c r="AD56" s="200">
        <f t="shared" si="0"/>
        <v>3.899946241211795E-3</v>
      </c>
      <c r="AE56" s="200">
        <f t="shared" si="13"/>
        <v>3.6112233085486911E-3</v>
      </c>
      <c r="AF56" s="171">
        <f t="shared" si="14"/>
        <v>3.6571323081278076E-3</v>
      </c>
    </row>
    <row r="57" spans="9:32" x14ac:dyDescent="0.2">
      <c r="AB57" s="199">
        <f>_xll.qlCalendarAdvance(Calendar,AB56,"1d","mf",,Trigger)</f>
        <v>42047</v>
      </c>
      <c r="AC57" s="221">
        <f>_xll.qlDayCounterYearFraction(DayCounter,SettlementDate,AB57,,,Trigger)</f>
        <v>0.21944444444444444</v>
      </c>
      <c r="AD57" s="200">
        <f t="shared" si="0"/>
        <v>3.899946241211795E-3</v>
      </c>
      <c r="AE57" s="200">
        <f t="shared" si="13"/>
        <v>3.61398620742585E-3</v>
      </c>
      <c r="AF57" s="171">
        <f t="shared" si="14"/>
        <v>3.6584350228966419E-3</v>
      </c>
    </row>
    <row r="58" spans="9:32" x14ac:dyDescent="0.2">
      <c r="AB58" s="199">
        <f>_xll.qlCalendarAdvance(Calendar,AB57,"1d","mf",,Trigger)</f>
        <v>42048</v>
      </c>
      <c r="AC58" s="221">
        <f>_xll.qlDayCounterYearFraction(DayCounter,SettlementDate,AB58,,,Trigger)</f>
        <v>0.22222222222222221</v>
      </c>
      <c r="AD58" s="200">
        <f t="shared" si="0"/>
        <v>3.899946241211795E-3</v>
      </c>
      <c r="AE58" s="200">
        <f t="shared" si="13"/>
        <v>3.6167491063030088E-3</v>
      </c>
      <c r="AF58" s="171">
        <f t="shared" si="14"/>
        <v>3.6597474722261983E-3</v>
      </c>
    </row>
    <row r="59" spans="9:32" x14ac:dyDescent="0.2">
      <c r="AB59" s="199">
        <f>_xll.qlCalendarAdvance(Calendar,AB58,"1d","mf",,Trigger)</f>
        <v>42051</v>
      </c>
      <c r="AC59" s="221">
        <f>_xll.qlDayCounterYearFraction(DayCounter,SettlementDate,AB59,,,Trigger)</f>
        <v>0.23055555555555557</v>
      </c>
      <c r="AD59" s="200">
        <f t="shared" si="0"/>
        <v>3.899946241211795E-3</v>
      </c>
      <c r="AE59" s="200">
        <f t="shared" si="13"/>
        <v>3.6250378029344856E-3</v>
      </c>
      <c r="AF59" s="171">
        <f t="shared" si="14"/>
        <v>3.6637432275792004E-3</v>
      </c>
    </row>
    <row r="60" spans="9:32" x14ac:dyDescent="0.2">
      <c r="AB60" s="199">
        <f>_xll.qlCalendarAdvance(Calendar,AB59,"1d","mf",,Trigger)</f>
        <v>42052</v>
      </c>
      <c r="AC60" s="221">
        <f>_xll.qlDayCounterYearFraction(DayCounter,SettlementDate,AB60,,,Trigger)</f>
        <v>0.23333333333333334</v>
      </c>
      <c r="AD60" s="200">
        <f t="shared" si="0"/>
        <v>3.899946241211795E-3</v>
      </c>
      <c r="AE60" s="200">
        <f t="shared" si="13"/>
        <v>3.6278007018116444E-3</v>
      </c>
      <c r="AF60" s="171">
        <f t="shared" si="14"/>
        <v>3.6650946151516456E-3</v>
      </c>
    </row>
    <row r="61" spans="9:32" x14ac:dyDescent="0.2">
      <c r="AB61" s="199">
        <f>_xll.qlCalendarAdvance(Calendar,AB60,"1d","mf",,Trigger)</f>
        <v>42053</v>
      </c>
      <c r="AC61" s="221">
        <f>_xll.qlDayCounterYearFraction(DayCounter,SettlementDate,AB61,,,Trigger)</f>
        <v>0.2361111111111111</v>
      </c>
      <c r="AD61" s="200">
        <f t="shared" si="0"/>
        <v>3.899946241211795E-3</v>
      </c>
      <c r="AE61" s="200">
        <f t="shared" si="13"/>
        <v>3.6305636006888032E-3</v>
      </c>
      <c r="AF61" s="171">
        <f t="shared" si="14"/>
        <v>3.6664557372848134E-3</v>
      </c>
    </row>
    <row r="62" spans="9:32" x14ac:dyDescent="0.2">
      <c r="AB62" s="199">
        <f>_xll.qlCalendarAdvance(Calendar,AB61,"1d","mf",,Trigger)</f>
        <v>42054</v>
      </c>
      <c r="AC62" s="221">
        <f>_xll.qlDayCounterYearFraction(DayCounter,SettlementDate,AB62,,,Trigger)</f>
        <v>0.2388888888888889</v>
      </c>
      <c r="AD62" s="200">
        <f t="shared" si="0"/>
        <v>3.899946241211795E-3</v>
      </c>
      <c r="AE62" s="200">
        <f t="shared" si="13"/>
        <v>3.633326499565962E-3</v>
      </c>
      <c r="AF62" s="171">
        <f t="shared" si="14"/>
        <v>3.6678265939787025E-3</v>
      </c>
    </row>
    <row r="63" spans="9:32" x14ac:dyDescent="0.2">
      <c r="AB63" s="199">
        <f>_xll.qlCalendarAdvance(Calendar,AB62,"1d","mf",,Trigger)</f>
        <v>42055</v>
      </c>
      <c r="AC63" s="221">
        <f>_xll.qlDayCounterYearFraction(DayCounter,SettlementDate,AB63,,,Trigger)</f>
        <v>0.24166666666666667</v>
      </c>
      <c r="AD63" s="200">
        <f t="shared" si="0"/>
        <v>3.899946241211795E-3</v>
      </c>
      <c r="AE63" s="200">
        <f t="shared" si="13"/>
        <v>3.6360893984431213E-3</v>
      </c>
      <c r="AF63" s="171">
        <f t="shared" si="14"/>
        <v>3.6692071852333142E-3</v>
      </c>
    </row>
    <row r="64" spans="9:32" x14ac:dyDescent="0.2">
      <c r="AB64" s="199">
        <f>_xll.qlCalendarAdvance(Calendar,AB63,"1d","mf",,Trigger)</f>
        <v>42058</v>
      </c>
      <c r="AC64" s="221">
        <f>_xll.qlDayCounterYearFraction(DayCounter,SettlementDate,AB64,,,Trigger)</f>
        <v>0.25</v>
      </c>
      <c r="AD64" s="200">
        <f t="shared" si="0"/>
        <v>3.899946241211795E-3</v>
      </c>
      <c r="AE64" s="200">
        <f t="shared" si="13"/>
        <v>3.6443780950745977E-3</v>
      </c>
      <c r="AF64" s="171">
        <f t="shared" si="14"/>
        <v>3.673407366361482E-3</v>
      </c>
    </row>
    <row r="65" spans="9:32" x14ac:dyDescent="0.2">
      <c r="AB65" s="199">
        <f>_xll.qlCalendarAdvance(Calendar,AB64,"1d","mf",,Trigger)</f>
        <v>42059</v>
      </c>
      <c r="AC65" s="221">
        <f>_xll.qlDayCounterYearFraction(DayCounter,SettlementDate,AB65,,,Trigger)</f>
        <v>0.25277777777777777</v>
      </c>
      <c r="AD65" s="200">
        <f t="shared" si="0"/>
        <v>3.899946241211795E-3</v>
      </c>
      <c r="AE65" s="200">
        <f t="shared" si="13"/>
        <v>3.6471409939517565E-3</v>
      </c>
      <c r="AF65" s="171">
        <f t="shared" si="14"/>
        <v>3.6748268958589824E-3</v>
      </c>
    </row>
    <row r="66" spans="9:32" x14ac:dyDescent="0.2">
      <c r="AB66" s="199">
        <f>_xll.qlCalendarAdvance(Calendar,AB65,"1d","mf",,Trigger)</f>
        <v>42060</v>
      </c>
      <c r="AC66" s="221">
        <f>_xll.qlDayCounterYearFraction(DayCounter,SettlementDate,AB66,,,Trigger)</f>
        <v>0.25555555555555554</v>
      </c>
      <c r="AD66" s="200">
        <f t="shared" si="0"/>
        <v>3.899946241211795E-3</v>
      </c>
      <c r="AE66" s="200">
        <f t="shared" si="13"/>
        <v>3.6499038928289153E-3</v>
      </c>
      <c r="AF66" s="171">
        <f t="shared" si="14"/>
        <v>3.6762561599172046E-3</v>
      </c>
    </row>
    <row r="67" spans="9:32" x14ac:dyDescent="0.2">
      <c r="AB67" s="199">
        <f>_xll.qlCalendarAdvance(Calendar,AB66,"1d","mf",,Trigger)</f>
        <v>42061</v>
      </c>
      <c r="AC67" s="221">
        <f>_xll.qlDayCounterYearFraction(DayCounter,SettlementDate,AB67,,,Trigger)</f>
        <v>0.25833333333333336</v>
      </c>
      <c r="AD67" s="200">
        <f t="shared" ref="AD67:AD130" si="16">$S$13</f>
        <v>3.899946241211795E-3</v>
      </c>
      <c r="AE67" s="200">
        <f t="shared" si="13"/>
        <v>3.6526667917060746E-3</v>
      </c>
      <c r="AF67" s="171">
        <f t="shared" si="14"/>
        <v>3.6776951585361494E-3</v>
      </c>
    </row>
    <row r="68" spans="9:32" x14ac:dyDescent="0.2">
      <c r="I68" s="181"/>
      <c r="AB68" s="199">
        <f>_xll.qlCalendarAdvance(Calendar,AB67,"1d","mf",,Trigger)</f>
        <v>42062</v>
      </c>
      <c r="AC68" s="221">
        <f>_xll.qlDayCounterYearFraction(DayCounter,SettlementDate,AB68,,,Trigger)</f>
        <v>0.26111111111111113</v>
      </c>
      <c r="AD68" s="200">
        <f t="shared" si="16"/>
        <v>3.899946241211795E-3</v>
      </c>
      <c r="AE68" s="200">
        <f t="shared" si="13"/>
        <v>3.6554296905832334E-3</v>
      </c>
      <c r="AF68" s="171">
        <f t="shared" si="14"/>
        <v>3.6791438917158159E-3</v>
      </c>
    </row>
    <row r="69" spans="9:32" x14ac:dyDescent="0.2">
      <c r="I69" s="181"/>
      <c r="AB69" s="199">
        <f>_xll.qlCalendarAdvance(Calendar,AB68,"1d","mf",,Trigger)</f>
        <v>42065</v>
      </c>
      <c r="AC69" s="221">
        <f>_xll.qlDayCounterYearFraction(DayCounter,SettlementDate,AB69,,,Trigger)</f>
        <v>0.26944444444444443</v>
      </c>
      <c r="AD69" s="200">
        <f t="shared" si="16"/>
        <v>3.899946241211795E-3</v>
      </c>
      <c r="AE69" s="200">
        <f t="shared" si="13"/>
        <v>3.6637183872147098E-3</v>
      </c>
      <c r="AF69" s="171">
        <f t="shared" si="14"/>
        <v>3.6835484986191495E-3</v>
      </c>
    </row>
    <row r="70" spans="9:32" x14ac:dyDescent="0.2">
      <c r="I70" s="181"/>
      <c r="AB70" s="199">
        <f>_xll.qlCalendarAdvance(Calendar,AB69,"1d","mf",,Trigger)</f>
        <v>42066</v>
      </c>
      <c r="AC70" s="221">
        <f>_xll.qlDayCounterYearFraction(DayCounter,SettlementDate,AB70,,,Trigger)</f>
        <v>0.2722222222222222</v>
      </c>
      <c r="AD70" s="200">
        <f t="shared" si="16"/>
        <v>3.899946241211795E-3</v>
      </c>
      <c r="AE70" s="200">
        <f t="shared" si="13"/>
        <v>3.6664812860918686E-3</v>
      </c>
      <c r="AF70" s="171">
        <f t="shared" si="14"/>
        <v>3.6850361700417047E-3</v>
      </c>
    </row>
    <row r="71" spans="9:32" x14ac:dyDescent="0.2">
      <c r="I71" s="181"/>
      <c r="AB71" s="199">
        <f>_xll.qlCalendarAdvance(Calendar,AB70,"1d","mf",,Trigger)</f>
        <v>42067</v>
      </c>
      <c r="AC71" s="221">
        <f>_xll.qlDayCounterYearFraction(DayCounter,SettlementDate,AB71,,,Trigger)</f>
        <v>0.27500000000000002</v>
      </c>
      <c r="AD71" s="200">
        <f t="shared" si="16"/>
        <v>3.899946241211795E-3</v>
      </c>
      <c r="AE71" s="200">
        <f t="shared" si="13"/>
        <v>3.6692441849690274E-3</v>
      </c>
      <c r="AF71" s="171">
        <f t="shared" si="14"/>
        <v>3.6865335760249826E-3</v>
      </c>
    </row>
    <row r="72" spans="9:32" x14ac:dyDescent="0.2">
      <c r="I72" s="181"/>
      <c r="AB72" s="199">
        <f>_xll.qlCalendarAdvance(Calendar,AB71,"1d","mf",,Trigger)</f>
        <v>42068</v>
      </c>
      <c r="AC72" s="221">
        <f>_xll.qlDayCounterYearFraction(DayCounter,SettlementDate,AB72,,,Trigger)</f>
        <v>0.27777777777777779</v>
      </c>
      <c r="AD72" s="200">
        <f t="shared" si="16"/>
        <v>3.899946241211795E-3</v>
      </c>
      <c r="AE72" s="200">
        <f t="shared" si="13"/>
        <v>3.6720070838461866E-3</v>
      </c>
      <c r="AF72" s="171">
        <f t="shared" si="14"/>
        <v>3.6880407165689822E-3</v>
      </c>
    </row>
    <row r="73" spans="9:32" x14ac:dyDescent="0.2">
      <c r="I73" s="181"/>
      <c r="AB73" s="199">
        <f>_xll.qlCalendarAdvance(Calendar,AB72,"1d","mf",,Trigger)</f>
        <v>42069</v>
      </c>
      <c r="AC73" s="221">
        <f>_xll.qlDayCounterYearFraction(DayCounter,SettlementDate,AB73,,,Trigger)</f>
        <v>0.28055555555555556</v>
      </c>
      <c r="AD73" s="200">
        <f t="shared" si="16"/>
        <v>3.899946241211795E-3</v>
      </c>
      <c r="AE73" s="200">
        <f t="shared" si="13"/>
        <v>3.6747699827233454E-3</v>
      </c>
      <c r="AF73" s="171">
        <f t="shared" si="14"/>
        <v>3.6895575916737039E-3</v>
      </c>
    </row>
    <row r="74" spans="9:32" x14ac:dyDescent="0.2">
      <c r="I74" s="181"/>
      <c r="J74" s="181"/>
      <c r="AB74" s="199">
        <f>_xll.qlCalendarAdvance(Calendar,AB73,"1d","mf",,Trigger)</f>
        <v>42072</v>
      </c>
      <c r="AC74" s="221">
        <f>_xll.qlDayCounterYearFraction(DayCounter,SettlementDate,AB74,,,Trigger)</f>
        <v>0.28888888888888886</v>
      </c>
      <c r="AD74" s="200">
        <f t="shared" si="16"/>
        <v>3.899946241211795E-3</v>
      </c>
      <c r="AE74" s="200">
        <f t="shared" si="13"/>
        <v>3.6830586793548219E-3</v>
      </c>
      <c r="AF74" s="171">
        <f t="shared" si="14"/>
        <v>3.6941666243522028E-3</v>
      </c>
    </row>
    <row r="75" spans="9:32" x14ac:dyDescent="0.2">
      <c r="I75" s="181"/>
      <c r="J75" s="181"/>
      <c r="AB75" s="199">
        <f>_xll.qlCalendarAdvance(Calendar,AB74,"1d","mf",,Trigger)</f>
        <v>42073</v>
      </c>
      <c r="AC75" s="221">
        <f>_xll.qlDayCounterYearFraction(DayCounter,SettlementDate,AB75,,,Trigger)</f>
        <v>0.29166666666666669</v>
      </c>
      <c r="AD75" s="200">
        <f t="shared" si="16"/>
        <v>3.899946241211795E-3</v>
      </c>
      <c r="AE75" s="200">
        <f t="shared" si="13"/>
        <v>3.6858215782319807E-3</v>
      </c>
      <c r="AF75" s="171">
        <f t="shared" si="14"/>
        <v>3.6957224376998133E-3</v>
      </c>
    </row>
    <row r="76" spans="9:32" x14ac:dyDescent="0.2">
      <c r="I76" s="181"/>
      <c r="J76" s="181"/>
      <c r="AB76" s="199">
        <f>_xll.qlCalendarAdvance(Calendar,AB75,"1d","mf",,Trigger)</f>
        <v>42074</v>
      </c>
      <c r="AC76" s="221">
        <f>_xll.qlDayCounterYearFraction(DayCounter,SettlementDate,AB76,,,Trigger)</f>
        <v>0.29444444444444445</v>
      </c>
      <c r="AD76" s="200">
        <f t="shared" si="16"/>
        <v>3.899946241211795E-3</v>
      </c>
      <c r="AE76" s="200">
        <f t="shared" si="13"/>
        <v>3.6885844771091395E-3</v>
      </c>
      <c r="AF76" s="171">
        <f t="shared" si="14"/>
        <v>3.6972879856081459E-3</v>
      </c>
    </row>
    <row r="77" spans="9:32" x14ac:dyDescent="0.2">
      <c r="I77" s="181"/>
      <c r="J77" s="181"/>
      <c r="AB77" s="199">
        <f>_xll.qlCalendarAdvance(Calendar,AB76,"1d","mf",,Trigger)</f>
        <v>42075</v>
      </c>
      <c r="AC77" s="221">
        <f>_xll.qlDayCounterYearFraction(DayCounter,SettlementDate,AB77,,,Trigger)</f>
        <v>0.29722222222222222</v>
      </c>
      <c r="AD77" s="200">
        <f t="shared" si="16"/>
        <v>3.899946241211795E-3</v>
      </c>
      <c r="AE77" s="200">
        <f t="shared" si="13"/>
        <v>3.6913473759862987E-3</v>
      </c>
      <c r="AF77" s="171">
        <f t="shared" si="14"/>
        <v>3.6988632680772012E-3</v>
      </c>
    </row>
    <row r="78" spans="9:32" x14ac:dyDescent="0.2">
      <c r="I78" s="181"/>
      <c r="J78" s="181"/>
      <c r="AB78" s="199">
        <f>_xll.qlCalendarAdvance(Calendar,AB77,"1d","mf",,Trigger)</f>
        <v>42076</v>
      </c>
      <c r="AC78" s="221">
        <f>_xll.qlDayCounterYearFraction(DayCounter,SettlementDate,AB78,,,Trigger)</f>
        <v>0.3</v>
      </c>
      <c r="AD78" s="200">
        <f t="shared" si="16"/>
        <v>3.899946241211795E-3</v>
      </c>
      <c r="AE78" s="200">
        <f t="shared" si="13"/>
        <v>3.6941102748634575E-3</v>
      </c>
      <c r="AF78" s="171">
        <f t="shared" si="14"/>
        <v>3.7004482851069782E-3</v>
      </c>
    </row>
    <row r="79" spans="9:32" x14ac:dyDescent="0.2">
      <c r="I79" s="181"/>
      <c r="J79" s="181"/>
      <c r="AB79" s="199">
        <f>_xll.qlCalendarAdvance(Calendar,AB78,"1d","mf",,Trigger)</f>
        <v>42079</v>
      </c>
      <c r="AC79" s="221">
        <f>_xll.qlDayCounterYearFraction(DayCounter,SettlementDate,AB79,,,Trigger)</f>
        <v>0.30833333333333335</v>
      </c>
      <c r="AD79" s="200">
        <f t="shared" si="16"/>
        <v>3.899946241211795E-3</v>
      </c>
      <c r="AE79" s="200">
        <f t="shared" si="13"/>
        <v>3.702398971494934E-3</v>
      </c>
      <c r="AF79" s="171">
        <f t="shared" si="14"/>
        <v>3.7052617435606424E-3</v>
      </c>
    </row>
    <row r="80" spans="9:32" x14ac:dyDescent="0.2">
      <c r="I80" s="181"/>
      <c r="J80" s="181"/>
      <c r="AB80" s="199">
        <f>_xll.qlCalendarAdvance(Calendar,AB79,"1d","mf",,Trigger)</f>
        <v>42080</v>
      </c>
      <c r="AC80" s="221">
        <f>_xll.qlDayCounterYearFraction(DayCounter,SettlementDate,AB80,,,Trigger)</f>
        <v>0.31111111111111112</v>
      </c>
      <c r="AD80" s="200">
        <f t="shared" si="16"/>
        <v>3.899946241211795E-3</v>
      </c>
      <c r="AE80" s="200">
        <f t="shared" si="13"/>
        <v>3.7051618703720928E-3</v>
      </c>
      <c r="AF80" s="171">
        <f t="shared" si="14"/>
        <v>3.7068856988333081E-3</v>
      </c>
    </row>
    <row r="81" spans="9:32" x14ac:dyDescent="0.2">
      <c r="I81" s="181"/>
      <c r="J81" s="181"/>
      <c r="AB81" s="199">
        <f>_xll.qlCalendarAdvance(Calendar,AB80,"1d","mf",,Trigger)</f>
        <v>42081</v>
      </c>
      <c r="AC81" s="221">
        <f>_xll.qlDayCounterYearFraction(DayCounter,SettlementDate,AB81,,,Trigger)</f>
        <v>0.31388888888888888</v>
      </c>
      <c r="AD81" s="200">
        <f t="shared" si="16"/>
        <v>3.899946241211795E-3</v>
      </c>
      <c r="AE81" s="200">
        <f t="shared" si="13"/>
        <v>3.707924769249252E-3</v>
      </c>
      <c r="AF81" s="171">
        <f t="shared" si="14"/>
        <v>3.7085193886666956E-3</v>
      </c>
    </row>
    <row r="82" spans="9:32" x14ac:dyDescent="0.2">
      <c r="I82" s="181"/>
      <c r="J82" s="181"/>
      <c r="AB82" s="199">
        <f>_xll.qlCalendarAdvance(Calendar,AB81,"1d","mf",,Trigger)</f>
        <v>42082</v>
      </c>
      <c r="AC82" s="221">
        <f>_xll.qlDayCounterYearFraction(DayCounter,SettlementDate,AB82,,,Trigger)</f>
        <v>0.31666666666666665</v>
      </c>
      <c r="AD82" s="200">
        <f t="shared" si="16"/>
        <v>3.899946241211795E-3</v>
      </c>
      <c r="AE82" s="200">
        <f t="shared" si="13"/>
        <v>3.7106876681264108E-3</v>
      </c>
      <c r="AF82" s="171">
        <f t="shared" si="14"/>
        <v>3.7101628130608057E-3</v>
      </c>
    </row>
    <row r="83" spans="9:32" x14ac:dyDescent="0.2">
      <c r="I83" s="181"/>
      <c r="J83" s="181"/>
      <c r="AB83" s="199">
        <f>_xll.qlCalendarAdvance(Calendar,AB82,"1d","mf",,Trigger)</f>
        <v>42083</v>
      </c>
      <c r="AC83" s="221">
        <f>_xll.qlDayCounterYearFraction(DayCounter,SettlementDate,AB83,,,Trigger)</f>
        <v>0.31944444444444442</v>
      </c>
      <c r="AD83" s="200">
        <f t="shared" si="16"/>
        <v>3.899946241211795E-3</v>
      </c>
      <c r="AE83" s="200">
        <f t="shared" si="13"/>
        <v>3.7134505670035696E-3</v>
      </c>
      <c r="AF83" s="171">
        <f t="shared" si="14"/>
        <v>3.7118159720156379E-3</v>
      </c>
    </row>
    <row r="84" spans="9:32" x14ac:dyDescent="0.2">
      <c r="I84" s="181"/>
      <c r="J84" s="181"/>
      <c r="AB84" s="199">
        <f>_xll.qlCalendarAdvance(Calendar,AB83,"1d","mf",,Trigger)</f>
        <v>42086</v>
      </c>
      <c r="AC84" s="221">
        <f>_xll.qlDayCounterYearFraction(DayCounter,SettlementDate,AB84,,,Trigger)</f>
        <v>0.32777777777777778</v>
      </c>
      <c r="AD84" s="200">
        <f t="shared" si="16"/>
        <v>3.899946241211795E-3</v>
      </c>
      <c r="AE84" s="200">
        <f t="shared" si="13"/>
        <v>3.721739263635046E-3</v>
      </c>
      <c r="AF84" s="171">
        <f t="shared" si="14"/>
        <v>3.7168338562444674E-3</v>
      </c>
    </row>
    <row r="85" spans="9:32" x14ac:dyDescent="0.2">
      <c r="I85" s="181"/>
      <c r="J85" s="181"/>
      <c r="AB85" s="199">
        <f>_xll.qlCalendarAdvance(Calendar,AB84,"1d","mf",,Trigger)</f>
        <v>42087</v>
      </c>
      <c r="AC85" s="221">
        <f>_xll.qlDayCounterYearFraction(DayCounter,SettlementDate,AB85,,,Trigger)</f>
        <v>0.33055555555555555</v>
      </c>
      <c r="AD85" s="200">
        <f t="shared" si="16"/>
        <v>3.899946241211795E-3</v>
      </c>
      <c r="AE85" s="200">
        <f t="shared" si="13"/>
        <v>3.7245021625122053E-3</v>
      </c>
      <c r="AF85" s="171">
        <f t="shared" si="14"/>
        <v>3.7185259534421888E-3</v>
      </c>
    </row>
    <row r="86" spans="9:32" x14ac:dyDescent="0.2">
      <c r="I86" s="181"/>
      <c r="J86" s="181"/>
      <c r="AB86" s="199">
        <f>_xll.qlCalendarAdvance(Calendar,AB85,"1d","mf",,Trigger)</f>
        <v>42088</v>
      </c>
      <c r="AC86" s="221">
        <f>_xll.qlDayCounterYearFraction(DayCounter,SettlementDate,AB86,,,Trigger)</f>
        <v>0.33333333333333331</v>
      </c>
      <c r="AD86" s="200">
        <f t="shared" si="16"/>
        <v>3.899946241211795E-3</v>
      </c>
      <c r="AE86" s="200">
        <f t="shared" ref="AE86:AE145" si="17">$S$10+$S$9*AC86</f>
        <v>3.7272650613893641E-3</v>
      </c>
      <c r="AF86" s="171">
        <f t="shared" ref="AF86:AF145" si="18">($S$5+$S$4*AC86+$S$3*AC86^2)</f>
        <v>3.7202277852006315E-3</v>
      </c>
    </row>
    <row r="87" spans="9:32" x14ac:dyDescent="0.2">
      <c r="I87" s="181"/>
      <c r="J87" s="181"/>
      <c r="AB87" s="199">
        <f>_xll.qlCalendarAdvance(Calendar,AB86,"1d","mf",,Trigger)</f>
        <v>42089</v>
      </c>
      <c r="AC87" s="221">
        <f>_xll.qlDayCounterYearFraction(DayCounter,SettlementDate,AB87,,,Trigger)</f>
        <v>0.33611111111111114</v>
      </c>
      <c r="AD87" s="200">
        <f t="shared" si="16"/>
        <v>3.899946241211795E-3</v>
      </c>
      <c r="AE87" s="200">
        <f t="shared" si="17"/>
        <v>3.7300279602665229E-3</v>
      </c>
      <c r="AF87" s="171">
        <f t="shared" si="18"/>
        <v>3.7219393515197968E-3</v>
      </c>
    </row>
    <row r="88" spans="9:32" x14ac:dyDescent="0.2">
      <c r="I88" s="181"/>
      <c r="J88" s="181"/>
      <c r="AB88" s="199">
        <f>_xll.qlCalendarAdvance(Calendar,AB87,"1d","mf",,Trigger)</f>
        <v>42090</v>
      </c>
      <c r="AC88" s="221">
        <f>_xll.qlDayCounterYearFraction(DayCounter,SettlementDate,AB88,,,Trigger)</f>
        <v>0.33888888888888891</v>
      </c>
      <c r="AD88" s="200">
        <f t="shared" si="16"/>
        <v>3.899946241211795E-3</v>
      </c>
      <c r="AE88" s="200">
        <f t="shared" si="17"/>
        <v>3.7327908591436817E-3</v>
      </c>
      <c r="AF88" s="171">
        <f t="shared" si="18"/>
        <v>3.7236606523996839E-3</v>
      </c>
    </row>
    <row r="89" spans="9:32" x14ac:dyDescent="0.2">
      <c r="I89" s="181"/>
      <c r="J89" s="181"/>
      <c r="AB89" s="199">
        <f>_xll.qlCalendarAdvance(Calendar,AB88,"1d","mf",,Trigger)</f>
        <v>42093</v>
      </c>
      <c r="AC89" s="221">
        <f>_xll.qlDayCounterYearFraction(DayCounter,SettlementDate,AB89,,,Trigger)</f>
        <v>0.34722222222222221</v>
      </c>
      <c r="AD89" s="200">
        <f t="shared" si="16"/>
        <v>3.899946241211795E-3</v>
      </c>
      <c r="AE89" s="200">
        <f t="shared" si="17"/>
        <v>3.7410795557751581E-3</v>
      </c>
      <c r="AF89" s="171">
        <f t="shared" si="18"/>
        <v>3.7288829624036791E-3</v>
      </c>
    </row>
    <row r="90" spans="9:32" x14ac:dyDescent="0.2">
      <c r="I90" s="181"/>
      <c r="J90" s="181"/>
      <c r="AB90" s="199">
        <f>_xll.qlCalendarAdvance(Calendar,AB89,"1d","mf",,Trigger)</f>
        <v>42094</v>
      </c>
      <c r="AC90" s="221">
        <f>_xll.qlDayCounterYearFraction(DayCounter,SettlementDate,AB90,,,Trigger)</f>
        <v>0.35</v>
      </c>
      <c r="AD90" s="200">
        <f t="shared" si="16"/>
        <v>3.899946241211795E-3</v>
      </c>
      <c r="AE90" s="200">
        <f t="shared" si="17"/>
        <v>3.7438424546523174E-3</v>
      </c>
      <c r="AF90" s="171">
        <f t="shared" si="18"/>
        <v>3.7306432015264549E-3</v>
      </c>
    </row>
    <row r="91" spans="9:32" x14ac:dyDescent="0.2">
      <c r="I91" s="181"/>
      <c r="J91" s="181"/>
      <c r="AB91" s="199">
        <f>_xll.qlCalendarAdvance(Calendar,AB90,"1d","mf",,Trigger)</f>
        <v>42095</v>
      </c>
      <c r="AC91" s="221">
        <f>_xll.qlDayCounterYearFraction(DayCounter,SettlementDate,AB91,,,Trigger)</f>
        <v>0.3527777777777778</v>
      </c>
      <c r="AD91" s="200">
        <f t="shared" si="16"/>
        <v>3.899946241211795E-3</v>
      </c>
      <c r="AE91" s="200">
        <f t="shared" si="17"/>
        <v>3.7466053535294762E-3</v>
      </c>
      <c r="AF91" s="171">
        <f t="shared" si="18"/>
        <v>3.7324131752099533E-3</v>
      </c>
    </row>
    <row r="92" spans="9:32" x14ac:dyDescent="0.2">
      <c r="I92" s="181"/>
      <c r="J92" s="181"/>
      <c r="AB92" s="199">
        <f>_xll.qlCalendarAdvance(Calendar,AB91,"1d","mf",,Trigger)</f>
        <v>42096</v>
      </c>
      <c r="AC92" s="221">
        <f>_xll.qlDayCounterYearFraction(DayCounter,SettlementDate,AB92,,,Trigger)</f>
        <v>0.35555555555555557</v>
      </c>
      <c r="AD92" s="200">
        <f t="shared" si="16"/>
        <v>3.899946241211795E-3</v>
      </c>
      <c r="AE92" s="200">
        <f t="shared" si="17"/>
        <v>3.749368252406635E-3</v>
      </c>
      <c r="AF92" s="171">
        <f t="shared" si="18"/>
        <v>3.7341928834541734E-3</v>
      </c>
    </row>
    <row r="93" spans="9:32" x14ac:dyDescent="0.2">
      <c r="I93" s="181"/>
      <c r="J93" s="181"/>
      <c r="AB93" s="199">
        <f>_xll.qlCalendarAdvance(Calendar,AB92,"1d","mf",,Trigger)</f>
        <v>42101</v>
      </c>
      <c r="AC93" s="221">
        <f>_xll.qlDayCounterYearFraction(DayCounter,SettlementDate,AB93,,,Trigger)</f>
        <v>0.36944444444444446</v>
      </c>
      <c r="AD93" s="200">
        <f t="shared" si="16"/>
        <v>3.899946241211795E-3</v>
      </c>
      <c r="AE93" s="200">
        <f t="shared" si="17"/>
        <v>3.7631827467924294E-3</v>
      </c>
      <c r="AF93" s="171">
        <f t="shared" si="18"/>
        <v>3.7432374430861077E-3</v>
      </c>
    </row>
    <row r="94" spans="9:32" x14ac:dyDescent="0.2">
      <c r="I94" s="181"/>
      <c r="J94" s="181"/>
      <c r="AB94" s="199">
        <f>_xll.qlCalendarAdvance(Calendar,AB93,"1d","mf",,Trigger)</f>
        <v>42102</v>
      </c>
      <c r="AC94" s="221">
        <f>_xll.qlDayCounterYearFraction(DayCounter,SettlementDate,AB94,,,Trigger)</f>
        <v>0.37222222222222223</v>
      </c>
      <c r="AD94" s="200">
        <f t="shared" si="16"/>
        <v>3.899946241211795E-3</v>
      </c>
      <c r="AE94" s="200">
        <f t="shared" si="17"/>
        <v>3.7659456456695883E-3</v>
      </c>
      <c r="AF94" s="171">
        <f t="shared" si="18"/>
        <v>3.7450755586946609E-3</v>
      </c>
    </row>
    <row r="95" spans="9:32" x14ac:dyDescent="0.2">
      <c r="I95" s="181"/>
      <c r="J95" s="181"/>
      <c r="AB95" s="199">
        <f>_xll.qlCalendarAdvance(Calendar,AB94,"1d","mf",,Trigger)</f>
        <v>42103</v>
      </c>
      <c r="AC95" s="221">
        <f>_xll.qlDayCounterYearFraction(DayCounter,SettlementDate,AB95,,,Trigger)</f>
        <v>0.375</v>
      </c>
      <c r="AD95" s="200">
        <f t="shared" si="16"/>
        <v>3.899946241211795E-3</v>
      </c>
      <c r="AE95" s="200">
        <f t="shared" si="17"/>
        <v>3.7687085445467471E-3</v>
      </c>
      <c r="AF95" s="171">
        <f t="shared" si="18"/>
        <v>3.7469234088639367E-3</v>
      </c>
    </row>
    <row r="96" spans="9:32" x14ac:dyDescent="0.2">
      <c r="I96" s="181"/>
      <c r="J96" s="181"/>
      <c r="AB96" s="199">
        <f>_xll.qlCalendarAdvance(Calendar,AB95,"1d","mf",,Trigger)</f>
        <v>42104</v>
      </c>
      <c r="AC96" s="221">
        <f>_xll.qlDayCounterYearFraction(DayCounter,SettlementDate,AB96,,,Trigger)</f>
        <v>0.37777777777777777</v>
      </c>
      <c r="AD96" s="200">
        <f t="shared" si="16"/>
        <v>3.899946241211795E-3</v>
      </c>
      <c r="AE96" s="200">
        <f t="shared" si="17"/>
        <v>3.7714714434239059E-3</v>
      </c>
      <c r="AF96" s="171">
        <f t="shared" si="18"/>
        <v>3.7487809935939343E-3</v>
      </c>
    </row>
    <row r="97" spans="9:32" x14ac:dyDescent="0.2">
      <c r="I97" s="181"/>
      <c r="J97" s="181"/>
      <c r="AB97" s="199">
        <f>_xll.qlCalendarAdvance(Calendar,AB96,"1d","mf",,Trigger)</f>
        <v>42107</v>
      </c>
      <c r="AC97" s="221">
        <f>_xll.qlDayCounterYearFraction(DayCounter,SettlementDate,AB97,,,Trigger)</f>
        <v>0.38611111111111113</v>
      </c>
      <c r="AD97" s="200">
        <f t="shared" si="16"/>
        <v>3.899946241211795E-3</v>
      </c>
      <c r="AE97" s="200">
        <f t="shared" si="17"/>
        <v>3.7797601400553827E-3</v>
      </c>
      <c r="AF97" s="171">
        <f t="shared" si="18"/>
        <v>3.7544121551482601E-3</v>
      </c>
    </row>
    <row r="98" spans="9:32" x14ac:dyDescent="0.2">
      <c r="I98" s="181"/>
      <c r="J98" s="181"/>
      <c r="AB98" s="199">
        <f>_xll.qlCalendarAdvance(Calendar,AB97,"1d","mf",,Trigger)</f>
        <v>42108</v>
      </c>
      <c r="AC98" s="221">
        <f>_xll.qlDayCounterYearFraction(DayCounter,SettlementDate,AB98,,,Trigger)</f>
        <v>0.3888888888888889</v>
      </c>
      <c r="AD98" s="200">
        <f t="shared" si="16"/>
        <v>3.899946241211795E-3</v>
      </c>
      <c r="AE98" s="200">
        <f t="shared" si="17"/>
        <v>3.7825230389325415E-3</v>
      </c>
      <c r="AF98" s="171">
        <f t="shared" si="18"/>
        <v>3.7563086781211463E-3</v>
      </c>
    </row>
    <row r="99" spans="9:32" x14ac:dyDescent="0.2">
      <c r="I99" s="181"/>
      <c r="J99" s="181"/>
      <c r="AB99" s="199">
        <f>_xll.qlCalendarAdvance(Calendar,AB98,"1d","mf",,Trigger)</f>
        <v>42109</v>
      </c>
      <c r="AC99" s="221">
        <f>_xll.qlDayCounterYearFraction(DayCounter,SettlementDate,AB99,,,Trigger)</f>
        <v>0.39166666666666666</v>
      </c>
      <c r="AD99" s="200">
        <f t="shared" si="16"/>
        <v>3.899946241211795E-3</v>
      </c>
      <c r="AE99" s="200">
        <f t="shared" si="17"/>
        <v>3.7852859378097003E-3</v>
      </c>
      <c r="AF99" s="171">
        <f t="shared" si="18"/>
        <v>3.7582149356547552E-3</v>
      </c>
    </row>
    <row r="100" spans="9:32" x14ac:dyDescent="0.2">
      <c r="I100" s="181"/>
      <c r="J100" s="181"/>
      <c r="AB100" s="199">
        <f>_xll.qlCalendarAdvance(Calendar,AB99,"1d","mf",,Trigger)</f>
        <v>42110</v>
      </c>
      <c r="AC100" s="221">
        <f>_xll.qlDayCounterYearFraction(DayCounter,SettlementDate,AB100,,,Trigger)</f>
        <v>0.39444444444444443</v>
      </c>
      <c r="AD100" s="200">
        <f t="shared" si="16"/>
        <v>3.899946241211795E-3</v>
      </c>
      <c r="AE100" s="200">
        <f t="shared" si="17"/>
        <v>3.7880488366868591E-3</v>
      </c>
      <c r="AF100" s="171">
        <f t="shared" si="18"/>
        <v>3.7601309277490854E-3</v>
      </c>
    </row>
    <row r="101" spans="9:32" x14ac:dyDescent="0.2">
      <c r="I101" s="181"/>
      <c r="J101" s="181"/>
      <c r="AB101" s="199">
        <f>_xll.qlCalendarAdvance(Calendar,AB100,"1d","mf",,Trigger)</f>
        <v>42111</v>
      </c>
      <c r="AC101" s="221">
        <f>_xll.qlDayCounterYearFraction(DayCounter,SettlementDate,AB101,,,Trigger)</f>
        <v>0.3972222222222222</v>
      </c>
      <c r="AD101" s="200">
        <f t="shared" si="16"/>
        <v>3.899946241211795E-3</v>
      </c>
      <c r="AE101" s="200">
        <f t="shared" si="17"/>
        <v>3.7908117355640179E-3</v>
      </c>
      <c r="AF101" s="171">
        <f t="shared" si="18"/>
        <v>3.7620566544041383E-3</v>
      </c>
    </row>
    <row r="102" spans="9:32" x14ac:dyDescent="0.2">
      <c r="I102" s="181"/>
      <c r="J102" s="181"/>
      <c r="AB102" s="199">
        <f>_xll.qlCalendarAdvance(Calendar,AB101,"1d","mf",,Trigger)</f>
        <v>42114</v>
      </c>
      <c r="AC102" s="221">
        <f>_xll.qlDayCounterYearFraction(DayCounter,SettlementDate,AB102,,,Trigger)</f>
        <v>0.40555555555555556</v>
      </c>
      <c r="AD102" s="200">
        <f t="shared" si="16"/>
        <v>3.899946241211795E-3</v>
      </c>
      <c r="AE102" s="200">
        <f t="shared" si="17"/>
        <v>3.7991004321954948E-3</v>
      </c>
      <c r="AF102" s="171">
        <f t="shared" si="18"/>
        <v>3.7678922417336298E-3</v>
      </c>
    </row>
    <row r="103" spans="9:32" x14ac:dyDescent="0.2">
      <c r="I103" s="181"/>
      <c r="J103" s="181"/>
      <c r="AB103" s="199">
        <f>_xll.qlCalendarAdvance(Calendar,AB102,"1d","mf",,Trigger)</f>
        <v>42115</v>
      </c>
      <c r="AC103" s="221">
        <f>_xll.qlDayCounterYearFraction(DayCounter,SettlementDate,AB103,,,Trigger)</f>
        <v>0.40833333333333333</v>
      </c>
      <c r="AD103" s="200">
        <f t="shared" si="16"/>
        <v>3.899946241211795E-3</v>
      </c>
      <c r="AE103" s="200">
        <f t="shared" si="17"/>
        <v>3.8018633310726536E-3</v>
      </c>
      <c r="AF103" s="171">
        <f t="shared" si="18"/>
        <v>3.7698569066315708E-3</v>
      </c>
    </row>
    <row r="104" spans="9:32" x14ac:dyDescent="0.2">
      <c r="I104" s="181"/>
      <c r="J104" s="181"/>
      <c r="AB104" s="199">
        <f>_xll.qlCalendarAdvance(Calendar,AB103,"1d","mf",,Trigger)</f>
        <v>42116</v>
      </c>
      <c r="AC104" s="221">
        <f>_xll.qlDayCounterYearFraction(DayCounter,SettlementDate,AB104,,,Trigger)</f>
        <v>0.41111111111111109</v>
      </c>
      <c r="AD104" s="200">
        <f t="shared" si="16"/>
        <v>3.899946241211795E-3</v>
      </c>
      <c r="AE104" s="200">
        <f t="shared" si="17"/>
        <v>3.8046262299498124E-3</v>
      </c>
      <c r="AF104" s="171">
        <f t="shared" si="18"/>
        <v>3.7718313060902346E-3</v>
      </c>
    </row>
    <row r="105" spans="9:32" x14ac:dyDescent="0.2">
      <c r="I105" s="181"/>
      <c r="J105" s="181"/>
      <c r="AB105" s="199">
        <f>_xll.qlCalendarAdvance(Calendar,AB104,"1d","mf",,Trigger)</f>
        <v>42117</v>
      </c>
      <c r="AC105" s="221">
        <f>_xll.qlDayCounterYearFraction(DayCounter,SettlementDate,AB105,,,Trigger)</f>
        <v>0.41388888888888886</v>
      </c>
      <c r="AD105" s="200">
        <f t="shared" si="16"/>
        <v>3.899946241211795E-3</v>
      </c>
      <c r="AE105" s="200">
        <f t="shared" si="17"/>
        <v>3.8073891288269712E-3</v>
      </c>
      <c r="AF105" s="171">
        <f t="shared" si="18"/>
        <v>3.7738154401096204E-3</v>
      </c>
    </row>
    <row r="106" spans="9:32" x14ac:dyDescent="0.2">
      <c r="I106" s="181"/>
      <c r="J106" s="181"/>
      <c r="AB106" s="199">
        <f>_xll.qlCalendarAdvance(Calendar,AB105,"1d","mf",,Trigger)</f>
        <v>42118</v>
      </c>
      <c r="AC106" s="221">
        <f>_xll.qlDayCounterYearFraction(DayCounter,SettlementDate,AB106,,,Trigger)</f>
        <v>0.41666666666666669</v>
      </c>
      <c r="AD106" s="200">
        <f t="shared" si="16"/>
        <v>3.899946241211795E-3</v>
      </c>
      <c r="AE106" s="200">
        <f t="shared" si="17"/>
        <v>3.81015202770413E-3</v>
      </c>
      <c r="AF106" s="171">
        <f t="shared" si="18"/>
        <v>3.7758093086897281E-3</v>
      </c>
    </row>
    <row r="107" spans="9:32" x14ac:dyDescent="0.2">
      <c r="I107" s="181"/>
      <c r="J107" s="181"/>
      <c r="AB107" s="199">
        <f>_xll.qlCalendarAdvance(Calendar,AB106,"1d","mf",,Trigger)</f>
        <v>42121</v>
      </c>
      <c r="AC107" s="221">
        <f>_xll.qlDayCounterYearFraction(DayCounter,SettlementDate,AB107,,,Trigger)</f>
        <v>0.42499999999999999</v>
      </c>
      <c r="AD107" s="200">
        <f t="shared" si="16"/>
        <v>3.899946241211795E-3</v>
      </c>
      <c r="AE107" s="200">
        <f t="shared" si="17"/>
        <v>3.8184407243356069E-3</v>
      </c>
      <c r="AF107" s="171">
        <f t="shared" si="18"/>
        <v>3.7818493217943853E-3</v>
      </c>
    </row>
    <row r="108" spans="9:32" x14ac:dyDescent="0.2">
      <c r="I108" s="181"/>
      <c r="J108" s="181"/>
      <c r="AB108" s="199">
        <f>_xll.qlCalendarAdvance(Calendar,AB107,"1d","mf",,Trigger)</f>
        <v>42122</v>
      </c>
      <c r="AC108" s="221">
        <f>_xll.qlDayCounterYearFraction(DayCounter,SettlementDate,AB108,,,Trigger)</f>
        <v>0.42777777777777776</v>
      </c>
      <c r="AD108" s="200">
        <f t="shared" si="16"/>
        <v>3.899946241211795E-3</v>
      </c>
      <c r="AE108" s="200">
        <f t="shared" si="17"/>
        <v>3.8212036232127657E-3</v>
      </c>
      <c r="AF108" s="171">
        <f t="shared" si="18"/>
        <v>3.7838821286173821E-3</v>
      </c>
    </row>
    <row r="109" spans="9:32" x14ac:dyDescent="0.2">
      <c r="I109" s="181"/>
      <c r="J109" s="181"/>
      <c r="AB109" s="199">
        <f>_xll.qlCalendarAdvance(Calendar,AB108,"1d","mf",,Trigger)</f>
        <v>42123</v>
      </c>
      <c r="AC109" s="221">
        <f>_xll.qlDayCounterYearFraction(DayCounter,SettlementDate,AB109,,,Trigger)</f>
        <v>0.43055555555555558</v>
      </c>
      <c r="AD109" s="200">
        <f t="shared" si="16"/>
        <v>3.899946241211795E-3</v>
      </c>
      <c r="AE109" s="200">
        <f t="shared" si="17"/>
        <v>3.8239665220899245E-3</v>
      </c>
      <c r="AF109" s="171">
        <f t="shared" si="18"/>
        <v>3.7859246700011006E-3</v>
      </c>
    </row>
    <row r="110" spans="9:32" x14ac:dyDescent="0.2">
      <c r="I110" s="181"/>
      <c r="J110" s="181"/>
      <c r="AB110" s="199">
        <f>_xll.qlCalendarAdvance(Calendar,AB109,"1d","mf",,Trigger)</f>
        <v>42124</v>
      </c>
      <c r="AC110" s="221">
        <f>_xll.qlDayCounterYearFraction(DayCounter,SettlementDate,AB110,,,Trigger)</f>
        <v>0.43333333333333335</v>
      </c>
      <c r="AD110" s="200">
        <f t="shared" si="16"/>
        <v>3.899946241211795E-3</v>
      </c>
      <c r="AE110" s="200">
        <f t="shared" si="17"/>
        <v>3.8267294209670833E-3</v>
      </c>
      <c r="AF110" s="171">
        <f t="shared" si="18"/>
        <v>3.7879769459455413E-3</v>
      </c>
    </row>
    <row r="111" spans="9:32" x14ac:dyDescent="0.2">
      <c r="I111" s="181"/>
      <c r="J111" s="181"/>
      <c r="AB111" s="199">
        <f>_xll.qlCalendarAdvance(Calendar,AB110,"1d","mf",,Trigger)</f>
        <v>42128</v>
      </c>
      <c r="AC111" s="221">
        <f>_xll.qlDayCounterYearFraction(DayCounter,SettlementDate,AB111,,,Trigger)</f>
        <v>0.44444444444444442</v>
      </c>
      <c r="AD111" s="200">
        <f t="shared" si="16"/>
        <v>3.899946241211795E-3</v>
      </c>
      <c r="AE111" s="200">
        <f t="shared" si="17"/>
        <v>3.837781016475719E-3</v>
      </c>
      <c r="AF111" s="171">
        <f t="shared" si="18"/>
        <v>3.7962833953305267E-3</v>
      </c>
    </row>
    <row r="112" spans="9:32" x14ac:dyDescent="0.2">
      <c r="I112" s="181"/>
      <c r="J112" s="181"/>
      <c r="AB112" s="199">
        <f>_xll.qlCalendarAdvance(Calendar,AB111,"1d","mf",,Trigger)</f>
        <v>42129</v>
      </c>
      <c r="AC112" s="221">
        <f>_xll.qlDayCounterYearFraction(DayCounter,SettlementDate,AB112,,,Trigger)</f>
        <v>0.44722222222222224</v>
      </c>
      <c r="AD112" s="200">
        <f t="shared" si="16"/>
        <v>3.899946241211795E-3</v>
      </c>
      <c r="AE112" s="200">
        <f t="shared" si="17"/>
        <v>3.8405439153528778E-3</v>
      </c>
      <c r="AF112" s="171">
        <f t="shared" si="18"/>
        <v>3.7983843440785783E-3</v>
      </c>
    </row>
    <row r="113" spans="9:32" x14ac:dyDescent="0.2">
      <c r="I113" s="181"/>
      <c r="J113" s="181"/>
      <c r="AB113" s="199">
        <f>_xll.qlCalendarAdvance(Calendar,AB112,"1d","mf",,Trigger)</f>
        <v>42130</v>
      </c>
      <c r="AC113" s="221">
        <f>_xll.qlDayCounterYearFraction(DayCounter,SettlementDate,AB113,,,Trigger)</f>
        <v>0.45</v>
      </c>
      <c r="AD113" s="200">
        <f t="shared" si="16"/>
        <v>3.899946241211795E-3</v>
      </c>
      <c r="AE113" s="200">
        <f t="shared" si="17"/>
        <v>3.8433068142300366E-3</v>
      </c>
      <c r="AF113" s="171">
        <f t="shared" si="18"/>
        <v>3.800495027387352E-3</v>
      </c>
    </row>
    <row r="114" spans="9:32" x14ac:dyDescent="0.2">
      <c r="I114" s="181"/>
      <c r="J114" s="181"/>
      <c r="AB114" s="199">
        <f>_xll.qlCalendarAdvance(Calendar,AB113,"1d","mf",,Trigger)</f>
        <v>42131</v>
      </c>
      <c r="AC114" s="221">
        <f>_xll.qlDayCounterYearFraction(DayCounter,SettlementDate,AB114,,,Trigger)</f>
        <v>0.45277777777777778</v>
      </c>
      <c r="AD114" s="200">
        <f t="shared" si="16"/>
        <v>3.899946241211795E-3</v>
      </c>
      <c r="AE114" s="200">
        <f t="shared" si="17"/>
        <v>3.8460697131071954E-3</v>
      </c>
      <c r="AF114" s="171">
        <f t="shared" si="18"/>
        <v>3.8026154452568484E-3</v>
      </c>
    </row>
    <row r="115" spans="9:32" x14ac:dyDescent="0.2">
      <c r="I115" s="181"/>
      <c r="J115" s="181"/>
      <c r="AB115" s="199">
        <f>_xll.qlCalendarAdvance(Calendar,AB114,"1d","mf",,Trigger)</f>
        <v>42132</v>
      </c>
      <c r="AC115" s="221">
        <f>_xll.qlDayCounterYearFraction(DayCounter,SettlementDate,AB115,,,Trigger)</f>
        <v>0.45555555555555555</v>
      </c>
      <c r="AD115" s="200">
        <f t="shared" si="16"/>
        <v>3.899946241211795E-3</v>
      </c>
      <c r="AE115" s="200">
        <f t="shared" si="17"/>
        <v>3.8488326119843546E-3</v>
      </c>
      <c r="AF115" s="171">
        <f t="shared" si="18"/>
        <v>3.8047455976870669E-3</v>
      </c>
    </row>
    <row r="116" spans="9:32" x14ac:dyDescent="0.2">
      <c r="I116" s="181"/>
      <c r="J116" s="181"/>
      <c r="AB116" s="199">
        <f>_xll.qlCalendarAdvance(Calendar,AB115,"1d","mf",,Trigger)</f>
        <v>42135</v>
      </c>
      <c r="AC116" s="221">
        <f>_xll.qlDayCounterYearFraction(DayCounter,SettlementDate,AB116,,,Trigger)</f>
        <v>0.46388888888888891</v>
      </c>
      <c r="AD116" s="200">
        <f t="shared" si="16"/>
        <v>3.899946241211795E-3</v>
      </c>
      <c r="AE116" s="200">
        <f t="shared" si="17"/>
        <v>3.8571213086158311E-3</v>
      </c>
      <c r="AF116" s="171">
        <f t="shared" si="18"/>
        <v>3.8111944623420544E-3</v>
      </c>
    </row>
    <row r="117" spans="9:32" x14ac:dyDescent="0.2">
      <c r="I117" s="181"/>
      <c r="J117" s="181"/>
      <c r="AB117" s="199">
        <f>_xll.qlCalendarAdvance(Calendar,AB116,"1d","mf",,Trigger)</f>
        <v>42136</v>
      </c>
      <c r="AC117" s="221">
        <f>_xll.qlDayCounterYearFraction(DayCounter,SettlementDate,AB117,,,Trigger)</f>
        <v>0.46666666666666667</v>
      </c>
      <c r="AD117" s="200">
        <f t="shared" si="16"/>
        <v>3.899946241211795E-3</v>
      </c>
      <c r="AE117" s="200">
        <f t="shared" si="17"/>
        <v>3.8598842074929899E-3</v>
      </c>
      <c r="AF117" s="171">
        <f t="shared" si="18"/>
        <v>3.8133635530151612E-3</v>
      </c>
    </row>
    <row r="118" spans="9:32" x14ac:dyDescent="0.2">
      <c r="I118" s="181"/>
      <c r="J118" s="181"/>
      <c r="AB118" s="199">
        <f>_xll.qlCalendarAdvance(Calendar,AB117,"1d","mf",,Trigger)</f>
        <v>42137</v>
      </c>
      <c r="AC118" s="221">
        <f>_xll.qlDayCounterYearFraction(DayCounter,SettlementDate,AB118,,,Trigger)</f>
        <v>0.46944444444444444</v>
      </c>
      <c r="AD118" s="200">
        <f t="shared" si="16"/>
        <v>3.899946241211795E-3</v>
      </c>
      <c r="AE118" s="200">
        <f t="shared" si="17"/>
        <v>3.8626471063701487E-3</v>
      </c>
      <c r="AF118" s="171">
        <f t="shared" si="18"/>
        <v>3.8155423782489902E-3</v>
      </c>
    </row>
    <row r="119" spans="9:32" x14ac:dyDescent="0.2">
      <c r="I119" s="181"/>
      <c r="J119" s="181"/>
      <c r="AB119" s="199">
        <f>_xll.qlCalendarAdvance(Calendar,AB118,"1d","mf",,Trigger)</f>
        <v>42138</v>
      </c>
      <c r="AC119" s="221">
        <f>_xll.qlDayCounterYearFraction(DayCounter,SettlementDate,AB119,,,Trigger)</f>
        <v>0.47222222222222221</v>
      </c>
      <c r="AD119" s="200">
        <f t="shared" si="16"/>
        <v>3.899946241211795E-3</v>
      </c>
      <c r="AE119" s="200">
        <f t="shared" si="17"/>
        <v>3.8654100052473075E-3</v>
      </c>
      <c r="AF119" s="171">
        <f t="shared" si="18"/>
        <v>3.8177309380435414E-3</v>
      </c>
    </row>
    <row r="120" spans="9:32" x14ac:dyDescent="0.2">
      <c r="I120" s="181"/>
      <c r="J120" s="181"/>
      <c r="AB120" s="199">
        <f>_xll.qlCalendarAdvance(Calendar,AB119,"1d","mf",,Trigger)</f>
        <v>42139</v>
      </c>
      <c r="AC120" s="221">
        <f>_xll.qlDayCounterYearFraction(DayCounter,SettlementDate,AB120,,,Trigger)</f>
        <v>0.47499999999999998</v>
      </c>
      <c r="AD120" s="200">
        <f t="shared" si="16"/>
        <v>3.899946241211795E-3</v>
      </c>
      <c r="AE120" s="200">
        <f t="shared" si="17"/>
        <v>3.8681729041244667E-3</v>
      </c>
      <c r="AF120" s="171">
        <f t="shared" si="18"/>
        <v>3.8199292323988147E-3</v>
      </c>
    </row>
    <row r="121" spans="9:32" x14ac:dyDescent="0.2">
      <c r="I121" s="167"/>
      <c r="J121" s="181"/>
      <c r="AB121" s="199">
        <f>_xll.qlCalendarAdvance(Calendar,AB120,"1d","mf",,Trigger)</f>
        <v>42142</v>
      </c>
      <c r="AC121" s="221">
        <f>_xll.qlDayCounterYearFraction(DayCounter,SettlementDate,AB121,,,Trigger)</f>
        <v>0.48333333333333334</v>
      </c>
      <c r="AD121" s="200">
        <f t="shared" si="16"/>
        <v>3.899946241211795E-3</v>
      </c>
      <c r="AE121" s="200">
        <f t="shared" si="17"/>
        <v>3.8764616007559431E-3</v>
      </c>
      <c r="AF121" s="171">
        <f t="shared" si="18"/>
        <v>3.8265825228289679E-3</v>
      </c>
    </row>
    <row r="122" spans="9:32" x14ac:dyDescent="0.2">
      <c r="I122" s="167"/>
      <c r="J122" s="181"/>
      <c r="AB122" s="199">
        <f>_xll.qlCalendarAdvance(Calendar,AB121,"1d","mf",,Trigger)</f>
        <v>42143</v>
      </c>
      <c r="AC122" s="221">
        <f>_xll.qlDayCounterYearFraction(DayCounter,SettlementDate,AB122,,,Trigger)</f>
        <v>0.4861111111111111</v>
      </c>
      <c r="AD122" s="200">
        <f t="shared" si="16"/>
        <v>3.899946241211795E-3</v>
      </c>
      <c r="AE122" s="200">
        <f t="shared" si="17"/>
        <v>3.8792244996331019E-3</v>
      </c>
      <c r="AF122" s="171">
        <f t="shared" si="18"/>
        <v>3.8288197554271299E-3</v>
      </c>
    </row>
    <row r="123" spans="9:32" x14ac:dyDescent="0.2">
      <c r="I123" s="167"/>
      <c r="J123" s="181"/>
      <c r="AB123" s="199">
        <f>_xll.qlCalendarAdvance(Calendar,AB122,"1d","mf",,Trigger)</f>
        <v>42144</v>
      </c>
      <c r="AC123" s="221">
        <f>_xll.qlDayCounterYearFraction(DayCounter,SettlementDate,AB123,,,Trigger)</f>
        <v>0.48888888888888887</v>
      </c>
      <c r="AD123" s="200">
        <f t="shared" si="16"/>
        <v>3.899946241211795E-3</v>
      </c>
      <c r="AE123" s="200">
        <f t="shared" si="17"/>
        <v>3.8819873985102608E-3</v>
      </c>
      <c r="AF123" s="171">
        <f t="shared" si="18"/>
        <v>3.8310667225860142E-3</v>
      </c>
    </row>
    <row r="124" spans="9:32" x14ac:dyDescent="0.2">
      <c r="I124" s="167"/>
      <c r="J124" s="181"/>
      <c r="AB124" s="199">
        <f>_xll.qlCalendarAdvance(Calendar,AB123,"1d","mf",,Trigger)</f>
        <v>42145</v>
      </c>
      <c r="AC124" s="221">
        <f>_xll.qlDayCounterYearFraction(DayCounter,SettlementDate,AB124,,,Trigger)</f>
        <v>0.49166666666666664</v>
      </c>
      <c r="AD124" s="200">
        <f t="shared" si="16"/>
        <v>3.899946241211795E-3</v>
      </c>
      <c r="AE124" s="200">
        <f t="shared" si="17"/>
        <v>3.8847502973874196E-3</v>
      </c>
      <c r="AF124" s="171">
        <f t="shared" si="18"/>
        <v>3.8333234243056206E-3</v>
      </c>
    </row>
    <row r="125" spans="9:32" x14ac:dyDescent="0.2">
      <c r="I125" s="167"/>
      <c r="J125" s="181"/>
      <c r="AB125" s="199">
        <f>_xll.qlCalendarAdvance(Calendar,AB124,"1d","mf",,Trigger)</f>
        <v>42146</v>
      </c>
      <c r="AC125" s="221">
        <f>_xll.qlDayCounterYearFraction(DayCounter,SettlementDate,AB125,,,Trigger)</f>
        <v>0.49444444444444446</v>
      </c>
      <c r="AD125" s="200">
        <f t="shared" si="16"/>
        <v>3.899946241211795E-3</v>
      </c>
      <c r="AE125" s="200">
        <f t="shared" si="17"/>
        <v>3.8875131962645788E-3</v>
      </c>
      <c r="AF125" s="171">
        <f t="shared" si="18"/>
        <v>3.8355898605859492E-3</v>
      </c>
    </row>
    <row r="126" spans="9:32" x14ac:dyDescent="0.2">
      <c r="I126" s="167"/>
      <c r="J126" s="181"/>
      <c r="AB126" s="199">
        <f>_xll.qlCalendarAdvance(Calendar,AB125,"1d","mf",,Trigger)</f>
        <v>42149</v>
      </c>
      <c r="AC126" s="221">
        <f>_xll.qlDayCounterYearFraction(DayCounter,SettlementDate,AB126,,,Trigger)</f>
        <v>0.50277777777777777</v>
      </c>
      <c r="AD126" s="200">
        <f t="shared" si="16"/>
        <v>3.899946241211795E-3</v>
      </c>
      <c r="AE126" s="200">
        <f t="shared" si="17"/>
        <v>3.8958018928960552E-3</v>
      </c>
      <c r="AF126" s="171">
        <f t="shared" si="18"/>
        <v>3.8424475767912677E-3</v>
      </c>
    </row>
    <row r="127" spans="9:32" x14ac:dyDescent="0.2">
      <c r="I127" s="167"/>
      <c r="J127" s="167"/>
      <c r="AB127" s="199">
        <f>_xll.qlCalendarAdvance(Calendar,AB126,"1d","mf",,Trigger)</f>
        <v>42150</v>
      </c>
      <c r="AC127" s="221">
        <f>_xll.qlDayCounterYearFraction(DayCounter,SettlementDate,AB127,,,Trigger)</f>
        <v>0.50555555555555554</v>
      </c>
      <c r="AD127" s="200">
        <f t="shared" si="16"/>
        <v>3.899946241211795E-3</v>
      </c>
      <c r="AE127" s="200">
        <f t="shared" si="17"/>
        <v>3.898564791773214E-3</v>
      </c>
      <c r="AF127" s="171">
        <f t="shared" si="18"/>
        <v>3.8447529513144845E-3</v>
      </c>
    </row>
    <row r="128" spans="9:32" x14ac:dyDescent="0.2">
      <c r="I128" s="167"/>
      <c r="J128" s="167"/>
      <c r="AB128" s="199">
        <f>_xll.qlCalendarAdvance(Calendar,AB127,"1d","mf",,Trigger)</f>
        <v>42151</v>
      </c>
      <c r="AC128" s="221">
        <f>_xll.qlDayCounterYearFraction(DayCounter,SettlementDate,AB128,,,Trigger)</f>
        <v>0.5083333333333333</v>
      </c>
      <c r="AD128" s="200">
        <f t="shared" si="16"/>
        <v>3.899946241211795E-3</v>
      </c>
      <c r="AE128" s="200">
        <f t="shared" si="17"/>
        <v>3.9013276906503733E-3</v>
      </c>
      <c r="AF128" s="171">
        <f t="shared" si="18"/>
        <v>3.847068060398424E-3</v>
      </c>
    </row>
    <row r="129" spans="9:32" x14ac:dyDescent="0.2">
      <c r="I129" s="167"/>
      <c r="J129" s="167"/>
      <c r="AB129" s="199">
        <f>_xll.qlCalendarAdvance(Calendar,AB128,"1d","mf",,Trigger)</f>
        <v>42152</v>
      </c>
      <c r="AC129" s="221">
        <f>_xll.qlDayCounterYearFraction(DayCounter,SettlementDate,AB129,,,Trigger)</f>
        <v>0.51111111111111107</v>
      </c>
      <c r="AD129" s="200">
        <f t="shared" si="16"/>
        <v>3.899946241211795E-3</v>
      </c>
      <c r="AE129" s="200">
        <f t="shared" si="17"/>
        <v>3.9040905895275316E-3</v>
      </c>
      <c r="AF129" s="171">
        <f t="shared" si="18"/>
        <v>3.8493929040430853E-3</v>
      </c>
    </row>
    <row r="130" spans="9:32" x14ac:dyDescent="0.2">
      <c r="I130" s="167"/>
      <c r="J130" s="167"/>
      <c r="AB130" s="199">
        <f>_xll.qlCalendarAdvance(Calendar,AB129,"1d","mf",,Trigger)</f>
        <v>42153</v>
      </c>
      <c r="AC130" s="221">
        <f>_xll.qlDayCounterYearFraction(DayCounter,SettlementDate,AB130,,,Trigger)</f>
        <v>0.51388888888888884</v>
      </c>
      <c r="AD130" s="200">
        <f t="shared" si="16"/>
        <v>3.899946241211795E-3</v>
      </c>
      <c r="AE130" s="200">
        <f t="shared" si="17"/>
        <v>3.9068534884046909E-3</v>
      </c>
      <c r="AF130" s="171">
        <f t="shared" si="18"/>
        <v>3.8517274822484691E-3</v>
      </c>
    </row>
    <row r="131" spans="9:32" x14ac:dyDescent="0.2">
      <c r="I131" s="167"/>
      <c r="J131" s="167"/>
      <c r="AB131" s="199">
        <f>_xll.qlCalendarAdvance(Calendar,AB130,"1d","mf",,Trigger)</f>
        <v>42156</v>
      </c>
      <c r="AC131" s="221">
        <f>_xll.qlDayCounterYearFraction(DayCounter,SettlementDate,AB131,,,Trigger)</f>
        <v>0.52222222222222225</v>
      </c>
      <c r="AD131" s="200">
        <f t="shared" ref="AD131:AD194" si="19">$S$13</f>
        <v>3.899946241211795E-3</v>
      </c>
      <c r="AE131" s="200">
        <f t="shared" si="17"/>
        <v>3.9151421850361677E-3</v>
      </c>
      <c r="AF131" s="171">
        <f t="shared" si="18"/>
        <v>3.8587896242289533E-3</v>
      </c>
    </row>
    <row r="132" spans="9:32" x14ac:dyDescent="0.2">
      <c r="I132" s="167"/>
      <c r="J132" s="167"/>
      <c r="AB132" s="199">
        <f>_xll.qlCalendarAdvance(Calendar,AB131,"1d","mf",,Trigger)</f>
        <v>42157</v>
      </c>
      <c r="AC132" s="221">
        <f>_xll.qlDayCounterYearFraction(DayCounter,SettlementDate,AB132,,,Trigger)</f>
        <v>0.52500000000000002</v>
      </c>
      <c r="AD132" s="200">
        <f t="shared" si="19"/>
        <v>3.899946241211795E-3</v>
      </c>
      <c r="AE132" s="200">
        <f t="shared" si="17"/>
        <v>3.9179050839133261E-3</v>
      </c>
      <c r="AF132" s="171">
        <f t="shared" si="18"/>
        <v>3.8611631406772254E-3</v>
      </c>
    </row>
    <row r="133" spans="9:32" x14ac:dyDescent="0.2">
      <c r="I133" s="167"/>
      <c r="J133" s="167"/>
      <c r="AB133" s="199">
        <f>_xll.qlCalendarAdvance(Calendar,AB132,"1d","mf",,Trigger)</f>
        <v>42158</v>
      </c>
      <c r="AC133" s="221">
        <f>_xll.qlDayCounterYearFraction(DayCounter,SettlementDate,AB133,,,Trigger)</f>
        <v>0.52777777777777779</v>
      </c>
      <c r="AD133" s="200">
        <f t="shared" si="19"/>
        <v>3.899946241211795E-3</v>
      </c>
      <c r="AE133" s="200">
        <f t="shared" si="17"/>
        <v>3.9206679827904854E-3</v>
      </c>
      <c r="AF133" s="171">
        <f t="shared" si="18"/>
        <v>3.8635463916862202E-3</v>
      </c>
    </row>
    <row r="134" spans="9:32" x14ac:dyDescent="0.2">
      <c r="I134" s="167"/>
      <c r="J134" s="167"/>
      <c r="AB134" s="199">
        <f>_xll.qlCalendarAdvance(Calendar,AB133,"1d","mf",,Trigger)</f>
        <v>42159</v>
      </c>
      <c r="AC134" s="221">
        <f>_xll.qlDayCounterYearFraction(DayCounter,SettlementDate,AB134,,,Trigger)</f>
        <v>0.53055555555555556</v>
      </c>
      <c r="AD134" s="200">
        <f t="shared" si="19"/>
        <v>3.899946241211795E-3</v>
      </c>
      <c r="AE134" s="200">
        <f t="shared" si="17"/>
        <v>3.9234308816676437E-3</v>
      </c>
      <c r="AF134" s="171">
        <f t="shared" si="18"/>
        <v>3.8659393772559367E-3</v>
      </c>
    </row>
    <row r="135" spans="9:32" x14ac:dyDescent="0.2">
      <c r="I135" s="167"/>
      <c r="J135" s="167"/>
      <c r="AB135" s="199">
        <f>_xll.qlCalendarAdvance(Calendar,AB134,"1d","mf",,Trigger)</f>
        <v>42160</v>
      </c>
      <c r="AC135" s="221">
        <f>_xll.qlDayCounterYearFraction(DayCounter,SettlementDate,AB135,,,Trigger)</f>
        <v>0.53333333333333333</v>
      </c>
      <c r="AD135" s="200">
        <f t="shared" si="19"/>
        <v>3.899946241211795E-3</v>
      </c>
      <c r="AE135" s="200">
        <f t="shared" si="17"/>
        <v>3.926193780544803E-3</v>
      </c>
      <c r="AF135" s="171">
        <f t="shared" si="18"/>
        <v>3.8683420973863753E-3</v>
      </c>
    </row>
    <row r="136" spans="9:32" x14ac:dyDescent="0.2">
      <c r="I136" s="167"/>
      <c r="J136" s="167"/>
      <c r="AB136" s="199">
        <f>_xll.qlCalendarAdvance(Calendar,AB135,"1d","mf",,Trigger)</f>
        <v>42163</v>
      </c>
      <c r="AC136" s="221">
        <f>_xll.qlDayCounterYearFraction(DayCounter,SettlementDate,AB136,,,Trigger)</f>
        <v>0.54166666666666663</v>
      </c>
      <c r="AD136" s="200">
        <f t="shared" si="19"/>
        <v>3.899946241211795E-3</v>
      </c>
      <c r="AE136" s="200">
        <f t="shared" si="17"/>
        <v>3.9344824771762798E-3</v>
      </c>
      <c r="AF136" s="171">
        <f t="shared" si="18"/>
        <v>3.8756086651420248E-3</v>
      </c>
    </row>
    <row r="137" spans="9:32" x14ac:dyDescent="0.2">
      <c r="J137" s="167"/>
      <c r="AB137" s="199">
        <f>_xll.qlCalendarAdvance(Calendar,AB136,"1d","mf",,Trigger)</f>
        <v>42164</v>
      </c>
      <c r="AC137" s="221">
        <f>_xll.qlDayCounterYearFraction(DayCounter,SettlementDate,AB137,,,Trigger)</f>
        <v>0.5444444444444444</v>
      </c>
      <c r="AD137" s="200">
        <f t="shared" si="19"/>
        <v>3.899946241211795E-3</v>
      </c>
      <c r="AE137" s="200">
        <f t="shared" si="17"/>
        <v>3.9372453760534382E-3</v>
      </c>
      <c r="AF137" s="171">
        <f t="shared" si="18"/>
        <v>3.8780503235153522E-3</v>
      </c>
    </row>
    <row r="138" spans="9:32" x14ac:dyDescent="0.2">
      <c r="J138" s="167"/>
      <c r="AB138" s="199">
        <f>_xll.qlCalendarAdvance(Calendar,AB137,"1d","mf",,Trigger)</f>
        <v>42165</v>
      </c>
      <c r="AC138" s="221">
        <f>_xll.qlDayCounterYearFraction(DayCounter,SettlementDate,AB138,,,Trigger)</f>
        <v>0.54722222222222228</v>
      </c>
      <c r="AD138" s="200">
        <f t="shared" si="19"/>
        <v>3.899946241211795E-3</v>
      </c>
      <c r="AE138" s="200">
        <f t="shared" si="17"/>
        <v>3.9400082749305974E-3</v>
      </c>
      <c r="AF138" s="171">
        <f t="shared" si="18"/>
        <v>3.8805017164494022E-3</v>
      </c>
    </row>
    <row r="139" spans="9:32" x14ac:dyDescent="0.2">
      <c r="J139" s="167"/>
      <c r="AB139" s="199">
        <f>_xll.qlCalendarAdvance(Calendar,AB138,"1d","mf",,Trigger)</f>
        <v>42166</v>
      </c>
      <c r="AC139" s="221">
        <f>_xll.qlDayCounterYearFraction(DayCounter,SettlementDate,AB139,,,Trigger)</f>
        <v>0.55000000000000004</v>
      </c>
      <c r="AD139" s="200">
        <f t="shared" si="19"/>
        <v>3.899946241211795E-3</v>
      </c>
      <c r="AE139" s="200">
        <f t="shared" si="17"/>
        <v>3.9427711738077558E-3</v>
      </c>
      <c r="AF139" s="171">
        <f t="shared" si="18"/>
        <v>3.8829628439441739E-3</v>
      </c>
    </row>
    <row r="140" spans="9:32" x14ac:dyDescent="0.2">
      <c r="J140" s="167"/>
      <c r="AB140" s="199">
        <f>_xll.qlCalendarAdvance(Calendar,AB139,"1d","mf",,Trigger)</f>
        <v>42167</v>
      </c>
      <c r="AC140" s="221">
        <f>_xll.qlDayCounterYearFraction(DayCounter,SettlementDate,AB140,,,Trigger)</f>
        <v>0.55277777777777781</v>
      </c>
      <c r="AD140" s="200">
        <f t="shared" si="19"/>
        <v>3.899946241211795E-3</v>
      </c>
      <c r="AE140" s="200">
        <f t="shared" si="17"/>
        <v>3.9455340726849151E-3</v>
      </c>
      <c r="AF140" s="171">
        <f t="shared" si="18"/>
        <v>3.8854337059996678E-3</v>
      </c>
    </row>
    <row r="141" spans="9:32" x14ac:dyDescent="0.2">
      <c r="J141" s="167"/>
      <c r="AB141" s="199">
        <f>_xll.qlCalendarAdvance(Calendar,AB140,"1d","mf",,Trigger)</f>
        <v>42170</v>
      </c>
      <c r="AC141" s="221">
        <f>_xll.qlDayCounterYearFraction(DayCounter,SettlementDate,AB141,,,Trigger)</f>
        <v>0.56111111111111112</v>
      </c>
      <c r="AD141" s="200">
        <f t="shared" si="19"/>
        <v>3.899946241211795E-3</v>
      </c>
      <c r="AE141" s="200">
        <f t="shared" si="17"/>
        <v>3.9538227693163919E-3</v>
      </c>
      <c r="AF141" s="171">
        <f t="shared" si="18"/>
        <v>3.8929046995304826E-3</v>
      </c>
    </row>
    <row r="142" spans="9:32" x14ac:dyDescent="0.2">
      <c r="J142" s="167"/>
      <c r="AB142" s="199">
        <f>_xll.qlCalendarAdvance(Calendar,AB141,"1d","mf",,Trigger)</f>
        <v>42171</v>
      </c>
      <c r="AC142" s="221">
        <f>_xll.qlDayCounterYearFraction(DayCounter,SettlementDate,AB142,,,Trigger)</f>
        <v>0.56388888888888888</v>
      </c>
      <c r="AD142" s="200">
        <f t="shared" si="19"/>
        <v>3.899946241211795E-3</v>
      </c>
      <c r="AE142" s="200">
        <f t="shared" si="17"/>
        <v>3.9565856681935503E-3</v>
      </c>
      <c r="AF142" s="171">
        <f t="shared" si="18"/>
        <v>3.8954144998288652E-3</v>
      </c>
    </row>
    <row r="143" spans="9:32" x14ac:dyDescent="0.2">
      <c r="AB143" s="199">
        <f>_xll.qlCalendarAdvance(Calendar,AB142,"1d","mf",,Trigger)</f>
        <v>42172</v>
      </c>
      <c r="AC143" s="221">
        <f>_xll.qlDayCounterYearFraction(DayCounter,SettlementDate,AB143,,,Trigger)</f>
        <v>0.56666666666666665</v>
      </c>
      <c r="AD143" s="200">
        <f t="shared" si="19"/>
        <v>3.899946241211795E-3</v>
      </c>
      <c r="AE143" s="200">
        <f t="shared" si="17"/>
        <v>3.9593485670707095E-3</v>
      </c>
      <c r="AF143" s="171">
        <f t="shared" si="18"/>
        <v>3.89793403468797E-3</v>
      </c>
    </row>
    <row r="144" spans="9:32" x14ac:dyDescent="0.2">
      <c r="AB144" s="199">
        <f>_xll.qlCalendarAdvance(Calendar,AB143,"1d","mf",,Trigger)</f>
        <v>42173</v>
      </c>
      <c r="AC144" s="221">
        <f>_xll.qlDayCounterYearFraction(DayCounter,SettlementDate,AB144,,,Trigger)</f>
        <v>0.56944444444444442</v>
      </c>
      <c r="AD144" s="200">
        <f t="shared" si="19"/>
        <v>3.899946241211795E-3</v>
      </c>
      <c r="AE144" s="200">
        <f t="shared" si="17"/>
        <v>3.9621114659478679E-3</v>
      </c>
      <c r="AF144" s="171">
        <f t="shared" si="18"/>
        <v>3.900463304107797E-3</v>
      </c>
    </row>
    <row r="145" spans="28:32" x14ac:dyDescent="0.2">
      <c r="AB145" s="199">
        <f>_xll.qlCalendarAdvance(Calendar,AB144,"1d","mf",,Trigger)</f>
        <v>42174</v>
      </c>
      <c r="AC145" s="221">
        <f>_xll.qlDayCounterYearFraction(DayCounter,SettlementDate,AB145,,,Trigger)</f>
        <v>0.57222222222222219</v>
      </c>
      <c r="AD145" s="200">
        <f t="shared" si="19"/>
        <v>3.899946241211795E-3</v>
      </c>
      <c r="AE145" s="200">
        <f t="shared" si="17"/>
        <v>3.9648743648250271E-3</v>
      </c>
      <c r="AF145" s="171">
        <f t="shared" si="18"/>
        <v>3.9030023080883457E-3</v>
      </c>
    </row>
    <row r="146" spans="28:32" x14ac:dyDescent="0.2">
      <c r="AB146" s="199">
        <f>_xll.qlCalendarAdvance(Calendar,AB145,"1d","mf",,Trigger)</f>
        <v>42177</v>
      </c>
      <c r="AC146" s="221">
        <f>_xll.qlDayCounterYearFraction(DayCounter,SettlementDate,AB146,,,Trigger)</f>
        <v>0.5805555555555556</v>
      </c>
      <c r="AD146" s="200">
        <f t="shared" si="19"/>
        <v>3.899946241211795E-3</v>
      </c>
      <c r="AE146" s="200">
        <f t="shared" ref="AE146:AE187" si="20">$S$10+$S$9*AC146</f>
        <v>3.973163061456504E-3</v>
      </c>
      <c r="AF146" s="171">
        <f t="shared" ref="AF146:AF187" si="21">($S$5+$S$4*AC146+$S$3*AC146^2)</f>
        <v>3.9106777273943266E-3</v>
      </c>
    </row>
    <row r="147" spans="28:32" x14ac:dyDescent="0.2">
      <c r="AB147" s="199">
        <f>_xll.qlCalendarAdvance(Calendar,AB146,"1d","mf",,Trigger)</f>
        <v>42178</v>
      </c>
      <c r="AC147" s="221">
        <f>_xll.qlDayCounterYearFraction(DayCounter,SettlementDate,AB147,,,Trigger)</f>
        <v>0.58333333333333337</v>
      </c>
      <c r="AD147" s="200">
        <f t="shared" si="19"/>
        <v>3.899946241211795E-3</v>
      </c>
      <c r="AE147" s="200">
        <f t="shared" si="20"/>
        <v>3.9759259603336624E-3</v>
      </c>
      <c r="AF147" s="171">
        <f t="shared" si="21"/>
        <v>3.913255669617764E-3</v>
      </c>
    </row>
    <row r="148" spans="28:32" x14ac:dyDescent="0.2">
      <c r="AB148" s="199">
        <f>_xll.qlCalendarAdvance(Calendar,AB147,"1d","mf",,Trigger)</f>
        <v>42179</v>
      </c>
      <c r="AC148" s="221">
        <f>_xll.qlDayCounterYearFraction(DayCounter,SettlementDate,AB148,,,Trigger)</f>
        <v>0.58611111111111114</v>
      </c>
      <c r="AD148" s="200">
        <f t="shared" si="19"/>
        <v>3.899946241211795E-3</v>
      </c>
      <c r="AE148" s="200">
        <f t="shared" si="20"/>
        <v>3.9786888592108216E-3</v>
      </c>
      <c r="AF148" s="171">
        <f t="shared" si="21"/>
        <v>3.9158433464019241E-3</v>
      </c>
    </row>
    <row r="149" spans="28:32" x14ac:dyDescent="0.2">
      <c r="AB149" s="199">
        <f>_xll.qlCalendarAdvance(Calendar,AB148,"1d","mf",,Trigger)</f>
        <v>42180</v>
      </c>
      <c r="AC149" s="221">
        <f>_xll.qlDayCounterYearFraction(DayCounter,SettlementDate,AB149,,,Trigger)</f>
        <v>0.58888888888888891</v>
      </c>
      <c r="AD149" s="200">
        <f t="shared" si="19"/>
        <v>3.899946241211795E-3</v>
      </c>
      <c r="AE149" s="200">
        <f t="shared" si="20"/>
        <v>3.98145175808798E-3</v>
      </c>
      <c r="AF149" s="171">
        <f t="shared" si="21"/>
        <v>3.9184407577468059E-3</v>
      </c>
    </row>
    <row r="150" spans="28:32" x14ac:dyDescent="0.2">
      <c r="AB150" s="199">
        <f>_xll.qlCalendarAdvance(Calendar,AB149,"1d","mf",,Trigger)</f>
        <v>42181</v>
      </c>
      <c r="AC150" s="221">
        <f>_xll.qlDayCounterYearFraction(DayCounter,SettlementDate,AB150,,,Trigger)</f>
        <v>0.59166666666666667</v>
      </c>
      <c r="AD150" s="200">
        <f t="shared" si="19"/>
        <v>3.899946241211795E-3</v>
      </c>
      <c r="AE150" s="200">
        <f t="shared" si="20"/>
        <v>3.9842146569651392E-3</v>
      </c>
      <c r="AF150" s="171">
        <f t="shared" si="21"/>
        <v>3.9210479036524103E-3</v>
      </c>
    </row>
    <row r="151" spans="28:32" x14ac:dyDescent="0.2">
      <c r="AB151" s="199">
        <f>_xll.qlCalendarAdvance(Calendar,AB150,"1d","mf",,Trigger)</f>
        <v>42184</v>
      </c>
      <c r="AC151" s="221">
        <f>_xll.qlDayCounterYearFraction(DayCounter,SettlementDate,AB151,,,Trigger)</f>
        <v>0.6</v>
      </c>
      <c r="AD151" s="200">
        <f t="shared" si="19"/>
        <v>3.899946241211795E-3</v>
      </c>
      <c r="AE151" s="200">
        <f t="shared" si="20"/>
        <v>3.9925033535966161E-3</v>
      </c>
      <c r="AF151" s="171">
        <f t="shared" si="21"/>
        <v>3.9289277487335557E-3</v>
      </c>
    </row>
    <row r="152" spans="28:32" x14ac:dyDescent="0.2">
      <c r="AB152" s="199">
        <f>_xll.qlCalendarAdvance(Calendar,AB151,"1d","mf",,Trigger)</f>
        <v>42185</v>
      </c>
      <c r="AC152" s="221">
        <f>_xll.qlDayCounterYearFraction(DayCounter,SettlementDate,AB152,,,Trigger)</f>
        <v>0.60277777777777775</v>
      </c>
      <c r="AD152" s="200">
        <f t="shared" si="19"/>
        <v>3.899946241211795E-3</v>
      </c>
      <c r="AE152" s="200">
        <f t="shared" si="20"/>
        <v>3.9952662524737744E-3</v>
      </c>
      <c r="AF152" s="171">
        <f t="shared" si="21"/>
        <v>3.9315738328820488E-3</v>
      </c>
    </row>
    <row r="153" spans="28:32" x14ac:dyDescent="0.2">
      <c r="AB153" s="199">
        <f>_xll.qlCalendarAdvance(Calendar,AB152,"1d","mf",,Trigger)</f>
        <v>42186</v>
      </c>
      <c r="AC153" s="221">
        <f>_xll.qlDayCounterYearFraction(DayCounter,SettlementDate,AB153,,,Trigger)</f>
        <v>0.60555555555555551</v>
      </c>
      <c r="AD153" s="200">
        <f t="shared" si="19"/>
        <v>3.899946241211795E-3</v>
      </c>
      <c r="AE153" s="200">
        <f t="shared" si="20"/>
        <v>3.9980291513509337E-3</v>
      </c>
      <c r="AF153" s="171">
        <f t="shared" si="21"/>
        <v>3.9342296515912636E-3</v>
      </c>
    </row>
    <row r="154" spans="28:32" x14ac:dyDescent="0.2">
      <c r="AB154" s="199">
        <f>_xll.qlCalendarAdvance(Calendar,AB153,"1d","mf",,Trigger)</f>
        <v>42187</v>
      </c>
      <c r="AC154" s="221">
        <f>_xll.qlDayCounterYearFraction(DayCounter,SettlementDate,AB154,,,Trigger)</f>
        <v>0.60833333333333328</v>
      </c>
      <c r="AD154" s="200">
        <f t="shared" si="19"/>
        <v>3.899946241211795E-3</v>
      </c>
      <c r="AE154" s="200">
        <f t="shared" si="20"/>
        <v>4.0007920502280921E-3</v>
      </c>
      <c r="AF154" s="171">
        <f t="shared" si="21"/>
        <v>3.9368952048612011E-3</v>
      </c>
    </row>
    <row r="155" spans="28:32" x14ac:dyDescent="0.2">
      <c r="AB155" s="199">
        <f>_xll.qlCalendarAdvance(Calendar,AB154,"1d","mf",,Trigger)</f>
        <v>42188</v>
      </c>
      <c r="AC155" s="221">
        <f>_xll.qlDayCounterYearFraction(DayCounter,SettlementDate,AB155,,,Trigger)</f>
        <v>0.61111111111111116</v>
      </c>
      <c r="AD155" s="200">
        <f t="shared" si="19"/>
        <v>3.899946241211795E-3</v>
      </c>
      <c r="AE155" s="200">
        <f t="shared" si="20"/>
        <v>4.0035549491052513E-3</v>
      </c>
      <c r="AF155" s="171">
        <f t="shared" si="21"/>
        <v>3.9395704926918611E-3</v>
      </c>
    </row>
    <row r="156" spans="28:32" x14ac:dyDescent="0.2">
      <c r="AB156" s="199">
        <f>_xll.qlCalendarAdvance(Calendar,AB155,"1d","mf",,Trigger)</f>
        <v>42191</v>
      </c>
      <c r="AC156" s="221">
        <f>_xll.qlDayCounterYearFraction(DayCounter,SettlementDate,AB156,,,Trigger)</f>
        <v>0.61944444444444446</v>
      </c>
      <c r="AD156" s="200">
        <f t="shared" si="19"/>
        <v>3.899946241211795E-3</v>
      </c>
      <c r="AE156" s="200">
        <f t="shared" si="20"/>
        <v>4.0118436457367282E-3</v>
      </c>
      <c r="AF156" s="171">
        <f t="shared" si="21"/>
        <v>3.9476547635481718E-3</v>
      </c>
    </row>
    <row r="157" spans="28:32" x14ac:dyDescent="0.2">
      <c r="AB157" s="199">
        <f>_xll.qlCalendarAdvance(Calendar,AB156,"1d","mf",,Trigger)</f>
        <v>42192</v>
      </c>
      <c r="AC157" s="221">
        <f>_xll.qlDayCounterYearFraction(DayCounter,SettlementDate,AB157,,,Trigger)</f>
        <v>0.62222222222222223</v>
      </c>
      <c r="AD157" s="200">
        <f t="shared" si="19"/>
        <v>3.899946241211795E-3</v>
      </c>
      <c r="AE157" s="200">
        <f t="shared" si="20"/>
        <v>4.0146065446138865E-3</v>
      </c>
      <c r="AF157" s="171">
        <f t="shared" si="21"/>
        <v>3.9503689896217197E-3</v>
      </c>
    </row>
    <row r="158" spans="28:32" x14ac:dyDescent="0.2">
      <c r="AB158" s="199">
        <f>_xll.qlCalendarAdvance(Calendar,AB157,"1d","mf",,Trigger)</f>
        <v>42193</v>
      </c>
      <c r="AC158" s="221">
        <f>_xll.qlDayCounterYearFraction(DayCounter,SettlementDate,AB158,,,Trigger)</f>
        <v>0.625</v>
      </c>
      <c r="AD158" s="200">
        <f t="shared" si="19"/>
        <v>3.899946241211795E-3</v>
      </c>
      <c r="AE158" s="200">
        <f t="shared" si="20"/>
        <v>4.0173694434910458E-3</v>
      </c>
      <c r="AF158" s="171">
        <f t="shared" si="21"/>
        <v>3.9530929502559903E-3</v>
      </c>
    </row>
    <row r="159" spans="28:32" x14ac:dyDescent="0.2">
      <c r="AB159" s="199">
        <f>_xll.qlCalendarAdvance(Calendar,AB158,"1d","mf",,Trigger)</f>
        <v>42194</v>
      </c>
      <c r="AC159" s="221">
        <f>_xll.qlDayCounterYearFraction(DayCounter,SettlementDate,AB159,,,Trigger)</f>
        <v>0.62777777777777777</v>
      </c>
      <c r="AD159" s="200">
        <f t="shared" si="19"/>
        <v>3.899946241211795E-3</v>
      </c>
      <c r="AE159" s="200">
        <f t="shared" si="20"/>
        <v>4.020132342368205E-3</v>
      </c>
      <c r="AF159" s="171">
        <f t="shared" si="21"/>
        <v>3.9558266454509826E-3</v>
      </c>
    </row>
    <row r="160" spans="28:32" x14ac:dyDescent="0.2">
      <c r="AB160" s="199">
        <f>_xll.qlCalendarAdvance(Calendar,AB159,"1d","mf",,Trigger)</f>
        <v>42195</v>
      </c>
      <c r="AC160" s="221">
        <f>_xll.qlDayCounterYearFraction(DayCounter,SettlementDate,AB160,,,Trigger)</f>
        <v>0.63055555555555554</v>
      </c>
      <c r="AD160" s="200">
        <f t="shared" si="19"/>
        <v>3.899946241211795E-3</v>
      </c>
      <c r="AE160" s="200">
        <f t="shared" si="20"/>
        <v>4.0228952412453634E-3</v>
      </c>
      <c r="AF160" s="171">
        <f t="shared" si="21"/>
        <v>3.9585700752066966E-3</v>
      </c>
    </row>
    <row r="161" spans="28:32" x14ac:dyDescent="0.2">
      <c r="AB161" s="199">
        <f>_xll.qlCalendarAdvance(Calendar,AB160,"1d","mf",,Trigger)</f>
        <v>42198</v>
      </c>
      <c r="AC161" s="221">
        <f>_xll.qlDayCounterYearFraction(DayCounter,SettlementDate,AB161,,,Trigger)</f>
        <v>0.63888888888888884</v>
      </c>
      <c r="AD161" s="200">
        <f t="shared" si="19"/>
        <v>3.899946241211795E-3</v>
      </c>
      <c r="AE161" s="200">
        <f t="shared" si="20"/>
        <v>4.0311839378768402E-3</v>
      </c>
      <c r="AF161" s="171">
        <f t="shared" si="21"/>
        <v>3.9668587718381734E-3</v>
      </c>
    </row>
    <row r="162" spans="28:32" x14ac:dyDescent="0.2">
      <c r="AB162" s="199">
        <f>_xll.qlCalendarAdvance(Calendar,AB161,"1d","mf",,Trigger)</f>
        <v>42199</v>
      </c>
      <c r="AC162" s="221">
        <f>_xll.qlDayCounterYearFraction(DayCounter,SettlementDate,AB162,,,Trigger)</f>
        <v>0.64166666666666672</v>
      </c>
      <c r="AD162" s="200">
        <f t="shared" si="19"/>
        <v>3.899946241211795E-3</v>
      </c>
      <c r="AE162" s="200">
        <f t="shared" si="20"/>
        <v>4.0339468367539995E-3</v>
      </c>
      <c r="AF162" s="171">
        <f t="shared" si="21"/>
        <v>3.969641139836777E-3</v>
      </c>
    </row>
    <row r="163" spans="28:32" x14ac:dyDescent="0.2">
      <c r="AB163" s="199">
        <f>_xll.qlCalendarAdvance(Calendar,AB162,"1d","mf",,Trigger)</f>
        <v>42200</v>
      </c>
      <c r="AC163" s="221">
        <f>_xll.qlDayCounterYearFraction(DayCounter,SettlementDate,AB163,,,Trigger)</f>
        <v>0.64444444444444449</v>
      </c>
      <c r="AD163" s="200">
        <f t="shared" si="19"/>
        <v>3.899946241211795E-3</v>
      </c>
      <c r="AE163" s="200">
        <f t="shared" si="20"/>
        <v>4.0367097356311579E-3</v>
      </c>
      <c r="AF163" s="171">
        <f t="shared" si="21"/>
        <v>3.9724332423961024E-3</v>
      </c>
    </row>
    <row r="164" spans="28:32" x14ac:dyDescent="0.2">
      <c r="AB164" s="199">
        <f>_xll.qlCalendarAdvance(Calendar,AB163,"1d","mf",,Trigger)</f>
        <v>42201</v>
      </c>
      <c r="AC164" s="221">
        <f>_xll.qlDayCounterYearFraction(DayCounter,SettlementDate,AB164,,,Trigger)</f>
        <v>0.64722222222222225</v>
      </c>
      <c r="AD164" s="200">
        <f t="shared" si="19"/>
        <v>3.899946241211795E-3</v>
      </c>
      <c r="AE164" s="200">
        <f t="shared" si="20"/>
        <v>4.0394726345083171E-3</v>
      </c>
      <c r="AF164" s="171">
        <f t="shared" si="21"/>
        <v>3.9752350795161494E-3</v>
      </c>
    </row>
    <row r="165" spans="28:32" x14ac:dyDescent="0.2">
      <c r="AB165" s="199">
        <f>_xll.qlCalendarAdvance(Calendar,AB164,"1d","mf",,Trigger)</f>
        <v>42202</v>
      </c>
      <c r="AC165" s="221">
        <f>_xll.qlDayCounterYearFraction(DayCounter,SettlementDate,AB165,,,Trigger)</f>
        <v>0.65</v>
      </c>
      <c r="AD165" s="200">
        <f t="shared" si="19"/>
        <v>3.899946241211795E-3</v>
      </c>
      <c r="AE165" s="200">
        <f t="shared" si="20"/>
        <v>4.0422355333854755E-3</v>
      </c>
      <c r="AF165" s="171">
        <f t="shared" si="21"/>
        <v>3.9780466511969191E-3</v>
      </c>
    </row>
    <row r="166" spans="28:32" x14ac:dyDescent="0.2">
      <c r="AB166" s="199">
        <f>_xll.qlCalendarAdvance(Calendar,AB165,"1d","mf",,Trigger)</f>
        <v>42205</v>
      </c>
      <c r="AC166" s="221">
        <f>_xll.qlDayCounterYearFraction(DayCounter,SettlementDate,AB166,,,Trigger)</f>
        <v>0.65833333333333333</v>
      </c>
      <c r="AD166" s="200">
        <f t="shared" si="19"/>
        <v>3.899946241211795E-3</v>
      </c>
      <c r="AE166" s="200">
        <f t="shared" si="20"/>
        <v>4.0505242300169523E-3</v>
      </c>
      <c r="AF166" s="171">
        <f t="shared" si="21"/>
        <v>3.9865397736035613E-3</v>
      </c>
    </row>
    <row r="167" spans="28:32" x14ac:dyDescent="0.2">
      <c r="AB167" s="199">
        <f>_xll.qlCalendarAdvance(Calendar,AB166,"1d","mf",,Trigger)</f>
        <v>42206</v>
      </c>
      <c r="AC167" s="221">
        <f>_xll.qlDayCounterYearFraction(DayCounter,SettlementDate,AB167,,,Trigger)</f>
        <v>0.66111111111111109</v>
      </c>
      <c r="AD167" s="200">
        <f t="shared" si="19"/>
        <v>3.899946241211795E-3</v>
      </c>
      <c r="AE167" s="200">
        <f t="shared" si="20"/>
        <v>4.0532871288941116E-3</v>
      </c>
      <c r="AF167" s="171">
        <f t="shared" si="21"/>
        <v>3.9893902835272197E-3</v>
      </c>
    </row>
    <row r="168" spans="28:32" x14ac:dyDescent="0.2">
      <c r="AB168" s="199">
        <f>_xll.qlCalendarAdvance(Calendar,AB167,"1d","mf",,Trigger)</f>
        <v>42207</v>
      </c>
      <c r="AC168" s="221">
        <f>_xll.qlDayCounterYearFraction(DayCounter,SettlementDate,AB168,,,Trigger)</f>
        <v>0.66388888888888886</v>
      </c>
      <c r="AD168" s="200">
        <f t="shared" si="19"/>
        <v>3.899946241211795E-3</v>
      </c>
      <c r="AE168" s="200">
        <f t="shared" si="20"/>
        <v>4.0560500277712699E-3</v>
      </c>
      <c r="AF168" s="171">
        <f t="shared" si="21"/>
        <v>3.9922505280115999E-3</v>
      </c>
    </row>
    <row r="169" spans="28:32" x14ac:dyDescent="0.2">
      <c r="AB169" s="199">
        <f>_xll.qlCalendarAdvance(Calendar,AB168,"1d","mf",,Trigger)</f>
        <v>42208</v>
      </c>
      <c r="AC169" s="221">
        <f>_xll.qlDayCounterYearFraction(DayCounter,SettlementDate,AB169,,,Trigger)</f>
        <v>0.66666666666666663</v>
      </c>
      <c r="AD169" s="200">
        <f t="shared" si="19"/>
        <v>3.899946241211795E-3</v>
      </c>
      <c r="AE169" s="200">
        <f t="shared" si="20"/>
        <v>4.0588129266484292E-3</v>
      </c>
      <c r="AF169" s="171">
        <f t="shared" si="21"/>
        <v>3.9951205070567026E-3</v>
      </c>
    </row>
    <row r="170" spans="28:32" x14ac:dyDescent="0.2">
      <c r="AB170" s="199">
        <f>_xll.qlCalendarAdvance(Calendar,AB169,"1d","mf",,Trigger)</f>
        <v>42209</v>
      </c>
      <c r="AC170" s="221">
        <f>_xll.qlDayCounterYearFraction(DayCounter,SettlementDate,AB170,,,Trigger)</f>
        <v>0.6694444444444444</v>
      </c>
      <c r="AD170" s="200">
        <f t="shared" si="19"/>
        <v>3.899946241211795E-3</v>
      </c>
      <c r="AE170" s="200">
        <f t="shared" si="20"/>
        <v>4.0615758255255876E-3</v>
      </c>
      <c r="AF170" s="171">
        <f t="shared" si="21"/>
        <v>3.9980002206625271E-3</v>
      </c>
    </row>
    <row r="171" spans="28:32" x14ac:dyDescent="0.2">
      <c r="AB171" s="199">
        <f>_xll.qlCalendarAdvance(Calendar,AB170,"1d","mf",,Trigger)</f>
        <v>42212</v>
      </c>
      <c r="AC171" s="221">
        <f>_xll.qlDayCounterYearFraction(DayCounter,SettlementDate,AB171,,,Trigger)</f>
        <v>0.67777777777777781</v>
      </c>
      <c r="AD171" s="200">
        <f t="shared" si="19"/>
        <v>3.899946241211795E-3</v>
      </c>
      <c r="AE171" s="200">
        <f t="shared" si="20"/>
        <v>4.0698645221570644E-3</v>
      </c>
      <c r="AF171" s="171">
        <f t="shared" si="21"/>
        <v>4.0066977688443355E-3</v>
      </c>
    </row>
    <row r="172" spans="28:32" x14ac:dyDescent="0.2">
      <c r="AB172" s="199">
        <f>_xll.qlCalendarAdvance(Calendar,AB171,"1d","mf",,Trigger)</f>
        <v>42213</v>
      </c>
      <c r="AC172" s="221">
        <f>_xll.qlDayCounterYearFraction(DayCounter,SettlementDate,AB172,,,Trigger)</f>
        <v>0.68055555555555558</v>
      </c>
      <c r="AD172" s="200">
        <f t="shared" si="19"/>
        <v>3.899946241211795E-3</v>
      </c>
      <c r="AE172" s="200">
        <f t="shared" si="20"/>
        <v>4.0726274210342236E-3</v>
      </c>
      <c r="AF172" s="171">
        <f t="shared" si="21"/>
        <v>4.0096164206930487E-3</v>
      </c>
    </row>
    <row r="173" spans="28:32" x14ac:dyDescent="0.2">
      <c r="AB173" s="199">
        <f>_xll.qlCalendarAdvance(Calendar,AB172,"1d","mf",,Trigger)</f>
        <v>42214</v>
      </c>
      <c r="AC173" s="221">
        <f>_xll.qlDayCounterYearFraction(DayCounter,SettlementDate,AB173,,,Trigger)</f>
        <v>0.68333333333333335</v>
      </c>
      <c r="AD173" s="200">
        <f t="shared" si="19"/>
        <v>3.899946241211795E-3</v>
      </c>
      <c r="AE173" s="200">
        <f t="shared" si="20"/>
        <v>4.075390319911382E-3</v>
      </c>
      <c r="AF173" s="171">
        <f t="shared" si="21"/>
        <v>4.0125448071024845E-3</v>
      </c>
    </row>
    <row r="174" spans="28:32" x14ac:dyDescent="0.2">
      <c r="AB174" s="199">
        <f>_xll.qlCalendarAdvance(Calendar,AB173,"1d","mf",,Trigger)</f>
        <v>42215</v>
      </c>
      <c r="AC174" s="221">
        <f>_xll.qlDayCounterYearFraction(DayCounter,SettlementDate,AB174,,,Trigger)</f>
        <v>0.68611111111111112</v>
      </c>
      <c r="AD174" s="200">
        <f t="shared" si="19"/>
        <v>3.899946241211795E-3</v>
      </c>
      <c r="AE174" s="200">
        <f t="shared" si="20"/>
        <v>4.0781532187885413E-3</v>
      </c>
      <c r="AF174" s="171">
        <f t="shared" si="21"/>
        <v>4.0154829280726421E-3</v>
      </c>
    </row>
    <row r="175" spans="28:32" x14ac:dyDescent="0.2">
      <c r="AB175" s="199">
        <f>_xll.qlCalendarAdvance(Calendar,AB174,"1d","mf",,Trigger)</f>
        <v>42216</v>
      </c>
      <c r="AC175" s="221">
        <f>_xll.qlDayCounterYearFraction(DayCounter,SettlementDate,AB175,,,Trigger)</f>
        <v>0.68888888888888888</v>
      </c>
      <c r="AD175" s="200">
        <f t="shared" si="19"/>
        <v>3.899946241211795E-3</v>
      </c>
      <c r="AE175" s="200">
        <f t="shared" si="20"/>
        <v>4.0809161176656996E-3</v>
      </c>
      <c r="AF175" s="171">
        <f t="shared" si="21"/>
        <v>4.0184307836035223E-3</v>
      </c>
    </row>
    <row r="176" spans="28:32" x14ac:dyDescent="0.2">
      <c r="AB176" s="199">
        <f>_xll.qlCalendarAdvance(Calendar,AB175,"1d","mf",,Trigger)</f>
        <v>42219</v>
      </c>
      <c r="AC176" s="221">
        <f>_xll.qlDayCounterYearFraction(DayCounter,SettlementDate,AB176,,,Trigger)</f>
        <v>0.69722222222222219</v>
      </c>
      <c r="AD176" s="200">
        <f t="shared" si="19"/>
        <v>3.899946241211795E-3</v>
      </c>
      <c r="AE176" s="200">
        <f t="shared" si="20"/>
        <v>4.0892048142971765E-3</v>
      </c>
      <c r="AF176" s="171">
        <f t="shared" si="21"/>
        <v>4.027332757560495E-3</v>
      </c>
    </row>
    <row r="177" spans="28:32" x14ac:dyDescent="0.2">
      <c r="AB177" s="199">
        <f>_xll.qlCalendarAdvance(Calendar,AB176,"1d","mf",,Trigger)</f>
        <v>42220</v>
      </c>
      <c r="AC177" s="221">
        <f>_xll.qlDayCounterYearFraction(DayCounter,SettlementDate,AB177,,,Trigger)</f>
        <v>0.7</v>
      </c>
      <c r="AD177" s="200">
        <f t="shared" si="19"/>
        <v>3.899946241211795E-3</v>
      </c>
      <c r="AE177" s="200">
        <f t="shared" si="20"/>
        <v>4.0919677131743357E-3</v>
      </c>
      <c r="AF177" s="171">
        <f t="shared" si="21"/>
        <v>4.0303195513342639E-3</v>
      </c>
    </row>
    <row r="178" spans="28:32" x14ac:dyDescent="0.2">
      <c r="AB178" s="199">
        <f>_xll.qlCalendarAdvance(Calendar,AB177,"1d","mf",,Trigger)</f>
        <v>42221</v>
      </c>
      <c r="AC178" s="221">
        <f>_xll.qlDayCounterYearFraction(DayCounter,SettlementDate,AB178,,,Trigger)</f>
        <v>0.70277777777777772</v>
      </c>
      <c r="AD178" s="200">
        <f t="shared" si="19"/>
        <v>3.899946241211795E-3</v>
      </c>
      <c r="AE178" s="200">
        <f t="shared" si="20"/>
        <v>4.0947306120514941E-3</v>
      </c>
      <c r="AF178" s="171">
        <f t="shared" si="21"/>
        <v>4.0333160796687546E-3</v>
      </c>
    </row>
    <row r="179" spans="28:32" x14ac:dyDescent="0.2">
      <c r="AB179" s="199">
        <f>_xll.qlCalendarAdvance(Calendar,AB178,"1d","mf",,Trigger)</f>
        <v>42222</v>
      </c>
      <c r="AC179" s="221">
        <f>_xll.qlDayCounterYearFraction(DayCounter,SettlementDate,AB179,,,Trigger)</f>
        <v>0.7055555555555556</v>
      </c>
      <c r="AD179" s="200">
        <f t="shared" si="19"/>
        <v>3.899946241211795E-3</v>
      </c>
      <c r="AE179" s="200">
        <f t="shared" si="20"/>
        <v>4.0974935109286533E-3</v>
      </c>
      <c r="AF179" s="171">
        <f t="shared" si="21"/>
        <v>4.0363223425639678E-3</v>
      </c>
    </row>
    <row r="180" spans="28:32" x14ac:dyDescent="0.2">
      <c r="AB180" s="199">
        <f>_xll.qlCalendarAdvance(Calendar,AB179,"1d","mf",,Trigger)</f>
        <v>42223</v>
      </c>
      <c r="AC180" s="221">
        <f>_xll.qlDayCounterYearFraction(DayCounter,SettlementDate,AB180,,,Trigger)</f>
        <v>0.70833333333333337</v>
      </c>
      <c r="AD180" s="200">
        <f t="shared" si="19"/>
        <v>3.899946241211795E-3</v>
      </c>
      <c r="AE180" s="200">
        <f t="shared" si="20"/>
        <v>4.1002564098058117E-3</v>
      </c>
      <c r="AF180" s="171">
        <f t="shared" si="21"/>
        <v>4.0393383400199028E-3</v>
      </c>
    </row>
    <row r="181" spans="28:32" x14ac:dyDescent="0.2">
      <c r="AB181" s="199">
        <f>_xll.qlCalendarAdvance(Calendar,AB180,"1d","mf",,Trigger)</f>
        <v>42226</v>
      </c>
      <c r="AC181" s="221">
        <f>_xll.qlDayCounterYearFraction(DayCounter,SettlementDate,AB181,,,Trigger)</f>
        <v>0.71666666666666667</v>
      </c>
      <c r="AD181" s="200">
        <f t="shared" si="19"/>
        <v>3.899946241211795E-3</v>
      </c>
      <c r="AE181" s="200">
        <f t="shared" si="20"/>
        <v>4.1085451064372886E-3</v>
      </c>
      <c r="AF181" s="171">
        <f t="shared" si="21"/>
        <v>4.0484447397520409E-3</v>
      </c>
    </row>
    <row r="182" spans="28:32" x14ac:dyDescent="0.2">
      <c r="AB182" s="199">
        <f>_xll.qlCalendarAdvance(Calendar,AB181,"1d","mf",,Trigger)</f>
        <v>42227</v>
      </c>
      <c r="AC182" s="221">
        <f>_xll.qlDayCounterYearFraction(DayCounter,SettlementDate,AB182,,,Trigger)</f>
        <v>0.71944444444444444</v>
      </c>
      <c r="AD182" s="200">
        <f t="shared" si="19"/>
        <v>3.899946241211795E-3</v>
      </c>
      <c r="AE182" s="200">
        <f t="shared" si="20"/>
        <v>4.1113080053144478E-3</v>
      </c>
      <c r="AF182" s="171">
        <f t="shared" si="21"/>
        <v>4.0514996754508646E-3</v>
      </c>
    </row>
    <row r="183" spans="28:32" x14ac:dyDescent="0.2">
      <c r="AB183" s="199">
        <f>_xll.qlCalendarAdvance(Calendar,AB182,"1d","mf",,Trigger)</f>
        <v>42228</v>
      </c>
      <c r="AC183" s="221">
        <f>_xll.qlDayCounterYearFraction(DayCounter,SettlementDate,AB183,,,Trigger)</f>
        <v>0.72222222222222221</v>
      </c>
      <c r="AD183" s="200">
        <f t="shared" si="19"/>
        <v>3.899946241211795E-3</v>
      </c>
      <c r="AE183" s="200">
        <f t="shared" si="20"/>
        <v>4.1140709041916062E-3</v>
      </c>
      <c r="AF183" s="171">
        <f t="shared" si="21"/>
        <v>4.0545643457104109E-3</v>
      </c>
    </row>
    <row r="184" spans="28:32" x14ac:dyDescent="0.2">
      <c r="AB184" s="199">
        <f>_xll.qlCalendarAdvance(Calendar,AB183,"1d","mf",,Trigger)</f>
        <v>42229</v>
      </c>
      <c r="AC184" s="221">
        <f>_xll.qlDayCounterYearFraction(DayCounter,SettlementDate,AB184,,,Trigger)</f>
        <v>0.72499999999999998</v>
      </c>
      <c r="AD184" s="200">
        <f t="shared" si="19"/>
        <v>3.899946241211795E-3</v>
      </c>
      <c r="AE184" s="200">
        <f t="shared" si="20"/>
        <v>4.1168338030687654E-3</v>
      </c>
      <c r="AF184" s="171">
        <f t="shared" si="21"/>
        <v>4.057638750530679E-3</v>
      </c>
    </row>
    <row r="185" spans="28:32" x14ac:dyDescent="0.2">
      <c r="AB185" s="199">
        <f>_xll.qlCalendarAdvance(Calendar,AB184,"1d","mf",,Trigger)</f>
        <v>42230</v>
      </c>
      <c r="AC185" s="221">
        <f>_xll.qlDayCounterYearFraction(DayCounter,SettlementDate,AB185,,,Trigger)</f>
        <v>0.72777777777777775</v>
      </c>
      <c r="AD185" s="200">
        <f t="shared" si="19"/>
        <v>3.899946241211795E-3</v>
      </c>
      <c r="AE185" s="200">
        <f t="shared" si="20"/>
        <v>4.1195967019459238E-3</v>
      </c>
      <c r="AF185" s="171">
        <f t="shared" si="21"/>
        <v>4.0607228899116688E-3</v>
      </c>
    </row>
    <row r="186" spans="28:32" x14ac:dyDescent="0.2">
      <c r="AB186" s="199">
        <f>_xll.qlCalendarAdvance(Calendar,AB185,"1d","mf",,Trigger)</f>
        <v>42233</v>
      </c>
      <c r="AC186" s="221">
        <f>_xll.qlDayCounterYearFraction(DayCounter,SettlementDate,AB186,,,Trigger)</f>
        <v>0.73611111111111116</v>
      </c>
      <c r="AD186" s="200">
        <f t="shared" si="19"/>
        <v>3.899946241211795E-3</v>
      </c>
      <c r="AE186" s="200">
        <f t="shared" si="20"/>
        <v>4.1278853985774007E-3</v>
      </c>
      <c r="AF186" s="171">
        <f t="shared" si="21"/>
        <v>4.070033715418973E-3</v>
      </c>
    </row>
    <row r="187" spans="28:32" x14ac:dyDescent="0.2">
      <c r="AB187" s="199">
        <f>_xll.qlCalendarAdvance(Calendar,AB186,"1d","mf",,Trigger)</f>
        <v>42234</v>
      </c>
      <c r="AC187" s="221">
        <f>_xll.qlDayCounterYearFraction(DayCounter,SettlementDate,AB187,,,Trigger)</f>
        <v>0.73888888888888893</v>
      </c>
      <c r="AD187" s="200">
        <f t="shared" si="19"/>
        <v>3.899946241211795E-3</v>
      </c>
      <c r="AE187" s="200">
        <f t="shared" si="20"/>
        <v>4.1306482974545599E-3</v>
      </c>
      <c r="AF187" s="171">
        <f t="shared" si="21"/>
        <v>4.0731567930428524E-3</v>
      </c>
    </row>
    <row r="188" spans="28:32" x14ac:dyDescent="0.2">
      <c r="AB188" s="199">
        <f>_xll.qlCalendarAdvance(Calendar,AB187,"1d","mf",,Trigger)</f>
        <v>42235</v>
      </c>
      <c r="AC188" s="221">
        <f>_xll.qlDayCounterYearFraction(DayCounter,SettlementDate,AB188,,,Trigger)</f>
        <v>0.7416666666666667</v>
      </c>
      <c r="AD188" s="200">
        <f t="shared" si="19"/>
        <v>3.899946241211795E-3</v>
      </c>
      <c r="AE188" s="200">
        <f t="shared" ref="AE188:AE251" si="22">$S$10+$S$9*AC188</f>
        <v>4.1334111963317183E-3</v>
      </c>
      <c r="AF188" s="171">
        <f t="shared" ref="AF188:AF251" si="23">($S$5+$S$4*AC188+$S$3*AC188^2)</f>
        <v>4.0762896052274527E-3</v>
      </c>
    </row>
    <row r="189" spans="28:32" x14ac:dyDescent="0.2">
      <c r="AB189" s="199">
        <f>_xll.qlCalendarAdvance(Calendar,AB188,"1d","mf",,Trigger)</f>
        <v>42236</v>
      </c>
      <c r="AC189" s="221">
        <f>_xll.qlDayCounterYearFraction(DayCounter,SettlementDate,AB189,,,Trigger)</f>
        <v>0.74444444444444446</v>
      </c>
      <c r="AD189" s="200">
        <f t="shared" si="19"/>
        <v>3.899946241211795E-3</v>
      </c>
      <c r="AE189" s="200">
        <f t="shared" si="22"/>
        <v>4.1361740952088775E-3</v>
      </c>
      <c r="AF189" s="171">
        <f t="shared" si="23"/>
        <v>4.0794321519727764E-3</v>
      </c>
    </row>
    <row r="190" spans="28:32" x14ac:dyDescent="0.2">
      <c r="AB190" s="199">
        <f>_xll.qlCalendarAdvance(Calendar,AB189,"1d","mf",,Trigger)</f>
        <v>42237</v>
      </c>
      <c r="AC190" s="221">
        <f>_xll.qlDayCounterYearFraction(DayCounter,SettlementDate,AB190,,,Trigger)</f>
        <v>0.74722222222222223</v>
      </c>
      <c r="AD190" s="200">
        <f t="shared" si="19"/>
        <v>3.899946241211795E-3</v>
      </c>
      <c r="AE190" s="200">
        <f t="shared" si="22"/>
        <v>4.1389369940860359E-3</v>
      </c>
      <c r="AF190" s="171">
        <f t="shared" si="23"/>
        <v>4.0825844332788219E-3</v>
      </c>
    </row>
    <row r="191" spans="28:32" x14ac:dyDescent="0.2">
      <c r="AB191" s="199">
        <f>_xll.qlCalendarAdvance(Calendar,AB190,"1d","mf",,Trigger)</f>
        <v>42240</v>
      </c>
      <c r="AC191" s="221">
        <f>_xll.qlDayCounterYearFraction(DayCounter,SettlementDate,AB191,,,Trigger)</f>
        <v>0.75555555555555554</v>
      </c>
      <c r="AD191" s="200">
        <f t="shared" si="19"/>
        <v>3.899946241211795E-3</v>
      </c>
      <c r="AE191" s="200">
        <f t="shared" si="22"/>
        <v>4.1472256907175127E-3</v>
      </c>
      <c r="AF191" s="171">
        <f t="shared" si="23"/>
        <v>4.0920996845612905E-3</v>
      </c>
    </row>
    <row r="192" spans="28:32" x14ac:dyDescent="0.2">
      <c r="AB192" s="199">
        <f>_xll.qlCalendarAdvance(Calendar,AB191,"1d","mf",,Trigger)</f>
        <v>42241</v>
      </c>
      <c r="AC192" s="221">
        <f>_xll.qlDayCounterYearFraction(DayCounter,SettlementDate,AB192,,,Trigger)</f>
        <v>0.7583333333333333</v>
      </c>
      <c r="AD192" s="200">
        <f t="shared" si="19"/>
        <v>3.899946241211795E-3</v>
      </c>
      <c r="AE192" s="200">
        <f t="shared" si="22"/>
        <v>4.149988589594672E-3</v>
      </c>
      <c r="AF192" s="171">
        <f t="shared" si="23"/>
        <v>4.0952909041102247E-3</v>
      </c>
    </row>
    <row r="193" spans="28:32" x14ac:dyDescent="0.2">
      <c r="AB193" s="199">
        <f>_xll.qlCalendarAdvance(Calendar,AB192,"1d","mf",,Trigger)</f>
        <v>42242</v>
      </c>
      <c r="AC193" s="221">
        <f>_xll.qlDayCounterYearFraction(DayCounter,SettlementDate,AB193,,,Trigger)</f>
        <v>0.76111111111111107</v>
      </c>
      <c r="AD193" s="200">
        <f t="shared" si="19"/>
        <v>3.899946241211795E-3</v>
      </c>
      <c r="AE193" s="200">
        <f t="shared" si="22"/>
        <v>4.1527514884718304E-3</v>
      </c>
      <c r="AF193" s="171">
        <f t="shared" si="23"/>
        <v>4.0984918582198807E-3</v>
      </c>
    </row>
    <row r="194" spans="28:32" x14ac:dyDescent="0.2">
      <c r="AB194" s="199">
        <f>_xll.qlCalendarAdvance(Calendar,AB193,"1d","mf",,Trigger)</f>
        <v>42243</v>
      </c>
      <c r="AC194" s="221">
        <f>_xll.qlDayCounterYearFraction(DayCounter,SettlementDate,AB194,,,Trigger)</f>
        <v>0.76388888888888884</v>
      </c>
      <c r="AD194" s="200">
        <f t="shared" si="19"/>
        <v>3.899946241211795E-3</v>
      </c>
      <c r="AE194" s="200">
        <f t="shared" si="22"/>
        <v>4.1555143873489896E-3</v>
      </c>
      <c r="AF194" s="171">
        <f t="shared" si="23"/>
        <v>4.1017025468902592E-3</v>
      </c>
    </row>
    <row r="195" spans="28:32" x14ac:dyDescent="0.2">
      <c r="AB195" s="199">
        <f>_xll.qlCalendarAdvance(Calendar,AB194,"1d","mf",,Trigger)</f>
        <v>42244</v>
      </c>
      <c r="AC195" s="221">
        <f>_xll.qlDayCounterYearFraction(DayCounter,SettlementDate,AB195,,,Trigger)</f>
        <v>0.76666666666666672</v>
      </c>
      <c r="AD195" s="200">
        <f t="shared" ref="AD195:AD257" si="24">$S$13</f>
        <v>3.899946241211795E-3</v>
      </c>
      <c r="AE195" s="200">
        <f t="shared" si="22"/>
        <v>4.1582772862261488E-3</v>
      </c>
      <c r="AF195" s="171">
        <f t="shared" si="23"/>
        <v>4.1049229701213604E-3</v>
      </c>
    </row>
    <row r="196" spans="28:32" x14ac:dyDescent="0.2">
      <c r="AB196" s="199">
        <f>_xll.qlCalendarAdvance(Calendar,AB195,"1d","mf",,Trigger)</f>
        <v>42247</v>
      </c>
      <c r="AC196" s="221">
        <f>_xll.qlDayCounterYearFraction(DayCounter,SettlementDate,AB196,,,Trigger)</f>
        <v>0.77500000000000002</v>
      </c>
      <c r="AD196" s="200">
        <f t="shared" si="24"/>
        <v>3.899946241211795E-3</v>
      </c>
      <c r="AE196" s="200">
        <f t="shared" si="22"/>
        <v>4.1665659828576248E-3</v>
      </c>
      <c r="AF196" s="171">
        <f t="shared" si="23"/>
        <v>4.1146426471789952E-3</v>
      </c>
    </row>
    <row r="197" spans="28:32" x14ac:dyDescent="0.2">
      <c r="AB197" s="199">
        <f>_xll.qlCalendarAdvance(Calendar,AB196,"1d","mf",,Trigger)</f>
        <v>42248</v>
      </c>
      <c r="AC197" s="221">
        <f>_xll.qlDayCounterYearFraction(DayCounter,SettlementDate,AB197,,,Trigger)</f>
        <v>0.77777777777777779</v>
      </c>
      <c r="AD197" s="200">
        <f t="shared" si="24"/>
        <v>3.899946241211795E-3</v>
      </c>
      <c r="AE197" s="200">
        <f t="shared" si="22"/>
        <v>4.1693288817347841E-3</v>
      </c>
      <c r="AF197" s="171">
        <f t="shared" si="23"/>
        <v>4.1179020086529843E-3</v>
      </c>
    </row>
    <row r="198" spans="28:32" x14ac:dyDescent="0.2">
      <c r="AB198" s="199">
        <f>_xll.qlCalendarAdvance(Calendar,AB197,"1d","mf",,Trigger)</f>
        <v>42249</v>
      </c>
      <c r="AC198" s="221">
        <f>_xll.qlDayCounterYearFraction(DayCounter,SettlementDate,AB198,,,Trigger)</f>
        <v>0.78055555555555556</v>
      </c>
      <c r="AD198" s="200">
        <f t="shared" si="24"/>
        <v>3.899946241211795E-3</v>
      </c>
      <c r="AE198" s="200">
        <f t="shared" si="22"/>
        <v>4.1720917806119424E-3</v>
      </c>
      <c r="AF198" s="171">
        <f t="shared" si="23"/>
        <v>4.121171104687695E-3</v>
      </c>
    </row>
    <row r="199" spans="28:32" x14ac:dyDescent="0.2">
      <c r="AB199" s="199">
        <f>_xll.qlCalendarAdvance(Calendar,AB198,"1d","mf",,Trigger)</f>
        <v>42250</v>
      </c>
      <c r="AC199" s="221">
        <f>_xll.qlDayCounterYearFraction(DayCounter,SettlementDate,AB199,,,Trigger)</f>
        <v>0.78333333333333333</v>
      </c>
      <c r="AD199" s="200">
        <f t="shared" si="24"/>
        <v>3.899946241211795E-3</v>
      </c>
      <c r="AE199" s="200">
        <f t="shared" si="22"/>
        <v>4.1748546794891017E-3</v>
      </c>
      <c r="AF199" s="171">
        <f t="shared" si="23"/>
        <v>4.1244499352831292E-3</v>
      </c>
    </row>
    <row r="200" spans="28:32" x14ac:dyDescent="0.2">
      <c r="AB200" s="199">
        <f>_xll.qlCalendarAdvance(Calendar,AB199,"1d","mf",,Trigger)</f>
        <v>42251</v>
      </c>
      <c r="AC200" s="221">
        <f>_xll.qlDayCounterYearFraction(DayCounter,SettlementDate,AB200,,,Trigger)</f>
        <v>0.78611111111111109</v>
      </c>
      <c r="AD200" s="200">
        <f t="shared" si="24"/>
        <v>3.899946241211795E-3</v>
      </c>
      <c r="AE200" s="200">
        <f t="shared" si="22"/>
        <v>4.1776175783662609E-3</v>
      </c>
      <c r="AF200" s="171">
        <f t="shared" si="23"/>
        <v>4.1277385004392843E-3</v>
      </c>
    </row>
    <row r="201" spans="28:32" x14ac:dyDescent="0.2">
      <c r="AB201" s="199">
        <f>_xll.qlCalendarAdvance(Calendar,AB200,"1d","mf",,Trigger)</f>
        <v>42254</v>
      </c>
      <c r="AC201" s="221">
        <f>_xll.qlDayCounterYearFraction(DayCounter,SettlementDate,AB201,,,Trigger)</f>
        <v>0.7944444444444444</v>
      </c>
      <c r="AD201" s="200">
        <f t="shared" si="24"/>
        <v>3.899946241211795E-3</v>
      </c>
      <c r="AE201" s="200">
        <f t="shared" si="22"/>
        <v>4.1859062749977369E-3</v>
      </c>
      <c r="AF201" s="171">
        <f t="shared" si="23"/>
        <v>4.1376626032720845E-3</v>
      </c>
    </row>
    <row r="202" spans="28:32" x14ac:dyDescent="0.2">
      <c r="AB202" s="199">
        <f>_xll.qlCalendarAdvance(Calendar,AB201,"1d","mf",,Trigger)</f>
        <v>42255</v>
      </c>
      <c r="AC202" s="221">
        <f>_xll.qlDayCounterYearFraction(DayCounter,SettlementDate,AB202,,,Trigger)</f>
        <v>0.79722222222222228</v>
      </c>
      <c r="AD202" s="200">
        <f t="shared" si="24"/>
        <v>3.899946241211795E-3</v>
      </c>
      <c r="AE202" s="200">
        <f t="shared" si="22"/>
        <v>4.1886691738748962E-3</v>
      </c>
      <c r="AF202" s="171">
        <f t="shared" si="23"/>
        <v>4.1409901066711292E-3</v>
      </c>
    </row>
    <row r="203" spans="28:32" x14ac:dyDescent="0.2">
      <c r="AB203" s="199">
        <f>_xll.qlCalendarAdvance(Calendar,AB202,"1d","mf",,Trigger)</f>
        <v>42256</v>
      </c>
      <c r="AC203" s="221">
        <f>_xll.qlDayCounterYearFraction(DayCounter,SettlementDate,AB203,,,Trigger)</f>
        <v>0.8</v>
      </c>
      <c r="AD203" s="200">
        <f t="shared" si="24"/>
        <v>3.899946241211795E-3</v>
      </c>
      <c r="AE203" s="200">
        <f t="shared" si="22"/>
        <v>4.1914320727520545E-3</v>
      </c>
      <c r="AF203" s="171">
        <f t="shared" si="23"/>
        <v>4.1443273446308956E-3</v>
      </c>
    </row>
    <row r="204" spans="28:32" x14ac:dyDescent="0.2">
      <c r="AB204" s="199">
        <f>_xll.qlCalendarAdvance(Calendar,AB203,"1d","mf",,Trigger)</f>
        <v>42257</v>
      </c>
      <c r="AC204" s="221">
        <f>_xll.qlDayCounterYearFraction(DayCounter,SettlementDate,AB204,,,Trigger)</f>
        <v>0.80277777777777781</v>
      </c>
      <c r="AD204" s="200">
        <f t="shared" si="24"/>
        <v>3.899946241211795E-3</v>
      </c>
      <c r="AE204" s="200">
        <f t="shared" si="22"/>
        <v>4.1941949716292138E-3</v>
      </c>
      <c r="AF204" s="171">
        <f t="shared" si="23"/>
        <v>4.1476743171513846E-3</v>
      </c>
    </row>
    <row r="205" spans="28:32" x14ac:dyDescent="0.2">
      <c r="AB205" s="199">
        <f>_xll.qlCalendarAdvance(Calendar,AB204,"1d","mf",,Trigger)</f>
        <v>42258</v>
      </c>
      <c r="AC205" s="221">
        <f>_xll.qlDayCounterYearFraction(DayCounter,SettlementDate,AB205,,,Trigger)</f>
        <v>0.80555555555555558</v>
      </c>
      <c r="AD205" s="200">
        <f t="shared" si="24"/>
        <v>3.899946241211795E-3</v>
      </c>
      <c r="AE205" s="200">
        <f t="shared" si="22"/>
        <v>4.196957870506373E-3</v>
      </c>
      <c r="AF205" s="171">
        <f t="shared" si="23"/>
        <v>4.1510310242325954E-3</v>
      </c>
    </row>
    <row r="206" spans="28:32" x14ac:dyDescent="0.2">
      <c r="AB206" s="199">
        <f>_xll.qlCalendarAdvance(Calendar,AB205,"1d","mf",,Trigger)</f>
        <v>42261</v>
      </c>
      <c r="AC206" s="221">
        <f>_xll.qlDayCounterYearFraction(DayCounter,SettlementDate,AB206,,,Trigger)</f>
        <v>0.81388888888888888</v>
      </c>
      <c r="AD206" s="200">
        <f t="shared" si="24"/>
        <v>3.899946241211795E-3</v>
      </c>
      <c r="AE206" s="200">
        <f t="shared" si="22"/>
        <v>4.205246567137849E-3</v>
      </c>
      <c r="AF206" s="171">
        <f t="shared" si="23"/>
        <v>4.1611595528405609E-3</v>
      </c>
    </row>
    <row r="207" spans="28:32" x14ac:dyDescent="0.2">
      <c r="AB207" s="199">
        <f>_xll.qlCalendarAdvance(Calendar,AB206,"1d","mf",,Trigger)</f>
        <v>42262</v>
      </c>
      <c r="AC207" s="221">
        <f>_xll.qlDayCounterYearFraction(DayCounter,SettlementDate,AB207,,,Trigger)</f>
        <v>0.81666666666666665</v>
      </c>
      <c r="AD207" s="200">
        <f t="shared" si="24"/>
        <v>3.899946241211795E-3</v>
      </c>
      <c r="AE207" s="200">
        <f t="shared" si="22"/>
        <v>4.2080094660150082E-3</v>
      </c>
      <c r="AF207" s="171">
        <f t="shared" si="23"/>
        <v>4.1645551981646604E-3</v>
      </c>
    </row>
    <row r="208" spans="28:32" x14ac:dyDescent="0.2">
      <c r="AB208" s="199">
        <f>_xll.qlCalendarAdvance(Calendar,AB207,"1d","mf",,Trigger)</f>
        <v>42263</v>
      </c>
      <c r="AC208" s="221">
        <f>_xll.qlDayCounterYearFraction(DayCounter,SettlementDate,AB208,,,Trigger)</f>
        <v>0.81944444444444442</v>
      </c>
      <c r="AD208" s="200">
        <f t="shared" si="24"/>
        <v>3.899946241211795E-3</v>
      </c>
      <c r="AE208" s="200">
        <f t="shared" si="22"/>
        <v>4.2107723648921666E-3</v>
      </c>
      <c r="AF208" s="171">
        <f t="shared" si="23"/>
        <v>4.1679605780494816E-3</v>
      </c>
    </row>
    <row r="209" spans="28:32" x14ac:dyDescent="0.2">
      <c r="AB209" s="199">
        <f>_xll.qlCalendarAdvance(Calendar,AB208,"1d","mf",,Trigger)</f>
        <v>42264</v>
      </c>
      <c r="AC209" s="221">
        <f>_xll.qlDayCounterYearFraction(DayCounter,SettlementDate,AB209,,,Trigger)</f>
        <v>0.82222222222222219</v>
      </c>
      <c r="AD209" s="200">
        <f t="shared" si="24"/>
        <v>3.899946241211795E-3</v>
      </c>
      <c r="AE209" s="200">
        <f t="shared" si="22"/>
        <v>4.2135352637693258E-3</v>
      </c>
      <c r="AF209" s="171">
        <f t="shared" si="23"/>
        <v>4.1713756924950255E-3</v>
      </c>
    </row>
    <row r="210" spans="28:32" x14ac:dyDescent="0.2">
      <c r="AB210" s="199">
        <f>_xll.qlCalendarAdvance(Calendar,AB209,"1d","mf",,Trigger)</f>
        <v>42265</v>
      </c>
      <c r="AC210" s="221">
        <f>_xll.qlDayCounterYearFraction(DayCounter,SettlementDate,AB210,,,Trigger)</f>
        <v>0.82499999999999996</v>
      </c>
      <c r="AD210" s="200">
        <f t="shared" si="24"/>
        <v>3.899946241211795E-3</v>
      </c>
      <c r="AE210" s="200">
        <f t="shared" si="22"/>
        <v>4.2162981626464851E-3</v>
      </c>
      <c r="AF210" s="171">
        <f t="shared" si="23"/>
        <v>4.1748005415012911E-3</v>
      </c>
    </row>
    <row r="211" spans="28:32" x14ac:dyDescent="0.2">
      <c r="AB211" s="199">
        <f>_xll.qlCalendarAdvance(Calendar,AB210,"1d","mf",,Trigger)</f>
        <v>42268</v>
      </c>
      <c r="AC211" s="221">
        <f>_xll.qlDayCounterYearFraction(DayCounter,SettlementDate,AB211,,,Trigger)</f>
        <v>0.83333333333333337</v>
      </c>
      <c r="AD211" s="200">
        <f t="shared" si="24"/>
        <v>3.899946241211795E-3</v>
      </c>
      <c r="AE211" s="200">
        <f t="shared" si="22"/>
        <v>4.2245868592779611E-3</v>
      </c>
      <c r="AF211" s="171">
        <f t="shared" si="23"/>
        <v>4.1851334958844227E-3</v>
      </c>
    </row>
    <row r="212" spans="28:32" x14ac:dyDescent="0.2">
      <c r="AB212" s="199">
        <f>_xll.qlCalendarAdvance(Calendar,AB211,"1d","mf",,Trigger)</f>
        <v>42269</v>
      </c>
      <c r="AC212" s="221">
        <f>_xll.qlDayCounterYearFraction(DayCounter,SettlementDate,AB212,,,Trigger)</f>
        <v>0.83611111111111114</v>
      </c>
      <c r="AD212" s="200">
        <f t="shared" si="24"/>
        <v>3.899946241211795E-3</v>
      </c>
      <c r="AE212" s="200">
        <f t="shared" si="22"/>
        <v>4.2273497581551203E-3</v>
      </c>
      <c r="AF212" s="171">
        <f t="shared" si="23"/>
        <v>4.1885972831335778E-3</v>
      </c>
    </row>
    <row r="213" spans="28:32" x14ac:dyDescent="0.2">
      <c r="AB213" s="199">
        <f>_xll.qlCalendarAdvance(Calendar,AB212,"1d","mf",,Trigger)</f>
        <v>42270</v>
      </c>
      <c r="AC213" s="221">
        <f>_xll.qlDayCounterYearFraction(DayCounter,SettlementDate,AB213,,,Trigger)</f>
        <v>0.83888888888888891</v>
      </c>
      <c r="AD213" s="200">
        <f t="shared" si="24"/>
        <v>3.899946241211795E-3</v>
      </c>
      <c r="AE213" s="200">
        <f t="shared" si="22"/>
        <v>4.2301126570322787E-3</v>
      </c>
      <c r="AF213" s="171">
        <f t="shared" si="23"/>
        <v>4.1920708049434539E-3</v>
      </c>
    </row>
    <row r="214" spans="28:32" x14ac:dyDescent="0.2">
      <c r="AB214" s="199">
        <f>_xll.qlCalendarAdvance(Calendar,AB213,"1d","mf",,Trigger)</f>
        <v>42271</v>
      </c>
      <c r="AC214" s="221">
        <f>_xll.qlDayCounterYearFraction(DayCounter,SettlementDate,AB214,,,Trigger)</f>
        <v>0.84166666666666667</v>
      </c>
      <c r="AD214" s="200">
        <f t="shared" si="24"/>
        <v>3.899946241211795E-3</v>
      </c>
      <c r="AE214" s="200">
        <f t="shared" si="22"/>
        <v>4.2328755559094379E-3</v>
      </c>
      <c r="AF214" s="171">
        <f t="shared" si="23"/>
        <v>4.1955540613140534E-3</v>
      </c>
    </row>
    <row r="215" spans="28:32" x14ac:dyDescent="0.2">
      <c r="AB215" s="199">
        <f>_xll.qlCalendarAdvance(Calendar,AB214,"1d","mf",,Trigger)</f>
        <v>42272</v>
      </c>
      <c r="AC215" s="221">
        <f>_xll.qlDayCounterYearFraction(DayCounter,SettlementDate,AB215,,,Trigger)</f>
        <v>0.84444444444444444</v>
      </c>
      <c r="AD215" s="200">
        <f t="shared" si="24"/>
        <v>3.899946241211795E-3</v>
      </c>
      <c r="AE215" s="200">
        <f t="shared" si="22"/>
        <v>4.2356384547865972E-3</v>
      </c>
      <c r="AF215" s="171">
        <f t="shared" si="23"/>
        <v>4.1990470522453738E-3</v>
      </c>
    </row>
    <row r="216" spans="28:32" x14ac:dyDescent="0.2">
      <c r="AB216" s="199">
        <f>_xll.qlCalendarAdvance(Calendar,AB215,"1d","mf",,Trigger)</f>
        <v>42275</v>
      </c>
      <c r="AC216" s="221">
        <f>_xll.qlDayCounterYearFraction(DayCounter,SettlementDate,AB216,,,Trigger)</f>
        <v>0.85277777777777775</v>
      </c>
      <c r="AD216" s="200">
        <f t="shared" si="24"/>
        <v>3.899946241211795E-3</v>
      </c>
      <c r="AE216" s="200">
        <f t="shared" si="22"/>
        <v>4.2439271514180732E-3</v>
      </c>
      <c r="AF216" s="171">
        <f t="shared" si="23"/>
        <v>4.2095844324036708E-3</v>
      </c>
    </row>
    <row r="217" spans="28:32" x14ac:dyDescent="0.2">
      <c r="AB217" s="199">
        <f>_xll.qlCalendarAdvance(Calendar,AB216,"1d","mf",,Trigger)</f>
        <v>42276</v>
      </c>
      <c r="AC217" s="221">
        <f>_xll.qlDayCounterYearFraction(DayCounter,SettlementDate,AB217,,,Trigger)</f>
        <v>0.85555555555555551</v>
      </c>
      <c r="AD217" s="200">
        <f t="shared" si="24"/>
        <v>3.899946241211795E-3</v>
      </c>
      <c r="AE217" s="200">
        <f t="shared" si="22"/>
        <v>4.2466900502952324E-3</v>
      </c>
      <c r="AF217" s="171">
        <f t="shared" si="23"/>
        <v>4.2131163615778799E-3</v>
      </c>
    </row>
    <row r="218" spans="28:32" x14ac:dyDescent="0.2">
      <c r="AB218" s="199">
        <f>_xll.qlCalendarAdvance(Calendar,AB217,"1d","mf",,Trigger)</f>
        <v>42277</v>
      </c>
      <c r="AC218" s="221">
        <f>_xll.qlDayCounterYearFraction(DayCounter,SettlementDate,AB218,,,Trigger)</f>
        <v>0.85833333333333328</v>
      </c>
      <c r="AD218" s="200">
        <f t="shared" si="24"/>
        <v>3.899946241211795E-3</v>
      </c>
      <c r="AE218" s="200">
        <f t="shared" si="22"/>
        <v>4.2494529491723908E-3</v>
      </c>
      <c r="AF218" s="171">
        <f t="shared" si="23"/>
        <v>4.2166580253128125E-3</v>
      </c>
    </row>
    <row r="219" spans="28:32" x14ac:dyDescent="0.2">
      <c r="AB219" s="199">
        <f>_xll.qlCalendarAdvance(Calendar,AB218,"1d","mf",,Trigger)</f>
        <v>42278</v>
      </c>
      <c r="AC219" s="221">
        <f>_xll.qlDayCounterYearFraction(DayCounter,SettlementDate,AB219,,,Trigger)</f>
        <v>0.86111111111111116</v>
      </c>
      <c r="AD219" s="200">
        <f t="shared" si="24"/>
        <v>3.899946241211795E-3</v>
      </c>
      <c r="AE219" s="200">
        <f t="shared" si="22"/>
        <v>4.25221584804955E-3</v>
      </c>
      <c r="AF219" s="171">
        <f t="shared" si="23"/>
        <v>4.2202094236084668E-3</v>
      </c>
    </row>
    <row r="220" spans="28:32" x14ac:dyDescent="0.2">
      <c r="AB220" s="199">
        <f>_xll.qlCalendarAdvance(Calendar,AB219,"1d","mf",,Trigger)</f>
        <v>42279</v>
      </c>
      <c r="AC220" s="221">
        <f>_xll.qlDayCounterYearFraction(DayCounter,SettlementDate,AB220,,,Trigger)</f>
        <v>0.86388888888888893</v>
      </c>
      <c r="AD220" s="200">
        <f t="shared" si="24"/>
        <v>3.899946241211795E-3</v>
      </c>
      <c r="AE220" s="200">
        <f t="shared" si="22"/>
        <v>4.2549787469267093E-3</v>
      </c>
      <c r="AF220" s="171">
        <f t="shared" si="23"/>
        <v>4.2237705564648429E-3</v>
      </c>
    </row>
    <row r="221" spans="28:32" x14ac:dyDescent="0.2">
      <c r="AB221" s="199">
        <f>_xll.qlCalendarAdvance(Calendar,AB220,"1d","mf",,Trigger)</f>
        <v>42282</v>
      </c>
      <c r="AC221" s="221">
        <f>_xll.qlDayCounterYearFraction(DayCounter,SettlementDate,AB221,,,Trigger)</f>
        <v>0.87222222222222223</v>
      </c>
      <c r="AD221" s="200">
        <f t="shared" si="24"/>
        <v>3.899946241211795E-3</v>
      </c>
      <c r="AE221" s="200">
        <f t="shared" si="22"/>
        <v>4.2632674435581852E-3</v>
      </c>
      <c r="AF221" s="171">
        <f t="shared" si="23"/>
        <v>4.2345123623983051E-3</v>
      </c>
    </row>
    <row r="222" spans="28:32" x14ac:dyDescent="0.2">
      <c r="AB222" s="199">
        <f>_xll.qlCalendarAdvance(Calendar,AB221,"1d","mf",,Trigger)</f>
        <v>42283</v>
      </c>
      <c r="AC222" s="221">
        <f>_xll.qlDayCounterYearFraction(DayCounter,SettlementDate,AB222,,,Trigger)</f>
        <v>0.875</v>
      </c>
      <c r="AD222" s="200">
        <f t="shared" si="24"/>
        <v>3.899946241211795E-3</v>
      </c>
      <c r="AE222" s="200">
        <f t="shared" si="22"/>
        <v>4.2660303424353445E-3</v>
      </c>
      <c r="AF222" s="171">
        <f t="shared" si="23"/>
        <v>4.2381124334975699E-3</v>
      </c>
    </row>
    <row r="223" spans="28:32" x14ac:dyDescent="0.2">
      <c r="AB223" s="199">
        <f>_xll.qlCalendarAdvance(Calendar,AB222,"1d","mf",,Trigger)</f>
        <v>42284</v>
      </c>
      <c r="AC223" s="221">
        <f>_xll.qlDayCounterYearFraction(DayCounter,SettlementDate,AB223,,,Trigger)</f>
        <v>0.87777777777777777</v>
      </c>
      <c r="AD223" s="200">
        <f t="shared" si="24"/>
        <v>3.899946241211795E-3</v>
      </c>
      <c r="AE223" s="200">
        <f t="shared" si="22"/>
        <v>4.2687932413125037E-3</v>
      </c>
      <c r="AF223" s="171">
        <f t="shared" si="23"/>
        <v>4.2417222391575565E-3</v>
      </c>
    </row>
    <row r="224" spans="28:32" x14ac:dyDescent="0.2">
      <c r="AB224" s="199">
        <f>_xll.qlCalendarAdvance(Calendar,AB223,"1d","mf",,Trigger)</f>
        <v>42285</v>
      </c>
      <c r="AC224" s="221">
        <f>_xll.qlDayCounterYearFraction(DayCounter,SettlementDate,AB224,,,Trigger)</f>
        <v>0.88055555555555554</v>
      </c>
      <c r="AD224" s="200">
        <f t="shared" si="24"/>
        <v>3.899946241211795E-3</v>
      </c>
      <c r="AE224" s="200">
        <f t="shared" si="22"/>
        <v>4.2715561401896621E-3</v>
      </c>
      <c r="AF224" s="171">
        <f t="shared" si="23"/>
        <v>4.2453417793782656E-3</v>
      </c>
    </row>
    <row r="225" spans="28:32" x14ac:dyDescent="0.2">
      <c r="AB225" s="199">
        <f>_xll.qlCalendarAdvance(Calendar,AB224,"1d","mf",,Trigger)</f>
        <v>42286</v>
      </c>
      <c r="AC225" s="221">
        <f>_xll.qlDayCounterYearFraction(DayCounter,SettlementDate,AB225,,,Trigger)</f>
        <v>0.8833333333333333</v>
      </c>
      <c r="AD225" s="200">
        <f t="shared" si="24"/>
        <v>3.899946241211795E-3</v>
      </c>
      <c r="AE225" s="200">
        <f t="shared" si="22"/>
        <v>4.2743190390668213E-3</v>
      </c>
      <c r="AF225" s="171">
        <f t="shared" si="23"/>
        <v>4.2489710541596974E-3</v>
      </c>
    </row>
    <row r="226" spans="28:32" x14ac:dyDescent="0.2">
      <c r="AB226" s="199">
        <f>_xll.qlCalendarAdvance(Calendar,AB225,"1d","mf",,Trigger)</f>
        <v>42289</v>
      </c>
      <c r="AC226" s="221">
        <f>_xll.qlDayCounterYearFraction(DayCounter,SettlementDate,AB226,,,Trigger)</f>
        <v>0.89166666666666672</v>
      </c>
      <c r="AD226" s="200">
        <f t="shared" si="24"/>
        <v>3.899946241211795E-3</v>
      </c>
      <c r="AE226" s="200">
        <f t="shared" si="22"/>
        <v>4.2826077356982982E-3</v>
      </c>
      <c r="AF226" s="171">
        <f t="shared" si="23"/>
        <v>4.2599172858683249E-3</v>
      </c>
    </row>
    <row r="227" spans="28:32" x14ac:dyDescent="0.2">
      <c r="AB227" s="199">
        <f>_xll.qlCalendarAdvance(Calendar,AB226,"1d","mf",,Trigger)</f>
        <v>42290</v>
      </c>
      <c r="AC227" s="221">
        <f>_xll.qlDayCounterYearFraction(DayCounter,SettlementDate,AB227,,,Trigger)</f>
        <v>0.89444444444444449</v>
      </c>
      <c r="AD227" s="200">
        <f t="shared" si="24"/>
        <v>3.899946241211795E-3</v>
      </c>
      <c r="AE227" s="200">
        <f t="shared" si="22"/>
        <v>4.2853706345754566E-3</v>
      </c>
      <c r="AF227" s="171">
        <f t="shared" si="23"/>
        <v>4.2635854988926454E-3</v>
      </c>
    </row>
    <row r="228" spans="28:32" x14ac:dyDescent="0.2">
      <c r="AB228" s="199">
        <f>_xll.qlCalendarAdvance(Calendar,AB227,"1d","mf",,Trigger)</f>
        <v>42291</v>
      </c>
      <c r="AC228" s="221">
        <f>_xll.qlDayCounterYearFraction(DayCounter,SettlementDate,AB228,,,Trigger)</f>
        <v>0.89722222222222225</v>
      </c>
      <c r="AD228" s="200">
        <f t="shared" si="24"/>
        <v>3.899946241211795E-3</v>
      </c>
      <c r="AE228" s="200">
        <f t="shared" si="22"/>
        <v>4.2881335334526158E-3</v>
      </c>
      <c r="AF228" s="171">
        <f t="shared" si="23"/>
        <v>4.2672634464776876E-3</v>
      </c>
    </row>
    <row r="229" spans="28:32" x14ac:dyDescent="0.2">
      <c r="AB229" s="199">
        <f>_xll.qlCalendarAdvance(Calendar,AB228,"1d","mf",,Trigger)</f>
        <v>42292</v>
      </c>
      <c r="AC229" s="221">
        <f>_xll.qlDayCounterYearFraction(DayCounter,SettlementDate,AB229,,,Trigger)</f>
        <v>0.9</v>
      </c>
      <c r="AD229" s="200">
        <f t="shared" si="24"/>
        <v>3.899946241211795E-3</v>
      </c>
      <c r="AE229" s="200">
        <f t="shared" si="22"/>
        <v>4.2908964323297742E-3</v>
      </c>
      <c r="AF229" s="171">
        <f t="shared" si="23"/>
        <v>4.2709511286234516E-3</v>
      </c>
    </row>
    <row r="230" spans="28:32" x14ac:dyDescent="0.2">
      <c r="AB230" s="199">
        <f>_xll.qlCalendarAdvance(Calendar,AB229,"1d","mf",,Trigger)</f>
        <v>42293</v>
      </c>
      <c r="AC230" s="221">
        <f>_xll.qlDayCounterYearFraction(DayCounter,SettlementDate,AB230,,,Trigger)</f>
        <v>0.90277777777777779</v>
      </c>
      <c r="AD230" s="200">
        <f t="shared" si="24"/>
        <v>3.899946241211795E-3</v>
      </c>
      <c r="AE230" s="200">
        <f t="shared" si="22"/>
        <v>4.2936593312069334E-3</v>
      </c>
      <c r="AF230" s="171">
        <f t="shared" si="23"/>
        <v>4.2746485453299381E-3</v>
      </c>
    </row>
    <row r="231" spans="28:32" x14ac:dyDescent="0.2">
      <c r="AB231" s="199">
        <f>_xll.qlCalendarAdvance(Calendar,AB230,"1d","mf",,Trigger)</f>
        <v>42296</v>
      </c>
      <c r="AC231" s="221">
        <f>_xll.qlDayCounterYearFraction(DayCounter,SettlementDate,AB231,,,Trigger)</f>
        <v>0.91111111111111109</v>
      </c>
      <c r="AD231" s="200">
        <f t="shared" si="24"/>
        <v>3.899946241211795E-3</v>
      </c>
      <c r="AE231" s="200">
        <f t="shared" si="22"/>
        <v>4.3019480278384103E-3</v>
      </c>
      <c r="AF231" s="171">
        <f t="shared" si="23"/>
        <v>4.2857992028137309E-3</v>
      </c>
    </row>
    <row r="232" spans="28:32" x14ac:dyDescent="0.2">
      <c r="AB232" s="199">
        <f>_xll.qlCalendarAdvance(Calendar,AB231,"1d","mf",,Trigger)</f>
        <v>42297</v>
      </c>
      <c r="AC232" s="221">
        <f>_xll.qlDayCounterYearFraction(DayCounter,SettlementDate,AB232,,,Trigger)</f>
        <v>0.91388888888888886</v>
      </c>
      <c r="AD232" s="200">
        <f t="shared" si="24"/>
        <v>3.899946241211795E-3</v>
      </c>
      <c r="AE232" s="200">
        <f t="shared" si="22"/>
        <v>4.3047109267155687E-3</v>
      </c>
      <c r="AF232" s="171">
        <f t="shared" si="23"/>
        <v>4.2895355577631062E-3</v>
      </c>
    </row>
    <row r="233" spans="28:32" x14ac:dyDescent="0.2">
      <c r="AB233" s="199">
        <f>_xll.qlCalendarAdvance(Calendar,AB232,"1d","mf",,Trigger)</f>
        <v>42298</v>
      </c>
      <c r="AC233" s="221">
        <f>_xll.qlDayCounterYearFraction(DayCounter,SettlementDate,AB233,,,Trigger)</f>
        <v>0.91666666666666663</v>
      </c>
      <c r="AD233" s="200">
        <f t="shared" si="24"/>
        <v>3.899946241211795E-3</v>
      </c>
      <c r="AE233" s="200">
        <f t="shared" si="22"/>
        <v>4.3074738255927279E-3</v>
      </c>
      <c r="AF233" s="171">
        <f t="shared" si="23"/>
        <v>4.2932816472732033E-3</v>
      </c>
    </row>
    <row r="234" spans="28:32" x14ac:dyDescent="0.2">
      <c r="AB234" s="199">
        <f>_xll.qlCalendarAdvance(Calendar,AB233,"1d","mf",,Trigger)</f>
        <v>42299</v>
      </c>
      <c r="AC234" s="221">
        <f>_xll.qlDayCounterYearFraction(DayCounter,SettlementDate,AB234,,,Trigger)</f>
        <v>0.9194444444444444</v>
      </c>
      <c r="AD234" s="200">
        <f t="shared" si="24"/>
        <v>3.899946241211795E-3</v>
      </c>
      <c r="AE234" s="200">
        <f t="shared" si="22"/>
        <v>4.3102367244698863E-3</v>
      </c>
      <c r="AF234" s="171">
        <f t="shared" si="23"/>
        <v>4.2970374713440229E-3</v>
      </c>
    </row>
    <row r="235" spans="28:32" x14ac:dyDescent="0.2">
      <c r="AB235" s="199">
        <f>_xll.qlCalendarAdvance(Calendar,AB234,"1d","mf",,Trigger)</f>
        <v>42300</v>
      </c>
      <c r="AC235" s="221">
        <f>_xll.qlDayCounterYearFraction(DayCounter,SettlementDate,AB235,,,Trigger)</f>
        <v>0.92222222222222228</v>
      </c>
      <c r="AD235" s="200">
        <f t="shared" si="24"/>
        <v>3.899946241211795E-3</v>
      </c>
      <c r="AE235" s="200">
        <f t="shared" si="22"/>
        <v>4.3129996233470455E-3</v>
      </c>
      <c r="AF235" s="171">
        <f t="shared" si="23"/>
        <v>4.3008030299755652E-3</v>
      </c>
    </row>
    <row r="236" spans="28:32" x14ac:dyDescent="0.2">
      <c r="AB236" s="199">
        <f>_xll.qlCalendarAdvance(Calendar,AB235,"1d","mf",,Trigger)</f>
        <v>42303</v>
      </c>
      <c r="AC236" s="221">
        <f>_xll.qlDayCounterYearFraction(DayCounter,SettlementDate,AB236,,,Trigger)</f>
        <v>0.93055555555555558</v>
      </c>
      <c r="AD236" s="200">
        <f t="shared" si="24"/>
        <v>3.899946241211795E-3</v>
      </c>
      <c r="AE236" s="200">
        <f t="shared" si="22"/>
        <v>4.3212883199785224E-3</v>
      </c>
      <c r="AF236" s="171">
        <f t="shared" si="23"/>
        <v>4.3121581132345233E-3</v>
      </c>
    </row>
    <row r="237" spans="28:32" x14ac:dyDescent="0.2">
      <c r="AB237" s="199">
        <f>_xll.qlCalendarAdvance(Calendar,AB236,"1d","mf",,Trigger)</f>
        <v>42304</v>
      </c>
      <c r="AC237" s="221">
        <f>_xll.qlDayCounterYearFraction(DayCounter,SettlementDate,AB237,,,Trigger)</f>
        <v>0.93333333333333335</v>
      </c>
      <c r="AD237" s="200">
        <f t="shared" si="24"/>
        <v>3.899946241211795E-3</v>
      </c>
      <c r="AE237" s="200">
        <f t="shared" si="22"/>
        <v>4.3240512188556807E-3</v>
      </c>
      <c r="AF237" s="171">
        <f t="shared" si="23"/>
        <v>4.3159626101089534E-3</v>
      </c>
    </row>
    <row r="238" spans="28:32" x14ac:dyDescent="0.2">
      <c r="AB238" s="199">
        <f>_xll.qlCalendarAdvance(Calendar,AB237,"1d","mf",,Trigger)</f>
        <v>42305</v>
      </c>
      <c r="AC238" s="221">
        <f>_xll.qlDayCounterYearFraction(DayCounter,SettlementDate,AB238,,,Trigger)</f>
        <v>0.93611111111111112</v>
      </c>
      <c r="AD238" s="200">
        <f t="shared" si="24"/>
        <v>3.899946241211795E-3</v>
      </c>
      <c r="AE238" s="200">
        <f t="shared" si="22"/>
        <v>4.32681411773284E-3</v>
      </c>
      <c r="AF238" s="171">
        <f t="shared" si="23"/>
        <v>4.3197768415441061E-3</v>
      </c>
    </row>
    <row r="239" spans="28:32" x14ac:dyDescent="0.2">
      <c r="AB239" s="199">
        <f>_xll.qlCalendarAdvance(Calendar,AB238,"1d","mf",,Trigger)</f>
        <v>42306</v>
      </c>
      <c r="AC239" s="221">
        <f>_xll.qlDayCounterYearFraction(DayCounter,SettlementDate,AB239,,,Trigger)</f>
        <v>0.93888888888888888</v>
      </c>
      <c r="AD239" s="200">
        <f t="shared" si="24"/>
        <v>3.899946241211795E-3</v>
      </c>
      <c r="AE239" s="200">
        <f t="shared" si="22"/>
        <v>4.3295770166099984E-3</v>
      </c>
      <c r="AF239" s="171">
        <f t="shared" si="23"/>
        <v>4.3236008075399806E-3</v>
      </c>
    </row>
    <row r="240" spans="28:32" x14ac:dyDescent="0.2">
      <c r="AB240" s="199">
        <f>_xll.qlCalendarAdvance(Calendar,AB239,"1d","mf",,Trigger)</f>
        <v>42307</v>
      </c>
      <c r="AC240" s="221">
        <f>_xll.qlDayCounterYearFraction(DayCounter,SettlementDate,AB240,,,Trigger)</f>
        <v>0.94166666666666665</v>
      </c>
      <c r="AD240" s="200">
        <f t="shared" si="24"/>
        <v>3.899946241211795E-3</v>
      </c>
      <c r="AE240" s="200">
        <f t="shared" si="22"/>
        <v>4.3323399154871576E-3</v>
      </c>
      <c r="AF240" s="171">
        <f t="shared" si="23"/>
        <v>4.3274345080965776E-3</v>
      </c>
    </row>
    <row r="241" spans="28:32" x14ac:dyDescent="0.2">
      <c r="AB241" s="199">
        <f>_xll.qlCalendarAdvance(Calendar,AB240,"1d","mf",,Trigger)</f>
        <v>42310</v>
      </c>
      <c r="AC241" s="221">
        <f>_xll.qlDayCounterYearFraction(DayCounter,SettlementDate,AB241,,,Trigger)</f>
        <v>0.95</v>
      </c>
      <c r="AD241" s="200">
        <f t="shared" si="24"/>
        <v>3.899946241211795E-3</v>
      </c>
      <c r="AE241" s="200">
        <f t="shared" si="22"/>
        <v>4.3406286121186344E-3</v>
      </c>
      <c r="AF241" s="171">
        <f t="shared" si="23"/>
        <v>4.338994017130701E-3</v>
      </c>
    </row>
    <row r="242" spans="28:32" x14ac:dyDescent="0.2">
      <c r="AB242" s="199">
        <f>_xll.qlCalendarAdvance(Calendar,AB241,"1d","mf",,Trigger)</f>
        <v>42311</v>
      </c>
      <c r="AC242" s="221">
        <f>_xll.qlDayCounterYearFraction(DayCounter,SettlementDate,AB242,,,Trigger)</f>
        <v>0.95277777777777772</v>
      </c>
      <c r="AD242" s="200">
        <f t="shared" si="24"/>
        <v>3.899946241211795E-3</v>
      </c>
      <c r="AE242" s="200">
        <f t="shared" si="22"/>
        <v>4.3433915109957928E-3</v>
      </c>
      <c r="AF242" s="171">
        <f t="shared" si="23"/>
        <v>4.3428666559301859E-3</v>
      </c>
    </row>
    <row r="243" spans="28:32" x14ac:dyDescent="0.2">
      <c r="AB243" s="199">
        <f>_xll.qlCalendarAdvance(Calendar,AB242,"1d","mf",,Trigger)</f>
        <v>42312</v>
      </c>
      <c r="AC243" s="221">
        <f>_xll.qlDayCounterYearFraction(DayCounter,SettlementDate,AB243,,,Trigger)</f>
        <v>0.9555555555555556</v>
      </c>
      <c r="AD243" s="200">
        <f t="shared" si="24"/>
        <v>3.899946241211795E-3</v>
      </c>
      <c r="AE243" s="200">
        <f t="shared" si="22"/>
        <v>4.3461544098729521E-3</v>
      </c>
      <c r="AF243" s="171">
        <f t="shared" si="23"/>
        <v>4.3467490292903943E-3</v>
      </c>
    </row>
    <row r="244" spans="28:32" x14ac:dyDescent="0.2">
      <c r="AB244" s="199">
        <f>_xll.qlCalendarAdvance(Calendar,AB243,"1d","mf",,Trigger)</f>
        <v>42313</v>
      </c>
      <c r="AC244" s="221">
        <f>_xll.qlDayCounterYearFraction(DayCounter,SettlementDate,AB244,,,Trigger)</f>
        <v>0.95833333333333337</v>
      </c>
      <c r="AD244" s="200">
        <f t="shared" si="24"/>
        <v>3.899946241211795E-3</v>
      </c>
      <c r="AE244" s="200">
        <f t="shared" si="22"/>
        <v>4.3489173087501104E-3</v>
      </c>
      <c r="AF244" s="171">
        <f t="shared" si="23"/>
        <v>4.3506411372113245E-3</v>
      </c>
    </row>
    <row r="245" spans="28:32" x14ac:dyDescent="0.2">
      <c r="AB245" s="199">
        <f>_xll.qlCalendarAdvance(Calendar,AB244,"1d","mf",,Trigger)</f>
        <v>42314</v>
      </c>
      <c r="AC245" s="221">
        <f>_xll.qlDayCounterYearFraction(DayCounter,SettlementDate,AB245,,,Trigger)</f>
        <v>0.96111111111111114</v>
      </c>
      <c r="AD245" s="200">
        <f t="shared" si="24"/>
        <v>3.899946241211795E-3</v>
      </c>
      <c r="AE245" s="200">
        <f t="shared" si="22"/>
        <v>4.3516802076272697E-3</v>
      </c>
      <c r="AF245" s="171">
        <f t="shared" si="23"/>
        <v>4.3545429796929764E-3</v>
      </c>
    </row>
    <row r="246" spans="28:32" x14ac:dyDescent="0.2">
      <c r="AB246" s="199">
        <f>_xll.qlCalendarAdvance(Calendar,AB245,"1d","mf",,Trigger)</f>
        <v>42317</v>
      </c>
      <c r="AC246" s="221">
        <f>_xll.qlDayCounterYearFraction(DayCounter,SettlementDate,AB246,,,Trigger)</f>
        <v>0.96944444444444444</v>
      </c>
      <c r="AD246" s="200">
        <f t="shared" si="24"/>
        <v>3.899946241211795E-3</v>
      </c>
      <c r="AE246" s="200">
        <f t="shared" si="22"/>
        <v>4.3599689042587465E-3</v>
      </c>
      <c r="AF246" s="171">
        <f t="shared" si="23"/>
        <v>4.3663069145022651E-3</v>
      </c>
    </row>
    <row r="247" spans="28:32" x14ac:dyDescent="0.2">
      <c r="AB247" s="199">
        <f>_xll.qlCalendarAdvance(Calendar,AB246,"1d","mf",,Trigger)</f>
        <v>42318</v>
      </c>
      <c r="AC247" s="221">
        <f>_xll.qlDayCounterYearFraction(DayCounter,SettlementDate,AB247,,,Trigger)</f>
        <v>0.97222222222222221</v>
      </c>
      <c r="AD247" s="200">
        <f t="shared" si="24"/>
        <v>3.899946241211795E-3</v>
      </c>
      <c r="AE247" s="200">
        <f t="shared" si="22"/>
        <v>4.3627318031359049E-3</v>
      </c>
      <c r="AF247" s="171">
        <f t="shared" si="23"/>
        <v>4.3702476952268057E-3</v>
      </c>
    </row>
    <row r="248" spans="28:32" x14ac:dyDescent="0.2">
      <c r="AB248" s="199">
        <f>_xll.qlCalendarAdvance(Calendar,AB247,"1d","mf",,Trigger)</f>
        <v>42319</v>
      </c>
      <c r="AC248" s="221">
        <f>_xll.qlDayCounterYearFraction(DayCounter,SettlementDate,AB248,,,Trigger)</f>
        <v>0.97499999999999998</v>
      </c>
      <c r="AD248" s="200">
        <f t="shared" si="24"/>
        <v>3.899946241211795E-3</v>
      </c>
      <c r="AE248" s="200">
        <f t="shared" si="22"/>
        <v>4.3654947020130641E-3</v>
      </c>
      <c r="AF248" s="171">
        <f t="shared" si="23"/>
        <v>4.3741982105120689E-3</v>
      </c>
    </row>
    <row r="249" spans="28:32" x14ac:dyDescent="0.2">
      <c r="AB249" s="199">
        <f>_xll.qlCalendarAdvance(Calendar,AB248,"1d","mf",,Trigger)</f>
        <v>42320</v>
      </c>
      <c r="AC249" s="221">
        <f>_xll.qlDayCounterYearFraction(DayCounter,SettlementDate,AB249,,,Trigger)</f>
        <v>0.97777777777777775</v>
      </c>
      <c r="AD249" s="200">
        <f t="shared" si="24"/>
        <v>3.899946241211795E-3</v>
      </c>
      <c r="AE249" s="200">
        <f t="shared" si="22"/>
        <v>4.3682576008902225E-3</v>
      </c>
      <c r="AF249" s="171">
        <f t="shared" si="23"/>
        <v>4.3781584603580538E-3</v>
      </c>
    </row>
    <row r="250" spans="28:32" x14ac:dyDescent="0.2">
      <c r="AB250" s="199">
        <f>_xll.qlCalendarAdvance(Calendar,AB249,"1d","mf",,Trigger)</f>
        <v>42321</v>
      </c>
      <c r="AC250" s="221">
        <f>_xll.qlDayCounterYearFraction(DayCounter,SettlementDate,AB250,,,Trigger)</f>
        <v>0.98055555555555551</v>
      </c>
      <c r="AD250" s="200">
        <f t="shared" si="24"/>
        <v>3.899946241211795E-3</v>
      </c>
      <c r="AE250" s="200">
        <f t="shared" si="22"/>
        <v>4.3710204997673818E-3</v>
      </c>
      <c r="AF250" s="171">
        <f t="shared" si="23"/>
        <v>4.3821284447647605E-3</v>
      </c>
    </row>
    <row r="251" spans="28:32" x14ac:dyDescent="0.2">
      <c r="AB251" s="199">
        <f>_xll.qlCalendarAdvance(Calendar,AB250,"1d","mf",,Trigger)</f>
        <v>42324</v>
      </c>
      <c r="AC251" s="221">
        <f>_xll.qlDayCounterYearFraction(DayCounter,SettlementDate,AB251,,,Trigger)</f>
        <v>0.98888888888888893</v>
      </c>
      <c r="AD251" s="200">
        <f t="shared" si="24"/>
        <v>3.899946241211795E-3</v>
      </c>
      <c r="AE251" s="200">
        <f t="shared" si="22"/>
        <v>4.3793091963988586E-3</v>
      </c>
      <c r="AF251" s="171">
        <f t="shared" si="23"/>
        <v>4.3940968053492154E-3</v>
      </c>
    </row>
    <row r="252" spans="28:32" x14ac:dyDescent="0.2">
      <c r="AB252" s="199">
        <f>_xll.qlCalendarAdvance(Calendar,AB251,"1d","mf",,Trigger)</f>
        <v>42325</v>
      </c>
      <c r="AC252" s="221">
        <f>_xll.qlDayCounterYearFraction(DayCounter,SettlementDate,AB252,,,Trigger)</f>
        <v>0.9916666666666667</v>
      </c>
      <c r="AD252" s="200">
        <f t="shared" si="24"/>
        <v>3.899946241211795E-3</v>
      </c>
      <c r="AE252" s="200">
        <f t="shared" ref="AE252:AE257" si="25">$S$10+$S$9*AC252</f>
        <v>4.382072095276017E-3</v>
      </c>
      <c r="AF252" s="171">
        <f t="shared" ref="AF252:AF257" si="26">($S$5+$S$4*AC252+$S$3*AC252^2)</f>
        <v>4.3981057279988117E-3</v>
      </c>
    </row>
    <row r="253" spans="28:32" x14ac:dyDescent="0.2">
      <c r="AB253" s="199">
        <f>_xll.qlCalendarAdvance(Calendar,AB252,"1d","mf",,Trigger)</f>
        <v>42326</v>
      </c>
      <c r="AC253" s="221">
        <f>_xll.qlDayCounterYearFraction(DayCounter,SettlementDate,AB253,,,Trigger)</f>
        <v>0.99444444444444446</v>
      </c>
      <c r="AD253" s="200">
        <f t="shared" si="24"/>
        <v>3.899946241211795E-3</v>
      </c>
      <c r="AE253" s="200">
        <f t="shared" si="25"/>
        <v>4.3848349941531762E-3</v>
      </c>
      <c r="AF253" s="171">
        <f t="shared" si="26"/>
        <v>4.4021243852091297E-3</v>
      </c>
    </row>
    <row r="254" spans="28:32" x14ac:dyDescent="0.2">
      <c r="AB254" s="199">
        <f>_xll.qlCalendarAdvance(Calendar,AB253,"1d","mf",,Trigger)</f>
        <v>42327</v>
      </c>
      <c r="AC254" s="221">
        <f>_xll.qlDayCounterYearFraction(DayCounter,SettlementDate,AB254,,,Trigger)</f>
        <v>0.99722222222222223</v>
      </c>
      <c r="AD254" s="200">
        <f t="shared" si="24"/>
        <v>3.899946241211795E-3</v>
      </c>
      <c r="AE254" s="200">
        <f t="shared" si="25"/>
        <v>4.3875978930303355E-3</v>
      </c>
      <c r="AF254" s="171">
        <f t="shared" si="26"/>
        <v>4.4061527769801694E-3</v>
      </c>
    </row>
    <row r="255" spans="28:32" x14ac:dyDescent="0.2">
      <c r="AB255" s="199">
        <f>_xll.qlCalendarAdvance(Calendar,AB254,"1d","mf",,Trigger)</f>
        <v>42328</v>
      </c>
      <c r="AC255" s="221">
        <f>_xll.qlDayCounterYearFraction(DayCounter,SettlementDate,AB255,,,Trigger)</f>
        <v>1</v>
      </c>
      <c r="AD255" s="200">
        <f t="shared" si="24"/>
        <v>3.899946241211795E-3</v>
      </c>
      <c r="AE255" s="200">
        <f t="shared" si="25"/>
        <v>4.3903607919074938E-3</v>
      </c>
      <c r="AF255" s="171">
        <f t="shared" si="26"/>
        <v>4.4101909033119318E-3</v>
      </c>
    </row>
    <row r="256" spans="28:32" x14ac:dyDescent="0.2">
      <c r="AB256" s="199">
        <f>_xll.qlCalendarAdvance(Calendar,AB255,"1d","mf",,Trigger)</f>
        <v>42331</v>
      </c>
      <c r="AC256" s="221">
        <f>_xll.qlDayCounterYearFraction(DayCounter,SettlementDate,AB256,,,Trigger)</f>
        <v>1.0083333333333333</v>
      </c>
      <c r="AD256" s="200">
        <f t="shared" si="24"/>
        <v>3.899946241211795E-3</v>
      </c>
      <c r="AE256" s="200">
        <f t="shared" si="25"/>
        <v>4.3986494885389707E-3</v>
      </c>
      <c r="AF256" s="171">
        <f t="shared" si="26"/>
        <v>4.4223636896715511E-3</v>
      </c>
    </row>
    <row r="257" spans="28:32" ht="12" thickBot="1" x14ac:dyDescent="0.25">
      <c r="AB257" s="201">
        <f>_xll.qlCalendarAdvance(Calendar,AB256,"1d","mf",,Trigger)</f>
        <v>42332</v>
      </c>
      <c r="AC257" s="222">
        <f>_xll.qlDayCounterYearFraction(DayCounter,SettlementDate,AB257,,,Trigger)</f>
        <v>1.0111111111111111</v>
      </c>
      <c r="AD257" s="202">
        <f t="shared" si="24"/>
        <v>3.899946241211795E-3</v>
      </c>
      <c r="AE257" s="202">
        <f t="shared" si="25"/>
        <v>4.4014123874161291E-3</v>
      </c>
      <c r="AF257" s="175">
        <f t="shared" si="26"/>
        <v>4.4264407542462022E-3</v>
      </c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32">
      <formula1>"flat,linear,quadratic"</formula1>
    </dataValidation>
    <dataValidation type="list" allowBlank="1" showInputMessage="1" showErrorMessage="1" sqref="D11">
      <formula1>"Delta(0M;1Y)extrap,fixing"</formula1>
    </dataValidation>
    <dataValidation type="list" allowBlank="1" showInputMessage="1" showErrorMessage="1" sqref="D10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zoomScaleNormal="100" workbookViewId="0"/>
  </sheetViews>
  <sheetFormatPr defaultRowHeight="11.25" outlineLevelCol="1" x14ac:dyDescent="0.2"/>
  <cols>
    <col min="1" max="1" width="3.5" style="62" bestFit="1" customWidth="1"/>
    <col min="2" max="2" width="20.1640625" style="62" customWidth="1"/>
    <col min="3" max="3" width="17.6640625" style="62" hidden="1" customWidth="1" outlineLevel="1"/>
    <col min="4" max="4" width="20.1640625" style="62" customWidth="1" collapsed="1"/>
    <col min="5" max="5" width="20.1640625" style="62" customWidth="1"/>
    <col min="6" max="8" width="10.5" style="62" bestFit="1" customWidth="1"/>
    <col min="9" max="9" width="17.6640625" style="62" bestFit="1" customWidth="1"/>
    <col min="10" max="10" width="9.33203125" style="62"/>
    <col min="16" max="16" width="2.83203125" style="62" customWidth="1"/>
    <col min="17" max="17" width="27.5" style="62" bestFit="1" customWidth="1"/>
    <col min="18" max="18" width="20.1640625" style="62" hidden="1" customWidth="1"/>
    <col min="19" max="19" width="20.1640625" style="62" bestFit="1" customWidth="1"/>
    <col min="20" max="20" width="20.1640625" style="62" customWidth="1"/>
    <col min="21" max="21" width="20.1640625" style="62" hidden="1" customWidth="1"/>
    <col min="22" max="22" width="10" style="62" bestFit="1" customWidth="1"/>
    <col min="23" max="23" width="9.33203125" style="62" customWidth="1"/>
    <col min="24" max="24" width="10" style="62" bestFit="1" customWidth="1"/>
    <col min="25" max="25" width="9.33203125" style="62"/>
    <col min="26" max="26" width="2.83203125" style="62" customWidth="1"/>
    <col min="27" max="16384" width="9.33203125" style="62"/>
  </cols>
  <sheetData>
    <row r="1" spans="1:29" ht="22.5" x14ac:dyDescent="0.2">
      <c r="A1" s="327"/>
      <c r="B1" s="327" t="s">
        <v>93</v>
      </c>
      <c r="C1" s="327"/>
      <c r="D1" s="327" t="s">
        <v>94</v>
      </c>
      <c r="E1" s="327" t="s">
        <v>95</v>
      </c>
      <c r="F1" s="327" t="s">
        <v>37</v>
      </c>
      <c r="G1" s="327" t="s">
        <v>96</v>
      </c>
      <c r="H1" s="327" t="s">
        <v>97</v>
      </c>
    </row>
    <row r="2" spans="1:29" x14ac:dyDescent="0.2">
      <c r="A2" s="332">
        <v>0</v>
      </c>
      <c r="B2" s="333">
        <f>_xll.qlInterestRateIndexFixingDate(IborIndex1Y,D2)</f>
        <v>41964</v>
      </c>
      <c r="C2" s="332" t="str">
        <f>_xll.qlMakeDatedOIS(,D2,E2,OvernightIndex,0,"Act/360",0)</f>
        <v>obj_00565#0000</v>
      </c>
      <c r="D2" s="333">
        <f>_xll.qlCalendarAdvance(Calendar,SettlementDate,A2&amp;"M","mf")</f>
        <v>41968</v>
      </c>
      <c r="E2" s="333">
        <f>_xll.qlInterestRateIndexMaturity(IborIndex1Y,D2)</f>
        <v>42333</v>
      </c>
      <c r="F2" s="334">
        <f>_xll.qlOvernightIndexedSwapFairRate(C2,_xll.ohTrigger(InterestRatesTrigger))</f>
        <v>-3.5999999999983989E-4</v>
      </c>
      <c r="G2" s="335">
        <f>_xll.qlInterpolationInterpolate(BasisInterpolator,D2,TRUE,F2)</f>
        <v>3.9062405279163773E-3</v>
      </c>
      <c r="H2" s="334">
        <f t="shared" ref="H2:H33" si="0">F2+G2</f>
        <v>3.5462405279165373E-3</v>
      </c>
      <c r="AA2" s="63"/>
      <c r="AB2" s="63"/>
      <c r="AC2" s="164"/>
    </row>
    <row r="3" spans="1:29" x14ac:dyDescent="0.2">
      <c r="A3" s="318">
        <v>1</v>
      </c>
      <c r="B3" s="319">
        <f>_xll.qlInterestRateIndexFixingDate(IborIndex1Y,D3)</f>
        <v>41996</v>
      </c>
      <c r="C3" s="318" t="str">
        <f>_xll.qlMakeDatedOIS(,D3,E3,OvernightIndex,0,"Act/360",0)</f>
        <v>obj_00589#0000</v>
      </c>
      <c r="D3" s="319">
        <f>_xll.qlCalendarAdvance(Calendar,SettlementDate,A3&amp;"M","mf")</f>
        <v>42002</v>
      </c>
      <c r="E3" s="319">
        <f>_xll.qlInterestRateIndexMaturity(IborIndex1Y,D3)</f>
        <v>42367</v>
      </c>
      <c r="F3" s="320">
        <f>_xll.qlOvernightIndexedSwapFairRate(C3,_xll.ohTrigger(InterestRatesTrigger))</f>
        <v>-4.1268703454522721E-4</v>
      </c>
      <c r="G3" s="321">
        <f>_xll.qlInterpolationInterpolate(BasisInterpolator,D3,TRUE,F3)</f>
        <v>3.9281525559216272E-3</v>
      </c>
      <c r="H3" s="320">
        <f t="shared" si="0"/>
        <v>3.5154655213764001E-3</v>
      </c>
      <c r="AA3" s="63"/>
      <c r="AB3" s="63"/>
      <c r="AC3" s="164"/>
    </row>
    <row r="4" spans="1:29" x14ac:dyDescent="0.2">
      <c r="A4" s="318">
        <v>2</v>
      </c>
      <c r="B4" s="319">
        <f>_xll.qlInterestRateIndexFixingDate(IborIndex1Y,D4)</f>
        <v>42026</v>
      </c>
      <c r="C4" s="318" t="str">
        <f>_xll.qlMakeDatedOIS(,D4,E4,OvernightIndex,0,"Act/360",0)</f>
        <v>obj_0058d#0000</v>
      </c>
      <c r="D4" s="319">
        <f>_xll.qlCalendarAdvance(Calendar,SettlementDate,A4&amp;"M","mf")</f>
        <v>42030</v>
      </c>
      <c r="E4" s="319">
        <f>_xll.qlInterestRateIndexMaturity(IborIndex1Y,D4)</f>
        <v>42395</v>
      </c>
      <c r="F4" s="320">
        <f>_xll.qlOvernightIndexedSwapFairRate(C4,_xll.ohTrigger(InterestRatesTrigger))</f>
        <v>-4.1393218678495322E-4</v>
      </c>
      <c r="G4" s="321">
        <f>_xll.qlInterpolationInterpolate(BasisInterpolator,D4,TRUE,F4)</f>
        <v>3.9462272365893671E-3</v>
      </c>
      <c r="H4" s="320">
        <f t="shared" si="0"/>
        <v>3.532295049804414E-3</v>
      </c>
      <c r="AA4" s="63"/>
      <c r="AB4" s="63"/>
      <c r="AC4" s="164"/>
    </row>
    <row r="5" spans="1:29" x14ac:dyDescent="0.2">
      <c r="A5" s="318">
        <v>3</v>
      </c>
      <c r="B5" s="319">
        <f>_xll.qlInterestRateIndexFixingDate(IborIndex1Y,D5)</f>
        <v>42058</v>
      </c>
      <c r="C5" s="318" t="str">
        <f>_xll.qlMakeDatedOIS(,D5,E5,OvernightIndex,0,"Act/360",0)</f>
        <v>obj_00586#0000</v>
      </c>
      <c r="D5" s="319">
        <f>_xll.qlCalendarAdvance(Calendar,SettlementDate,A5&amp;"M","mf")</f>
        <v>42060</v>
      </c>
      <c r="E5" s="319">
        <f>_xll.qlInterestRateIndexMaturity(IborIndex1Y,D5)</f>
        <v>42425</v>
      </c>
      <c r="F5" s="320">
        <f>_xll.qlOvernightIndexedSwapFairRate(C5,_xll.ohTrigger(InterestRatesTrigger))</f>
        <v>-4.8061025126242343E-4</v>
      </c>
      <c r="G5" s="321">
        <f>_xll.qlInterpolationInterpolate(BasisInterpolator,D5,TRUE,F5)</f>
        <v>3.9656508327910482E-3</v>
      </c>
      <c r="H5" s="320">
        <f t="shared" si="0"/>
        <v>3.4850405815286247E-3</v>
      </c>
      <c r="AA5" s="63"/>
      <c r="AB5" s="63"/>
      <c r="AC5" s="164"/>
    </row>
    <row r="6" spans="1:29" x14ac:dyDescent="0.2">
      <c r="A6" s="318">
        <v>4</v>
      </c>
      <c r="B6" s="319">
        <f>_xll.qlInterestRateIndexFixingDate(IborIndex1Y,D6)</f>
        <v>42086</v>
      </c>
      <c r="C6" s="318" t="str">
        <f>_xll.qlMakeDatedOIS(,D6,E6,OvernightIndex,0,"Act/360",0)</f>
        <v>obj_00564#0000</v>
      </c>
      <c r="D6" s="319">
        <f>_xll.qlCalendarAdvance(Calendar,SettlementDate,A6&amp;"M","mf")</f>
        <v>42088</v>
      </c>
      <c r="E6" s="319">
        <f>_xll.qlInterestRateIndexMaturity(IborIndex1Y,D6)</f>
        <v>42458</v>
      </c>
      <c r="F6" s="320">
        <f>_xll.qlOvernightIndexedSwapFairRate(C6,_xll.ohTrigger(InterestRatesTrigger))</f>
        <v>-5.4235696555610569E-4</v>
      </c>
      <c r="G6" s="321">
        <f>_xll.qlInterpolationInterpolate(BasisInterpolator,D6,TRUE,F6)</f>
        <v>3.9838582379995817E-3</v>
      </c>
      <c r="H6" s="320">
        <f t="shared" si="0"/>
        <v>3.4415012724434762E-3</v>
      </c>
      <c r="AA6" s="63"/>
      <c r="AB6" s="63"/>
      <c r="AC6" s="164"/>
    </row>
    <row r="7" spans="1:29" x14ac:dyDescent="0.2">
      <c r="A7" s="318">
        <v>5</v>
      </c>
      <c r="B7" s="319">
        <f>_xll.qlInterestRateIndexFixingDate(IborIndex1Y,D7)</f>
        <v>42117</v>
      </c>
      <c r="C7" s="318" t="str">
        <f>_xll.qlMakeDatedOIS(,D7,E7,OvernightIndex,0,"Act/360",0)</f>
        <v>obj_00567#0000</v>
      </c>
      <c r="D7" s="319">
        <f>_xll.qlCalendarAdvance(Calendar,SettlementDate,A7&amp;"M","mf")</f>
        <v>42121</v>
      </c>
      <c r="E7" s="319">
        <f>_xll.qlInterestRateIndexMaturity(IborIndex1Y,D7)</f>
        <v>42487</v>
      </c>
      <c r="F7" s="320">
        <f>_xll.qlOvernightIndexedSwapFairRate(C7,_xll.ohTrigger(InterestRatesTrigger))</f>
        <v>-5.6578013879533427E-4</v>
      </c>
      <c r="G7" s="321">
        <f>_xll.qlInterpolationInterpolate(BasisInterpolator,D7,TRUE,F7)</f>
        <v>4.005446940580009E-3</v>
      </c>
      <c r="H7" s="320">
        <f t="shared" si="0"/>
        <v>3.4396668017846748E-3</v>
      </c>
      <c r="AA7" s="63"/>
      <c r="AB7" s="63"/>
      <c r="AC7" s="164"/>
    </row>
    <row r="8" spans="1:29" x14ac:dyDescent="0.2">
      <c r="A8" s="318">
        <v>6</v>
      </c>
      <c r="B8" s="319">
        <f>_xll.qlInterestRateIndexFixingDate(IborIndex1Y,D8)</f>
        <v>42145</v>
      </c>
      <c r="C8" s="318" t="str">
        <f>_xll.qlMakeDatedOIS(,D8,E8,OvernightIndex,0,"Act/360",0)</f>
        <v>obj_0057c#0000</v>
      </c>
      <c r="D8" s="319">
        <f>_xll.qlCalendarAdvance(Calendar,SettlementDate,A8&amp;"M","mf")</f>
        <v>42149</v>
      </c>
      <c r="E8" s="319">
        <f>_xll.qlInterestRateIndexMaturity(IborIndex1Y,D8)</f>
        <v>42515</v>
      </c>
      <c r="F8" s="320">
        <f>_xll.qlOvernightIndexedSwapFairRate(C8,_xll.ohTrigger(InterestRatesTrigger))</f>
        <v>-5.6333771135525597E-4</v>
      </c>
      <c r="G8" s="321">
        <f>_xll.qlInterpolationInterpolate(BasisInterpolator,D8,TRUE,F8)</f>
        <v>4.023901800085208E-3</v>
      </c>
      <c r="H8" s="320">
        <f t="shared" si="0"/>
        <v>3.4605640887299519E-3</v>
      </c>
      <c r="AA8" s="63"/>
      <c r="AB8" s="63"/>
      <c r="AC8" s="164"/>
    </row>
    <row r="9" spans="1:29" x14ac:dyDescent="0.2">
      <c r="A9" s="318">
        <v>7</v>
      </c>
      <c r="B9" s="319">
        <f>_xll.qlInterestRateIndexFixingDate(IborIndex1Y,D9)</f>
        <v>42178</v>
      </c>
      <c r="C9" s="318" t="str">
        <f>_xll.qlMakeDatedOIS(,D9,E9,OvernightIndex,0,"Act/360",0)</f>
        <v>obj_0055d#0000</v>
      </c>
      <c r="D9" s="319">
        <f>_xll.qlCalendarAdvance(Calendar,SettlementDate,A9&amp;"M","mf")</f>
        <v>42180</v>
      </c>
      <c r="E9" s="319">
        <f>_xll.qlInterestRateIndexMaturity(IborIndex1Y,D9)</f>
        <v>42548</v>
      </c>
      <c r="F9" s="320">
        <f>_xll.qlOvernightIndexedSwapFairRate(C9,_xll.ohTrigger(InterestRatesTrigger))</f>
        <v>-5.5003289008339338E-4</v>
      </c>
      <c r="G9" s="321">
        <f>_xll.qlInterpolationInterpolate(BasisInterpolator,D9,TRUE,F9)</f>
        <v>4.0445106224486346E-3</v>
      </c>
      <c r="H9" s="320">
        <f t="shared" si="0"/>
        <v>3.4944777323652411E-3</v>
      </c>
      <c r="I9" s="164"/>
      <c r="AA9" s="63"/>
      <c r="AB9" s="63"/>
      <c r="AC9" s="164"/>
    </row>
    <row r="10" spans="1:29" x14ac:dyDescent="0.2">
      <c r="A10" s="318">
        <v>8</v>
      </c>
      <c r="B10" s="319">
        <f>_xll.qlInterestRateIndexFixingDate(IborIndex1Y,D10)</f>
        <v>42208</v>
      </c>
      <c r="C10" s="318" t="str">
        <f>_xll.qlMakeDatedOIS(,D10,E10,OvernightIndex,0,"Act/360",0)</f>
        <v>obj_00563#0000</v>
      </c>
      <c r="D10" s="319">
        <f>_xll.qlCalendarAdvance(Calendar,SettlementDate,A10&amp;"M","mf")</f>
        <v>42212</v>
      </c>
      <c r="E10" s="319">
        <f>_xll.qlInterestRateIndexMaturity(IborIndex1Y,D10)</f>
        <v>42578</v>
      </c>
      <c r="F10" s="320">
        <f>_xll.qlOvernightIndexedSwapFairRate(C10,_xll.ohTrigger(InterestRatesTrigger))</f>
        <v>-5.3389414613390297E-4</v>
      </c>
      <c r="G10" s="321">
        <f>_xll.qlInterpolationInterpolate(BasisInterpolator,D10,TRUE,F10)</f>
        <v>4.0660114166910571E-3</v>
      </c>
      <c r="H10" s="320">
        <f t="shared" si="0"/>
        <v>3.5321172705571544E-3</v>
      </c>
      <c r="I10" s="164"/>
      <c r="AA10" s="63"/>
      <c r="AB10" s="63"/>
      <c r="AC10" s="164"/>
    </row>
    <row r="11" spans="1:29" x14ac:dyDescent="0.2">
      <c r="A11" s="318">
        <v>9</v>
      </c>
      <c r="B11" s="319">
        <f>_xll.qlInterestRateIndexFixingDate(IborIndex1Y,D11)</f>
        <v>42237</v>
      </c>
      <c r="C11" s="318" t="str">
        <f>_xll.qlMakeDatedOIS(,D11,E11,OvernightIndex,0,"Act/360",0)</f>
        <v>obj_00570#0000</v>
      </c>
      <c r="D11" s="319">
        <f>_xll.qlCalendarAdvance(Calendar,SettlementDate,A11&amp;"M","mf")</f>
        <v>42241</v>
      </c>
      <c r="E11" s="319">
        <f>_xll.qlInterestRateIndexMaturity(IborIndex1Y,D11)</f>
        <v>42607</v>
      </c>
      <c r="F11" s="320">
        <f>_xll.qlOvernightIndexedSwapFairRate(C11,_xll.ohTrigger(InterestRatesTrigger))</f>
        <v>-5.0438806065123223E-4</v>
      </c>
      <c r="G11" s="321">
        <f>_xll.qlInterpolationInterpolate(BasisInterpolator,D11,TRUE,F11)</f>
        <v>4.0857246394728096E-3</v>
      </c>
      <c r="H11" s="320">
        <f t="shared" si="0"/>
        <v>3.5813365788215775E-3</v>
      </c>
      <c r="I11" s="164"/>
      <c r="AA11" s="63"/>
      <c r="AB11" s="63"/>
      <c r="AC11" s="164"/>
    </row>
    <row r="12" spans="1:29" x14ac:dyDescent="0.2">
      <c r="A12" s="318">
        <v>10</v>
      </c>
      <c r="B12" s="319">
        <f>_xll.qlInterestRateIndexFixingDate(IborIndex1Y,D12)</f>
        <v>42270</v>
      </c>
      <c r="C12" s="318" t="str">
        <f>_xll.qlMakeDatedOIS(,D12,E12,OvernightIndex,0,"Act/360",0)</f>
        <v>obj_0058a#0000</v>
      </c>
      <c r="D12" s="319">
        <f>_xll.qlCalendarAdvance(Calendar,SettlementDate,A12&amp;"M","mf")</f>
        <v>42272</v>
      </c>
      <c r="E12" s="319">
        <f>_xll.qlInterestRateIndexMaturity(IborIndex1Y,D12)</f>
        <v>42639</v>
      </c>
      <c r="F12" s="320">
        <f>_xll.qlOvernightIndexedSwapFairRate(C12,_xll.ohTrigger(InterestRatesTrigger))</f>
        <v>-4.5268030221838124E-4</v>
      </c>
      <c r="G12" s="321">
        <f>_xll.qlInterpolationInterpolate(BasisInterpolator,D12,TRUE,F12)</f>
        <v>4.1070675289117406E-3</v>
      </c>
      <c r="H12" s="320">
        <f t="shared" si="0"/>
        <v>3.6543872266933592E-3</v>
      </c>
      <c r="I12" s="164"/>
      <c r="AA12" s="63"/>
      <c r="AB12" s="63"/>
      <c r="AC12" s="164"/>
    </row>
    <row r="13" spans="1:29" x14ac:dyDescent="0.2">
      <c r="A13" s="322">
        <v>11</v>
      </c>
      <c r="B13" s="323">
        <f>_xll.qlInterestRateIndexFixingDate(IborIndex1Y,D13)</f>
        <v>42299</v>
      </c>
      <c r="C13" s="322" t="str">
        <f>_xll.qlMakeDatedOIS(,D13,E13,OvernightIndex,0,"Act/360",0)</f>
        <v>obj_0058c#0000</v>
      </c>
      <c r="D13" s="323">
        <f>_xll.qlCalendarAdvance(Calendar,SettlementDate,A13&amp;"M","mf")</f>
        <v>42303</v>
      </c>
      <c r="E13" s="323">
        <f>_xll.qlInterestRateIndexMaturity(IborIndex1Y,D13)</f>
        <v>42669</v>
      </c>
      <c r="F13" s="324">
        <f>_xll.qlOvernightIndexedSwapFairRate(C13,_xll.ohTrigger(InterestRatesTrigger))</f>
        <v>-4.0928344450438299E-4</v>
      </c>
      <c r="G13" s="325">
        <f>_xll.qlInterpolationInterpolate(BasisInterpolator,D13,TRUE,F13)</f>
        <v>4.1287204967065463E-3</v>
      </c>
      <c r="H13" s="324">
        <f t="shared" si="0"/>
        <v>3.7194370522021635E-3</v>
      </c>
      <c r="I13" s="164"/>
      <c r="AA13" s="63"/>
      <c r="AB13" s="63"/>
      <c r="AC13" s="164"/>
    </row>
    <row r="14" spans="1:29" x14ac:dyDescent="0.2">
      <c r="A14" s="336">
        <v>12</v>
      </c>
      <c r="B14" s="337">
        <f>_xll.qlInterestRateIndexFixingDate(IborIndex1Y,D14)</f>
        <v>42331</v>
      </c>
      <c r="C14" s="336" t="str">
        <f>_xll.qlMakeDatedOIS(,D14,E14,OvernightIndex,0,"Act/360",0)</f>
        <v>obj_00573#0000</v>
      </c>
      <c r="D14" s="337">
        <f>_xll.qlCalendarAdvance(Calendar,SettlementDate,A14&amp;"M","mf")</f>
        <v>42333</v>
      </c>
      <c r="E14" s="337">
        <f>_xll.qlInterestRateIndexMaturity(IborIndex1Y,D14)</f>
        <v>42699</v>
      </c>
      <c r="F14" s="338">
        <f>_xll.qlOvernightIndexedSwapFairRate(C14,_xll.ohTrigger(InterestRatesTrigger))</f>
        <v>-3.6000000000030544E-4</v>
      </c>
      <c r="G14" s="339">
        <f>_xll.qlInterpolationInterpolate(BasisInterpolator,D14,TRUE,F14)</f>
        <v>4.1500000001332233E-3</v>
      </c>
      <c r="H14" s="338">
        <f t="shared" si="0"/>
        <v>3.7900000001329179E-3</v>
      </c>
      <c r="I14" s="164"/>
      <c r="AA14" s="63"/>
      <c r="AB14" s="63"/>
      <c r="AC14" s="164"/>
    </row>
    <row r="15" spans="1:29" x14ac:dyDescent="0.2">
      <c r="A15" s="318">
        <v>13</v>
      </c>
      <c r="B15" s="319">
        <f>_xll.qlInterestRateIndexFixingDate(IborIndex1Y,D15)</f>
        <v>42361</v>
      </c>
      <c r="C15" s="318" t="str">
        <f>_xll.qlMakeDatedOIS(,D15,E15,OvernightIndex,0,"Act/360",0)</f>
        <v>obj_0056d#0000</v>
      </c>
      <c r="D15" s="319">
        <f>_xll.qlCalendarAdvance(Calendar,SettlementDate,A15&amp;"M","mf")</f>
        <v>42366</v>
      </c>
      <c r="E15" s="319">
        <f>_xll.qlInterestRateIndexMaturity(IborIndex1Y,D15)</f>
        <v>42732</v>
      </c>
      <c r="F15" s="320">
        <f>_xll.qlOvernightIndexedSwapFairRate(C15,_xll.ohTrigger(InterestRatesTrigger))</f>
        <v>-3.0180819997150201E-4</v>
      </c>
      <c r="G15" s="321">
        <f>_xll.qlInterpolationInterpolate(BasisInterpolator,D15,TRUE,F15)</f>
        <v>4.1738365582861025E-3</v>
      </c>
      <c r="H15" s="320">
        <f t="shared" si="0"/>
        <v>3.8720283583146007E-3</v>
      </c>
      <c r="I15" s="164"/>
      <c r="AA15" s="63"/>
      <c r="AB15" s="63"/>
      <c r="AC15" s="164"/>
    </row>
    <row r="16" spans="1:29" x14ac:dyDescent="0.2">
      <c r="A16" s="318">
        <v>14</v>
      </c>
      <c r="B16" s="319">
        <f>_xll.qlInterestRateIndexFixingDate(IborIndex1Y,D16)</f>
        <v>42390</v>
      </c>
      <c r="C16" s="318" t="str">
        <f>_xll.qlMakeDatedOIS(,D16,E16,OvernightIndex,0,"Act/360",0)</f>
        <v>obj_0055e#0000</v>
      </c>
      <c r="D16" s="319">
        <f>_xll.qlCalendarAdvance(Calendar,SettlementDate,A16&amp;"M","mf")</f>
        <v>42394</v>
      </c>
      <c r="E16" s="319">
        <f>_xll.qlInterestRateIndexMaturity(IborIndex1Y,D16)</f>
        <v>42760</v>
      </c>
      <c r="F16" s="320">
        <f>_xll.qlOvernightIndexedSwapFairRate(C16,_xll.ohTrigger(InterestRatesTrigger))</f>
        <v>-2.7737377424514584E-4</v>
      </c>
      <c r="G16" s="321">
        <f>_xll.qlInterpolationInterpolate(BasisInterpolator,D16,TRUE,F16)</f>
        <v>4.1945337562198093E-3</v>
      </c>
      <c r="H16" s="320">
        <f t="shared" si="0"/>
        <v>3.9171599819746638E-3</v>
      </c>
      <c r="I16" s="164"/>
      <c r="AA16" s="63"/>
      <c r="AB16" s="63"/>
      <c r="AC16" s="164"/>
    </row>
    <row r="17" spans="1:29" x14ac:dyDescent="0.2">
      <c r="A17" s="318">
        <v>15</v>
      </c>
      <c r="B17" s="319">
        <f>_xll.qlInterestRateIndexFixingDate(IborIndex1Y,D17)</f>
        <v>42423</v>
      </c>
      <c r="C17" s="318" t="str">
        <f>_xll.qlMakeDatedOIS(,D17,E17,OvernightIndex,0,"Act/360",0)</f>
        <v>obj_00582#0000</v>
      </c>
      <c r="D17" s="319">
        <f>_xll.qlCalendarAdvance(Calendar,SettlementDate,A17&amp;"M","mf")</f>
        <v>42425</v>
      </c>
      <c r="E17" s="319">
        <f>_xll.qlInterestRateIndexMaturity(IborIndex1Y,D17)</f>
        <v>42793</v>
      </c>
      <c r="F17" s="320">
        <f>_xll.qlOvernightIndexedSwapFairRate(C17,_xll.ohTrigger(InterestRatesTrigger))</f>
        <v>-1.9138254095626853E-4</v>
      </c>
      <c r="G17" s="321">
        <f>_xll.qlInterpolationInterpolate(BasisInterpolator,D17,TRUE,F17)</f>
        <v>4.2181023947773276E-3</v>
      </c>
      <c r="H17" s="320">
        <f t="shared" si="0"/>
        <v>4.0267198538210588E-3</v>
      </c>
      <c r="I17" s="164"/>
      <c r="AA17" s="63"/>
      <c r="AB17" s="63"/>
      <c r="AC17" s="164"/>
    </row>
    <row r="18" spans="1:29" x14ac:dyDescent="0.2">
      <c r="A18" s="318">
        <v>16</v>
      </c>
      <c r="B18" s="319">
        <f>_xll.qlInterestRateIndexFixingDate(IborIndex1Y,D18)</f>
        <v>42452</v>
      </c>
      <c r="C18" s="318" t="str">
        <f>_xll.qlMakeDatedOIS(,D18,E18,OvernightIndex,0,"Act/360",0)</f>
        <v>obj_0056b#0000</v>
      </c>
      <c r="D18" s="319">
        <f>_xll.qlCalendarAdvance(Calendar,SettlementDate,A18&amp;"M","mf")</f>
        <v>42458</v>
      </c>
      <c r="E18" s="319">
        <f>_xll.qlInterestRateIndexMaturity(IborIndex1Y,D18)</f>
        <v>42823</v>
      </c>
      <c r="F18" s="320">
        <f>_xll.qlOvernightIndexedSwapFairRate(C18,_xll.ohTrigger(InterestRatesTrigger))</f>
        <v>-1.1112067568168747E-4</v>
      </c>
      <c r="G18" s="321">
        <f>_xll.qlInterpolationInterpolate(BasisInterpolator,D18,TRUE,F18)</f>
        <v>4.2441177679006063E-3</v>
      </c>
      <c r="H18" s="320">
        <f t="shared" si="0"/>
        <v>4.1329970922189185E-3</v>
      </c>
      <c r="I18" s="164"/>
      <c r="AA18" s="63"/>
      <c r="AB18" s="63"/>
      <c r="AC18" s="164"/>
    </row>
    <row r="19" spans="1:29" x14ac:dyDescent="0.2">
      <c r="A19" s="318">
        <v>17</v>
      </c>
      <c r="B19" s="319">
        <f>_xll.qlInterestRateIndexFixingDate(IborIndex1Y,D19)</f>
        <v>42481</v>
      </c>
      <c r="C19" s="318" t="str">
        <f>_xll.qlMakeDatedOIS(,D19,E19,OvernightIndex,0,"Act/360",0)</f>
        <v>obj_0056e#0000</v>
      </c>
      <c r="D19" s="319">
        <f>_xll.qlCalendarAdvance(Calendar,SettlementDate,A19&amp;"M","mf")</f>
        <v>42485</v>
      </c>
      <c r="E19" s="319">
        <f>_xll.qlInterestRateIndexMaturity(IborIndex1Y,D19)</f>
        <v>42850</v>
      </c>
      <c r="F19" s="320">
        <f>_xll.qlOvernightIndexedSwapFairRate(C19,_xll.ohTrigger(InterestRatesTrigger))</f>
        <v>-5.2771196740846759E-5</v>
      </c>
      <c r="G19" s="321">
        <f>_xll.qlInterpolationInterpolate(BasisInterpolator,D19,TRUE,F19)</f>
        <v>4.266243322223375E-3</v>
      </c>
      <c r="H19" s="320">
        <f t="shared" si="0"/>
        <v>4.2134721254825282E-3</v>
      </c>
      <c r="I19" s="164"/>
      <c r="AA19" s="63"/>
      <c r="AB19" s="63"/>
      <c r="AC19" s="164"/>
    </row>
    <row r="20" spans="1:29" x14ac:dyDescent="0.2">
      <c r="A20" s="318">
        <v>18</v>
      </c>
      <c r="B20" s="319">
        <f>_xll.qlInterestRateIndexFixingDate(IborIndex1Y,D20)</f>
        <v>42513</v>
      </c>
      <c r="C20" s="318" t="str">
        <f>_xll.qlMakeDatedOIS(,D20,E20,OvernightIndex,0,"Act/360",0)</f>
        <v>obj_00587#0000</v>
      </c>
      <c r="D20" s="319">
        <f>_xll.qlCalendarAdvance(Calendar,SettlementDate,A20&amp;"M","mf")</f>
        <v>42515</v>
      </c>
      <c r="E20" s="319">
        <f>_xll.qlInterestRateIndexMaturity(IborIndex1Y,D20)</f>
        <v>42880</v>
      </c>
      <c r="F20" s="320">
        <f>_xll.qlOvernightIndexedSwapFairRate(C20,_xll.ohTrigger(InterestRatesTrigger))</f>
        <v>9.0294337280563335E-6</v>
      </c>
      <c r="G20" s="321">
        <f>_xll.qlInterpolationInterpolate(BasisInterpolator,D20,TRUE,F20)</f>
        <v>4.2918497367808181E-3</v>
      </c>
      <c r="H20" s="320">
        <f t="shared" si="0"/>
        <v>4.3008791705088749E-3</v>
      </c>
      <c r="I20" s="164"/>
      <c r="AA20" s="63"/>
      <c r="AB20" s="63"/>
      <c r="AC20" s="164"/>
    </row>
    <row r="21" spans="1:29" x14ac:dyDescent="0.2">
      <c r="A21" s="318">
        <v>19</v>
      </c>
      <c r="B21" s="319">
        <f>_xll.qlInterestRateIndexFixingDate(IborIndex1Y,D21)</f>
        <v>42544</v>
      </c>
      <c r="C21" s="318" t="str">
        <f>_xll.qlMakeDatedOIS(,D21,E21,OvernightIndex,0,"Act/360",0)</f>
        <v>obj_00569#0000</v>
      </c>
      <c r="D21" s="319">
        <f>_xll.qlCalendarAdvance(Calendar,SettlementDate,A21&amp;"M","mf")</f>
        <v>42548</v>
      </c>
      <c r="E21" s="319">
        <f>_xll.qlInterestRateIndexMaturity(IborIndex1Y,D21)</f>
        <v>42913</v>
      </c>
      <c r="F21" s="320">
        <f>_xll.qlOvernightIndexedSwapFairRate(C21,_xll.ohTrigger(InterestRatesTrigger))</f>
        <v>8.0435850891902305E-5</v>
      </c>
      <c r="G21" s="321">
        <f>_xll.qlInterpolationInterpolate(BasisInterpolator,D21,TRUE,F21)</f>
        <v>4.321424678314585E-3</v>
      </c>
      <c r="H21" s="320">
        <f t="shared" si="0"/>
        <v>4.4018605292064873E-3</v>
      </c>
      <c r="I21" s="164"/>
      <c r="AA21" s="63"/>
      <c r="AB21" s="63"/>
      <c r="AC21" s="164"/>
    </row>
    <row r="22" spans="1:29" x14ac:dyDescent="0.2">
      <c r="A22" s="318">
        <v>20</v>
      </c>
      <c r="B22" s="319">
        <f>_xll.qlInterestRateIndexFixingDate(IborIndex1Y,D22)</f>
        <v>42572</v>
      </c>
      <c r="C22" s="318" t="str">
        <f>_xll.qlMakeDatedOIS(,D22,E22,OvernightIndex,0,"Act/360",0)</f>
        <v>obj_00585#0000</v>
      </c>
      <c r="D22" s="319">
        <f>_xll.qlCalendarAdvance(Calendar,SettlementDate,A22&amp;"M","mf")</f>
        <v>42576</v>
      </c>
      <c r="E22" s="319">
        <f>_xll.qlInterestRateIndexMaturity(IborIndex1Y,D22)</f>
        <v>42941</v>
      </c>
      <c r="F22" s="320">
        <f>_xll.qlOvernightIndexedSwapFairRate(C22,_xll.ohTrigger(InterestRatesTrigger))</f>
        <v>1.4415392766730444E-4</v>
      </c>
      <c r="G22" s="321">
        <f>_xll.qlInterpolationInterpolate(BasisInterpolator,D22,TRUE,F22)</f>
        <v>4.3478120962289878E-3</v>
      </c>
      <c r="H22" s="320">
        <f t="shared" si="0"/>
        <v>4.4919660238962921E-3</v>
      </c>
      <c r="I22" s="164"/>
      <c r="AA22" s="63"/>
      <c r="AB22" s="63"/>
      <c r="AC22" s="164"/>
    </row>
    <row r="23" spans="1:29" x14ac:dyDescent="0.2">
      <c r="A23" s="318">
        <v>21</v>
      </c>
      <c r="B23" s="319">
        <f>_xll.qlInterestRateIndexFixingDate(IborIndex1Y,D23)</f>
        <v>42605</v>
      </c>
      <c r="C23" s="318" t="str">
        <f>_xll.qlMakeDatedOIS(,D23,E23,OvernightIndex,0,"Act/360",0)</f>
        <v>obj_00576#0000</v>
      </c>
      <c r="D23" s="319">
        <f>_xll.qlCalendarAdvance(Calendar,SettlementDate,A23&amp;"M","mf")</f>
        <v>42607</v>
      </c>
      <c r="E23" s="319">
        <f>_xll.qlInterestRateIndexMaturity(IborIndex1Y,D23)</f>
        <v>42972</v>
      </c>
      <c r="F23" s="320">
        <f>_xll.qlOvernightIndexedSwapFairRate(C23,_xll.ohTrigger(InterestRatesTrigger))</f>
        <v>2.1693386121889968E-4</v>
      </c>
      <c r="G23" s="321">
        <f>_xll.qlInterpolationInterpolate(BasisInterpolator,D23,TRUE,F23)</f>
        <v>4.3785600924461524E-3</v>
      </c>
      <c r="H23" s="320">
        <f t="shared" si="0"/>
        <v>4.5954939536650523E-3</v>
      </c>
      <c r="I23" s="164"/>
      <c r="AA23" s="63"/>
      <c r="AB23" s="63"/>
      <c r="AC23" s="164"/>
    </row>
    <row r="24" spans="1:29" x14ac:dyDescent="0.2">
      <c r="A24" s="318">
        <v>22</v>
      </c>
      <c r="B24" s="319">
        <f>_xll.qlInterestRateIndexFixingDate(IborIndex1Y,D24)</f>
        <v>42635</v>
      </c>
      <c r="C24" s="318" t="str">
        <f>_xll.qlMakeDatedOIS(,D24,E24,OvernightIndex,0,"Act/360",0)</f>
        <v>obj_00583#0000</v>
      </c>
      <c r="D24" s="319">
        <f>_xll.qlCalendarAdvance(Calendar,SettlementDate,A24&amp;"M","mf")</f>
        <v>42639</v>
      </c>
      <c r="E24" s="319">
        <f>_xll.qlInterestRateIndexMaturity(IborIndex1Y,D24)</f>
        <v>43004</v>
      </c>
      <c r="F24" s="320">
        <f>_xll.qlOvernightIndexedSwapFairRate(C24,_xll.ohTrigger(InterestRatesTrigger))</f>
        <v>2.9371149076084759E-4</v>
      </c>
      <c r="G24" s="321">
        <f>_xll.qlInterpolationInterpolate(BasisInterpolator,D24,TRUE,F24)</f>
        <v>4.4121516521988501E-3</v>
      </c>
      <c r="H24" s="320">
        <f t="shared" si="0"/>
        <v>4.7058631429596973E-3</v>
      </c>
      <c r="I24" s="164"/>
      <c r="AA24" s="63"/>
      <c r="AB24" s="63"/>
      <c r="AC24" s="164"/>
    </row>
    <row r="25" spans="1:29" x14ac:dyDescent="0.2">
      <c r="A25" s="322">
        <v>23</v>
      </c>
      <c r="B25" s="323">
        <f>_xll.qlInterestRateIndexFixingDate(IborIndex1Y,D25)</f>
        <v>42664</v>
      </c>
      <c r="C25" s="322" t="str">
        <f>_xll.qlMakeDatedOIS(,D25,E25,OvernightIndex,0,"Act/360",0)</f>
        <v>obj_00580#0000</v>
      </c>
      <c r="D25" s="323">
        <f>_xll.qlCalendarAdvance(Calendar,SettlementDate,A25&amp;"M","mf")</f>
        <v>42668</v>
      </c>
      <c r="E25" s="323">
        <f>_xll.qlInterestRateIndexMaturity(IborIndex1Y,D25)</f>
        <v>43033</v>
      </c>
      <c r="F25" s="324">
        <f>_xll.qlOvernightIndexedSwapFairRate(C25,_xll.ohTrigger(InterestRatesTrigger))</f>
        <v>3.6533741952350939E-4</v>
      </c>
      <c r="G25" s="325">
        <f>_xll.qlInterpolationInterpolate(BasisInterpolator,D25,TRUE,F25)</f>
        <v>4.4443621547935177E-3</v>
      </c>
      <c r="H25" s="324">
        <f t="shared" si="0"/>
        <v>4.8096995743170268E-3</v>
      </c>
      <c r="I25" s="164"/>
      <c r="AA25" s="63"/>
      <c r="AB25" s="63"/>
      <c r="AC25" s="164"/>
    </row>
    <row r="26" spans="1:29" x14ac:dyDescent="0.2">
      <c r="A26" s="332">
        <v>24</v>
      </c>
      <c r="B26" s="333">
        <f>_xll.qlInterestRateIndexFixingDate(IborIndex1Y,D26)</f>
        <v>42697</v>
      </c>
      <c r="C26" s="332" t="str">
        <f>_xll.qlMakeDatedOIS(,D26,E26,OvernightIndex,0,"Act/360",0)</f>
        <v>obj_0056f#0000</v>
      </c>
      <c r="D26" s="333">
        <f>_xll.qlCalendarAdvance(Calendar,SettlementDate,A26&amp;"M","mf")</f>
        <v>42699</v>
      </c>
      <c r="E26" s="333">
        <f>_xll.qlInterestRateIndexMaturity(IborIndex1Y,D26)</f>
        <v>43066</v>
      </c>
      <c r="F26" s="334">
        <f>_xll.qlOvernightIndexedSwapFairRate(C26,_xll.ohTrigger(InterestRatesTrigger))</f>
        <v>4.47940172379221E-4</v>
      </c>
      <c r="G26" s="335">
        <f>_xll.qlInterpolationInterpolate(BasisInterpolator,D26,TRUE,F26)</f>
        <v>4.480803880262705E-3</v>
      </c>
      <c r="H26" s="334">
        <f t="shared" si="0"/>
        <v>4.9287440526419261E-3</v>
      </c>
      <c r="I26" s="164"/>
      <c r="AA26" s="63"/>
      <c r="AB26" s="63"/>
      <c r="AC26" s="164"/>
    </row>
    <row r="27" spans="1:29" x14ac:dyDescent="0.2">
      <c r="A27" s="318">
        <v>25</v>
      </c>
      <c r="B27" s="319">
        <f>_xll.qlInterestRateIndexFixingDate(IborIndex1Y,D27)</f>
        <v>42726</v>
      </c>
      <c r="C27" s="318" t="str">
        <f>_xll.qlMakeDatedOIS(,D27,E27,OvernightIndex,0,"Act/360",0)</f>
        <v>obj_0057b#0000</v>
      </c>
      <c r="D27" s="319">
        <f>_xll.qlCalendarAdvance(Calendar,SettlementDate,A27&amp;"M","mf")</f>
        <v>42731</v>
      </c>
      <c r="E27" s="319">
        <f>_xll.qlInterestRateIndexMaturity(IborIndex1Y,D27)</f>
        <v>43096</v>
      </c>
      <c r="F27" s="320">
        <f>_xll.qlOvernightIndexedSwapFairRate(C27,_xll.ohTrigger(InterestRatesTrigger))</f>
        <v>5.3158099254906467E-4</v>
      </c>
      <c r="G27" s="321">
        <f>_xll.qlInterpolationInterpolate(BasisInterpolator,D27,TRUE,F27)</f>
        <v>4.5206492471795839E-3</v>
      </c>
      <c r="H27" s="320">
        <f t="shared" si="0"/>
        <v>5.0522302397286488E-3</v>
      </c>
      <c r="I27" s="164"/>
      <c r="AA27" s="63"/>
      <c r="AB27" s="63"/>
      <c r="AC27" s="164"/>
    </row>
    <row r="28" spans="1:29" x14ac:dyDescent="0.2">
      <c r="A28" s="318">
        <v>26</v>
      </c>
      <c r="B28" s="319">
        <f>_xll.qlInterestRateIndexFixingDate(IborIndex1Y,D28)</f>
        <v>42758</v>
      </c>
      <c r="C28" s="318" t="str">
        <f>_xll.qlMakeDatedOIS(,D28,E28,OvernightIndex,0,"Act/360",0)</f>
        <v>obj_00579#0000</v>
      </c>
      <c r="D28" s="319">
        <f>_xll.qlCalendarAdvance(Calendar,SettlementDate,A28&amp;"M","mf")</f>
        <v>42760</v>
      </c>
      <c r="E28" s="319">
        <f>_xll.qlInterestRateIndexMaturity(IborIndex1Y,D28)</f>
        <v>43125</v>
      </c>
      <c r="F28" s="320">
        <f>_xll.qlOvernightIndexedSwapFairRate(C28,_xll.ohTrigger(InterestRatesTrigger))</f>
        <v>6.1395791969959788E-4</v>
      </c>
      <c r="G28" s="321">
        <f>_xll.qlInterpolationInterpolate(BasisInterpolator,D28,TRUE,F28)</f>
        <v>4.5583868390731428E-3</v>
      </c>
      <c r="H28" s="320">
        <f t="shared" si="0"/>
        <v>5.1723447587727405E-3</v>
      </c>
      <c r="I28" s="164"/>
      <c r="AA28" s="63"/>
      <c r="AB28" s="63"/>
      <c r="AC28" s="164"/>
    </row>
    <row r="29" spans="1:29" x14ac:dyDescent="0.2">
      <c r="A29" s="318">
        <v>27</v>
      </c>
      <c r="B29" s="319">
        <f>_xll.qlInterestRateIndexFixingDate(IborIndex1Y,D29)</f>
        <v>42789</v>
      </c>
      <c r="C29" s="318" t="str">
        <f>_xll.qlMakeDatedOIS(,D29,E29,OvernightIndex,0,"Act/360",0)</f>
        <v>obj_00578#0000</v>
      </c>
      <c r="D29" s="319">
        <f>_xll.qlCalendarAdvance(Calendar,SettlementDate,A29&amp;"M","mf")</f>
        <v>42793</v>
      </c>
      <c r="E29" s="319">
        <f>_xll.qlInterestRateIndexMaturity(IborIndex1Y,D29)</f>
        <v>43158</v>
      </c>
      <c r="F29" s="320">
        <f>_xll.qlOvernightIndexedSwapFairRate(C29,_xll.ohTrigger(InterestRatesTrigger))</f>
        <v>7.1231352044600986E-4</v>
      </c>
      <c r="G29" s="321">
        <f>_xll.qlInterpolationInterpolate(BasisInterpolator,D29,TRUE,F29)</f>
        <v>4.6027147790448078E-3</v>
      </c>
      <c r="H29" s="320">
        <f t="shared" si="0"/>
        <v>5.3150282994908178E-3</v>
      </c>
      <c r="I29" s="164"/>
      <c r="AA29" s="63"/>
      <c r="AB29" s="63"/>
      <c r="AC29" s="164"/>
    </row>
    <row r="30" spans="1:29" x14ac:dyDescent="0.2">
      <c r="A30" s="318">
        <v>28</v>
      </c>
      <c r="B30" s="319">
        <f>_xll.qlInterestRateIndexFixingDate(IborIndex1Y,D30)</f>
        <v>42817</v>
      </c>
      <c r="C30" s="318" t="str">
        <f>_xll.qlMakeDatedOIS(,D30,E30,OvernightIndex,0,"Act/360",0)</f>
        <v>obj_0057e#0000</v>
      </c>
      <c r="D30" s="319">
        <f>_xll.qlCalendarAdvance(Calendar,SettlementDate,A30&amp;"M","mf")</f>
        <v>42821</v>
      </c>
      <c r="E30" s="319">
        <f>_xll.qlInterestRateIndexMaturity(IborIndex1Y,D30)</f>
        <v>43186</v>
      </c>
      <c r="F30" s="320">
        <f>_xll.qlOvernightIndexedSwapFairRate(C30,_xll.ohTrigger(InterestRatesTrigger))</f>
        <v>7.9966371748954417E-4</v>
      </c>
      <c r="G30" s="321">
        <f>_xll.qlInterpolationInterpolate(BasisInterpolator,D30,TRUE,F30)</f>
        <v>4.641085102845624E-3</v>
      </c>
      <c r="H30" s="320">
        <f t="shared" si="0"/>
        <v>5.4407488203351683E-3</v>
      </c>
      <c r="I30" s="164"/>
      <c r="AA30" s="63"/>
      <c r="AB30" s="63"/>
      <c r="AC30" s="164"/>
    </row>
    <row r="31" spans="1:29" x14ac:dyDescent="0.2">
      <c r="A31" s="318">
        <v>29</v>
      </c>
      <c r="B31" s="319">
        <f>_xll.qlInterestRateIndexFixingDate(IborIndex1Y,D31)</f>
        <v>42846</v>
      </c>
      <c r="C31" s="318" t="str">
        <f>_xll.qlMakeDatedOIS(,D31,E31,OvernightIndex,0,"Act/360",0)</f>
        <v>obj_0056c#0000</v>
      </c>
      <c r="D31" s="319">
        <f>_xll.qlCalendarAdvance(Calendar,SettlementDate,A31&amp;"M","mf")</f>
        <v>42850</v>
      </c>
      <c r="E31" s="319">
        <f>_xll.qlInterestRateIndexMaturity(IborIndex1Y,D31)</f>
        <v>43215</v>
      </c>
      <c r="F31" s="320">
        <f>_xll.qlOvernightIndexedSwapFairRate(C31,_xll.ohTrigger(InterestRatesTrigger))</f>
        <v>8.939469483082137E-4</v>
      </c>
      <c r="G31" s="321">
        <f>_xll.qlInterpolationInterpolate(BasisInterpolator,D31,TRUE,F31)</f>
        <v>4.6811753092532377E-3</v>
      </c>
      <c r="H31" s="320">
        <f t="shared" si="0"/>
        <v>5.5751222575614514E-3</v>
      </c>
      <c r="I31" s="164"/>
      <c r="AA31" s="63"/>
      <c r="AB31" s="63"/>
      <c r="AC31" s="164"/>
    </row>
    <row r="32" spans="1:29" x14ac:dyDescent="0.2">
      <c r="A32" s="318">
        <v>30</v>
      </c>
      <c r="B32" s="319">
        <f>_xll.qlInterestRateIndexFixingDate(IborIndex1Y,D32)</f>
        <v>42878</v>
      </c>
      <c r="C32" s="318" t="str">
        <f>_xll.qlMakeDatedOIS(,D32,E32,OvernightIndex,0,"Act/360",0)</f>
        <v>obj_00562#0000</v>
      </c>
      <c r="D32" s="319">
        <f>_xll.qlCalendarAdvance(Calendar,SettlementDate,A32&amp;"M","mf")</f>
        <v>42880</v>
      </c>
      <c r="E32" s="319">
        <f>_xll.qlInterestRateIndexMaturity(IborIndex1Y,D32)</f>
        <v>43245</v>
      </c>
      <c r="F32" s="320">
        <f>_xll.qlOvernightIndexedSwapFairRate(C32,_xll.ohTrigger(InterestRatesTrigger))</f>
        <v>9.9560806988680211E-4</v>
      </c>
      <c r="G32" s="321">
        <f>_xll.qlInterpolationInterpolate(BasisInterpolator,D32,TRUE,F32)</f>
        <v>4.7226238957007336E-3</v>
      </c>
      <c r="H32" s="320">
        <f t="shared" si="0"/>
        <v>5.718231965587536E-3</v>
      </c>
      <c r="I32" s="164"/>
      <c r="AA32" s="63"/>
      <c r="AB32" s="63"/>
      <c r="AC32" s="164"/>
    </row>
    <row r="33" spans="1:29" x14ac:dyDescent="0.2">
      <c r="A33" s="318">
        <v>31</v>
      </c>
      <c r="B33" s="319">
        <f>_xll.qlInterestRateIndexFixingDate(IborIndex1Y,D33)</f>
        <v>42908</v>
      </c>
      <c r="C33" s="318" t="str">
        <f>_xll.qlMakeDatedOIS(,D33,E33,OvernightIndex,0,"Act/360",0)</f>
        <v>obj_00571#0000</v>
      </c>
      <c r="D33" s="319">
        <f>_xll.qlCalendarAdvance(Calendar,SettlementDate,A33&amp;"M","mf")</f>
        <v>42912</v>
      </c>
      <c r="E33" s="319">
        <f>_xll.qlInterestRateIndexMaturity(IborIndex1Y,D33)</f>
        <v>43277</v>
      </c>
      <c r="F33" s="320">
        <f>_xll.qlOvernightIndexedSwapFairRate(C33,_xll.ohTrigger(InterestRatesTrigger))</f>
        <v>1.108723303613572E-3</v>
      </c>
      <c r="G33" s="321">
        <f>_xll.qlInterpolationInterpolate(BasisInterpolator,D33,TRUE,F33)</f>
        <v>4.7663417985942327E-3</v>
      </c>
      <c r="H33" s="320">
        <f t="shared" si="0"/>
        <v>5.8750651022078052E-3</v>
      </c>
      <c r="I33" s="164"/>
      <c r="AA33" s="63"/>
      <c r="AB33" s="63"/>
      <c r="AC33" s="164"/>
    </row>
    <row r="34" spans="1:29" x14ac:dyDescent="0.2">
      <c r="A34" s="318">
        <v>32</v>
      </c>
      <c r="B34" s="319">
        <f>_xll.qlInterestRateIndexFixingDate(IborIndex1Y,D34)</f>
        <v>42937</v>
      </c>
      <c r="C34" s="318" t="str">
        <f>_xll.qlMakeDatedOIS(,D34,E34,OvernightIndex,0,"Act/360",0)</f>
        <v>obj_00568#0000</v>
      </c>
      <c r="D34" s="319">
        <f>_xll.qlCalendarAdvance(Calendar,SettlementDate,A34&amp;"M","mf")</f>
        <v>42941</v>
      </c>
      <c r="E34" s="319">
        <f>_xll.qlInterestRateIndexMaturity(IborIndex1Y,D34)</f>
        <v>43306</v>
      </c>
      <c r="F34" s="320">
        <f>_xll.qlOvernightIndexedSwapFairRate(C34,_xll.ohTrigger(InterestRatesTrigger))</f>
        <v>1.2154494516876965E-3</v>
      </c>
      <c r="G34" s="321">
        <f>_xll.qlInterpolationInterpolate(BasisInterpolator,D34,TRUE,F34)</f>
        <v>4.8051043798467879E-3</v>
      </c>
      <c r="H34" s="320">
        <f t="shared" ref="H34:H65" si="1">F34+G34</f>
        <v>6.0205538315344842E-3</v>
      </c>
      <c r="I34" s="164"/>
      <c r="AA34" s="63"/>
      <c r="AB34" s="63"/>
      <c r="AC34" s="164"/>
    </row>
    <row r="35" spans="1:29" x14ac:dyDescent="0.2">
      <c r="A35" s="318">
        <v>33</v>
      </c>
      <c r="B35" s="319">
        <f>_xll.qlInterestRateIndexFixingDate(IborIndex1Y,D35)</f>
        <v>42970</v>
      </c>
      <c r="C35" s="318" t="str">
        <f>_xll.qlMakeDatedOIS(,D35,E35,OvernightIndex,0,"Act/360",0)</f>
        <v>obj_0055f#0000</v>
      </c>
      <c r="D35" s="319">
        <f>_xll.qlCalendarAdvance(Calendar,SettlementDate,A35&amp;"M","mf")</f>
        <v>42972</v>
      </c>
      <c r="E35" s="319">
        <f>_xll.qlInterestRateIndexMaturity(IborIndex1Y,D35)</f>
        <v>43339</v>
      </c>
      <c r="F35" s="320">
        <f>_xll.qlOvernightIndexedSwapFairRate(C35,_xll.ohTrigger(InterestRatesTrigger))</f>
        <v>1.3382238344271464E-3</v>
      </c>
      <c r="G35" s="321">
        <f>_xll.qlInterpolationInterpolate(BasisInterpolator,D35,TRUE,F35)</f>
        <v>4.8451968008159816E-3</v>
      </c>
      <c r="H35" s="320">
        <f t="shared" si="1"/>
        <v>6.1834206352431283E-3</v>
      </c>
      <c r="I35" s="164"/>
      <c r="AA35" s="63"/>
      <c r="AB35" s="63"/>
      <c r="AC35" s="164"/>
    </row>
    <row r="36" spans="1:29" x14ac:dyDescent="0.2">
      <c r="A36" s="318">
        <v>34</v>
      </c>
      <c r="B36" s="319">
        <f>_xll.qlInterestRateIndexFixingDate(IborIndex1Y,D36)</f>
        <v>42999</v>
      </c>
      <c r="C36" s="318" t="str">
        <f>_xll.qlMakeDatedOIS(,D36,E36,OvernightIndex,0,"Act/360",0)</f>
        <v>obj_00574#0000</v>
      </c>
      <c r="D36" s="319">
        <f>_xll.qlCalendarAdvance(Calendar,SettlementDate,A36&amp;"M","mf")</f>
        <v>43003</v>
      </c>
      <c r="E36" s="319">
        <f>_xll.qlInterestRateIndexMaturity(IborIndex1Y,D36)</f>
        <v>43368</v>
      </c>
      <c r="F36" s="320">
        <f>_xll.qlOvernightIndexedSwapFairRate(C36,_xll.ohTrigger(InterestRatesTrigger))</f>
        <v>1.4572641265158939E-3</v>
      </c>
      <c r="G36" s="321">
        <f>_xll.qlInterpolationInterpolate(BasisInterpolator,D36,TRUE,F36)</f>
        <v>4.8834486164742955E-3</v>
      </c>
      <c r="H36" s="320">
        <f t="shared" si="1"/>
        <v>6.3407127429901894E-3</v>
      </c>
      <c r="I36" s="164"/>
      <c r="AA36" s="63"/>
      <c r="AB36" s="63"/>
      <c r="AC36" s="164"/>
    </row>
    <row r="37" spans="1:29" x14ac:dyDescent="0.2">
      <c r="A37" s="322">
        <v>35</v>
      </c>
      <c r="B37" s="323">
        <f>_xll.qlInterestRateIndexFixingDate(IborIndex1Y,D37)</f>
        <v>43031</v>
      </c>
      <c r="C37" s="322" t="str">
        <f>_xll.qlMakeDatedOIS(,D37,E37,OvernightIndex,0,"Act/360",0)</f>
        <v>obj_00577#0000</v>
      </c>
      <c r="D37" s="323">
        <f>_xll.qlCalendarAdvance(Calendar,SettlementDate,A37&amp;"M","mf")</f>
        <v>43033</v>
      </c>
      <c r="E37" s="323">
        <f>_xll.qlInterestRateIndexMaturity(IborIndex1Y,D37)</f>
        <v>43398</v>
      </c>
      <c r="F37" s="324">
        <f>_xll.qlOvernightIndexedSwapFairRate(C37,_xll.ohTrigger(InterestRatesTrigger))</f>
        <v>1.5810394324994727E-3</v>
      </c>
      <c r="G37" s="325">
        <f>_xll.qlInterpolationInterpolate(BasisInterpolator,D37,TRUE,F37)</f>
        <v>4.9182785398241263E-3</v>
      </c>
      <c r="H37" s="324">
        <f t="shared" si="1"/>
        <v>6.4993179723235994E-3</v>
      </c>
      <c r="I37" s="164"/>
      <c r="AA37" s="63"/>
      <c r="AB37" s="63"/>
      <c r="AC37" s="164"/>
    </row>
    <row r="38" spans="1:29" x14ac:dyDescent="0.2">
      <c r="A38" s="332">
        <v>36</v>
      </c>
      <c r="B38" s="333">
        <f>_xll.qlInterestRateIndexFixingDate(IborIndex1Y,D38)</f>
        <v>43062</v>
      </c>
      <c r="C38" s="332" t="str">
        <f>_xll.qlMakeDatedOIS(,D38,E38,OvernightIndex,0,"Act/360",0)</f>
        <v>obj_0058b#0000</v>
      </c>
      <c r="D38" s="333">
        <f>_xll.qlCalendarAdvance(Calendar,SettlementDate,A38&amp;"M","mf")</f>
        <v>43066</v>
      </c>
      <c r="E38" s="333">
        <f>_xll.qlInterestRateIndexMaturity(IborIndex1Y,D38)</f>
        <v>43431</v>
      </c>
      <c r="F38" s="334">
        <f>_xll.qlOvernightIndexedSwapFairRate(C38,_xll.ohTrigger(InterestRatesTrigger))</f>
        <v>1.7223645314978226E-3</v>
      </c>
      <c r="G38" s="335">
        <f>_xll.qlInterpolationInterpolate(BasisInterpolator,D38,TRUE,F38)</f>
        <v>4.9536003190492079E-3</v>
      </c>
      <c r="H38" s="334">
        <f t="shared" si="1"/>
        <v>6.6759648505470308E-3</v>
      </c>
      <c r="I38" s="164"/>
      <c r="AA38" s="63"/>
      <c r="AB38" s="63"/>
      <c r="AC38" s="164"/>
    </row>
    <row r="39" spans="1:29" x14ac:dyDescent="0.2">
      <c r="A39" s="318">
        <v>37</v>
      </c>
      <c r="B39" s="319">
        <f>_xll.qlInterestRateIndexFixingDate(IborIndex1Y,D39)</f>
        <v>43090</v>
      </c>
      <c r="C39" s="318" t="str">
        <f>_xll.qlMakeDatedOIS(,D39,E39,OvernightIndex,0,"Act/360",0)</f>
        <v>obj_00560#0000</v>
      </c>
      <c r="D39" s="319">
        <f>_xll.qlCalendarAdvance(Calendar,SettlementDate,A39&amp;"M","mf")</f>
        <v>43096</v>
      </c>
      <c r="E39" s="319">
        <f>_xll.qlInterestRateIndexMaturity(IborIndex1Y,D39)</f>
        <v>43461</v>
      </c>
      <c r="F39" s="320">
        <f>_xll.qlOvernightIndexedSwapFairRate(C39,_xll.ohTrigger(InterestRatesTrigger))</f>
        <v>1.8556440242868566E-3</v>
      </c>
      <c r="G39" s="321">
        <f>_xll.qlInterpolationInterpolate(BasisInterpolator,D39,TRUE,F39)</f>
        <v>4.9825964858356865E-3</v>
      </c>
      <c r="H39" s="320">
        <f t="shared" si="1"/>
        <v>6.8382405101225429E-3</v>
      </c>
      <c r="I39" s="164"/>
      <c r="AA39" s="63"/>
      <c r="AB39" s="63"/>
      <c r="AC39" s="164"/>
    </row>
    <row r="40" spans="1:29" x14ac:dyDescent="0.2">
      <c r="A40" s="318">
        <v>38</v>
      </c>
      <c r="B40" s="319">
        <f>_xll.qlInterestRateIndexFixingDate(IborIndex1Y,D40)</f>
        <v>43123</v>
      </c>
      <c r="C40" s="318" t="str">
        <f>_xll.qlMakeDatedOIS(,D40,E40,OvernightIndex,0,"Act/360",0)</f>
        <v>obj_0057f#0000</v>
      </c>
      <c r="D40" s="319">
        <f>_xll.qlCalendarAdvance(Calendar,SettlementDate,A40&amp;"M","mf")</f>
        <v>43125</v>
      </c>
      <c r="E40" s="319">
        <f>_xll.qlInterestRateIndexMaturity(IborIndex1Y,D40)</f>
        <v>43490</v>
      </c>
      <c r="F40" s="320">
        <f>_xll.qlOvernightIndexedSwapFairRate(C40,_xll.ohTrigger(InterestRatesTrigger))</f>
        <v>1.9890890698460685E-3</v>
      </c>
      <c r="G40" s="321">
        <f>_xll.qlInterpolationInterpolate(BasisInterpolator,D40,TRUE,F40)</f>
        <v>5.0077784615049983E-3</v>
      </c>
      <c r="H40" s="320">
        <f t="shared" si="1"/>
        <v>6.9968675313510668E-3</v>
      </c>
      <c r="I40" s="164"/>
      <c r="AA40" s="63"/>
      <c r="AB40" s="63"/>
      <c r="AC40" s="164"/>
    </row>
    <row r="41" spans="1:29" x14ac:dyDescent="0.2">
      <c r="A41" s="318">
        <v>39</v>
      </c>
      <c r="B41" s="319">
        <f>_xll.qlInterestRateIndexFixingDate(IborIndex1Y,D41)</f>
        <v>43153</v>
      </c>
      <c r="C41" s="318" t="str">
        <f>_xll.qlMakeDatedOIS(,D41,E41,OvernightIndex,0,"Act/360",0)</f>
        <v>obj_0057d#0000</v>
      </c>
      <c r="D41" s="319">
        <f>_xll.qlCalendarAdvance(Calendar,SettlementDate,A41&amp;"M","mf")</f>
        <v>43157</v>
      </c>
      <c r="E41" s="319">
        <f>_xll.qlInterestRateIndexMaturity(IborIndex1Y,D41)</f>
        <v>43522</v>
      </c>
      <c r="F41" s="320">
        <f>_xll.qlOvernightIndexedSwapFairRate(C41,_xll.ohTrigger(InterestRatesTrigger))</f>
        <v>2.1419400747705367E-3</v>
      </c>
      <c r="G41" s="321">
        <f>_xll.qlInterpolationInterpolate(BasisInterpolator,D41,TRUE,F41)</f>
        <v>5.0324203617610952E-3</v>
      </c>
      <c r="H41" s="320">
        <f t="shared" si="1"/>
        <v>7.1743604365316314E-3</v>
      </c>
      <c r="I41" s="164"/>
      <c r="AA41" s="63"/>
      <c r="AB41" s="63"/>
      <c r="AC41" s="164"/>
    </row>
    <row r="42" spans="1:29" x14ac:dyDescent="0.2">
      <c r="A42" s="318">
        <v>40</v>
      </c>
      <c r="B42" s="319">
        <f>_xll.qlInterestRateIndexFixingDate(IborIndex1Y,D42)</f>
        <v>43181</v>
      </c>
      <c r="C42" s="318" t="str">
        <f>_xll.qlMakeDatedOIS(,D42,E42,OvernightIndex,0,"Act/360",0)</f>
        <v>obj_00572#0000</v>
      </c>
      <c r="D42" s="319">
        <f>_xll.qlCalendarAdvance(Calendar,SettlementDate,A42&amp;"M","mf")</f>
        <v>43185</v>
      </c>
      <c r="E42" s="319">
        <f>_xll.qlInterestRateIndexMaturity(IborIndex1Y,D42)</f>
        <v>43550</v>
      </c>
      <c r="F42" s="320">
        <f>_xll.qlOvernightIndexedSwapFairRate(C42,_xll.ohTrigger(InterestRatesTrigger))</f>
        <v>2.2807953036360334E-3</v>
      </c>
      <c r="G42" s="321">
        <f>_xll.qlInterpolationInterpolate(BasisInterpolator,D42,TRUE,F42)</f>
        <v>5.0513624128355836E-3</v>
      </c>
      <c r="H42" s="320">
        <f t="shared" si="1"/>
        <v>7.332157716471617E-3</v>
      </c>
      <c r="I42" s="164"/>
      <c r="AA42" s="63"/>
      <c r="AB42" s="63"/>
      <c r="AC42" s="164"/>
    </row>
    <row r="43" spans="1:29" x14ac:dyDescent="0.2">
      <c r="A43" s="318">
        <v>41</v>
      </c>
      <c r="B43" s="319">
        <f>_xll.qlInterestRateIndexFixingDate(IborIndex1Y,D43)</f>
        <v>43213</v>
      </c>
      <c r="C43" s="318" t="str">
        <f>_xll.qlMakeDatedOIS(,D43,E43,OvernightIndex,0,"Act/360",0)</f>
        <v>obj_00575#0000</v>
      </c>
      <c r="D43" s="319">
        <f>_xll.qlCalendarAdvance(Calendar,SettlementDate,A43&amp;"M","mf")</f>
        <v>43215</v>
      </c>
      <c r="E43" s="319">
        <f>_xll.qlInterestRateIndexMaturity(IborIndex1Y,D43)</f>
        <v>43580</v>
      </c>
      <c r="F43" s="320">
        <f>_xll.qlOvernightIndexedSwapFairRate(C43,_xll.ohTrigger(InterestRatesTrigger))</f>
        <v>2.4351656798310521E-3</v>
      </c>
      <c r="G43" s="321">
        <f>_xll.qlInterpolationInterpolate(BasisInterpolator,D43,TRUE,F43)</f>
        <v>5.0690356725035975E-3</v>
      </c>
      <c r="H43" s="320">
        <f t="shared" si="1"/>
        <v>7.5042013523346496E-3</v>
      </c>
      <c r="I43" s="164"/>
      <c r="AA43" s="63"/>
      <c r="AB43" s="63"/>
      <c r="AC43" s="164"/>
    </row>
    <row r="44" spans="1:29" x14ac:dyDescent="0.2">
      <c r="A44" s="318">
        <v>42</v>
      </c>
      <c r="B44" s="319">
        <f>_xll.qlInterestRateIndexFixingDate(IborIndex1Y,D44)</f>
        <v>43243</v>
      </c>
      <c r="C44" s="318" t="str">
        <f>_xll.qlMakeDatedOIS(,D44,E44,OvernightIndex,0,"Act/360",0)</f>
        <v>obj_00581#0000</v>
      </c>
      <c r="D44" s="319">
        <f>_xll.qlCalendarAdvance(Calendar,SettlementDate,A44&amp;"M","mf")</f>
        <v>43245</v>
      </c>
      <c r="E44" s="319">
        <f>_xll.qlInterestRateIndexMaturity(IborIndex1Y,D44)</f>
        <v>43612</v>
      </c>
      <c r="F44" s="320">
        <f>_xll.qlOvernightIndexedSwapFairRate(C44,_xll.ohTrigger(InterestRatesTrigger))</f>
        <v>2.6015429045071984E-3</v>
      </c>
      <c r="G44" s="321">
        <f>_xll.qlInterpolationInterpolate(BasisInterpolator,D44,TRUE,F44)</f>
        <v>5.0840891548224205E-3</v>
      </c>
      <c r="H44" s="320">
        <f t="shared" si="1"/>
        <v>7.6856320593296189E-3</v>
      </c>
      <c r="I44" s="164"/>
      <c r="AA44" s="63"/>
      <c r="AB44" s="63"/>
      <c r="AC44" s="164"/>
    </row>
    <row r="45" spans="1:29" x14ac:dyDescent="0.2">
      <c r="A45" s="318">
        <v>43</v>
      </c>
      <c r="B45" s="319">
        <f>_xll.qlInterestRateIndexFixingDate(IborIndex1Y,D45)</f>
        <v>43272</v>
      </c>
      <c r="C45" s="318" t="str">
        <f>_xll.qlMakeDatedOIS(,D45,E45,OvernightIndex,0,"Act/360",0)</f>
        <v>obj_0056a#0000</v>
      </c>
      <c r="D45" s="319">
        <f>_xll.qlCalendarAdvance(Calendar,SettlementDate,A45&amp;"M","mf")</f>
        <v>43276</v>
      </c>
      <c r="E45" s="319">
        <f>_xll.qlInterestRateIndexMaturity(IborIndex1Y,D45)</f>
        <v>43641</v>
      </c>
      <c r="F45" s="320">
        <f>_xll.qlOvernightIndexedSwapFairRate(C45,_xll.ohTrigger(InterestRatesTrigger))</f>
        <v>2.7681905541648861E-3</v>
      </c>
      <c r="G45" s="321">
        <f>_xll.qlInterpolationInterpolate(BasisInterpolator,D45,TRUE,F45)</f>
        <v>5.0969926053616617E-3</v>
      </c>
      <c r="H45" s="320">
        <f t="shared" si="1"/>
        <v>7.8651831595265478E-3</v>
      </c>
      <c r="I45" s="164"/>
      <c r="AA45" s="63"/>
      <c r="AB45" s="63"/>
      <c r="AC45" s="164"/>
    </row>
    <row r="46" spans="1:29" x14ac:dyDescent="0.2">
      <c r="A46" s="318">
        <v>44</v>
      </c>
      <c r="B46" s="319">
        <f>_xll.qlInterestRateIndexFixingDate(IborIndex1Y,D46)</f>
        <v>43304</v>
      </c>
      <c r="C46" s="318" t="str">
        <f>_xll.qlMakeDatedOIS(,D46,E46,OvernightIndex,0,"Act/360",0)</f>
        <v>obj_0057a#0000</v>
      </c>
      <c r="D46" s="319">
        <f>_xll.qlCalendarAdvance(Calendar,SettlementDate,A46&amp;"M","mf")</f>
        <v>43306</v>
      </c>
      <c r="E46" s="319">
        <f>_xll.qlInterestRateIndexMaturity(IborIndex1Y,D46)</f>
        <v>43671</v>
      </c>
      <c r="F46" s="320">
        <f>_xll.qlOvernightIndexedSwapFairRate(C46,_xll.ohTrigger(InterestRatesTrigger))</f>
        <v>2.9420280224520968E-3</v>
      </c>
      <c r="G46" s="321">
        <f>_xll.qlInterpolationInterpolate(BasisInterpolator,D46,TRUE,F46)</f>
        <v>5.1070107116268203E-3</v>
      </c>
      <c r="H46" s="320">
        <f t="shared" si="1"/>
        <v>8.0490387340789171E-3</v>
      </c>
      <c r="I46" s="164"/>
      <c r="AA46" s="63"/>
      <c r="AB46" s="63"/>
      <c r="AC46" s="164"/>
    </row>
    <row r="47" spans="1:29" x14ac:dyDescent="0.2">
      <c r="A47" s="318">
        <v>45</v>
      </c>
      <c r="B47" s="319">
        <f>_xll.qlInterestRateIndexFixingDate(IborIndex1Y,D47)</f>
        <v>43335</v>
      </c>
      <c r="C47" s="318" t="str">
        <f>_xll.qlMakeDatedOIS(,D47,E47,OvernightIndex,0,"Act/360",0)</f>
        <v>obj_00561#0000</v>
      </c>
      <c r="D47" s="319">
        <f>_xll.qlCalendarAdvance(Calendar,SettlementDate,A47&amp;"M","mf")</f>
        <v>43339</v>
      </c>
      <c r="E47" s="319">
        <f>_xll.qlInterestRateIndexMaturity(IborIndex1Y,D47)</f>
        <v>43704</v>
      </c>
      <c r="F47" s="320">
        <f>_xll.qlOvernightIndexedSwapFairRate(C47,_xll.ohTrigger(InterestRatesTrigger))</f>
        <v>3.1414083521955067E-3</v>
      </c>
      <c r="G47" s="321">
        <f>_xll.qlInterpolationInterpolate(BasisInterpolator,D47,TRUE,F47)</f>
        <v>5.1153395931832412E-3</v>
      </c>
      <c r="H47" s="320">
        <f t="shared" si="1"/>
        <v>8.2567479453787476E-3</v>
      </c>
      <c r="I47" s="164"/>
      <c r="AA47" s="63"/>
      <c r="AB47" s="63"/>
      <c r="AC47" s="164"/>
    </row>
    <row r="48" spans="1:29" x14ac:dyDescent="0.2">
      <c r="A48" s="318">
        <v>46</v>
      </c>
      <c r="B48" s="319">
        <f>_xll.qlInterestRateIndexFixingDate(IborIndex1Y,D48)</f>
        <v>43364</v>
      </c>
      <c r="C48" s="318" t="str">
        <f>_xll.qlMakeDatedOIS(,D48,E48,OvernightIndex,0,"Act/360",0)</f>
        <v>obj_00588#0000</v>
      </c>
      <c r="D48" s="319">
        <f>_xll.qlCalendarAdvance(Calendar,SettlementDate,A48&amp;"M","mf")</f>
        <v>43368</v>
      </c>
      <c r="E48" s="319">
        <f>_xll.qlInterestRateIndexMaturity(IborIndex1Y,D48)</f>
        <v>43733</v>
      </c>
      <c r="F48" s="320">
        <f>_xll.qlOvernightIndexedSwapFairRate(C48,_xll.ohTrigger(InterestRatesTrigger))</f>
        <v>3.3240003085149745E-3</v>
      </c>
      <c r="G48" s="321">
        <f>_xll.qlInterpolationInterpolate(BasisInterpolator,D48,TRUE,F48)</f>
        <v>5.1204281195745983E-3</v>
      </c>
      <c r="H48" s="320">
        <f t="shared" si="1"/>
        <v>8.4444284280895728E-3</v>
      </c>
      <c r="I48" s="164"/>
      <c r="AA48" s="63"/>
      <c r="AB48" s="63"/>
      <c r="AC48" s="164"/>
    </row>
    <row r="49" spans="1:29" x14ac:dyDescent="0.2">
      <c r="A49" s="322">
        <v>47</v>
      </c>
      <c r="B49" s="323">
        <f>_xll.qlInterestRateIndexFixingDate(IborIndex1Y,D49)</f>
        <v>43396</v>
      </c>
      <c r="C49" s="322" t="str">
        <f>_xll.qlMakeDatedOIS(,D49,E49,OvernightIndex,0,"Act/360",0)</f>
        <v>obj_00584#0000</v>
      </c>
      <c r="D49" s="323">
        <f>_xll.qlCalendarAdvance(Calendar,SettlementDate,A49&amp;"M","mf")</f>
        <v>43398</v>
      </c>
      <c r="E49" s="323">
        <f>_xll.qlInterestRateIndexMaturity(IborIndex1Y,D49)</f>
        <v>43763</v>
      </c>
      <c r="F49" s="324">
        <f>_xll.qlOvernightIndexedSwapFairRate(C49,_xll.ohTrigger(InterestRatesTrigger))</f>
        <v>3.5204705704598147E-3</v>
      </c>
      <c r="G49" s="325">
        <f>_xll.qlInterpolationInterpolate(BasisInterpolator,D49,TRUE,F49)</f>
        <v>5.1235910735814164E-3</v>
      </c>
      <c r="H49" s="324">
        <f t="shared" si="1"/>
        <v>8.6440616440412316E-3</v>
      </c>
      <c r="I49" s="164"/>
      <c r="AA49" s="63"/>
      <c r="AB49" s="63"/>
      <c r="AC49" s="164"/>
    </row>
    <row r="50" spans="1:29" x14ac:dyDescent="0.2">
      <c r="A50" s="328">
        <v>48</v>
      </c>
      <c r="B50" s="329">
        <f>_xll.qlInterestRateIndexFixingDate(IborIndex1Y,D50)</f>
        <v>43426</v>
      </c>
      <c r="C50" s="328" t="str">
        <f>_xll.qlMakeDatedOIS(,D50,E50,OvernightIndex,0,"Act/360",0)</f>
        <v>obj_00566#0000</v>
      </c>
      <c r="D50" s="329">
        <f>_xll.qlCalendarAdvance(Calendar,SettlementDate,A50&amp;"M","mf")</f>
        <v>43430</v>
      </c>
      <c r="E50" s="329">
        <f>_xll.qlInterestRateIndexMaturity(IborIndex1Y,D50)</f>
        <v>43795</v>
      </c>
      <c r="F50" s="330">
        <f>_xll.qlOvernightIndexedSwapFairRate(C50,_xll.ohTrigger(InterestRatesTrigger))</f>
        <v>3.7388906389054797E-3</v>
      </c>
      <c r="G50" s="331">
        <f>_xll.qlInterpolationInterpolate(BasisInterpolator,D50,TRUE,F50)</f>
        <v>5.1247151736556135E-3</v>
      </c>
      <c r="H50" s="330">
        <f t="shared" si="1"/>
        <v>8.8636058125610932E-3</v>
      </c>
      <c r="I50" s="164"/>
      <c r="AA50" s="63"/>
      <c r="AB50" s="63"/>
      <c r="AC50" s="164"/>
    </row>
    <row r="51" spans="1:29" x14ac:dyDescent="0.2">
      <c r="I51" s="164"/>
    </row>
    <row r="52" spans="1:29" x14ac:dyDescent="0.2">
      <c r="I52" s="164"/>
    </row>
    <row r="53" spans="1:29" x14ac:dyDescent="0.2">
      <c r="I53" s="164"/>
    </row>
    <row r="54" spans="1:29" x14ac:dyDescent="0.2">
      <c r="I54" s="164"/>
    </row>
    <row r="55" spans="1:29" x14ac:dyDescent="0.2">
      <c r="I55" s="164"/>
    </row>
    <row r="56" spans="1:29" x14ac:dyDescent="0.2">
      <c r="I56" s="16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N85"/>
  <sheetViews>
    <sheetView showGridLines="0" workbookViewId="0">
      <selection activeCell="A2" sqref="A2"/>
    </sheetView>
  </sheetViews>
  <sheetFormatPr defaultRowHeight="11.25" x14ac:dyDescent="0.2"/>
  <cols>
    <col min="1" max="1" width="4.33203125" style="42" customWidth="1"/>
    <col min="2" max="2" width="7.83203125" style="42" customWidth="1"/>
    <col min="3" max="3" width="36.6640625" style="42" bestFit="1" customWidth="1"/>
    <col min="4" max="4" width="35.83203125" style="42" customWidth="1"/>
    <col min="5" max="5" width="25.6640625" style="42" customWidth="1"/>
    <col min="6" max="6" width="4.33203125" style="42" customWidth="1"/>
    <col min="7" max="7" width="7.83203125" style="42" customWidth="1"/>
    <col min="8" max="8" width="10.5" style="42" bestFit="1" customWidth="1"/>
    <col min="9" max="9" width="3.1640625" style="42" customWidth="1"/>
    <col min="10" max="10" width="10.5" style="42" bestFit="1" customWidth="1"/>
    <col min="11" max="11" width="3.1640625" style="42" customWidth="1"/>
    <col min="12" max="12" width="11.6640625" style="42" bestFit="1" customWidth="1"/>
    <col min="13" max="13" width="10.5" style="42" bestFit="1" customWidth="1"/>
    <col min="14" max="14" width="5.83203125" style="42" customWidth="1"/>
    <col min="15" max="16384" width="9.33203125" style="46"/>
  </cols>
  <sheetData>
    <row r="1" spans="1:14" ht="12" thickBot="1" x14ac:dyDescent="0.25">
      <c r="A1" s="40"/>
      <c r="D1" s="41"/>
      <c r="E1" s="41"/>
      <c r="F1" s="44"/>
      <c r="G1" s="43"/>
      <c r="H1" s="43"/>
      <c r="I1" s="44"/>
      <c r="J1" s="44"/>
      <c r="K1" s="44"/>
      <c r="L1" s="43"/>
      <c r="N1" s="45"/>
    </row>
    <row r="2" spans="1:14" ht="12.75" thickBot="1" x14ac:dyDescent="0.3">
      <c r="A2" s="340"/>
      <c r="B2" s="341"/>
      <c r="C2" s="342" t="str">
        <f>Currency&amp;"_015_SyntheticQuotes"&amp;".xml"</f>
        <v>EUR_015_SyntheticQuotes.xml</v>
      </c>
      <c r="D2" s="347" t="str">
        <f>IF(Serialize,_xll.ohObjectSave(D3:D84,SerializationPath&amp;C2,FileOverwrite,Serialize),"---")</f>
        <v>---</v>
      </c>
      <c r="E2" s="342" t="str">
        <f>_xll.ohRangeRetrieveError(D2)</f>
        <v/>
      </c>
      <c r="F2" s="47"/>
      <c r="G2" s="351"/>
      <c r="H2" s="352" t="s">
        <v>59</v>
      </c>
      <c r="I2" s="48"/>
      <c r="J2" s="353" t="s">
        <v>60</v>
      </c>
      <c r="K2" s="48"/>
      <c r="L2" s="351" t="s">
        <v>61</v>
      </c>
      <c r="M2" s="354" t="s">
        <v>62</v>
      </c>
      <c r="N2" s="151">
        <f>_xll.ohTrigger(M3:M7)</f>
        <v>4</v>
      </c>
    </row>
    <row r="3" spans="1:14" x14ac:dyDescent="0.2">
      <c r="A3" s="343">
        <v>1</v>
      </c>
      <c r="B3" s="128" t="s">
        <v>63</v>
      </c>
      <c r="C3" s="129" t="str">
        <f t="shared" ref="C3" si="0">Currency&amp;$B3&amp;"_SYNTH"&amp;Tenor1M&amp;QuoteSuffix</f>
        <v>EURSND_SYNTH1M_Quote</v>
      </c>
      <c r="D3" s="130" t="str">
        <f>_xll.qlSimpleQuote(C3,,RateTickValue,Permanent,EvaluationDate,ObjectOverwrite)</f>
        <v>EURSND_SYNTH1M_Quote#0000</v>
      </c>
      <c r="E3" s="348" t="str">
        <f>_xll.ohRangeRetrieveError(D3)</f>
        <v/>
      </c>
      <c r="F3" s="47"/>
      <c r="G3" s="92" t="s">
        <v>63</v>
      </c>
      <c r="H3" s="93">
        <f>'1MSynthDepo'!C22</f>
        <v>-7.2268146798837307E-4</v>
      </c>
      <c r="I3" s="50" t="s">
        <v>64</v>
      </c>
      <c r="J3" s="98">
        <v>-7.2268146798837307E-4</v>
      </c>
      <c r="K3" s="48"/>
      <c r="L3" s="101">
        <f t="array" ref="L3:L84">QuoteStatic</f>
        <v>-7.2268146798837307E-4</v>
      </c>
      <c r="M3" s="102">
        <f>_xll.qlSimpleQuoteSetValue(D3,ROUND($L3,6),EvaluationDate)</f>
        <v>0</v>
      </c>
      <c r="N3" s="49"/>
    </row>
    <row r="4" spans="1:14" x14ac:dyDescent="0.2">
      <c r="A4" s="344" t="str">
        <f>_xll.qlPeriodEquivalent(Months1M&amp;"M")</f>
        <v>1M</v>
      </c>
      <c r="B4" s="131" t="s">
        <v>65</v>
      </c>
      <c r="C4" s="51" t="str">
        <f t="shared" ref="C4:C7" si="1">Currency&amp;$B4&amp;"_SYNTH"&amp;Tenor1M&amp;QuoteSuffix</f>
        <v>EURSWD_SYNTH1M_Quote</v>
      </c>
      <c r="D4" s="132" t="str">
        <f>_xll.qlSimpleQuote(C4,,RateTickValue,Permanent,EvaluationDate,ObjectOverwrite)</f>
        <v>EURSWD_SYNTH1M_Quote#0000</v>
      </c>
      <c r="E4" s="349" t="str">
        <f>_xll.ohRangeRetrieveError(D4)</f>
        <v/>
      </c>
      <c r="F4" s="47"/>
      <c r="G4" s="92" t="s">
        <v>65</v>
      </c>
      <c r="H4" s="93">
        <f>'1MSynthDepo'!C23</f>
        <v>3.8879337395262124E-5</v>
      </c>
      <c r="I4" s="50" t="s">
        <v>64</v>
      </c>
      <c r="J4" s="98">
        <v>3.8879337395262124E-5</v>
      </c>
      <c r="K4" s="48"/>
      <c r="L4" s="101">
        <v>3.8879337395262124E-5</v>
      </c>
      <c r="M4" s="102">
        <f>_xll.qlSimpleQuoteSetValue(D4,ROUND($L4,6),EvaluationDate)</f>
        <v>0</v>
      </c>
      <c r="N4" s="49"/>
    </row>
    <row r="5" spans="1:14" x14ac:dyDescent="0.2">
      <c r="A5" s="137"/>
      <c r="B5" s="131" t="s">
        <v>66</v>
      </c>
      <c r="C5" s="51" t="str">
        <f t="shared" si="1"/>
        <v>EUR2WD_SYNTH1M_Quote</v>
      </c>
      <c r="D5" s="132" t="str">
        <f>_xll.qlSimpleQuote(C5,,RateTickValue,Permanent,EvaluationDate,ObjectOverwrite)</f>
        <v>EUR2WD_SYNTH1M_Quote#0000</v>
      </c>
      <c r="E5" s="349" t="str">
        <f>_xll.ohRangeRetrieveError(D5)</f>
        <v/>
      </c>
      <c r="F5" s="47"/>
      <c r="G5" s="92" t="s">
        <v>66</v>
      </c>
      <c r="H5" s="93">
        <f>'1MSynthDepo'!C24</f>
        <v>-6.441524711345688E-5</v>
      </c>
      <c r="I5" s="50" t="s">
        <v>64</v>
      </c>
      <c r="J5" s="98">
        <v>-6.441524711345688E-5</v>
      </c>
      <c r="K5" s="48"/>
      <c r="L5" s="101">
        <v>-6.441524711345688E-5</v>
      </c>
      <c r="M5" s="102">
        <f>_xll.qlSimpleQuoteSetValue(D5,ROUND($L5,6),EvaluationDate)</f>
        <v>0</v>
      </c>
      <c r="N5" s="49"/>
    </row>
    <row r="6" spans="1:14" x14ac:dyDescent="0.2">
      <c r="A6" s="137"/>
      <c r="B6" s="131" t="s">
        <v>67</v>
      </c>
      <c r="C6" s="51" t="str">
        <f t="shared" si="1"/>
        <v>EUR3WD_SYNTH1M_Quote</v>
      </c>
      <c r="D6" s="132" t="str">
        <f>_xll.qlSimpleQuote(C6,,RateTickValue,Permanent,EvaluationDate,ObjectOverwrite)</f>
        <v>EUR3WD_SYNTH1M_Quote#0000</v>
      </c>
      <c r="E6" s="349" t="str">
        <f>_xll.ohRangeRetrieveError(D6)</f>
        <v/>
      </c>
      <c r="F6" s="47"/>
      <c r="G6" s="94" t="s">
        <v>67</v>
      </c>
      <c r="H6" s="93">
        <f>'1MSynthDepo'!C25</f>
        <v>3.1675359980657246E-5</v>
      </c>
      <c r="I6" s="50" t="s">
        <v>64</v>
      </c>
      <c r="J6" s="99">
        <v>3.1675359980657246E-5</v>
      </c>
      <c r="K6" s="48"/>
      <c r="L6" s="103">
        <v>3.1675359980657246E-5</v>
      </c>
      <c r="M6" s="104">
        <f>_xll.qlSimpleQuoteSetValue(D6,ROUND($L6,6),EvaluationDate)</f>
        <v>0</v>
      </c>
      <c r="N6" s="49"/>
    </row>
    <row r="7" spans="1:14" ht="12" thickBot="1" x14ac:dyDescent="0.25">
      <c r="A7" s="138"/>
      <c r="B7" s="136" t="s">
        <v>68</v>
      </c>
      <c r="C7" s="91" t="str">
        <f t="shared" si="1"/>
        <v>EUR1MD_SYNTH1M_Quote</v>
      </c>
      <c r="D7" s="135" t="str">
        <f>_xll.qlSimpleQuote(C7,,RateTickValue,Permanent,EvaluationDate,ObjectOverwrite)</f>
        <v>EUR1MD_SYNTH1M_Quote#0000</v>
      </c>
      <c r="E7" s="350" t="str">
        <f>_xll.ohRangeRetrieveError(D7)</f>
        <v/>
      </c>
      <c r="F7" s="110"/>
      <c r="G7" s="96" t="s">
        <v>68</v>
      </c>
      <c r="H7" s="433">
        <f>'1MSynthDepo'!C26</f>
        <v>1.1971529473624584E-5</v>
      </c>
      <c r="I7" s="111" t="s">
        <v>64</v>
      </c>
      <c r="J7" s="100">
        <v>1.1971529473624584E-5</v>
      </c>
      <c r="K7" s="110"/>
      <c r="L7" s="105">
        <v>1.1971529473624584E-5</v>
      </c>
      <c r="M7" s="106">
        <f>_xll.qlSimpleQuoteSetValue(D7,ROUND($L7,6),EvaluationDate)</f>
        <v>0</v>
      </c>
      <c r="N7" s="110"/>
    </row>
    <row r="8" spans="1:14" x14ac:dyDescent="0.2">
      <c r="A8" s="343">
        <v>3</v>
      </c>
      <c r="B8" s="128" t="s">
        <v>63</v>
      </c>
      <c r="C8" s="129" t="str">
        <f t="shared" ref="C8:C14" si="2">Currency&amp;$B8&amp;"_SYNTH"&amp;Tenor3M&amp;QuoteSuffix</f>
        <v>EURSND_SYNTH3M_Quote</v>
      </c>
      <c r="D8" s="130" t="str">
        <f>_xll.qlSimpleQuote(C8,,RateTickValue,Permanent,EvaluationDate,ObjectOverwrite)</f>
        <v>EURSND_SYNTH3M_Quote#0000</v>
      </c>
      <c r="E8" s="348"/>
      <c r="F8" s="55"/>
      <c r="G8" s="112" t="s">
        <v>63</v>
      </c>
      <c r="H8" s="113">
        <f>'3MSynthDepo'!C24</f>
        <v>4.1468384102572031E-4</v>
      </c>
      <c r="I8" s="56"/>
      <c r="J8" s="114">
        <v>4.1468384102572031E-4</v>
      </c>
      <c r="K8" s="54"/>
      <c r="L8" s="115">
        <v>4.1468384102572031E-4</v>
      </c>
      <c r="M8" s="116">
        <f>_xll.qlSimpleQuoteSetValue(D8,ROUND($L8,6),EvaluationDate)</f>
        <v>0</v>
      </c>
      <c r="N8" s="152">
        <f>_xll.ohTrigger(M8:M14)</f>
        <v>4</v>
      </c>
    </row>
    <row r="9" spans="1:14" x14ac:dyDescent="0.2">
      <c r="A9" s="344" t="str">
        <f>_xll.qlPeriodEquivalent(Months3M&amp;"M")</f>
        <v>3M</v>
      </c>
      <c r="B9" s="131" t="s">
        <v>65</v>
      </c>
      <c r="C9" s="51" t="str">
        <f t="shared" si="2"/>
        <v>EURSWD_SYNTH3M_Quote</v>
      </c>
      <c r="D9" s="132" t="str">
        <f>_xll.qlSimpleQuote(C9,,RateTickValue,Permanent,EvaluationDate,ObjectOverwrite)</f>
        <v>EURSWD_SYNTH3M_Quote#0000</v>
      </c>
      <c r="E9" s="349"/>
      <c r="F9" s="55"/>
      <c r="G9" s="107" t="s">
        <v>65</v>
      </c>
      <c r="H9" s="93">
        <f>'3MSynthDepo'!C25</f>
        <v>1.089294466741616E-3</v>
      </c>
      <c r="I9" s="56"/>
      <c r="J9" s="98">
        <v>1.089294466741616E-3</v>
      </c>
      <c r="K9" s="54"/>
      <c r="L9" s="101">
        <v>1.089294466741616E-3</v>
      </c>
      <c r="M9" s="102">
        <f>_xll.qlSimpleQuoteSetValue(D9,ROUND($L9,6),EvaluationDate)</f>
        <v>6.739999999999999E-4</v>
      </c>
      <c r="N9" s="49"/>
    </row>
    <row r="10" spans="1:14" x14ac:dyDescent="0.2">
      <c r="A10" s="52"/>
      <c r="B10" s="131" t="s">
        <v>66</v>
      </c>
      <c r="C10" s="51" t="str">
        <f t="shared" si="2"/>
        <v>EUR2WD_SYNTH3M_Quote</v>
      </c>
      <c r="D10" s="132" t="str">
        <f>_xll.qlSimpleQuote(C10,,RateTickValue,Permanent,EvaluationDate,ObjectOverwrite)</f>
        <v>EUR2WD_SYNTH3M_Quote#0000</v>
      </c>
      <c r="E10" s="349"/>
      <c r="F10" s="55"/>
      <c r="G10" s="107" t="s">
        <v>66</v>
      </c>
      <c r="H10" s="93">
        <f>'3MSynthDepo'!C26</f>
        <v>8.9421415957627705E-4</v>
      </c>
      <c r="I10" s="56"/>
      <c r="J10" s="98">
        <v>8.9421415957627705E-4</v>
      </c>
      <c r="K10" s="54"/>
      <c r="L10" s="101">
        <v>8.9421415957627705E-4</v>
      </c>
      <c r="M10" s="102">
        <f>_xll.qlSimpleQuoteSetValue(D10,ROUND($L10,6),EvaluationDate)</f>
        <v>-1.9499999999999986E-4</v>
      </c>
      <c r="N10" s="49"/>
    </row>
    <row r="11" spans="1:14" x14ac:dyDescent="0.2">
      <c r="A11" s="52"/>
      <c r="B11" s="131" t="s">
        <v>67</v>
      </c>
      <c r="C11" s="51" t="str">
        <f t="shared" si="2"/>
        <v>EUR3WD_SYNTH3M_Quote</v>
      </c>
      <c r="D11" s="132" t="str">
        <f>_xll.qlSimpleQuote(C11,,RateTickValue,Permanent,EvaluationDate,ObjectOverwrite)</f>
        <v>EUR3WD_SYNTH3M_Quote#0000</v>
      </c>
      <c r="E11" s="349"/>
      <c r="F11" s="55"/>
      <c r="G11" s="108" t="s">
        <v>67</v>
      </c>
      <c r="H11" s="95">
        <f>'3MSynthDepo'!C27</f>
        <v>9.0893346892098993E-4</v>
      </c>
      <c r="I11" s="56"/>
      <c r="J11" s="99">
        <v>9.0893346892098993E-4</v>
      </c>
      <c r="K11" s="54"/>
      <c r="L11" s="103">
        <v>9.0893346892098993E-4</v>
      </c>
      <c r="M11" s="104">
        <f>_xll.qlSimpleQuoteSetValue(D11,ROUND($L11,6),EvaluationDate)</f>
        <v>1.4999999999999931E-5</v>
      </c>
      <c r="N11" s="49"/>
    </row>
    <row r="12" spans="1:14" x14ac:dyDescent="0.2">
      <c r="A12" s="52"/>
      <c r="B12" s="131" t="s">
        <v>68</v>
      </c>
      <c r="C12" s="51" t="str">
        <f t="shared" si="2"/>
        <v>EUR1MD_SYNTH3M_Quote</v>
      </c>
      <c r="D12" s="133" t="str">
        <f>_xll.qlSimpleQuote(C12,,RateTickValue,Permanent,EvaluationDate,ObjectOverwrite)</f>
        <v>EUR1MD_SYNTH3M_Quote#0000</v>
      </c>
      <c r="E12" s="349"/>
      <c r="F12" s="55"/>
      <c r="G12" s="107" t="s">
        <v>68</v>
      </c>
      <c r="H12" s="93">
        <f>'3MSynthDepo'!C28</f>
        <v>7.6571691908287973E-4</v>
      </c>
      <c r="I12" s="56"/>
      <c r="J12" s="98">
        <v>7.6571691908287973E-4</v>
      </c>
      <c r="K12" s="54"/>
      <c r="L12" s="101">
        <v>7.6571691908287973E-4</v>
      </c>
      <c r="M12" s="102">
        <f>_xll.qlSimpleQuoteSetValue(D12,ROUND($L12,6),EvaluationDate)</f>
        <v>-1.4300000000000001E-4</v>
      </c>
      <c r="N12" s="49"/>
    </row>
    <row r="13" spans="1:14" x14ac:dyDescent="0.2">
      <c r="A13" s="52"/>
      <c r="B13" s="131" t="s">
        <v>69</v>
      </c>
      <c r="C13" s="51" t="str">
        <f t="shared" si="2"/>
        <v>EUR2MD_SYNTH3M_Quote</v>
      </c>
      <c r="D13" s="133" t="str">
        <f>_xll.qlSimpleQuote(C13,,RateTickValue,Permanent,EvaluationDate,ObjectOverwrite)</f>
        <v>EUR2MD_SYNTH3M_Quote#0000</v>
      </c>
      <c r="E13" s="349"/>
      <c r="F13" s="55"/>
      <c r="G13" s="107" t="s">
        <v>69</v>
      </c>
      <c r="H13" s="93">
        <f>'3MSynthDepo'!C29</f>
        <v>7.4085490671904261E-4</v>
      </c>
      <c r="I13" s="56"/>
      <c r="J13" s="98">
        <v>7.4085490671904261E-4</v>
      </c>
      <c r="K13" s="54"/>
      <c r="L13" s="101">
        <v>7.4085490671904261E-4</v>
      </c>
      <c r="M13" s="102">
        <f>_xll.qlSimpleQuoteSetValue(D13,ROUND($L13,6),EvaluationDate)</f>
        <v>-2.4999999999999957E-5</v>
      </c>
      <c r="N13" s="49"/>
    </row>
    <row r="14" spans="1:14" ht="12" thickBot="1" x14ac:dyDescent="0.25">
      <c r="A14" s="52"/>
      <c r="B14" s="134" t="s">
        <v>70</v>
      </c>
      <c r="C14" s="91" t="str">
        <f t="shared" si="2"/>
        <v>EUR3MD_SYNTH3M_Quote</v>
      </c>
      <c r="D14" s="135" t="str">
        <f>_xll.qlSimpleQuote(C14,,RateTickValue,Permanent,EvaluationDate,ObjectOverwrite)</f>
        <v>EUR3MD_SYNTH3M_Quote#0000</v>
      </c>
      <c r="E14" s="350"/>
      <c r="F14" s="55"/>
      <c r="G14" s="109" t="s">
        <v>70</v>
      </c>
      <c r="H14" s="97">
        <f>'3MSynthDepo'!C30</f>
        <v>8.2668403181896809E-4</v>
      </c>
      <c r="I14" s="56"/>
      <c r="J14" s="100">
        <v>8.2668403181896809E-4</v>
      </c>
      <c r="K14" s="54"/>
      <c r="L14" s="105">
        <v>8.2668403181896809E-4</v>
      </c>
      <c r="M14" s="106">
        <f>_xll.qlSimpleQuoteSetValue(D14,ROUND($L14,6),EvaluationDate)</f>
        <v>8.600000000000003E-5</v>
      </c>
      <c r="N14" s="49"/>
    </row>
    <row r="15" spans="1:14" x14ac:dyDescent="0.2">
      <c r="A15" s="343">
        <v>6</v>
      </c>
      <c r="B15" s="139" t="s">
        <v>63</v>
      </c>
      <c r="C15" s="129" t="str">
        <f t="shared" ref="C15:C24" si="3">Currency&amp;$B15&amp;"_SYNTH"&amp;Tenor6M&amp;QuoteSuffix</f>
        <v>EURSND_SYNTH6M_Quote</v>
      </c>
      <c r="D15" s="130" t="str">
        <f>_xll.qlSimpleQuote(C15,,RateTickValue,Permanent,EvaluationDate,ObjectOverwrite)</f>
        <v>EURSND_SYNTH6M_Quote#0000</v>
      </c>
      <c r="E15" s="348" t="str">
        <f>_xll.ohRangeRetrieveError(D15)</f>
        <v/>
      </c>
      <c r="F15" s="55"/>
      <c r="G15" s="112" t="s">
        <v>63</v>
      </c>
      <c r="H15" s="113">
        <f>'6MSynthDepo'!C27</f>
        <v>-3.0034421194091721E-4</v>
      </c>
      <c r="I15" s="56"/>
      <c r="J15" s="114">
        <v>-3.0034421194091721E-4</v>
      </c>
      <c r="K15" s="54"/>
      <c r="L15" s="115">
        <v>-3.0034421194091721E-4</v>
      </c>
      <c r="M15" s="116">
        <f>_xll.qlSimpleQuoteSetValue(D15,ROUND($L15,6),EvaluationDate)</f>
        <v>0</v>
      </c>
      <c r="N15" s="153">
        <f>_xll.ohTrigger(M15:M24)</f>
        <v>4</v>
      </c>
    </row>
    <row r="16" spans="1:14" x14ac:dyDescent="0.2">
      <c r="A16" s="344" t="str">
        <f>_xll.qlPeriodEquivalent(Months6M&amp;"M")</f>
        <v>6M</v>
      </c>
      <c r="B16" s="140" t="s">
        <v>65</v>
      </c>
      <c r="C16" s="51" t="str">
        <f t="shared" si="3"/>
        <v>EURSWD_SYNTH6M_Quote</v>
      </c>
      <c r="D16" s="132" t="str">
        <f>_xll.qlSimpleQuote(C16,,RateTickValue,Permanent,EvaluationDate,ObjectOverwrite)</f>
        <v>EURSWD_SYNTH6M_Quote#0000</v>
      </c>
      <c r="E16" s="349" t="str">
        <f>_xll.ohRangeRetrieveError(D16)</f>
        <v/>
      </c>
      <c r="F16" s="55"/>
      <c r="G16" s="107" t="s">
        <v>65</v>
      </c>
      <c r="H16" s="93">
        <f>'6MSynthDepo'!C28</f>
        <v>4.6464757071643499E-4</v>
      </c>
      <c r="I16" s="56"/>
      <c r="J16" s="98">
        <v>4.6464757071643499E-4</v>
      </c>
      <c r="K16" s="54"/>
      <c r="L16" s="101">
        <v>4.6464757071643499E-4</v>
      </c>
      <c r="M16" s="102">
        <f>_xll.qlSimpleQuoteSetValue(D16,ROUND($L16,6),EvaluationDate)</f>
        <v>0</v>
      </c>
      <c r="N16" s="57"/>
    </row>
    <row r="17" spans="1:14" x14ac:dyDescent="0.2">
      <c r="A17" s="142"/>
      <c r="B17" s="140" t="s">
        <v>66</v>
      </c>
      <c r="C17" s="51" t="str">
        <f t="shared" si="3"/>
        <v>EUR2WD_SYNTH6M_Quote</v>
      </c>
      <c r="D17" s="132" t="str">
        <f>_xll.qlSimpleQuote(C17,,RateTickValue,Permanent,EvaluationDate,ObjectOverwrite)</f>
        <v>EUR2WD_SYNTH6M_Quote#0000</v>
      </c>
      <c r="E17" s="349" t="str">
        <f>_xll.ohRangeRetrieveError(D17)</f>
        <v/>
      </c>
      <c r="F17" s="53"/>
      <c r="G17" s="107" t="s">
        <v>66</v>
      </c>
      <c r="H17" s="93">
        <f>'6MSynthDepo'!C29</f>
        <v>3.7158652098158635E-4</v>
      </c>
      <c r="I17" s="56"/>
      <c r="J17" s="98">
        <v>3.7158652098158635E-4</v>
      </c>
      <c r="K17" s="54"/>
      <c r="L17" s="101">
        <v>3.7158652098158635E-4</v>
      </c>
      <c r="M17" s="102">
        <f>_xll.qlSimpleQuoteSetValue(D17,ROUND($L17,6),EvaluationDate)</f>
        <v>0</v>
      </c>
      <c r="N17" s="57"/>
    </row>
    <row r="18" spans="1:14" x14ac:dyDescent="0.2">
      <c r="A18" s="143"/>
      <c r="B18" s="140" t="s">
        <v>67</v>
      </c>
      <c r="C18" s="51" t="str">
        <f t="shared" si="3"/>
        <v>EUR3WD_SYNTH6M_Quote</v>
      </c>
      <c r="D18" s="132" t="str">
        <f>_xll.qlSimpleQuote(C18,,RateTickValue,Permanent,EvaluationDate,ObjectOverwrite)</f>
        <v>EUR3WD_SYNTH6M_Quote#0000</v>
      </c>
      <c r="E18" s="349" t="str">
        <f>_xll.ohRangeRetrieveError(D18)</f>
        <v/>
      </c>
      <c r="F18" s="53"/>
      <c r="G18" s="107" t="s">
        <v>67</v>
      </c>
      <c r="H18" s="93">
        <f>'6MSynthDepo'!C30</f>
        <v>4.8462718726811308E-4</v>
      </c>
      <c r="I18" s="56"/>
      <c r="J18" s="98">
        <v>4.8462718726811308E-4</v>
      </c>
      <c r="K18" s="54"/>
      <c r="L18" s="101">
        <v>4.8462718726811308E-4</v>
      </c>
      <c r="M18" s="102">
        <f>_xll.qlSimpleQuoteSetValue(D18,ROUND($L18,6),EvaluationDate)</f>
        <v>0</v>
      </c>
      <c r="N18" s="57"/>
    </row>
    <row r="19" spans="1:14" x14ac:dyDescent="0.2">
      <c r="A19" s="143"/>
      <c r="B19" s="140" t="s">
        <v>68</v>
      </c>
      <c r="C19" s="51" t="str">
        <f t="shared" si="3"/>
        <v>EUR1MD_SYNTH6M_Quote</v>
      </c>
      <c r="D19" s="132" t="str">
        <f>_xll.qlSimpleQuote(C19,,RateTickValue,Permanent,EvaluationDate,ObjectOverwrite)</f>
        <v>EUR1MD_SYNTH6M_Quote#0000</v>
      </c>
      <c r="E19" s="349" t="str">
        <f>_xll.ohRangeRetrieveError(D19)</f>
        <v/>
      </c>
      <c r="F19" s="53"/>
      <c r="G19" s="425" t="s">
        <v>68</v>
      </c>
      <c r="H19" s="426">
        <f>'6MSynthDepo'!C31</f>
        <v>5.1420940780660626E-4</v>
      </c>
      <c r="I19" s="423"/>
      <c r="J19" s="427">
        <v>5.1420940780660626E-4</v>
      </c>
      <c r="K19" s="424"/>
      <c r="L19" s="428">
        <v>5.1420940780660626E-4</v>
      </c>
      <c r="M19" s="429">
        <f>_xll.qlSimpleQuoteSetValue(D19,ROUND($L19,6),EvaluationDate)</f>
        <v>0</v>
      </c>
      <c r="N19" s="57"/>
    </row>
    <row r="20" spans="1:14" x14ac:dyDescent="0.2">
      <c r="A20" s="143"/>
      <c r="B20" s="140" t="s">
        <v>69</v>
      </c>
      <c r="C20" s="51" t="str">
        <f t="shared" si="3"/>
        <v>EUR2MD_SYNTH6M_Quote</v>
      </c>
      <c r="D20" s="132" t="str">
        <f>_xll.qlSimpleQuote(C20,,RateTickValue,Permanent,EvaluationDate,ObjectOverwrite)</f>
        <v>EUR2MD_SYNTH6M_Quote#0000</v>
      </c>
      <c r="E20" s="349" t="str">
        <f>_xll.ohRangeRetrieveError(D20)</f>
        <v/>
      </c>
      <c r="F20" s="53"/>
      <c r="G20" s="107" t="s">
        <v>69</v>
      </c>
      <c r="H20" s="93">
        <f>'6MSynthDepo'!C32</f>
        <v>8.1824348655893634E-4</v>
      </c>
      <c r="I20" s="56"/>
      <c r="J20" s="98">
        <v>8.1824348655893634E-4</v>
      </c>
      <c r="K20" s="54"/>
      <c r="L20" s="101">
        <v>8.1824348655893634E-4</v>
      </c>
      <c r="M20" s="102">
        <f>_xll.qlSimpleQuoteSetValue(D20,ROUND($L20,6),EvaluationDate)</f>
        <v>0</v>
      </c>
      <c r="N20" s="57"/>
    </row>
    <row r="21" spans="1:14" x14ac:dyDescent="0.2">
      <c r="A21" s="143"/>
      <c r="B21" s="140" t="s">
        <v>70</v>
      </c>
      <c r="C21" s="51" t="str">
        <f t="shared" si="3"/>
        <v>EUR3MD_SYNTH6M_Quote</v>
      </c>
      <c r="D21" s="132" t="str">
        <f>_xll.qlSimpleQuote(C21,,RateTickValue,Permanent,EvaluationDate,ObjectOverwrite)</f>
        <v>EUR3MD_SYNTH6M_Quote#0000</v>
      </c>
      <c r="E21" s="349" t="str">
        <f>_xll.ohRangeRetrieveError(D21)</f>
        <v/>
      </c>
      <c r="F21" s="53"/>
      <c r="G21" s="107" t="s">
        <v>70</v>
      </c>
      <c r="H21" s="93">
        <f>'6MSynthDepo'!C33</f>
        <v>1.1908777193457023E-3</v>
      </c>
      <c r="I21" s="56"/>
      <c r="J21" s="98">
        <v>1.1908777193457023E-3</v>
      </c>
      <c r="K21" s="54"/>
      <c r="L21" s="101">
        <v>1.1908777193457023E-3</v>
      </c>
      <c r="M21" s="102">
        <f>_xll.qlSimpleQuoteSetValue(D21,ROUND($L21,6),EvaluationDate)</f>
        <v>0</v>
      </c>
      <c r="N21" s="57"/>
    </row>
    <row r="22" spans="1:14" x14ac:dyDescent="0.2">
      <c r="A22" s="143"/>
      <c r="B22" s="140" t="s">
        <v>71</v>
      </c>
      <c r="C22" s="51" t="str">
        <f t="shared" si="3"/>
        <v>EUR4MD_SYNTH6M_Quote</v>
      </c>
      <c r="D22" s="132" t="str">
        <f>_xll.qlSimpleQuote(C22,,RateTickValue,Permanent,EvaluationDate,ObjectOverwrite)</f>
        <v>EUR4MD_SYNTH6M_Quote#0000</v>
      </c>
      <c r="E22" s="349" t="str">
        <f>_xll.ohRangeRetrieveError(D22)</f>
        <v/>
      </c>
      <c r="F22" s="53"/>
      <c r="G22" s="107" t="s">
        <v>71</v>
      </c>
      <c r="H22" s="93">
        <f>'6MSynthDepo'!C34</f>
        <v>1.4859395290376387E-3</v>
      </c>
      <c r="I22" s="56"/>
      <c r="J22" s="98">
        <v>1.4859395290376387E-3</v>
      </c>
      <c r="K22" s="54"/>
      <c r="L22" s="101">
        <v>1.4859395290376387E-3</v>
      </c>
      <c r="M22" s="102">
        <f>_xll.qlSimpleQuoteSetValue(D22,ROUND($L22,6),EvaluationDate)</f>
        <v>0</v>
      </c>
      <c r="N22" s="57"/>
    </row>
    <row r="23" spans="1:14" x14ac:dyDescent="0.2">
      <c r="A23" s="143"/>
      <c r="B23" s="140" t="s">
        <v>72</v>
      </c>
      <c r="C23" s="51" t="str">
        <f t="shared" si="3"/>
        <v>EUR5MD_SYNTH6M_Quote</v>
      </c>
      <c r="D23" s="132" t="str">
        <f>_xll.qlSimpleQuote(C23,,RateTickValue,Permanent,EvaluationDate,ObjectOverwrite)</f>
        <v>EUR5MD_SYNTH6M_Quote#0000</v>
      </c>
      <c r="E23" s="349" t="str">
        <f>_xll.ohRangeRetrieveError(D23)</f>
        <v/>
      </c>
      <c r="F23" s="53"/>
      <c r="G23" s="107" t="s">
        <v>72</v>
      </c>
      <c r="H23" s="93">
        <f>'6MSynthDepo'!C35</f>
        <v>1.666421336793596E-3</v>
      </c>
      <c r="I23" s="56"/>
      <c r="J23" s="98">
        <v>1.666421336793596E-3</v>
      </c>
      <c r="K23" s="54"/>
      <c r="L23" s="101">
        <v>1.666421336793596E-3</v>
      </c>
      <c r="M23" s="102">
        <f>_xll.qlSimpleQuoteSetValue(D23,ROUND($L23,6),EvaluationDate)</f>
        <v>0</v>
      </c>
      <c r="N23" s="57"/>
    </row>
    <row r="24" spans="1:14" ht="12" thickBot="1" x14ac:dyDescent="0.25">
      <c r="A24" s="144"/>
      <c r="B24" s="136" t="s">
        <v>73</v>
      </c>
      <c r="C24" s="91" t="str">
        <f t="shared" si="3"/>
        <v>EUR6MD_SYNTH6M_Quote</v>
      </c>
      <c r="D24" s="141" t="str">
        <f>_xll.qlSimpleQuote(C24,,RateTickValue,Permanent,EvaluationDate,ObjectOverwrite)</f>
        <v>EUR6MD_SYNTH6M_Quote#0000</v>
      </c>
      <c r="E24" s="350" t="str">
        <f>_xll.ohRangeRetrieveError(D24)</f>
        <v/>
      </c>
      <c r="F24" s="53"/>
      <c r="G24" s="109" t="s">
        <v>73</v>
      </c>
      <c r="H24" s="97">
        <f>'6MSynthDepo'!C36</f>
        <v>1.7354869612805641E-3</v>
      </c>
      <c r="I24" s="56"/>
      <c r="J24" s="100">
        <v>1.7354869612805641E-3</v>
      </c>
      <c r="K24" s="54"/>
      <c r="L24" s="105">
        <v>1.7354869612805641E-3</v>
      </c>
      <c r="M24" s="106">
        <f>_xll.qlSimpleQuoteSetValue(D24,ROUND($L24,6),EvaluationDate)</f>
        <v>0</v>
      </c>
      <c r="N24" s="57"/>
    </row>
    <row r="25" spans="1:14" x14ac:dyDescent="0.2">
      <c r="A25" s="343">
        <v>12</v>
      </c>
      <c r="B25" s="128" t="s">
        <v>63</v>
      </c>
      <c r="C25" s="129" t="str">
        <f t="shared" ref="C25:C40" si="4">Currency&amp;$B25&amp;"_SYNTH"&amp;Tenor12M&amp;QuoteSuffix</f>
        <v>EURSND_SYNTH1Y_Quote</v>
      </c>
      <c r="D25" s="130" t="str">
        <f>_xll.qlSimpleQuote(C25,,RateTickValue,Permanent,EvaluationDate,ObjectOverwrite)</f>
        <v>EURSND_SYNTH1Y_Quote#0000</v>
      </c>
      <c r="E25" s="348" t="str">
        <f>_xll.ohRangeRetrieveError(D25)</f>
        <v/>
      </c>
      <c r="F25" s="55"/>
      <c r="G25" s="117" t="s">
        <v>63</v>
      </c>
      <c r="H25" s="113">
        <f>'1YSynthDepo'!C33</f>
        <v>3.2741444829742505E-3</v>
      </c>
      <c r="I25" s="56"/>
      <c r="J25" s="114">
        <v>3.2741444829742505E-3</v>
      </c>
      <c r="K25" s="54"/>
      <c r="L25" s="115">
        <v>3.2741444829742505E-3</v>
      </c>
      <c r="M25" s="116">
        <f>_xll.qlSimpleQuoteSetValue(D25,ROUND($L25,6),EvaluationDate)</f>
        <v>0</v>
      </c>
      <c r="N25" s="153">
        <f>_xll.ohTrigger(M25:M40)</f>
        <v>4</v>
      </c>
    </row>
    <row r="26" spans="1:14" x14ac:dyDescent="0.2">
      <c r="A26" s="344" t="str">
        <f>_xll.qlPeriodEquivalent(Months12M&amp;"M")</f>
        <v>1Y</v>
      </c>
      <c r="B26" s="131" t="s">
        <v>65</v>
      </c>
      <c r="C26" s="51" t="str">
        <f t="shared" si="4"/>
        <v>EURSWD_SYNTH1Y_Quote</v>
      </c>
      <c r="D26" s="132" t="str">
        <f>_xll.qlSimpleQuote(C26,,RateTickValue,Permanent,EvaluationDate,ObjectOverwrite)</f>
        <v>EURSWD_SYNTH1Y_Quote#0000</v>
      </c>
      <c r="E26" s="349" t="str">
        <f>_xll.ohRangeRetrieveError(D26)</f>
        <v/>
      </c>
      <c r="F26" s="55"/>
      <c r="G26" s="118" t="s">
        <v>65</v>
      </c>
      <c r="H26" s="93">
        <f>'1YSynthDepo'!C34</f>
        <v>3.9376267112637264E-3</v>
      </c>
      <c r="I26" s="56"/>
      <c r="J26" s="98">
        <v>3.9376267112637264E-3</v>
      </c>
      <c r="K26" s="54"/>
      <c r="L26" s="101">
        <v>3.9376267112637264E-3</v>
      </c>
      <c r="M26" s="102">
        <f>_xll.qlSimpleQuoteSetValue(D26,ROUND($L26,6),EvaluationDate)</f>
        <v>0</v>
      </c>
      <c r="N26" s="57"/>
    </row>
    <row r="27" spans="1:14" x14ac:dyDescent="0.2">
      <c r="A27" s="143"/>
      <c r="B27" s="131" t="s">
        <v>66</v>
      </c>
      <c r="C27" s="51" t="str">
        <f t="shared" si="4"/>
        <v>EUR2WD_SYNTH1Y_Quote</v>
      </c>
      <c r="D27" s="132" t="str">
        <f>_xll.qlSimpleQuote(C27,,RateTickValue,Permanent,EvaluationDate,ObjectOverwrite)</f>
        <v>EUR2WD_SYNTH1Y_Quote#0000</v>
      </c>
      <c r="E27" s="349" t="str">
        <f>_xll.ohRangeRetrieveError(D27)</f>
        <v/>
      </c>
      <c r="F27" s="53"/>
      <c r="G27" s="118" t="s">
        <v>66</v>
      </c>
      <c r="H27" s="93">
        <f>'1YSynthDepo'!C35</f>
        <v>3.7298706984018842E-3</v>
      </c>
      <c r="I27" s="56"/>
      <c r="J27" s="98">
        <v>3.7298706984018842E-3</v>
      </c>
      <c r="K27" s="54"/>
      <c r="L27" s="101">
        <v>3.7298706984018842E-3</v>
      </c>
      <c r="M27" s="102">
        <f>_xll.qlSimpleQuoteSetValue(D27,ROUND($L27,6),EvaluationDate)</f>
        <v>0</v>
      </c>
      <c r="N27" s="57"/>
    </row>
    <row r="28" spans="1:14" x14ac:dyDescent="0.2">
      <c r="A28" s="143"/>
      <c r="B28" s="131" t="s">
        <v>67</v>
      </c>
      <c r="C28" s="51" t="str">
        <f t="shared" si="4"/>
        <v>EUR3WD_SYNTH1Y_Quote</v>
      </c>
      <c r="D28" s="132" t="str">
        <f>_xll.qlSimpleQuote(C28,,RateTickValue,Permanent,EvaluationDate,ObjectOverwrite)</f>
        <v>EUR3WD_SYNTH1Y_Quote#0000</v>
      </c>
      <c r="E28" s="349" t="str">
        <f>_xll.ohRangeRetrieveError(D28)</f>
        <v/>
      </c>
      <c r="F28" s="53"/>
      <c r="G28" s="118" t="s">
        <v>67</v>
      </c>
      <c r="H28" s="93">
        <f>'1YSynthDepo'!C36</f>
        <v>3.7322886820057022E-3</v>
      </c>
      <c r="I28" s="56"/>
      <c r="J28" s="98">
        <v>3.7322886820057022E-3</v>
      </c>
      <c r="K28" s="54"/>
      <c r="L28" s="101">
        <v>3.7322886820057022E-3</v>
      </c>
      <c r="M28" s="102">
        <f>_xll.qlSimpleQuoteSetValue(D28,ROUND($L28,6),EvaluationDate)</f>
        <v>0</v>
      </c>
      <c r="N28" s="57"/>
    </row>
    <row r="29" spans="1:14" x14ac:dyDescent="0.2">
      <c r="A29" s="143"/>
      <c r="B29" s="131" t="s">
        <v>68</v>
      </c>
      <c r="C29" s="51" t="str">
        <f t="shared" si="4"/>
        <v>EUR1MD_SYNTH1Y_Quote</v>
      </c>
      <c r="D29" s="132" t="str">
        <f>_xll.qlSimpleQuote(C29,,RateTickValue,Permanent,EvaluationDate,ObjectOverwrite)</f>
        <v>EUR1MD_SYNTH1Y_Quote#0000</v>
      </c>
      <c r="E29" s="349" t="str">
        <f>_xll.ohRangeRetrieveError(D29)</f>
        <v/>
      </c>
      <c r="F29" s="53"/>
      <c r="G29" s="119" t="s">
        <v>68</v>
      </c>
      <c r="H29" s="95">
        <f>'1YSynthDepo'!C37</f>
        <v>3.5671443455276941E-3</v>
      </c>
      <c r="I29" s="56"/>
      <c r="J29" s="99">
        <v>3.5671443455276941E-3</v>
      </c>
      <c r="K29" s="54"/>
      <c r="L29" s="103">
        <v>3.5671443455276941E-3</v>
      </c>
      <c r="M29" s="104">
        <f>_xll.qlSimpleQuoteSetValue(D29,ROUND($L29,6),EvaluationDate)</f>
        <v>0</v>
      </c>
      <c r="N29" s="57"/>
    </row>
    <row r="30" spans="1:14" x14ac:dyDescent="0.2">
      <c r="A30" s="143"/>
      <c r="B30" s="131" t="s">
        <v>69</v>
      </c>
      <c r="C30" s="51" t="str">
        <f t="shared" si="4"/>
        <v>EUR2MD_SYNTH1Y_Quote</v>
      </c>
      <c r="D30" s="132" t="str">
        <f>_xll.qlSimpleQuote(C30,,RateTickValue,Permanent,EvaluationDate,ObjectOverwrite)</f>
        <v>EUR2MD_SYNTH1Y_Quote#0000</v>
      </c>
      <c r="E30" s="349" t="str">
        <f>_xll.ohRangeRetrieveError(D30)</f>
        <v/>
      </c>
      <c r="F30" s="53"/>
      <c r="G30" s="118" t="s">
        <v>69</v>
      </c>
      <c r="H30" s="93">
        <f>'1YSynthDepo'!C38</f>
        <v>3.4993270593571572E-3</v>
      </c>
      <c r="I30" s="56"/>
      <c r="J30" s="98">
        <v>3.4993270593571572E-3</v>
      </c>
      <c r="K30" s="54"/>
      <c r="L30" s="101">
        <v>3.4993270593571572E-3</v>
      </c>
      <c r="M30" s="102">
        <f>_xll.qlSimpleQuoteSetValue(D30,ROUND($L30,6),EvaluationDate)</f>
        <v>0</v>
      </c>
      <c r="N30" s="153"/>
    </row>
    <row r="31" spans="1:14" x14ac:dyDescent="0.2">
      <c r="A31" s="143"/>
      <c r="B31" s="131" t="s">
        <v>70</v>
      </c>
      <c r="C31" s="51" t="str">
        <f t="shared" si="4"/>
        <v>EUR3MD_SYNTH1Y_Quote</v>
      </c>
      <c r="D31" s="132" t="str">
        <f>_xll.qlSimpleQuote(C31,,RateTickValue,Permanent,EvaluationDate,ObjectOverwrite)</f>
        <v>EUR3MD_SYNTH1Y_Quote#0000</v>
      </c>
      <c r="E31" s="349" t="str">
        <f>_xll.ohRangeRetrieveError(D31)</f>
        <v/>
      </c>
      <c r="F31" s="53"/>
      <c r="G31" s="118" t="s">
        <v>70</v>
      </c>
      <c r="H31" s="93">
        <f>'1YSynthDepo'!C39</f>
        <v>3.5456229020878484E-3</v>
      </c>
      <c r="I31" s="56"/>
      <c r="J31" s="98">
        <v>3.5456229020878484E-3</v>
      </c>
      <c r="K31" s="54"/>
      <c r="L31" s="101">
        <v>3.5456229020878484E-3</v>
      </c>
      <c r="M31" s="102">
        <f>_xll.qlSimpleQuoteSetValue(D31,ROUND($L31,6),EvaluationDate)</f>
        <v>0</v>
      </c>
      <c r="N31" s="57"/>
    </row>
    <row r="32" spans="1:14" x14ac:dyDescent="0.2">
      <c r="A32" s="143"/>
      <c r="B32" s="131" t="s">
        <v>71</v>
      </c>
      <c r="C32" s="51" t="str">
        <f t="shared" si="4"/>
        <v>EUR4MD_SYNTH1Y_Quote</v>
      </c>
      <c r="D32" s="132" t="str">
        <f>_xll.qlSimpleQuote(C32,,RateTickValue,Permanent,EvaluationDate,ObjectOverwrite)</f>
        <v>EUR4MD_SYNTH1Y_Quote#0000</v>
      </c>
      <c r="E32" s="349" t="str">
        <f>_xll.ohRangeRetrieveError(D32)</f>
        <v/>
      </c>
      <c r="F32" s="53"/>
      <c r="G32" s="118" t="s">
        <v>71</v>
      </c>
      <c r="H32" s="93">
        <f>'1YSynthDepo'!C40</f>
        <v>3.6033508135462355E-3</v>
      </c>
      <c r="I32" s="56"/>
      <c r="J32" s="98">
        <v>3.6033508135462355E-3</v>
      </c>
      <c r="K32" s="54"/>
      <c r="L32" s="101">
        <v>3.6033508135462355E-3</v>
      </c>
      <c r="M32" s="102">
        <f>_xll.qlSimpleQuoteSetValue(D32,ROUND($L32,6),EvaluationDate)</f>
        <v>0</v>
      </c>
      <c r="N32" s="57"/>
    </row>
    <row r="33" spans="1:14" x14ac:dyDescent="0.2">
      <c r="A33" s="143"/>
      <c r="B33" s="131" t="s">
        <v>72</v>
      </c>
      <c r="C33" s="51" t="str">
        <f t="shared" si="4"/>
        <v>EUR5MD_SYNTH1Y_Quote</v>
      </c>
      <c r="D33" s="132" t="str">
        <f>_xll.qlSimpleQuote(C33,,RateTickValue,Permanent,EvaluationDate,ObjectOverwrite)</f>
        <v>EUR5MD_SYNTH1Y_Quote#0000</v>
      </c>
      <c r="E33" s="349" t="str">
        <f>_xll.ohRangeRetrieveError(D33)</f>
        <v/>
      </c>
      <c r="F33" s="55"/>
      <c r="G33" s="118" t="s">
        <v>72</v>
      </c>
      <c r="H33" s="93">
        <f>'1YSynthDepo'!C41</f>
        <v>3.5874219876094902E-3</v>
      </c>
      <c r="I33" s="56"/>
      <c r="J33" s="98">
        <v>3.5874219876094902E-3</v>
      </c>
      <c r="K33" s="54"/>
      <c r="L33" s="101">
        <v>3.5874219876094902E-3</v>
      </c>
      <c r="M33" s="102">
        <f>_xll.qlSimpleQuoteSetValue(D33,ROUND($L33,6),EvaluationDate)</f>
        <v>0</v>
      </c>
      <c r="N33" s="57"/>
    </row>
    <row r="34" spans="1:14" x14ac:dyDescent="0.2">
      <c r="A34" s="143"/>
      <c r="B34" s="131" t="s">
        <v>73</v>
      </c>
      <c r="C34" s="51" t="str">
        <f t="shared" si="4"/>
        <v>EUR6MD_SYNTH1Y_Quote</v>
      </c>
      <c r="D34" s="132" t="str">
        <f>_xll.qlSimpleQuote(C34,,RateTickValue,Permanent,EvaluationDate,ObjectOverwrite)</f>
        <v>EUR6MD_SYNTH1Y_Quote#0000</v>
      </c>
      <c r="E34" s="349" t="str">
        <f>_xll.ohRangeRetrieveError(D34)</f>
        <v/>
      </c>
      <c r="F34" s="55"/>
      <c r="G34" s="118" t="s">
        <v>73</v>
      </c>
      <c r="H34" s="93">
        <f>'1YSynthDepo'!C42</f>
        <v>3.5605829939326472E-3</v>
      </c>
      <c r="I34" s="56"/>
      <c r="J34" s="98">
        <v>3.5605829939326472E-3</v>
      </c>
      <c r="K34" s="54"/>
      <c r="L34" s="101">
        <v>3.5605829939326472E-3</v>
      </c>
      <c r="M34" s="102">
        <f>_xll.qlSimpleQuoteSetValue(D34,ROUND($L34,6),EvaluationDate)</f>
        <v>0</v>
      </c>
      <c r="N34" s="57"/>
    </row>
    <row r="35" spans="1:14" x14ac:dyDescent="0.2">
      <c r="A35" s="143"/>
      <c r="B35" s="131" t="s">
        <v>74</v>
      </c>
      <c r="C35" s="51" t="str">
        <f t="shared" si="4"/>
        <v>EUR7MD_SYNTH1Y_Quote</v>
      </c>
      <c r="D35" s="132" t="str">
        <f>_xll.qlSimpleQuote(C35,,RateTickValue,Permanent,EvaluationDate,ObjectOverwrite)</f>
        <v>EUR7MD_SYNTH1Y_Quote#0000</v>
      </c>
      <c r="E35" s="349" t="str">
        <f>_xll.ohRangeRetrieveError(D35)</f>
        <v/>
      </c>
      <c r="F35" s="55"/>
      <c r="G35" s="118" t="s">
        <v>74</v>
      </c>
      <c r="H35" s="93">
        <f>'1YSynthDepo'!C43</f>
        <v>3.5391910896233206E-3</v>
      </c>
      <c r="I35" s="56"/>
      <c r="J35" s="98">
        <v>3.5391910896233206E-3</v>
      </c>
      <c r="K35" s="54"/>
      <c r="L35" s="101">
        <v>3.5391910896233206E-3</v>
      </c>
      <c r="M35" s="102">
        <f>_xll.qlSimpleQuoteSetValue(D35,ROUND($L35,6),EvaluationDate)</f>
        <v>0</v>
      </c>
      <c r="N35" s="57"/>
    </row>
    <row r="36" spans="1:14" x14ac:dyDescent="0.2">
      <c r="A36" s="143"/>
      <c r="B36" s="131" t="s">
        <v>75</v>
      </c>
      <c r="C36" s="51" t="str">
        <f t="shared" si="4"/>
        <v>EUR8MD_SYNTH1Y_Quote</v>
      </c>
      <c r="D36" s="132" t="str">
        <f>_xll.qlSimpleQuote(C36,,RateTickValue,Permanent,EvaluationDate,ObjectOverwrite)</f>
        <v>EUR8MD_SYNTH1Y_Quote#0000</v>
      </c>
      <c r="E36" s="349" t="str">
        <f>_xll.ohRangeRetrieveError(D36)</f>
        <v/>
      </c>
      <c r="F36" s="55"/>
      <c r="G36" s="118" t="s">
        <v>75</v>
      </c>
      <c r="H36" s="93">
        <f>'1YSynthDepo'!C44</f>
        <v>3.5320133927629347E-3</v>
      </c>
      <c r="I36" s="56"/>
      <c r="J36" s="98">
        <v>3.5320133927629347E-3</v>
      </c>
      <c r="K36" s="54"/>
      <c r="L36" s="101">
        <v>3.5320133927629347E-3</v>
      </c>
      <c r="M36" s="102">
        <f>_xll.qlSimpleQuoteSetValue(D36,ROUND($L36,6),EvaluationDate)</f>
        <v>0</v>
      </c>
      <c r="N36" s="57"/>
    </row>
    <row r="37" spans="1:14" x14ac:dyDescent="0.2">
      <c r="A37" s="145"/>
      <c r="B37" s="131" t="s">
        <v>76</v>
      </c>
      <c r="C37" s="51" t="str">
        <f t="shared" si="4"/>
        <v>EUR9MD_SYNTH1Y_Quote</v>
      </c>
      <c r="D37" s="132" t="str">
        <f>_xll.qlSimpleQuote(C37,,RateTickValue,Permanent,EvaluationDate,ObjectOverwrite)</f>
        <v>EUR9MD_SYNTH1Y_Quote#0000</v>
      </c>
      <c r="E37" s="349" t="str">
        <f>_xll.ohRangeRetrieveError(D37)</f>
        <v/>
      </c>
      <c r="F37" s="55"/>
      <c r="G37" s="118" t="s">
        <v>76</v>
      </c>
      <c r="H37" s="93">
        <f>'1YSynthDepo'!C45</f>
        <v>3.5246192513979009E-3</v>
      </c>
      <c r="I37" s="56"/>
      <c r="J37" s="98">
        <v>3.5246192513979009E-3</v>
      </c>
      <c r="K37" s="54"/>
      <c r="L37" s="101">
        <v>3.5246192513979009E-3</v>
      </c>
      <c r="M37" s="102">
        <f>_xll.qlSimpleQuoteSetValue(D37,ROUND($L37,6),EvaluationDate)</f>
        <v>0</v>
      </c>
      <c r="N37" s="57"/>
    </row>
    <row r="38" spans="1:14" x14ac:dyDescent="0.2">
      <c r="A38" s="146"/>
      <c r="B38" s="131" t="s">
        <v>77</v>
      </c>
      <c r="C38" s="51" t="str">
        <f t="shared" si="4"/>
        <v>EUR10MD_SYNTH1Y_Quote</v>
      </c>
      <c r="D38" s="132" t="str">
        <f>_xll.qlSimpleQuote(C38,,RateTickValue,Permanent,EvaluationDate,ObjectOverwrite)</f>
        <v>EUR10MD_SYNTH1Y_Quote#0000</v>
      </c>
      <c r="E38" s="349" t="str">
        <f>_xll.ohRangeRetrieveError(D38)</f>
        <v/>
      </c>
      <c r="F38" s="55"/>
      <c r="G38" s="118" t="s">
        <v>77</v>
      </c>
      <c r="H38" s="93">
        <f>'1YSynthDepo'!C46</f>
        <v>3.5124690786614873E-3</v>
      </c>
      <c r="I38" s="56"/>
      <c r="J38" s="98">
        <v>3.5124690786614873E-3</v>
      </c>
      <c r="K38" s="54"/>
      <c r="L38" s="101">
        <v>3.5124690786614873E-3</v>
      </c>
      <c r="M38" s="102">
        <f>_xll.qlSimpleQuoteSetValue(D38,ROUND($L38,6),EvaluationDate)</f>
        <v>0</v>
      </c>
      <c r="N38" s="57"/>
    </row>
    <row r="39" spans="1:14" x14ac:dyDescent="0.2">
      <c r="A39" s="143"/>
      <c r="B39" s="131" t="s">
        <v>78</v>
      </c>
      <c r="C39" s="51" t="str">
        <f t="shared" si="4"/>
        <v>EUR11MD_SYNTH1Y_Quote</v>
      </c>
      <c r="D39" s="132" t="str">
        <f>_xll.qlSimpleQuote(C39,,RateTickValue,Permanent,EvaluationDate,ObjectOverwrite)</f>
        <v>EUR11MD_SYNTH1Y_Quote#0000</v>
      </c>
      <c r="E39" s="349" t="str">
        <f>_xll.ohRangeRetrieveError(D39)</f>
        <v/>
      </c>
      <c r="F39" s="55"/>
      <c r="G39" s="118" t="s">
        <v>78</v>
      </c>
      <c r="H39" s="93">
        <f>'1YSynthDepo'!C47</f>
        <v>3.526495177091726E-3</v>
      </c>
      <c r="I39" s="56"/>
      <c r="J39" s="98">
        <v>3.526495177091726E-3</v>
      </c>
      <c r="K39" s="54"/>
      <c r="L39" s="101">
        <v>3.526495177091726E-3</v>
      </c>
      <c r="M39" s="102">
        <f>_xll.qlSimpleQuoteSetValue(D39,ROUND($L39,6),EvaluationDate)</f>
        <v>0</v>
      </c>
      <c r="N39" s="57"/>
    </row>
    <row r="40" spans="1:14" ht="12" thickBot="1" x14ac:dyDescent="0.25">
      <c r="A40" s="147"/>
      <c r="B40" s="136" t="s">
        <v>79</v>
      </c>
      <c r="C40" s="91" t="str">
        <f t="shared" si="4"/>
        <v>EUR1YD_SYNTH1Y_Quote</v>
      </c>
      <c r="D40" s="141" t="str">
        <f>_xll.qlSimpleQuote(C40,,RateTickValue,Permanent,EvaluationDate,ObjectOverwrite)</f>
        <v>EUR1YD_SYNTH1Y_Quote#0000</v>
      </c>
      <c r="E40" s="350" t="str">
        <f>_xll.ohRangeRetrieveError(D40)</f>
        <v/>
      </c>
      <c r="F40" s="55"/>
      <c r="G40" s="148" t="s">
        <v>79</v>
      </c>
      <c r="H40" s="97">
        <f>'1YSynthDepo'!C48</f>
        <v>3.5462405279165373E-3</v>
      </c>
      <c r="I40" s="56"/>
      <c r="J40" s="100">
        <v>3.5462405279165373E-3</v>
      </c>
      <c r="K40" s="54"/>
      <c r="L40" s="105">
        <v>3.5462405279165373E-3</v>
      </c>
      <c r="M40" s="106">
        <f>_xll.qlSimpleQuoteSetValue(D40,ROUND($L40,6),EvaluationDate)</f>
        <v>0</v>
      </c>
      <c r="N40" s="153"/>
    </row>
    <row r="41" spans="1:14" x14ac:dyDescent="0.2">
      <c r="A41" s="345">
        <v>1</v>
      </c>
      <c r="B41" s="131" t="str">
        <f t="shared" ref="B41:B84" si="5">A41&amp;"x"&amp;A41+Months12M&amp;"F"</f>
        <v>1x13F</v>
      </c>
      <c r="C41" s="51" t="str">
        <f t="shared" ref="C41:C84" si="6">Currency&amp;$B41&amp;"_SYNTH"&amp;"1Y"&amp;"_Quote"</f>
        <v>EUR1x13F_SYNTH1Y_Quote</v>
      </c>
      <c r="D41" s="132" t="str">
        <f>_xll.qlSimpleQuote(C41,,RateTickValue,Permanent,Trigger,ObjectOverwrite)</f>
        <v>EUR1x13F_SYNTH1Y_Quote#0000</v>
      </c>
      <c r="E41" s="349" t="str">
        <f>_xll.ohRangeRetrieveError(D41)</f>
        <v/>
      </c>
      <c r="F41" s="53">
        <v>1</v>
      </c>
      <c r="G41" s="120" t="str">
        <f t="shared" ref="G41:G84" si="7">F41&amp;"x"&amp;(F41+Months12M)&amp;"F"</f>
        <v>1x13F</v>
      </c>
      <c r="H41" s="121">
        <f>SynthFra!H3</f>
        <v>3.5154655213764001E-3</v>
      </c>
      <c r="I41" s="64"/>
      <c r="J41" s="124">
        <v>3.5154655213764001E-3</v>
      </c>
      <c r="K41" s="65"/>
      <c r="L41" s="126">
        <v>3.5154655213764001E-3</v>
      </c>
      <c r="M41" s="127">
        <f>_xll.qlSimpleQuoteSetValue(D41,ROUND(L41,6),EvaluationDate)</f>
        <v>0</v>
      </c>
      <c r="N41" s="153">
        <f>_xll.ohTrigger(M41:M84)</f>
        <v>4</v>
      </c>
    </row>
    <row r="42" spans="1:14" x14ac:dyDescent="0.2">
      <c r="A42" s="345">
        <v>2</v>
      </c>
      <c r="B42" s="131" t="str">
        <f t="shared" si="5"/>
        <v>2x14F</v>
      </c>
      <c r="C42" s="51" t="str">
        <f t="shared" si="6"/>
        <v>EUR2x14F_SYNTH1Y_Quote</v>
      </c>
      <c r="D42" s="132" t="str">
        <f>_xll.qlSimpleQuote(C42,,RateTickValue,Permanent,Trigger,ObjectOverwrite)</f>
        <v>EUR2x14F_SYNTH1Y_Quote#0000</v>
      </c>
      <c r="E42" s="349" t="str">
        <f>_xll.ohRangeRetrieveError(D42)</f>
        <v/>
      </c>
      <c r="F42" s="53">
        <v>2</v>
      </c>
      <c r="G42" s="120" t="str">
        <f t="shared" si="7"/>
        <v>2x14F</v>
      </c>
      <c r="H42" s="121">
        <f>SynthFra!H4</f>
        <v>3.532295049804414E-3</v>
      </c>
      <c r="I42" s="65"/>
      <c r="J42" s="124">
        <v>3.532295049804414E-3</v>
      </c>
      <c r="K42" s="65"/>
      <c r="L42" s="126">
        <v>3.532295049804414E-3</v>
      </c>
      <c r="M42" s="127">
        <f>_xll.qlSimpleQuoteSetValue(D42,ROUND(L42,6),EvaluationDate)</f>
        <v>0</v>
      </c>
      <c r="N42" s="57"/>
    </row>
    <row r="43" spans="1:14" x14ac:dyDescent="0.2">
      <c r="A43" s="345">
        <v>3</v>
      </c>
      <c r="B43" s="131" t="str">
        <f t="shared" si="5"/>
        <v>3x15F</v>
      </c>
      <c r="C43" s="51" t="str">
        <f t="shared" si="6"/>
        <v>EUR3x15F_SYNTH1Y_Quote</v>
      </c>
      <c r="D43" s="132" t="str">
        <f>_xll.qlSimpleQuote(C43,,RateTickValue,Permanent,Trigger,ObjectOverwrite)</f>
        <v>EUR3x15F_SYNTH1Y_Quote#0000</v>
      </c>
      <c r="E43" s="349" t="str">
        <f>_xll.ohRangeRetrieveError(D43)</f>
        <v/>
      </c>
      <c r="F43" s="53">
        <v>3</v>
      </c>
      <c r="G43" s="120" t="str">
        <f t="shared" si="7"/>
        <v>3x15F</v>
      </c>
      <c r="H43" s="121">
        <f>SynthFra!H5</f>
        <v>3.4850405815286247E-3</v>
      </c>
      <c r="I43" s="65"/>
      <c r="J43" s="124">
        <v>3.4850405815286247E-3</v>
      </c>
      <c r="K43" s="65"/>
      <c r="L43" s="126">
        <v>3.4850405815286247E-3</v>
      </c>
      <c r="M43" s="127">
        <f>_xll.qlSimpleQuoteSetValue(D43,ROUND(L43,6),EvaluationDate)</f>
        <v>0</v>
      </c>
      <c r="N43" s="57"/>
    </row>
    <row r="44" spans="1:14" x14ac:dyDescent="0.2">
      <c r="A44" s="345">
        <v>4</v>
      </c>
      <c r="B44" s="131" t="str">
        <f t="shared" si="5"/>
        <v>4x16F</v>
      </c>
      <c r="C44" s="51" t="str">
        <f t="shared" si="6"/>
        <v>EUR4x16F_SYNTH1Y_Quote</v>
      </c>
      <c r="D44" s="132" t="str">
        <f>_xll.qlSimpleQuote(C44,,RateTickValue,Permanent,Trigger,ObjectOverwrite)</f>
        <v>EUR4x16F_SYNTH1Y_Quote#0000</v>
      </c>
      <c r="E44" s="349" t="str">
        <f>_xll.ohRangeRetrieveError(D44)</f>
        <v/>
      </c>
      <c r="F44" s="53">
        <v>4</v>
      </c>
      <c r="G44" s="120" t="str">
        <f t="shared" si="7"/>
        <v>4x16F</v>
      </c>
      <c r="H44" s="121">
        <f>SynthFra!H6</f>
        <v>3.4415012724434762E-3</v>
      </c>
      <c r="I44" s="65"/>
      <c r="J44" s="124">
        <v>3.4415012724434762E-3</v>
      </c>
      <c r="K44" s="65"/>
      <c r="L44" s="126">
        <v>3.4415012724434762E-3</v>
      </c>
      <c r="M44" s="127">
        <f>_xll.qlSimpleQuoteSetValue(D44,ROUND(L44,6),EvaluationDate)</f>
        <v>0</v>
      </c>
      <c r="N44" s="57"/>
    </row>
    <row r="45" spans="1:14" x14ac:dyDescent="0.2">
      <c r="A45" s="345">
        <v>5</v>
      </c>
      <c r="B45" s="131" t="str">
        <f t="shared" si="5"/>
        <v>5x17F</v>
      </c>
      <c r="C45" s="51" t="str">
        <f t="shared" si="6"/>
        <v>EUR5x17F_SYNTH1Y_Quote</v>
      </c>
      <c r="D45" s="132" t="str">
        <f>_xll.qlSimpleQuote(C45,,RateTickValue,Permanent,Trigger,ObjectOverwrite)</f>
        <v>EUR5x17F_SYNTH1Y_Quote#0000</v>
      </c>
      <c r="E45" s="349" t="str">
        <f>_xll.ohRangeRetrieveError(D45)</f>
        <v/>
      </c>
      <c r="F45" s="53">
        <v>5</v>
      </c>
      <c r="G45" s="120" t="str">
        <f t="shared" si="7"/>
        <v>5x17F</v>
      </c>
      <c r="H45" s="121">
        <f>SynthFra!H7</f>
        <v>3.4396668017846748E-3</v>
      </c>
      <c r="I45" s="65"/>
      <c r="J45" s="124">
        <v>3.4396668017846748E-3</v>
      </c>
      <c r="K45" s="65"/>
      <c r="L45" s="126">
        <v>3.4396668017846748E-3</v>
      </c>
      <c r="M45" s="127">
        <f>_xll.qlSimpleQuoteSetValue(D45,ROUND(L45,6),EvaluationDate)</f>
        <v>0</v>
      </c>
      <c r="N45" s="57"/>
    </row>
    <row r="46" spans="1:14" x14ac:dyDescent="0.2">
      <c r="A46" s="345">
        <v>6</v>
      </c>
      <c r="B46" s="131" t="str">
        <f t="shared" si="5"/>
        <v>6x18F</v>
      </c>
      <c r="C46" s="51" t="str">
        <f t="shared" si="6"/>
        <v>EUR6x18F_SYNTH1Y_Quote</v>
      </c>
      <c r="D46" s="132" t="str">
        <f>_xll.qlSimpleQuote(C46,,RateTickValue,Permanent,Trigger,ObjectOverwrite)</f>
        <v>EUR6x18F_SYNTH1Y_Quote#0000</v>
      </c>
      <c r="E46" s="349" t="str">
        <f>_xll.ohRangeRetrieveError(D46)</f>
        <v/>
      </c>
      <c r="F46" s="53">
        <v>6</v>
      </c>
      <c r="G46" s="120" t="str">
        <f t="shared" si="7"/>
        <v>6x18F</v>
      </c>
      <c r="H46" s="121">
        <f>SynthFra!H8</f>
        <v>3.4605640887299519E-3</v>
      </c>
      <c r="I46" s="65"/>
      <c r="J46" s="124">
        <v>3.4605640887299519E-3</v>
      </c>
      <c r="K46" s="65"/>
      <c r="L46" s="126">
        <v>3.4605640887299519E-3</v>
      </c>
      <c r="M46" s="127">
        <f>_xll.qlSimpleQuoteSetValue(D46,ROUND(L46,6),EvaluationDate)</f>
        <v>0</v>
      </c>
      <c r="N46" s="57"/>
    </row>
    <row r="47" spans="1:14" x14ac:dyDescent="0.2">
      <c r="A47" s="345">
        <v>7</v>
      </c>
      <c r="B47" s="131" t="str">
        <f t="shared" si="5"/>
        <v>7x19F</v>
      </c>
      <c r="C47" s="51" t="str">
        <f t="shared" si="6"/>
        <v>EUR7x19F_SYNTH1Y_Quote</v>
      </c>
      <c r="D47" s="132" t="str">
        <f>_xll.qlSimpleQuote(C47,,RateTickValue,Permanent,Trigger,ObjectOverwrite)</f>
        <v>EUR7x19F_SYNTH1Y_Quote#0000</v>
      </c>
      <c r="E47" s="349" t="str">
        <f>_xll.ohRangeRetrieveError(D47)</f>
        <v/>
      </c>
      <c r="F47" s="53">
        <v>7</v>
      </c>
      <c r="G47" s="120" t="str">
        <f t="shared" si="7"/>
        <v>7x19F</v>
      </c>
      <c r="H47" s="121">
        <f>SynthFra!H9</f>
        <v>3.4944777323652411E-3</v>
      </c>
      <c r="I47" s="65"/>
      <c r="J47" s="124">
        <v>3.4944777323652411E-3</v>
      </c>
      <c r="K47" s="65"/>
      <c r="L47" s="126">
        <v>3.4944777323652411E-3</v>
      </c>
      <c r="M47" s="127">
        <f>_xll.qlSimpleQuoteSetValue(D47,ROUND(L47,6),EvaluationDate)</f>
        <v>0</v>
      </c>
      <c r="N47" s="57"/>
    </row>
    <row r="48" spans="1:14" x14ac:dyDescent="0.2">
      <c r="A48" s="345">
        <v>8</v>
      </c>
      <c r="B48" s="131" t="str">
        <f t="shared" si="5"/>
        <v>8x20F</v>
      </c>
      <c r="C48" s="51" t="str">
        <f t="shared" si="6"/>
        <v>EUR8x20F_SYNTH1Y_Quote</v>
      </c>
      <c r="D48" s="132" t="str">
        <f>_xll.qlSimpleQuote(C48,,RateTickValue,Permanent,Trigger,ObjectOverwrite)</f>
        <v>EUR8x20F_SYNTH1Y_Quote#0000</v>
      </c>
      <c r="E48" s="349" t="str">
        <f>_xll.ohRangeRetrieveError(D48)</f>
        <v/>
      </c>
      <c r="F48" s="53">
        <v>8</v>
      </c>
      <c r="G48" s="120" t="str">
        <f t="shared" si="7"/>
        <v>8x20F</v>
      </c>
      <c r="H48" s="121">
        <f>SynthFra!H10</f>
        <v>3.5321172705571544E-3</v>
      </c>
      <c r="I48" s="65"/>
      <c r="J48" s="124">
        <v>3.5321172705571544E-3</v>
      </c>
      <c r="K48" s="65"/>
      <c r="L48" s="126">
        <v>3.5321172705571544E-3</v>
      </c>
      <c r="M48" s="127">
        <f>_xll.qlSimpleQuoteSetValue(D48,ROUND(L48,6),EvaluationDate)</f>
        <v>0</v>
      </c>
      <c r="N48" s="57"/>
    </row>
    <row r="49" spans="1:14" x14ac:dyDescent="0.2">
      <c r="A49" s="345">
        <v>9</v>
      </c>
      <c r="B49" s="131" t="str">
        <f t="shared" si="5"/>
        <v>9x21F</v>
      </c>
      <c r="C49" s="51" t="str">
        <f t="shared" si="6"/>
        <v>EUR9x21F_SYNTH1Y_Quote</v>
      </c>
      <c r="D49" s="132" t="str">
        <f>_xll.qlSimpleQuote(C49,,RateTickValue,Permanent,Trigger,ObjectOverwrite)</f>
        <v>EUR9x21F_SYNTH1Y_Quote#0000</v>
      </c>
      <c r="E49" s="349" t="str">
        <f>_xll.ohRangeRetrieveError(D49)</f>
        <v/>
      </c>
      <c r="F49" s="53">
        <v>9</v>
      </c>
      <c r="G49" s="120" t="str">
        <f t="shared" si="7"/>
        <v>9x21F</v>
      </c>
      <c r="H49" s="121">
        <f>SynthFra!H11</f>
        <v>3.5813365788215775E-3</v>
      </c>
      <c r="I49" s="65"/>
      <c r="J49" s="124">
        <v>3.5813365788215775E-3</v>
      </c>
      <c r="K49" s="65"/>
      <c r="L49" s="126">
        <v>3.5813365788215775E-3</v>
      </c>
      <c r="M49" s="127">
        <f>_xll.qlSimpleQuoteSetValue(D49,ROUND(L49,6),EvaluationDate)</f>
        <v>0</v>
      </c>
      <c r="N49" s="57"/>
    </row>
    <row r="50" spans="1:14" x14ac:dyDescent="0.2">
      <c r="A50" s="345">
        <v>10</v>
      </c>
      <c r="B50" s="131" t="str">
        <f t="shared" si="5"/>
        <v>10x22F</v>
      </c>
      <c r="C50" s="51" t="str">
        <f t="shared" si="6"/>
        <v>EUR10x22F_SYNTH1Y_Quote</v>
      </c>
      <c r="D50" s="132" t="str">
        <f>_xll.qlSimpleQuote(C50,,RateTickValue,Permanent,Trigger,ObjectOverwrite)</f>
        <v>EUR10x22F_SYNTH1Y_Quote#0000</v>
      </c>
      <c r="E50" s="349" t="str">
        <f>_xll.ohRangeRetrieveError(D50)</f>
        <v/>
      </c>
      <c r="F50" s="53">
        <v>10</v>
      </c>
      <c r="G50" s="120" t="str">
        <f t="shared" si="7"/>
        <v>10x22F</v>
      </c>
      <c r="H50" s="121">
        <f>SynthFra!H12</f>
        <v>3.6543872266933592E-3</v>
      </c>
      <c r="I50" s="65"/>
      <c r="J50" s="124">
        <v>3.6543872266933592E-3</v>
      </c>
      <c r="K50" s="65"/>
      <c r="L50" s="126">
        <v>3.6543872266933592E-3</v>
      </c>
      <c r="M50" s="127">
        <f>_xll.qlSimpleQuoteSetValue(D50,ROUND(L50,6),EvaluationDate)</f>
        <v>0</v>
      </c>
      <c r="N50" s="57"/>
    </row>
    <row r="51" spans="1:14" x14ac:dyDescent="0.2">
      <c r="A51" s="345">
        <v>11</v>
      </c>
      <c r="B51" s="131" t="str">
        <f t="shared" si="5"/>
        <v>11x23F</v>
      </c>
      <c r="C51" s="51" t="str">
        <f t="shared" si="6"/>
        <v>EUR11x23F_SYNTH1Y_Quote</v>
      </c>
      <c r="D51" s="132" t="str">
        <f>_xll.qlSimpleQuote(C51,,RateTickValue,Permanent,Trigger,ObjectOverwrite)</f>
        <v>EUR11x23F_SYNTH1Y_Quote#0000</v>
      </c>
      <c r="E51" s="349" t="str">
        <f>_xll.ohRangeRetrieveError(D51)</f>
        <v/>
      </c>
      <c r="F51" s="53">
        <v>11</v>
      </c>
      <c r="G51" s="120" t="str">
        <f t="shared" si="7"/>
        <v>11x23F</v>
      </c>
      <c r="H51" s="121">
        <f>SynthFra!H13</f>
        <v>3.7194370522021635E-3</v>
      </c>
      <c r="I51" s="65"/>
      <c r="J51" s="124">
        <v>3.7194370522021635E-3</v>
      </c>
      <c r="K51" s="65"/>
      <c r="L51" s="126">
        <v>3.7194370522021635E-3</v>
      </c>
      <c r="M51" s="127">
        <f>_xll.qlSimpleQuoteSetValue(D51,ROUND(L51,6),EvaluationDate)</f>
        <v>0</v>
      </c>
      <c r="N51" s="57"/>
    </row>
    <row r="52" spans="1:14" x14ac:dyDescent="0.2">
      <c r="A52" s="345">
        <v>13</v>
      </c>
      <c r="B52" s="131" t="str">
        <f t="shared" si="5"/>
        <v>13x25F</v>
      </c>
      <c r="C52" s="51" t="str">
        <f t="shared" si="6"/>
        <v>EUR13x25F_SYNTH1Y_Quote</v>
      </c>
      <c r="D52" s="132" t="str">
        <f>_xll.qlSimpleQuote(C52,,RateTickValue,Permanent,Trigger,ObjectOverwrite)</f>
        <v>EUR13x25F_SYNTH1Y_Quote#0000</v>
      </c>
      <c r="E52" s="349" t="str">
        <f>_xll.ohRangeRetrieveError(D52)</f>
        <v/>
      </c>
      <c r="F52" s="53">
        <v>13</v>
      </c>
      <c r="G52" s="120" t="str">
        <f t="shared" si="7"/>
        <v>13x25F</v>
      </c>
      <c r="H52" s="121">
        <f>SynthFra!H15</f>
        <v>3.8720283583146007E-3</v>
      </c>
      <c r="I52" s="65"/>
      <c r="J52" s="124">
        <v>3.8720283583146007E-3</v>
      </c>
      <c r="K52" s="65"/>
      <c r="L52" s="126">
        <v>3.8720283583146007E-3</v>
      </c>
      <c r="M52" s="127">
        <f>_xll.qlSimpleQuoteSetValue(D52,ROUND(L52,6),EvaluationDate)</f>
        <v>0</v>
      </c>
      <c r="N52" s="57"/>
    </row>
    <row r="53" spans="1:14" x14ac:dyDescent="0.2">
      <c r="A53" s="345">
        <v>14</v>
      </c>
      <c r="B53" s="131" t="str">
        <f t="shared" si="5"/>
        <v>14x26F</v>
      </c>
      <c r="C53" s="51" t="str">
        <f t="shared" si="6"/>
        <v>EUR14x26F_SYNTH1Y_Quote</v>
      </c>
      <c r="D53" s="132" t="str">
        <f>_xll.qlSimpleQuote(C53,,RateTickValue,Permanent,Trigger,ObjectOverwrite)</f>
        <v>EUR14x26F_SYNTH1Y_Quote#0000</v>
      </c>
      <c r="E53" s="349" t="str">
        <f>_xll.ohRangeRetrieveError(D53)</f>
        <v/>
      </c>
      <c r="F53" s="53">
        <v>14</v>
      </c>
      <c r="G53" s="120" t="str">
        <f t="shared" si="7"/>
        <v>14x26F</v>
      </c>
      <c r="H53" s="121">
        <f>SynthFra!H16</f>
        <v>3.9171599819746638E-3</v>
      </c>
      <c r="I53" s="65"/>
      <c r="J53" s="124">
        <v>3.9171599819746638E-3</v>
      </c>
      <c r="K53" s="65"/>
      <c r="L53" s="126">
        <v>3.9171599819746638E-3</v>
      </c>
      <c r="M53" s="127">
        <f>_xll.qlSimpleQuoteSetValue(D53,ROUND(L53,6),EvaluationDate)</f>
        <v>0</v>
      </c>
      <c r="N53" s="57"/>
    </row>
    <row r="54" spans="1:14" x14ac:dyDescent="0.2">
      <c r="A54" s="345">
        <v>15</v>
      </c>
      <c r="B54" s="131" t="str">
        <f t="shared" si="5"/>
        <v>15x27F</v>
      </c>
      <c r="C54" s="51" t="str">
        <f t="shared" si="6"/>
        <v>EUR15x27F_SYNTH1Y_Quote</v>
      </c>
      <c r="D54" s="132" t="str">
        <f>_xll.qlSimpleQuote(C54,,RateTickValue,Permanent,Trigger,ObjectOverwrite)</f>
        <v>EUR15x27F_SYNTH1Y_Quote#0000</v>
      </c>
      <c r="E54" s="349" t="str">
        <f>_xll.ohRangeRetrieveError(D54)</f>
        <v/>
      </c>
      <c r="F54" s="53">
        <v>15</v>
      </c>
      <c r="G54" s="120" t="str">
        <f t="shared" si="7"/>
        <v>15x27F</v>
      </c>
      <c r="H54" s="121">
        <f>SynthFra!H17</f>
        <v>4.0267198538210588E-3</v>
      </c>
      <c r="I54" s="65"/>
      <c r="J54" s="124">
        <v>4.0267198538210588E-3</v>
      </c>
      <c r="K54" s="65"/>
      <c r="L54" s="126">
        <v>4.0267198538210588E-3</v>
      </c>
      <c r="M54" s="127">
        <f>_xll.qlSimpleQuoteSetValue(D54,ROUND(L54,6),EvaluationDate)</f>
        <v>0</v>
      </c>
      <c r="N54" s="57"/>
    </row>
    <row r="55" spans="1:14" x14ac:dyDescent="0.2">
      <c r="A55" s="345">
        <v>16</v>
      </c>
      <c r="B55" s="131" t="str">
        <f t="shared" si="5"/>
        <v>16x28F</v>
      </c>
      <c r="C55" s="51" t="str">
        <f t="shared" si="6"/>
        <v>EUR16x28F_SYNTH1Y_Quote</v>
      </c>
      <c r="D55" s="132" t="str">
        <f>_xll.qlSimpleQuote(C55,,RateTickValue,Permanent,Trigger,ObjectOverwrite)</f>
        <v>EUR16x28F_SYNTH1Y_Quote#0000</v>
      </c>
      <c r="E55" s="349" t="str">
        <f>_xll.ohRangeRetrieveError(D55)</f>
        <v/>
      </c>
      <c r="F55" s="53">
        <v>16</v>
      </c>
      <c r="G55" s="120" t="str">
        <f t="shared" si="7"/>
        <v>16x28F</v>
      </c>
      <c r="H55" s="121">
        <f>SynthFra!H18</f>
        <v>4.1329970922189185E-3</v>
      </c>
      <c r="I55" s="65"/>
      <c r="J55" s="124">
        <v>4.1329970922189185E-3</v>
      </c>
      <c r="K55" s="65"/>
      <c r="L55" s="126">
        <v>4.1329970922189185E-3</v>
      </c>
      <c r="M55" s="127">
        <f>_xll.qlSimpleQuoteSetValue(D55,ROUND(L55,6),EvaluationDate)</f>
        <v>0</v>
      </c>
      <c r="N55" s="57"/>
    </row>
    <row r="56" spans="1:14" x14ac:dyDescent="0.2">
      <c r="A56" s="345">
        <v>17</v>
      </c>
      <c r="B56" s="131" t="str">
        <f t="shared" si="5"/>
        <v>17x29F</v>
      </c>
      <c r="C56" s="51" t="str">
        <f t="shared" si="6"/>
        <v>EUR17x29F_SYNTH1Y_Quote</v>
      </c>
      <c r="D56" s="132" t="str">
        <f>_xll.qlSimpleQuote(C56,,RateTickValue,Permanent,Trigger,ObjectOverwrite)</f>
        <v>EUR17x29F_SYNTH1Y_Quote#0000</v>
      </c>
      <c r="E56" s="349" t="str">
        <f>_xll.ohRangeRetrieveError(D56)</f>
        <v/>
      </c>
      <c r="F56" s="53">
        <v>17</v>
      </c>
      <c r="G56" s="120" t="str">
        <f t="shared" si="7"/>
        <v>17x29F</v>
      </c>
      <c r="H56" s="121">
        <f>SynthFra!H19</f>
        <v>4.2134721254825282E-3</v>
      </c>
      <c r="I56" s="65"/>
      <c r="J56" s="124">
        <v>4.2134721254825282E-3</v>
      </c>
      <c r="K56" s="65"/>
      <c r="L56" s="126">
        <v>4.2134721254825282E-3</v>
      </c>
      <c r="M56" s="127">
        <f>_xll.qlSimpleQuoteSetValue(D56,ROUND(L56,6),EvaluationDate)</f>
        <v>0</v>
      </c>
      <c r="N56" s="57"/>
    </row>
    <row r="57" spans="1:14" x14ac:dyDescent="0.2">
      <c r="A57" s="345">
        <v>18</v>
      </c>
      <c r="B57" s="131" t="str">
        <f t="shared" si="5"/>
        <v>18x30F</v>
      </c>
      <c r="C57" s="51" t="str">
        <f t="shared" si="6"/>
        <v>EUR18x30F_SYNTH1Y_Quote</v>
      </c>
      <c r="D57" s="132" t="str">
        <f>_xll.qlSimpleQuote(C57,,RateTickValue,Permanent,Trigger,ObjectOverwrite)</f>
        <v>EUR18x30F_SYNTH1Y_Quote#0000</v>
      </c>
      <c r="E57" s="349" t="str">
        <f>_xll.ohRangeRetrieveError(D57)</f>
        <v/>
      </c>
      <c r="F57" s="53">
        <v>18</v>
      </c>
      <c r="G57" s="120" t="str">
        <f t="shared" si="7"/>
        <v>18x30F</v>
      </c>
      <c r="H57" s="121">
        <f>SynthFra!H20</f>
        <v>4.3008791705088749E-3</v>
      </c>
      <c r="I57" s="65"/>
      <c r="J57" s="124">
        <v>4.3008791705088749E-3</v>
      </c>
      <c r="K57" s="65"/>
      <c r="L57" s="126">
        <v>4.3008791705088749E-3</v>
      </c>
      <c r="M57" s="127">
        <f>_xll.qlSimpleQuoteSetValue(D57,ROUND(L57,6),EvaluationDate)</f>
        <v>0</v>
      </c>
      <c r="N57" s="57"/>
    </row>
    <row r="58" spans="1:14" x14ac:dyDescent="0.2">
      <c r="A58" s="345">
        <v>19</v>
      </c>
      <c r="B58" s="131" t="str">
        <f t="shared" si="5"/>
        <v>19x31F</v>
      </c>
      <c r="C58" s="51" t="str">
        <f t="shared" si="6"/>
        <v>EUR19x31F_SYNTH1Y_Quote</v>
      </c>
      <c r="D58" s="132" t="str">
        <f>_xll.qlSimpleQuote(C58,,RateTickValue,Permanent,Trigger,ObjectOverwrite)</f>
        <v>EUR19x31F_SYNTH1Y_Quote#0000</v>
      </c>
      <c r="E58" s="349" t="str">
        <f>_xll.ohRangeRetrieveError(D58)</f>
        <v/>
      </c>
      <c r="F58" s="53">
        <v>19</v>
      </c>
      <c r="G58" s="120" t="str">
        <f t="shared" si="7"/>
        <v>19x31F</v>
      </c>
      <c r="H58" s="121">
        <f>SynthFra!H21</f>
        <v>4.4018605292064873E-3</v>
      </c>
      <c r="I58" s="65"/>
      <c r="J58" s="124">
        <v>4.4018605292064873E-3</v>
      </c>
      <c r="K58" s="65"/>
      <c r="L58" s="126">
        <v>4.4018605292064873E-3</v>
      </c>
      <c r="M58" s="127">
        <f>_xll.qlSimpleQuoteSetValue(D58,ROUND(L58,6),EvaluationDate)</f>
        <v>0</v>
      </c>
      <c r="N58" s="57"/>
    </row>
    <row r="59" spans="1:14" x14ac:dyDescent="0.2">
      <c r="A59" s="345">
        <v>20</v>
      </c>
      <c r="B59" s="131" t="str">
        <f t="shared" si="5"/>
        <v>20x32F</v>
      </c>
      <c r="C59" s="51" t="str">
        <f t="shared" si="6"/>
        <v>EUR20x32F_SYNTH1Y_Quote</v>
      </c>
      <c r="D59" s="132" t="str">
        <f>_xll.qlSimpleQuote(C59,,RateTickValue,Permanent,Trigger,ObjectOverwrite)</f>
        <v>EUR20x32F_SYNTH1Y_Quote#0000</v>
      </c>
      <c r="E59" s="349" t="str">
        <f>_xll.ohRangeRetrieveError(D59)</f>
        <v/>
      </c>
      <c r="F59" s="53">
        <v>20</v>
      </c>
      <c r="G59" s="120" t="str">
        <f t="shared" si="7"/>
        <v>20x32F</v>
      </c>
      <c r="H59" s="121">
        <f>SynthFra!H22</f>
        <v>4.4919660238962921E-3</v>
      </c>
      <c r="I59" s="65"/>
      <c r="J59" s="124">
        <v>4.4919660238962921E-3</v>
      </c>
      <c r="K59" s="65"/>
      <c r="L59" s="126">
        <v>4.4919660238962921E-3</v>
      </c>
      <c r="M59" s="127">
        <f>_xll.qlSimpleQuoteSetValue(D59,ROUND(L59,6),EvaluationDate)</f>
        <v>0</v>
      </c>
      <c r="N59" s="57"/>
    </row>
    <row r="60" spans="1:14" x14ac:dyDescent="0.2">
      <c r="A60" s="345">
        <v>21</v>
      </c>
      <c r="B60" s="131" t="str">
        <f t="shared" si="5"/>
        <v>21x33F</v>
      </c>
      <c r="C60" s="51" t="str">
        <f t="shared" si="6"/>
        <v>EUR21x33F_SYNTH1Y_Quote</v>
      </c>
      <c r="D60" s="132" t="str">
        <f>_xll.qlSimpleQuote(C60,,RateTickValue,Permanent,Trigger,ObjectOverwrite)</f>
        <v>EUR21x33F_SYNTH1Y_Quote#0000</v>
      </c>
      <c r="E60" s="349" t="str">
        <f>_xll.ohRangeRetrieveError(D60)</f>
        <v/>
      </c>
      <c r="F60" s="53">
        <v>21</v>
      </c>
      <c r="G60" s="120" t="str">
        <f t="shared" si="7"/>
        <v>21x33F</v>
      </c>
      <c r="H60" s="121">
        <f>SynthFra!H23</f>
        <v>4.5954939536650523E-3</v>
      </c>
      <c r="I60" s="65"/>
      <c r="J60" s="124">
        <v>4.5954939536650523E-3</v>
      </c>
      <c r="K60" s="65"/>
      <c r="L60" s="126">
        <v>4.5954939536650523E-3</v>
      </c>
      <c r="M60" s="127">
        <f>_xll.qlSimpleQuoteSetValue(D60,ROUND(L60,6),EvaluationDate)</f>
        <v>0</v>
      </c>
      <c r="N60" s="57"/>
    </row>
    <row r="61" spans="1:14" x14ac:dyDescent="0.2">
      <c r="A61" s="345">
        <v>22</v>
      </c>
      <c r="B61" s="131" t="str">
        <f t="shared" si="5"/>
        <v>22x34F</v>
      </c>
      <c r="C61" s="51" t="str">
        <f t="shared" si="6"/>
        <v>EUR22x34F_SYNTH1Y_Quote</v>
      </c>
      <c r="D61" s="132" t="str">
        <f>_xll.qlSimpleQuote(C61,,RateTickValue,Permanent,Trigger,ObjectOverwrite)</f>
        <v>EUR22x34F_SYNTH1Y_Quote#0000</v>
      </c>
      <c r="E61" s="349" t="str">
        <f>_xll.ohRangeRetrieveError(D61)</f>
        <v/>
      </c>
      <c r="F61" s="53">
        <v>22</v>
      </c>
      <c r="G61" s="120" t="str">
        <f t="shared" si="7"/>
        <v>22x34F</v>
      </c>
      <c r="H61" s="121">
        <f>SynthFra!H24</f>
        <v>4.7058631429596973E-3</v>
      </c>
      <c r="I61" s="65"/>
      <c r="J61" s="124">
        <v>4.7058631429596973E-3</v>
      </c>
      <c r="K61" s="65"/>
      <c r="L61" s="126">
        <v>4.7058631429596973E-3</v>
      </c>
      <c r="M61" s="127">
        <f>_xll.qlSimpleQuoteSetValue(D61,ROUND(L61,6),EvaluationDate)</f>
        <v>0</v>
      </c>
      <c r="N61" s="57"/>
    </row>
    <row r="62" spans="1:14" x14ac:dyDescent="0.2">
      <c r="A62" s="345">
        <v>23</v>
      </c>
      <c r="B62" s="131" t="str">
        <f t="shared" si="5"/>
        <v>23x35F</v>
      </c>
      <c r="C62" s="51" t="str">
        <f t="shared" si="6"/>
        <v>EUR23x35F_SYNTH1Y_Quote</v>
      </c>
      <c r="D62" s="132" t="str">
        <f>_xll.qlSimpleQuote(C62,,RateTickValue,Permanent,Trigger,ObjectOverwrite)</f>
        <v>EUR23x35F_SYNTH1Y_Quote#0000</v>
      </c>
      <c r="E62" s="349" t="str">
        <f>_xll.ohRangeRetrieveError(D62)</f>
        <v/>
      </c>
      <c r="F62" s="53">
        <v>23</v>
      </c>
      <c r="G62" s="120" t="str">
        <f t="shared" si="7"/>
        <v>23x35F</v>
      </c>
      <c r="H62" s="121">
        <f>SynthFra!H25</f>
        <v>4.8096995743170268E-3</v>
      </c>
      <c r="I62" s="65"/>
      <c r="J62" s="124">
        <v>4.8096995743170268E-3</v>
      </c>
      <c r="K62" s="65"/>
      <c r="L62" s="126">
        <v>4.8096995743170268E-3</v>
      </c>
      <c r="M62" s="127">
        <f>_xll.qlSimpleQuoteSetValue(D62,ROUND(L62,6),EvaluationDate)</f>
        <v>0</v>
      </c>
      <c r="N62" s="57"/>
    </row>
    <row r="63" spans="1:14" x14ac:dyDescent="0.2">
      <c r="A63" s="345">
        <v>25</v>
      </c>
      <c r="B63" s="131" t="str">
        <f t="shared" si="5"/>
        <v>25x37F</v>
      </c>
      <c r="C63" s="51" t="str">
        <f t="shared" si="6"/>
        <v>EUR25x37F_SYNTH1Y_Quote</v>
      </c>
      <c r="D63" s="132" t="str">
        <f>_xll.qlSimpleQuote(C63,,RateTickValue,Permanent,Trigger,ObjectOverwrite)</f>
        <v>EUR25x37F_SYNTH1Y_Quote#0000</v>
      </c>
      <c r="E63" s="349" t="str">
        <f>_xll.ohRangeRetrieveError(D63)</f>
        <v/>
      </c>
      <c r="F63" s="53">
        <v>25</v>
      </c>
      <c r="G63" s="120" t="str">
        <f t="shared" si="7"/>
        <v>25x37F</v>
      </c>
      <c r="H63" s="121">
        <f>SynthFra!H27</f>
        <v>5.0522302397286488E-3</v>
      </c>
      <c r="I63" s="65"/>
      <c r="J63" s="124">
        <v>5.0522302397286488E-3</v>
      </c>
      <c r="K63" s="65"/>
      <c r="L63" s="126">
        <v>5.0522302397286488E-3</v>
      </c>
      <c r="M63" s="127">
        <f>_xll.qlSimpleQuoteSetValue(D63,ROUND(L63,6),EvaluationDate)</f>
        <v>0</v>
      </c>
      <c r="N63" s="57"/>
    </row>
    <row r="64" spans="1:14" x14ac:dyDescent="0.2">
      <c r="A64" s="345">
        <v>26</v>
      </c>
      <c r="B64" s="131" t="str">
        <f t="shared" si="5"/>
        <v>26x38F</v>
      </c>
      <c r="C64" s="51" t="str">
        <f t="shared" si="6"/>
        <v>EUR26x38F_SYNTH1Y_Quote</v>
      </c>
      <c r="D64" s="132" t="str">
        <f>_xll.qlSimpleQuote(C64,,RateTickValue,Permanent,Trigger,ObjectOverwrite)</f>
        <v>EUR26x38F_SYNTH1Y_Quote#0000</v>
      </c>
      <c r="E64" s="349" t="str">
        <f>_xll.ohRangeRetrieveError(D64)</f>
        <v/>
      </c>
      <c r="F64" s="53">
        <v>26</v>
      </c>
      <c r="G64" s="120" t="str">
        <f t="shared" si="7"/>
        <v>26x38F</v>
      </c>
      <c r="H64" s="121">
        <f>SynthFra!H28</f>
        <v>5.1723447587727405E-3</v>
      </c>
      <c r="I64" s="65"/>
      <c r="J64" s="124">
        <v>5.1723447587727405E-3</v>
      </c>
      <c r="K64" s="65"/>
      <c r="L64" s="126">
        <v>5.1723447587727405E-3</v>
      </c>
      <c r="M64" s="127">
        <f>_xll.qlSimpleQuoteSetValue(D64,ROUND(L64,6),EvaluationDate)</f>
        <v>0</v>
      </c>
      <c r="N64" s="57"/>
    </row>
    <row r="65" spans="1:14" x14ac:dyDescent="0.2">
      <c r="A65" s="345">
        <v>27</v>
      </c>
      <c r="B65" s="131" t="str">
        <f t="shared" si="5"/>
        <v>27x39F</v>
      </c>
      <c r="C65" s="51" t="str">
        <f t="shared" si="6"/>
        <v>EUR27x39F_SYNTH1Y_Quote</v>
      </c>
      <c r="D65" s="132" t="str">
        <f>_xll.qlSimpleQuote(C65,,RateTickValue,Permanent,Trigger,ObjectOverwrite)</f>
        <v>EUR27x39F_SYNTH1Y_Quote#0000</v>
      </c>
      <c r="E65" s="349" t="str">
        <f>_xll.ohRangeRetrieveError(D65)</f>
        <v/>
      </c>
      <c r="F65" s="53">
        <v>27</v>
      </c>
      <c r="G65" s="120" t="str">
        <f t="shared" si="7"/>
        <v>27x39F</v>
      </c>
      <c r="H65" s="121">
        <f>SynthFra!H29</f>
        <v>5.3150282994908178E-3</v>
      </c>
      <c r="I65" s="65"/>
      <c r="J65" s="124">
        <v>5.3150282994908178E-3</v>
      </c>
      <c r="K65" s="65"/>
      <c r="L65" s="126">
        <v>5.3150282994908178E-3</v>
      </c>
      <c r="M65" s="127">
        <f>_xll.qlSimpleQuoteSetValue(D65,ROUND(L65,6),EvaluationDate)</f>
        <v>0</v>
      </c>
      <c r="N65" s="57"/>
    </row>
    <row r="66" spans="1:14" x14ac:dyDescent="0.2">
      <c r="A66" s="345">
        <v>28</v>
      </c>
      <c r="B66" s="131" t="str">
        <f t="shared" si="5"/>
        <v>28x40F</v>
      </c>
      <c r="C66" s="51" t="str">
        <f t="shared" si="6"/>
        <v>EUR28x40F_SYNTH1Y_Quote</v>
      </c>
      <c r="D66" s="132" t="str">
        <f>_xll.qlSimpleQuote(C66,,RateTickValue,Permanent,Trigger,ObjectOverwrite)</f>
        <v>EUR28x40F_SYNTH1Y_Quote#0000</v>
      </c>
      <c r="E66" s="349" t="str">
        <f>_xll.ohRangeRetrieveError(D66)</f>
        <v/>
      </c>
      <c r="F66" s="53">
        <v>28</v>
      </c>
      <c r="G66" s="120" t="str">
        <f t="shared" si="7"/>
        <v>28x40F</v>
      </c>
      <c r="H66" s="121">
        <f>SynthFra!H30</f>
        <v>5.4407488203351683E-3</v>
      </c>
      <c r="I66" s="65"/>
      <c r="J66" s="124">
        <v>5.4407488203351683E-3</v>
      </c>
      <c r="K66" s="65"/>
      <c r="L66" s="126">
        <v>5.4407488203351683E-3</v>
      </c>
      <c r="M66" s="127">
        <f>_xll.qlSimpleQuoteSetValue(D66,ROUND(L66,6),EvaluationDate)</f>
        <v>0</v>
      </c>
      <c r="N66" s="57"/>
    </row>
    <row r="67" spans="1:14" x14ac:dyDescent="0.2">
      <c r="A67" s="345">
        <v>29</v>
      </c>
      <c r="B67" s="131" t="str">
        <f t="shared" si="5"/>
        <v>29x41F</v>
      </c>
      <c r="C67" s="51" t="str">
        <f t="shared" si="6"/>
        <v>EUR29x41F_SYNTH1Y_Quote</v>
      </c>
      <c r="D67" s="132" t="str">
        <f>_xll.qlSimpleQuote(C67,,RateTickValue,Permanent,Trigger,ObjectOverwrite)</f>
        <v>EUR29x41F_SYNTH1Y_Quote#0000</v>
      </c>
      <c r="E67" s="349" t="str">
        <f>_xll.ohRangeRetrieveError(D67)</f>
        <v/>
      </c>
      <c r="F67" s="53">
        <v>29</v>
      </c>
      <c r="G67" s="120" t="str">
        <f t="shared" si="7"/>
        <v>29x41F</v>
      </c>
      <c r="H67" s="121">
        <f>SynthFra!H31</f>
        <v>5.5751222575614514E-3</v>
      </c>
      <c r="I67" s="65"/>
      <c r="J67" s="124">
        <v>5.5751222575614514E-3</v>
      </c>
      <c r="K67" s="65"/>
      <c r="L67" s="126">
        <v>5.5751222575614514E-3</v>
      </c>
      <c r="M67" s="127">
        <f>_xll.qlSimpleQuoteSetValue(D67,ROUND(L67,6),EvaluationDate)</f>
        <v>0</v>
      </c>
      <c r="N67" s="57"/>
    </row>
    <row r="68" spans="1:14" x14ac:dyDescent="0.2">
      <c r="A68" s="345">
        <v>30</v>
      </c>
      <c r="B68" s="131" t="str">
        <f t="shared" si="5"/>
        <v>30x42F</v>
      </c>
      <c r="C68" s="51" t="str">
        <f t="shared" si="6"/>
        <v>EUR30x42F_SYNTH1Y_Quote</v>
      </c>
      <c r="D68" s="132" t="str">
        <f>_xll.qlSimpleQuote(C68,,RateTickValue,Permanent,Trigger,ObjectOverwrite)</f>
        <v>EUR30x42F_SYNTH1Y_Quote#0000</v>
      </c>
      <c r="E68" s="349" t="str">
        <f>_xll.ohRangeRetrieveError(D68)</f>
        <v/>
      </c>
      <c r="F68" s="53">
        <v>30</v>
      </c>
      <c r="G68" s="120" t="str">
        <f t="shared" si="7"/>
        <v>30x42F</v>
      </c>
      <c r="H68" s="121">
        <f>SynthFra!H32</f>
        <v>5.718231965587536E-3</v>
      </c>
      <c r="I68" s="65"/>
      <c r="J68" s="124">
        <v>5.718231965587536E-3</v>
      </c>
      <c r="K68" s="65"/>
      <c r="L68" s="126">
        <v>5.718231965587536E-3</v>
      </c>
      <c r="M68" s="127">
        <f>_xll.qlSimpleQuoteSetValue(D68,ROUND(L68,6),EvaluationDate)</f>
        <v>0</v>
      </c>
      <c r="N68" s="57"/>
    </row>
    <row r="69" spans="1:14" x14ac:dyDescent="0.2">
      <c r="A69" s="345">
        <v>31</v>
      </c>
      <c r="B69" s="131" t="str">
        <f t="shared" si="5"/>
        <v>31x43F</v>
      </c>
      <c r="C69" s="51" t="str">
        <f t="shared" si="6"/>
        <v>EUR31x43F_SYNTH1Y_Quote</v>
      </c>
      <c r="D69" s="132" t="str">
        <f>_xll.qlSimpleQuote(C69,,RateTickValue,Permanent,Trigger,ObjectOverwrite)</f>
        <v>EUR31x43F_SYNTH1Y_Quote#0000</v>
      </c>
      <c r="E69" s="349" t="str">
        <f>_xll.ohRangeRetrieveError(D69)</f>
        <v/>
      </c>
      <c r="F69" s="53">
        <v>31</v>
      </c>
      <c r="G69" s="120" t="str">
        <f t="shared" si="7"/>
        <v>31x43F</v>
      </c>
      <c r="H69" s="121">
        <f>SynthFra!H33</f>
        <v>5.8750651022078052E-3</v>
      </c>
      <c r="I69" s="65"/>
      <c r="J69" s="124">
        <v>5.8750651022078052E-3</v>
      </c>
      <c r="K69" s="65"/>
      <c r="L69" s="126">
        <v>5.8750651022078052E-3</v>
      </c>
      <c r="M69" s="127">
        <f>_xll.qlSimpleQuoteSetValue(D69,ROUND(L69,6),EvaluationDate)</f>
        <v>0</v>
      </c>
      <c r="N69" s="57"/>
    </row>
    <row r="70" spans="1:14" x14ac:dyDescent="0.2">
      <c r="A70" s="345">
        <v>32</v>
      </c>
      <c r="B70" s="131" t="str">
        <f t="shared" si="5"/>
        <v>32x44F</v>
      </c>
      <c r="C70" s="51" t="str">
        <f t="shared" si="6"/>
        <v>EUR32x44F_SYNTH1Y_Quote</v>
      </c>
      <c r="D70" s="132" t="str">
        <f>_xll.qlSimpleQuote(C70,,RateTickValue,Permanent,Trigger,ObjectOverwrite)</f>
        <v>EUR32x44F_SYNTH1Y_Quote#0000</v>
      </c>
      <c r="E70" s="349" t="str">
        <f>_xll.ohRangeRetrieveError(D70)</f>
        <v/>
      </c>
      <c r="F70" s="53">
        <v>32</v>
      </c>
      <c r="G70" s="120" t="str">
        <f t="shared" si="7"/>
        <v>32x44F</v>
      </c>
      <c r="H70" s="121">
        <f>SynthFra!H34</f>
        <v>6.0205538315344842E-3</v>
      </c>
      <c r="I70" s="65"/>
      <c r="J70" s="124">
        <v>6.0205538315344842E-3</v>
      </c>
      <c r="K70" s="65"/>
      <c r="L70" s="126">
        <v>6.0205538315344842E-3</v>
      </c>
      <c r="M70" s="127">
        <f>_xll.qlSimpleQuoteSetValue(D70,ROUND(L70,6),EvaluationDate)</f>
        <v>0</v>
      </c>
      <c r="N70" s="57"/>
    </row>
    <row r="71" spans="1:14" x14ac:dyDescent="0.2">
      <c r="A71" s="345">
        <v>33</v>
      </c>
      <c r="B71" s="131" t="str">
        <f t="shared" si="5"/>
        <v>33x45F</v>
      </c>
      <c r="C71" s="51" t="str">
        <f t="shared" si="6"/>
        <v>EUR33x45F_SYNTH1Y_Quote</v>
      </c>
      <c r="D71" s="132" t="str">
        <f>_xll.qlSimpleQuote(C71,,RateTickValue,Permanent,Trigger,ObjectOverwrite)</f>
        <v>EUR33x45F_SYNTH1Y_Quote#0000</v>
      </c>
      <c r="E71" s="349" t="str">
        <f>_xll.ohRangeRetrieveError(D71)</f>
        <v/>
      </c>
      <c r="F71" s="53">
        <v>33</v>
      </c>
      <c r="G71" s="120" t="str">
        <f t="shared" si="7"/>
        <v>33x45F</v>
      </c>
      <c r="H71" s="121">
        <f>SynthFra!H35</f>
        <v>6.1834206352431283E-3</v>
      </c>
      <c r="I71" s="65"/>
      <c r="J71" s="124">
        <v>6.1834206352431283E-3</v>
      </c>
      <c r="K71" s="65"/>
      <c r="L71" s="126">
        <v>6.1834206352431283E-3</v>
      </c>
      <c r="M71" s="127">
        <f>_xll.qlSimpleQuoteSetValue(D71,ROUND(L71,6),EvaluationDate)</f>
        <v>0</v>
      </c>
      <c r="N71" s="57"/>
    </row>
    <row r="72" spans="1:14" x14ac:dyDescent="0.2">
      <c r="A72" s="345">
        <v>34</v>
      </c>
      <c r="B72" s="131" t="str">
        <f t="shared" si="5"/>
        <v>34x46F</v>
      </c>
      <c r="C72" s="51" t="str">
        <f t="shared" si="6"/>
        <v>EUR34x46F_SYNTH1Y_Quote</v>
      </c>
      <c r="D72" s="132" t="str">
        <f>_xll.qlSimpleQuote(C72,,RateTickValue,Permanent,Trigger,ObjectOverwrite)</f>
        <v>EUR34x46F_SYNTH1Y_Quote#0000</v>
      </c>
      <c r="E72" s="349" t="str">
        <f>_xll.ohRangeRetrieveError(D72)</f>
        <v/>
      </c>
      <c r="F72" s="53">
        <v>34</v>
      </c>
      <c r="G72" s="120" t="str">
        <f t="shared" si="7"/>
        <v>34x46F</v>
      </c>
      <c r="H72" s="121">
        <f>SynthFra!H36</f>
        <v>6.3407127429901894E-3</v>
      </c>
      <c r="I72" s="65"/>
      <c r="J72" s="124">
        <v>6.3407127429901894E-3</v>
      </c>
      <c r="K72" s="65"/>
      <c r="L72" s="126">
        <v>6.3407127429901894E-3</v>
      </c>
      <c r="M72" s="127">
        <f>_xll.qlSimpleQuoteSetValue(D72,ROUND(L72,6),EvaluationDate)</f>
        <v>0</v>
      </c>
      <c r="N72" s="57"/>
    </row>
    <row r="73" spans="1:14" x14ac:dyDescent="0.2">
      <c r="A73" s="345">
        <v>35</v>
      </c>
      <c r="B73" s="131" t="str">
        <f t="shared" si="5"/>
        <v>35x47F</v>
      </c>
      <c r="C73" s="51" t="str">
        <f t="shared" si="6"/>
        <v>EUR35x47F_SYNTH1Y_Quote</v>
      </c>
      <c r="D73" s="132" t="str">
        <f>_xll.qlSimpleQuote(C73,,RateTickValue,Permanent,Trigger,ObjectOverwrite)</f>
        <v>EUR35x47F_SYNTH1Y_Quote#0000</v>
      </c>
      <c r="E73" s="349" t="str">
        <f>_xll.ohRangeRetrieveError(D73)</f>
        <v/>
      </c>
      <c r="F73" s="53">
        <v>35</v>
      </c>
      <c r="G73" s="120" t="str">
        <f t="shared" si="7"/>
        <v>35x47F</v>
      </c>
      <c r="H73" s="121">
        <f>SynthFra!H37</f>
        <v>6.4993179723235994E-3</v>
      </c>
      <c r="I73" s="65"/>
      <c r="J73" s="124">
        <v>6.4993179723235994E-3</v>
      </c>
      <c r="K73" s="65"/>
      <c r="L73" s="126">
        <v>6.4993179723235994E-3</v>
      </c>
      <c r="M73" s="127">
        <f>_xll.qlSimpleQuoteSetValue(D73,ROUND(L73,6),EvaluationDate)</f>
        <v>0</v>
      </c>
      <c r="N73" s="57"/>
    </row>
    <row r="74" spans="1:14" x14ac:dyDescent="0.2">
      <c r="A74" s="345">
        <v>37</v>
      </c>
      <c r="B74" s="131" t="str">
        <f t="shared" si="5"/>
        <v>37x49F</v>
      </c>
      <c r="C74" s="51" t="str">
        <f t="shared" si="6"/>
        <v>EUR37x49F_SYNTH1Y_Quote</v>
      </c>
      <c r="D74" s="132" t="str">
        <f>_xll.qlSimpleQuote(C74,,RateTickValue,Permanent,Trigger,ObjectOverwrite)</f>
        <v>EUR37x49F_SYNTH1Y_Quote#0000</v>
      </c>
      <c r="E74" s="349" t="str">
        <f>_xll.ohRangeRetrieveError(D74)</f>
        <v/>
      </c>
      <c r="F74" s="53">
        <v>37</v>
      </c>
      <c r="G74" s="120" t="str">
        <f t="shared" si="7"/>
        <v>37x49F</v>
      </c>
      <c r="H74" s="121">
        <f>SynthFra!H39</f>
        <v>6.8382405101225429E-3</v>
      </c>
      <c r="I74" s="65"/>
      <c r="J74" s="124">
        <v>6.8382405101225429E-3</v>
      </c>
      <c r="K74" s="65"/>
      <c r="L74" s="126">
        <v>6.8382405101225429E-3</v>
      </c>
      <c r="M74" s="127">
        <f>_xll.qlSimpleQuoteSetValue(D74,ROUND(L74,6),EvaluationDate)</f>
        <v>0</v>
      </c>
      <c r="N74" s="57"/>
    </row>
    <row r="75" spans="1:14" x14ac:dyDescent="0.2">
      <c r="A75" s="345">
        <v>38</v>
      </c>
      <c r="B75" s="131" t="str">
        <f t="shared" si="5"/>
        <v>38x50F</v>
      </c>
      <c r="C75" s="51" t="str">
        <f t="shared" si="6"/>
        <v>EUR38x50F_SYNTH1Y_Quote</v>
      </c>
      <c r="D75" s="132" t="str">
        <f>_xll.qlSimpleQuote(C75,,RateTickValue,Permanent,Trigger,ObjectOverwrite)</f>
        <v>EUR38x50F_SYNTH1Y_Quote#0000</v>
      </c>
      <c r="E75" s="349" t="str">
        <f>_xll.ohRangeRetrieveError(D75)</f>
        <v/>
      </c>
      <c r="F75" s="53">
        <v>38</v>
      </c>
      <c r="G75" s="120" t="str">
        <f t="shared" si="7"/>
        <v>38x50F</v>
      </c>
      <c r="H75" s="121">
        <f>SynthFra!H40</f>
        <v>6.9968675313510668E-3</v>
      </c>
      <c r="I75" s="65"/>
      <c r="J75" s="124">
        <v>6.9968675313510668E-3</v>
      </c>
      <c r="K75" s="65"/>
      <c r="L75" s="126">
        <v>6.9968675313510668E-3</v>
      </c>
      <c r="M75" s="127">
        <f>_xll.qlSimpleQuoteSetValue(D75,ROUND(L75,6),EvaluationDate)</f>
        <v>0</v>
      </c>
      <c r="N75" s="57"/>
    </row>
    <row r="76" spans="1:14" x14ac:dyDescent="0.2">
      <c r="A76" s="345">
        <v>39</v>
      </c>
      <c r="B76" s="131" t="str">
        <f t="shared" si="5"/>
        <v>39x51F</v>
      </c>
      <c r="C76" s="51" t="str">
        <f t="shared" si="6"/>
        <v>EUR39x51F_SYNTH1Y_Quote</v>
      </c>
      <c r="D76" s="132" t="str">
        <f>_xll.qlSimpleQuote(C76,,RateTickValue,Permanent,Trigger,ObjectOverwrite)</f>
        <v>EUR39x51F_SYNTH1Y_Quote#0000</v>
      </c>
      <c r="E76" s="349" t="str">
        <f>_xll.ohRangeRetrieveError(D76)</f>
        <v/>
      </c>
      <c r="F76" s="53">
        <v>39</v>
      </c>
      <c r="G76" s="120" t="str">
        <f t="shared" si="7"/>
        <v>39x51F</v>
      </c>
      <c r="H76" s="121">
        <f>SynthFra!H41</f>
        <v>7.1743604365316314E-3</v>
      </c>
      <c r="I76" s="65"/>
      <c r="J76" s="124">
        <v>7.1743604365316314E-3</v>
      </c>
      <c r="K76" s="65"/>
      <c r="L76" s="126">
        <v>7.1743604365316314E-3</v>
      </c>
      <c r="M76" s="127">
        <f>_xll.qlSimpleQuoteSetValue(D76,ROUND(L76,6),EvaluationDate)</f>
        <v>0</v>
      </c>
      <c r="N76" s="57"/>
    </row>
    <row r="77" spans="1:14" x14ac:dyDescent="0.2">
      <c r="A77" s="345">
        <v>40</v>
      </c>
      <c r="B77" s="131" t="str">
        <f t="shared" si="5"/>
        <v>40x52F</v>
      </c>
      <c r="C77" s="51" t="str">
        <f t="shared" si="6"/>
        <v>EUR40x52F_SYNTH1Y_Quote</v>
      </c>
      <c r="D77" s="132" t="str">
        <f>_xll.qlSimpleQuote(C77,,RateTickValue,Permanent,Trigger,ObjectOverwrite)</f>
        <v>EUR40x52F_SYNTH1Y_Quote#0000</v>
      </c>
      <c r="E77" s="349" t="str">
        <f>_xll.ohRangeRetrieveError(D77)</f>
        <v/>
      </c>
      <c r="F77" s="53">
        <v>40</v>
      </c>
      <c r="G77" s="120" t="str">
        <f t="shared" si="7"/>
        <v>40x52F</v>
      </c>
      <c r="H77" s="121">
        <f>SynthFra!H42</f>
        <v>7.332157716471617E-3</v>
      </c>
      <c r="I77" s="65"/>
      <c r="J77" s="124">
        <v>7.332157716471617E-3</v>
      </c>
      <c r="K77" s="65"/>
      <c r="L77" s="126">
        <v>7.332157716471617E-3</v>
      </c>
      <c r="M77" s="127">
        <f>_xll.qlSimpleQuoteSetValue(D77,ROUND(L77,6),EvaluationDate)</f>
        <v>0</v>
      </c>
      <c r="N77" s="57"/>
    </row>
    <row r="78" spans="1:14" x14ac:dyDescent="0.2">
      <c r="A78" s="345">
        <v>41</v>
      </c>
      <c r="B78" s="131" t="str">
        <f t="shared" si="5"/>
        <v>41x53F</v>
      </c>
      <c r="C78" s="51" t="str">
        <f t="shared" si="6"/>
        <v>EUR41x53F_SYNTH1Y_Quote</v>
      </c>
      <c r="D78" s="132" t="str">
        <f>_xll.qlSimpleQuote(C78,,RateTickValue,Permanent,Trigger,ObjectOverwrite)</f>
        <v>EUR41x53F_SYNTH1Y_Quote#0000</v>
      </c>
      <c r="E78" s="349" t="str">
        <f>_xll.ohRangeRetrieveError(D78)</f>
        <v/>
      </c>
      <c r="F78" s="53">
        <v>41</v>
      </c>
      <c r="G78" s="120" t="str">
        <f t="shared" si="7"/>
        <v>41x53F</v>
      </c>
      <c r="H78" s="121">
        <f>SynthFra!H43</f>
        <v>7.5042013523346496E-3</v>
      </c>
      <c r="I78" s="65"/>
      <c r="J78" s="124">
        <v>7.5042013523346496E-3</v>
      </c>
      <c r="K78" s="65"/>
      <c r="L78" s="126">
        <v>7.5042013523346496E-3</v>
      </c>
      <c r="M78" s="127">
        <f>_xll.qlSimpleQuoteSetValue(D78,ROUND(L78,6),EvaluationDate)</f>
        <v>0</v>
      </c>
      <c r="N78" s="57"/>
    </row>
    <row r="79" spans="1:14" x14ac:dyDescent="0.2">
      <c r="A79" s="345">
        <v>42</v>
      </c>
      <c r="B79" s="131" t="str">
        <f t="shared" si="5"/>
        <v>42x54F</v>
      </c>
      <c r="C79" s="51" t="str">
        <f t="shared" si="6"/>
        <v>EUR42x54F_SYNTH1Y_Quote</v>
      </c>
      <c r="D79" s="132" t="str">
        <f>_xll.qlSimpleQuote(C79,,RateTickValue,Permanent,Trigger,ObjectOverwrite)</f>
        <v>EUR42x54F_SYNTH1Y_Quote#0000</v>
      </c>
      <c r="E79" s="349" t="str">
        <f>_xll.ohRangeRetrieveError(D79)</f>
        <v/>
      </c>
      <c r="F79" s="53">
        <v>42</v>
      </c>
      <c r="G79" s="120" t="str">
        <f t="shared" si="7"/>
        <v>42x54F</v>
      </c>
      <c r="H79" s="121">
        <f>SynthFra!H44</f>
        <v>7.6856320593296189E-3</v>
      </c>
      <c r="I79" s="65"/>
      <c r="J79" s="124">
        <v>7.6856320593296189E-3</v>
      </c>
      <c r="K79" s="65"/>
      <c r="L79" s="126">
        <v>7.6856320593296189E-3</v>
      </c>
      <c r="M79" s="127">
        <f>_xll.qlSimpleQuoteSetValue(D79,ROUND(L79,6),EvaluationDate)</f>
        <v>0</v>
      </c>
      <c r="N79" s="57"/>
    </row>
    <row r="80" spans="1:14" x14ac:dyDescent="0.2">
      <c r="A80" s="345">
        <v>43</v>
      </c>
      <c r="B80" s="131" t="str">
        <f t="shared" si="5"/>
        <v>43x55F</v>
      </c>
      <c r="C80" s="51" t="str">
        <f t="shared" si="6"/>
        <v>EUR43x55F_SYNTH1Y_Quote</v>
      </c>
      <c r="D80" s="132" t="str">
        <f>_xll.qlSimpleQuote(C80,,RateTickValue,Permanent,Trigger,ObjectOverwrite)</f>
        <v>EUR43x55F_SYNTH1Y_Quote#0000</v>
      </c>
      <c r="E80" s="349" t="str">
        <f>_xll.ohRangeRetrieveError(D80)</f>
        <v/>
      </c>
      <c r="F80" s="53">
        <v>43</v>
      </c>
      <c r="G80" s="120" t="str">
        <f t="shared" si="7"/>
        <v>43x55F</v>
      </c>
      <c r="H80" s="121">
        <f>SynthFra!H45</f>
        <v>7.8651831595265478E-3</v>
      </c>
      <c r="I80" s="65"/>
      <c r="J80" s="124">
        <v>7.8651831595265478E-3</v>
      </c>
      <c r="K80" s="65"/>
      <c r="L80" s="126">
        <v>7.8651831595265478E-3</v>
      </c>
      <c r="M80" s="127">
        <f>_xll.qlSimpleQuoteSetValue(D80,ROUND(L80,6),EvaluationDate)</f>
        <v>0</v>
      </c>
      <c r="N80" s="57"/>
    </row>
    <row r="81" spans="1:14" x14ac:dyDescent="0.2">
      <c r="A81" s="345">
        <v>44</v>
      </c>
      <c r="B81" s="131" t="str">
        <f t="shared" si="5"/>
        <v>44x56F</v>
      </c>
      <c r="C81" s="51" t="str">
        <f t="shared" si="6"/>
        <v>EUR44x56F_SYNTH1Y_Quote</v>
      </c>
      <c r="D81" s="132" t="str">
        <f>_xll.qlSimpleQuote(C81,,RateTickValue,Permanent,Trigger,ObjectOverwrite)</f>
        <v>EUR44x56F_SYNTH1Y_Quote#0000</v>
      </c>
      <c r="E81" s="349" t="str">
        <f>_xll.ohRangeRetrieveError(D81)</f>
        <v/>
      </c>
      <c r="F81" s="53">
        <v>44</v>
      </c>
      <c r="G81" s="120" t="str">
        <f t="shared" si="7"/>
        <v>44x56F</v>
      </c>
      <c r="H81" s="121">
        <f>SynthFra!H46</f>
        <v>8.0490387340789171E-3</v>
      </c>
      <c r="I81" s="65"/>
      <c r="J81" s="124">
        <v>8.0490387340789171E-3</v>
      </c>
      <c r="K81" s="65"/>
      <c r="L81" s="126">
        <v>8.0490387340789171E-3</v>
      </c>
      <c r="M81" s="127">
        <f>_xll.qlSimpleQuoteSetValue(D81,ROUND(L81,6),EvaluationDate)</f>
        <v>0</v>
      </c>
      <c r="N81" s="57"/>
    </row>
    <row r="82" spans="1:14" x14ac:dyDescent="0.2">
      <c r="A82" s="345">
        <v>45</v>
      </c>
      <c r="B82" s="131" t="str">
        <f t="shared" si="5"/>
        <v>45x57F</v>
      </c>
      <c r="C82" s="51" t="str">
        <f t="shared" si="6"/>
        <v>EUR45x57F_SYNTH1Y_Quote</v>
      </c>
      <c r="D82" s="132" t="str">
        <f>_xll.qlSimpleQuote(C82,,RateTickValue,Permanent,Trigger,ObjectOverwrite)</f>
        <v>EUR45x57F_SYNTH1Y_Quote#0000</v>
      </c>
      <c r="E82" s="349" t="str">
        <f>_xll.ohRangeRetrieveError(D82)</f>
        <v/>
      </c>
      <c r="F82" s="53">
        <v>45</v>
      </c>
      <c r="G82" s="120" t="str">
        <f t="shared" si="7"/>
        <v>45x57F</v>
      </c>
      <c r="H82" s="121">
        <f>SynthFra!H47</f>
        <v>8.2567479453787476E-3</v>
      </c>
      <c r="I82" s="65"/>
      <c r="J82" s="124">
        <v>8.2567479453787476E-3</v>
      </c>
      <c r="K82" s="65"/>
      <c r="L82" s="126">
        <v>8.2567479453787476E-3</v>
      </c>
      <c r="M82" s="127">
        <f>_xll.qlSimpleQuoteSetValue(D82,ROUND(L82,6),EvaluationDate)</f>
        <v>0</v>
      </c>
      <c r="N82" s="57"/>
    </row>
    <row r="83" spans="1:14" x14ac:dyDescent="0.2">
      <c r="A83" s="345">
        <v>46</v>
      </c>
      <c r="B83" s="131" t="str">
        <f t="shared" si="5"/>
        <v>46x58F</v>
      </c>
      <c r="C83" s="51" t="str">
        <f t="shared" si="6"/>
        <v>EUR46x58F_SYNTH1Y_Quote</v>
      </c>
      <c r="D83" s="132" t="str">
        <f>_xll.qlSimpleQuote(C83,,RateTickValue,Permanent,Trigger,ObjectOverwrite)</f>
        <v>EUR46x58F_SYNTH1Y_Quote#0000</v>
      </c>
      <c r="E83" s="349" t="str">
        <f>_xll.ohRangeRetrieveError(D83)</f>
        <v/>
      </c>
      <c r="F83" s="53">
        <v>46</v>
      </c>
      <c r="G83" s="120" t="str">
        <f t="shared" si="7"/>
        <v>46x58F</v>
      </c>
      <c r="H83" s="121">
        <f>SynthFra!H48</f>
        <v>8.4444284280895728E-3</v>
      </c>
      <c r="I83" s="65"/>
      <c r="J83" s="124">
        <v>8.4444284280895728E-3</v>
      </c>
      <c r="K83" s="65"/>
      <c r="L83" s="126">
        <v>8.4444284280895728E-3</v>
      </c>
      <c r="M83" s="127">
        <f>_xll.qlSimpleQuoteSetValue(D83,ROUND(L83,6),EvaluationDate)</f>
        <v>0</v>
      </c>
      <c r="N83" s="57"/>
    </row>
    <row r="84" spans="1:14" ht="12" thickBot="1" x14ac:dyDescent="0.25">
      <c r="A84" s="346">
        <v>47</v>
      </c>
      <c r="B84" s="134" t="str">
        <f t="shared" si="5"/>
        <v>47x59F</v>
      </c>
      <c r="C84" s="91" t="str">
        <f t="shared" si="6"/>
        <v>EUR47x59F_SYNTH1Y_Quote</v>
      </c>
      <c r="D84" s="141" t="str">
        <f>_xll.qlSimpleQuote(C84,,RateTickValue,Permanent,Trigger,ObjectOverwrite)</f>
        <v>EUR47x59F_SYNTH1Y_Quote#0000</v>
      </c>
      <c r="E84" s="350" t="str">
        <f>_xll.ohRangeRetrieveError(D84)</f>
        <v/>
      </c>
      <c r="F84" s="53">
        <v>47</v>
      </c>
      <c r="G84" s="122" t="str">
        <f t="shared" si="7"/>
        <v>47x59F</v>
      </c>
      <c r="H84" s="123">
        <f>SynthFra!H49</f>
        <v>8.6440616440412316E-3</v>
      </c>
      <c r="I84" s="65"/>
      <c r="J84" s="125">
        <v>8.6440616440412316E-3</v>
      </c>
      <c r="K84" s="65"/>
      <c r="L84" s="149">
        <v>8.6440616440412316E-3</v>
      </c>
      <c r="M84" s="150">
        <f>_xll.qlSimpleQuoteSetValue(D84,ROUND(L84,6),EvaluationDate)</f>
        <v>0</v>
      </c>
      <c r="N84" s="57"/>
    </row>
    <row r="85" spans="1:14" ht="12" thickBot="1" x14ac:dyDescent="0.25">
      <c r="A85" s="61"/>
      <c r="B85" s="86"/>
      <c r="C85" s="87"/>
      <c r="D85" s="87"/>
      <c r="E85" s="87"/>
      <c r="F85" s="58"/>
      <c r="G85" s="59"/>
      <c r="H85" s="59"/>
      <c r="I85" s="59"/>
      <c r="J85" s="59"/>
      <c r="K85" s="59"/>
      <c r="L85" s="59"/>
      <c r="M85" s="59"/>
      <c r="N85" s="60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42" hidden="1" customWidth="1" outlineLevel="1"/>
    <col min="2" max="2" width="7" style="42" hidden="1" customWidth="1" outlineLevel="1"/>
    <col min="3" max="3" width="3.5" style="42" hidden="1" customWidth="1" outlineLevel="1"/>
    <col min="4" max="4" width="2.33203125" style="268" hidden="1" customWidth="1" outlineLevel="1"/>
    <col min="5" max="5" width="4.6640625" style="268" hidden="1" customWidth="1" outlineLevel="1"/>
    <col min="6" max="6" width="8.1640625" style="42" hidden="1" customWidth="1" outlineLevel="1"/>
    <col min="7" max="7" width="22.5" style="42" hidden="1" customWidth="1" outlineLevel="1"/>
    <col min="8" max="8" width="12.83203125" style="42" hidden="1" customWidth="1" outlineLevel="1"/>
    <col min="9" max="9" width="9.33203125" style="42" hidden="1" customWidth="1" outlineLevel="1"/>
    <col min="10" max="10" width="31.1640625" style="42" hidden="1" customWidth="1" outlineLevel="1"/>
    <col min="11" max="11" width="17.83203125" style="270" hidden="1" customWidth="1" outlineLevel="1"/>
    <col min="12" max="12" width="26.33203125" style="42" hidden="1" customWidth="1" outlineLevel="1"/>
    <col min="13" max="13" width="2.6640625" style="42" customWidth="1" collapsed="1"/>
    <col min="14" max="14" width="31.1640625" style="42" bestFit="1" customWidth="1"/>
    <col min="15" max="19" width="20.1640625" style="42" bestFit="1" customWidth="1"/>
    <col min="20" max="20" width="20.1640625" style="42" hidden="1" customWidth="1" outlineLevel="1"/>
    <col min="21" max="21" width="14.1640625" style="42" hidden="1" customWidth="1" outlineLevel="1"/>
    <col min="22" max="22" width="9.33203125" style="42" bestFit="1" customWidth="1" collapsed="1"/>
    <col min="23" max="23" width="9.33203125" style="42" customWidth="1"/>
    <col min="24" max="24" width="9.33203125" style="42" bestFit="1" customWidth="1"/>
    <col min="25" max="25" width="7" style="42" bestFit="1" customWidth="1"/>
    <col min="26" max="16384" width="9.33203125" style="42"/>
  </cols>
  <sheetData>
    <row r="1" spans="1:19" ht="11.25" customHeight="1" x14ac:dyDescent="0.2">
      <c r="D1" s="42"/>
      <c r="E1" s="42"/>
      <c r="J1" s="42" t="s">
        <v>43</v>
      </c>
      <c r="K1" s="42" t="str">
        <f>_xll.qlEuribor(,"1M",,,Trigger)</f>
        <v>obj_004fd#0000</v>
      </c>
      <c r="L1" s="42" t="str">
        <f>_xll.ohRangeRetrieveError(K1)</f>
        <v/>
      </c>
    </row>
    <row r="2" spans="1:19" ht="24" customHeight="1" x14ac:dyDescent="0.2">
      <c r="A2" s="239"/>
      <c r="B2" s="240" t="s">
        <v>136</v>
      </c>
      <c r="C2" s="240"/>
      <c r="D2" s="241"/>
      <c r="E2" s="241"/>
      <c r="F2" s="240" t="s">
        <v>137</v>
      </c>
      <c r="G2" s="240" t="s">
        <v>138</v>
      </c>
      <c r="H2" s="240" t="s">
        <v>139</v>
      </c>
      <c r="I2" s="240" t="s">
        <v>140</v>
      </c>
      <c r="J2" s="240" t="s">
        <v>80</v>
      </c>
      <c r="K2" s="240" t="s">
        <v>81</v>
      </c>
      <c r="L2" s="242" t="s">
        <v>39</v>
      </c>
      <c r="M2" s="243"/>
      <c r="N2" s="244" t="s">
        <v>141</v>
      </c>
      <c r="O2" s="244" t="s">
        <v>82</v>
      </c>
      <c r="P2" s="244" t="s">
        <v>140</v>
      </c>
      <c r="Q2" s="244" t="s">
        <v>83</v>
      </c>
      <c r="R2" s="240" t="s">
        <v>84</v>
      </c>
      <c r="S2" s="240" t="s">
        <v>85</v>
      </c>
    </row>
    <row r="3" spans="1:19" ht="11.25" customHeight="1" x14ac:dyDescent="0.2">
      <c r="A3" s="245"/>
      <c r="B3" s="246" t="s">
        <v>144</v>
      </c>
      <c r="C3" s="290"/>
      <c r="D3" s="291"/>
      <c r="E3" s="291"/>
      <c r="F3" s="288"/>
      <c r="G3" s="288"/>
      <c r="H3" s="288"/>
      <c r="I3" s="292"/>
      <c r="J3" s="276" t="str">
        <f>PROPER((Currency))&amp;IborType&amp;J1&amp;"LastFixing"&amp;QuoteSuffix</f>
        <v>Euribor1MLastFixing_Quote</v>
      </c>
      <c r="K3" s="289" t="str">
        <f>_xll.qlDepositRateHelper(,J3,K1,,Trigger)</f>
        <v>obj_00558#0000</v>
      </c>
      <c r="L3" s="300" t="str">
        <f>_xll.ohRangeRetrieveError(K3)</f>
        <v/>
      </c>
      <c r="M3" s="254"/>
      <c r="N3" s="253" t="str">
        <f>_xll.qlRateHelperQuoteName(K3,Trigger)</f>
        <v>Euribor1MLastFixing_Quote</v>
      </c>
      <c r="O3" s="255">
        <f>_xll.qlQuoteValue(J3,AllTriggers)</f>
        <v>1.1971529474408271E-5</v>
      </c>
      <c r="P3" s="306" t="str">
        <f>IF(ISBLANK(I3),"--",_xll.qlSwapRateHelperSpread(K3,AllTriggers))</f>
        <v>--</v>
      </c>
      <c r="Q3" s="253" t="b">
        <v>1</v>
      </c>
      <c r="R3" s="256">
        <f>_xll.qlRateHelperEarliestDate(K3,Trigger)</f>
        <v>41968</v>
      </c>
      <c r="S3" s="256">
        <f>_xll.qlRateHelperLatestDate(K3,Trigger)</f>
        <v>42002</v>
      </c>
    </row>
    <row r="4" spans="1:19" ht="11.25" customHeight="1" x14ac:dyDescent="0.2">
      <c r="A4" s="245"/>
      <c r="B4" s="293" t="s">
        <v>144</v>
      </c>
      <c r="C4" s="294" t="s">
        <v>50</v>
      </c>
      <c r="D4" s="295">
        <v>2</v>
      </c>
      <c r="E4" s="295" t="s">
        <v>145</v>
      </c>
      <c r="F4" s="293" t="s">
        <v>146</v>
      </c>
      <c r="G4" s="296" t="s">
        <v>142</v>
      </c>
      <c r="H4" s="296" t="s">
        <v>16</v>
      </c>
      <c r="I4" s="297">
        <v>0</v>
      </c>
      <c r="J4" s="298" t="str">
        <f t="shared" ref="J4:J9" si="0">Currency&amp;$D4&amp;$E4&amp;"_Quote"</f>
        <v>EUR2X1S_Quote</v>
      </c>
      <c r="K4" s="299" t="str">
        <f>_xll.qlSwapRateHelper2(,$J4,C4,Calendar,$F4,$G4,$H4,$K$1,$I4,B4,Discounting,Permanent,Trigger,ObjectOverwrite)</f>
        <v>obj_00501#0000</v>
      </c>
      <c r="L4" s="300" t="str">
        <f>_xll.ohRangeRetrieveError(K4)</f>
        <v/>
      </c>
      <c r="M4" s="254"/>
      <c r="N4" s="253" t="str">
        <f>_xll.qlRateHelperQuoteName(K4,Trigger)</f>
        <v>EUR2X1S_Quote</v>
      </c>
      <c r="O4" s="255">
        <f>_xll.qlQuoteValue(J4,AllTriggers)</f>
        <v>1.2999999999999999E-4</v>
      </c>
      <c r="P4" s="355">
        <f>IF(ISBLANK(I4),"--",_xll.qlSwapRateHelperSpread(K4,AllTriggers))</f>
        <v>0</v>
      </c>
      <c r="Q4" s="253" t="b">
        <v>1</v>
      </c>
      <c r="R4" s="256">
        <f>_xll.qlRateHelperEarliestDate(K4,Trigger)</f>
        <v>41968</v>
      </c>
      <c r="S4" s="256">
        <f>_xll.qlRateHelperLatestDate(K4,Trigger)</f>
        <v>42030</v>
      </c>
    </row>
    <row r="5" spans="1:19" ht="11.25" customHeight="1" x14ac:dyDescent="0.2">
      <c r="A5" s="245"/>
      <c r="B5" s="246" t="s">
        <v>144</v>
      </c>
      <c r="C5" s="247" t="s">
        <v>44</v>
      </c>
      <c r="D5" s="248">
        <v>3</v>
      </c>
      <c r="E5" s="248" t="s">
        <v>145</v>
      </c>
      <c r="F5" s="246" t="s">
        <v>146</v>
      </c>
      <c r="G5" s="249" t="s">
        <v>142</v>
      </c>
      <c r="H5" s="249" t="s">
        <v>16</v>
      </c>
      <c r="I5" s="250">
        <v>0</v>
      </c>
      <c r="J5" s="251" t="str">
        <f t="shared" si="0"/>
        <v>EUR3X1S_Quote</v>
      </c>
      <c r="K5" s="252" t="str">
        <f>_xll.qlSwapRateHelper2(,$J5,C5,Calendar,$F5,$G5,$H5,$K$1,$I5,B5,Discounting,Permanent,Trigger,ObjectOverwrite)</f>
        <v>obj_00500#0000</v>
      </c>
      <c r="L5" s="253" t="str">
        <f>_xll.ohRangeRetrieveError(K5)</f>
        <v/>
      </c>
      <c r="M5" s="254"/>
      <c r="N5" s="253" t="str">
        <f>_xll.qlRateHelperQuoteName(K5,Trigger)</f>
        <v>EUR3X1S_Quote</v>
      </c>
      <c r="O5" s="255">
        <f>_xll.qlQuoteValue(J5,AllTriggers)</f>
        <v>1.9000000000000004E-4</v>
      </c>
      <c r="P5" s="355">
        <f>IF(ISBLANK(I5),"--",_xll.qlSwapRateHelperSpread(K5,AllTriggers))</f>
        <v>0</v>
      </c>
      <c r="Q5" s="253" t="b">
        <v>1</v>
      </c>
      <c r="R5" s="256">
        <f>_xll.qlRateHelperEarliestDate(K5,Trigger)</f>
        <v>41968</v>
      </c>
      <c r="S5" s="256">
        <f>_xll.qlRateHelperLatestDate(K5,Trigger)</f>
        <v>42060</v>
      </c>
    </row>
    <row r="6" spans="1:19" ht="11.25" customHeight="1" x14ac:dyDescent="0.2">
      <c r="A6" s="239"/>
      <c r="B6" s="246" t="s">
        <v>144</v>
      </c>
      <c r="C6" s="247" t="s">
        <v>51</v>
      </c>
      <c r="D6" s="248">
        <v>4</v>
      </c>
      <c r="E6" s="248" t="s">
        <v>145</v>
      </c>
      <c r="F6" s="246" t="s">
        <v>146</v>
      </c>
      <c r="G6" s="249" t="s">
        <v>142</v>
      </c>
      <c r="H6" s="249" t="s">
        <v>16</v>
      </c>
      <c r="I6" s="250">
        <v>0</v>
      </c>
      <c r="J6" s="251" t="str">
        <f t="shared" si="0"/>
        <v>EUR4X1S_Quote</v>
      </c>
      <c r="K6" s="252" t="str">
        <f>_xll.qlSwapRateHelper2(,$J6,C6,Calendar,$F6,$G6,$H6,$K$1,$I6,B6,Discounting,Permanent,Trigger,ObjectOverwrite)</f>
        <v>obj_004ff#0000</v>
      </c>
      <c r="L6" s="253" t="str">
        <f>_xll.ohRangeRetrieveError(K6)</f>
        <v/>
      </c>
      <c r="M6" s="254"/>
      <c r="N6" s="253" t="str">
        <f>_xll.qlRateHelperQuoteName(K6,Trigger)</f>
        <v>EUR4X1S_Quote</v>
      </c>
      <c r="O6" s="255">
        <f>_xll.qlQuoteValue(J6,AllTriggers)</f>
        <v>2.4000000000000001E-4</v>
      </c>
      <c r="P6" s="355">
        <f>IF(ISBLANK(I6),"--",_xll.qlSwapRateHelperSpread(K6,AllTriggers))</f>
        <v>0</v>
      </c>
      <c r="Q6" s="253" t="b">
        <v>1</v>
      </c>
      <c r="R6" s="256">
        <f>_xll.qlRateHelperEarliestDate(K6,Trigger)</f>
        <v>41968</v>
      </c>
      <c r="S6" s="256">
        <f>_xll.qlRateHelperLatestDate(K6,Trigger)</f>
        <v>42088</v>
      </c>
    </row>
    <row r="7" spans="1:19" ht="11.25" customHeight="1" x14ac:dyDescent="0.2">
      <c r="A7" s="239"/>
      <c r="B7" s="246" t="s">
        <v>144</v>
      </c>
      <c r="C7" s="247" t="s">
        <v>52</v>
      </c>
      <c r="D7" s="248">
        <v>5</v>
      </c>
      <c r="E7" s="248" t="s">
        <v>145</v>
      </c>
      <c r="F7" s="246" t="s">
        <v>146</v>
      </c>
      <c r="G7" s="249" t="s">
        <v>142</v>
      </c>
      <c r="H7" s="249" t="s">
        <v>16</v>
      </c>
      <c r="I7" s="250">
        <v>0</v>
      </c>
      <c r="J7" s="251" t="str">
        <f t="shared" si="0"/>
        <v>EUR5X1S_Quote</v>
      </c>
      <c r="K7" s="252" t="str">
        <f>_xll.qlSwapRateHelper2(,$J7,C7,Calendar,$F7,$G7,$H7,$K$1,$I7,B7,Discounting,Permanent,Trigger,ObjectOverwrite)</f>
        <v>obj_00503#0000</v>
      </c>
      <c r="L7" s="253" t="str">
        <f>_xll.ohRangeRetrieveError(K7)</f>
        <v/>
      </c>
      <c r="M7" s="254"/>
      <c r="N7" s="253" t="str">
        <f>_xll.qlRateHelperQuoteName(K7,Trigger)</f>
        <v>EUR5X1S_Quote</v>
      </c>
      <c r="O7" s="255">
        <f>_xll.qlQuoteValue(J7,AllTriggers)</f>
        <v>2.0999999999999998E-4</v>
      </c>
      <c r="P7" s="355">
        <f>IF(ISBLANK(I7),"--",_xll.qlSwapRateHelperSpread(K7,AllTriggers))</f>
        <v>0</v>
      </c>
      <c r="Q7" s="253" t="b">
        <v>1</v>
      </c>
      <c r="R7" s="256">
        <f>_xll.qlRateHelperEarliestDate(K7,Trigger)</f>
        <v>41968</v>
      </c>
      <c r="S7" s="256">
        <f>_xll.qlRateHelperLatestDate(K7,Trigger)</f>
        <v>42121</v>
      </c>
    </row>
    <row r="8" spans="1:19" ht="11.25" customHeight="1" x14ac:dyDescent="0.2">
      <c r="A8" s="239"/>
      <c r="B8" s="246" t="s">
        <v>144</v>
      </c>
      <c r="C8" s="247" t="s">
        <v>45</v>
      </c>
      <c r="D8" s="248">
        <v>6</v>
      </c>
      <c r="E8" s="248" t="s">
        <v>145</v>
      </c>
      <c r="F8" s="246" t="s">
        <v>146</v>
      </c>
      <c r="G8" s="249" t="s">
        <v>142</v>
      </c>
      <c r="H8" s="249" t="s">
        <v>16</v>
      </c>
      <c r="I8" s="250">
        <v>0</v>
      </c>
      <c r="J8" s="251" t="str">
        <f t="shared" si="0"/>
        <v>EUR6X1S_Quote</v>
      </c>
      <c r="K8" s="252" t="str">
        <f>_xll.qlSwapRateHelper2(,$J8,C8,Calendar,$F8,$G8,$H8,$K$1,$I8,B8,Discounting,Permanent,Trigger,ObjectOverwrite)</f>
        <v>obj_00502#0000</v>
      </c>
      <c r="L8" s="253" t="str">
        <f>_xll.ohRangeRetrieveError(K8)</f>
        <v/>
      </c>
      <c r="M8" s="254"/>
      <c r="N8" s="253" t="str">
        <f>_xll.qlRateHelperQuoteName(K8,Trigger)</f>
        <v>EUR6X1S_Quote</v>
      </c>
      <c r="O8" s="255">
        <f>_xll.qlQuoteValue(J8,AllTriggers)</f>
        <v>1.7999999999999998E-4</v>
      </c>
      <c r="P8" s="355">
        <f>IF(ISBLANK(I8),"--",_xll.qlSwapRateHelperSpread(K8,AllTriggers))</f>
        <v>0</v>
      </c>
      <c r="Q8" s="253" t="b">
        <v>0</v>
      </c>
      <c r="R8" s="256">
        <f>_xll.qlRateHelperEarliestDate(K8,Trigger)</f>
        <v>41968</v>
      </c>
      <c r="S8" s="256">
        <f>_xll.qlRateHelperLatestDate(K8,Trigger)</f>
        <v>42149</v>
      </c>
    </row>
    <row r="9" spans="1:19" ht="11.25" customHeight="1" x14ac:dyDescent="0.2">
      <c r="B9" s="257" t="s">
        <v>144</v>
      </c>
      <c r="C9" s="258" t="s">
        <v>53</v>
      </c>
      <c r="D9" s="259">
        <v>7</v>
      </c>
      <c r="E9" s="259" t="s">
        <v>145</v>
      </c>
      <c r="F9" s="257" t="s">
        <v>146</v>
      </c>
      <c r="G9" s="260" t="s">
        <v>142</v>
      </c>
      <c r="H9" s="260" t="s">
        <v>16</v>
      </c>
      <c r="I9" s="261">
        <v>0</v>
      </c>
      <c r="J9" s="286" t="str">
        <f t="shared" si="0"/>
        <v>EUR7X1S_Quote</v>
      </c>
      <c r="K9" s="287" t="str">
        <f>_xll.qlSwapRateHelper2(,$J9,C9,Calendar,$F9,$G9,$H9,$K$1,$I9,B9,Discounting,Permanent,Trigger,ObjectOverwrite)</f>
        <v>obj_004fe#0000</v>
      </c>
      <c r="L9" s="262" t="str">
        <f>_xll.ohRangeRetrieveError(K9)</f>
        <v/>
      </c>
      <c r="N9" s="262" t="str">
        <f>_xll.qlRateHelperQuoteName(K9,Trigger)</f>
        <v>EUR7X1S_Quote</v>
      </c>
      <c r="O9" s="263">
        <f>_xll.qlQuoteValue(J9,AllTriggers)</f>
        <v>1.4999999999999999E-4</v>
      </c>
      <c r="P9" s="356">
        <f>IF(ISBLANK(I9),"--",_xll.qlSwapRateHelperSpread(K9,AllTriggers))</f>
        <v>0</v>
      </c>
      <c r="Q9" s="262" t="b">
        <v>0</v>
      </c>
      <c r="R9" s="264">
        <f>_xll.qlRateHelperEarliestDate(K9,Trigger)</f>
        <v>41968</v>
      </c>
      <c r="S9" s="264">
        <f>_xll.qlRateHelperLatestDate(K9,Trigger)</f>
        <v>42180</v>
      </c>
    </row>
    <row r="10" spans="1:19" x14ac:dyDescent="0.2">
      <c r="D10" s="42"/>
      <c r="E10" s="42"/>
      <c r="K10" s="42"/>
      <c r="L10" s="254"/>
    </row>
    <row r="11" spans="1:19" x14ac:dyDescent="0.2">
      <c r="I11" s="269"/>
      <c r="J11" s="269"/>
      <c r="N11" s="265" t="s">
        <v>147</v>
      </c>
      <c r="O11" s="266"/>
      <c r="P11" s="266"/>
      <c r="Q11" s="266"/>
      <c r="R11" s="266"/>
      <c r="S11" s="267" t="s">
        <v>188</v>
      </c>
    </row>
    <row r="12" spans="1:19" x14ac:dyDescent="0.2">
      <c r="L12" s="244" t="s">
        <v>143</v>
      </c>
      <c r="N12" s="244" t="s">
        <v>91</v>
      </c>
      <c r="O12" s="244" t="s">
        <v>92</v>
      </c>
      <c r="P12" s="244" t="s">
        <v>140</v>
      </c>
      <c r="Q12" s="244" t="s">
        <v>84</v>
      </c>
      <c r="R12" s="244" t="s">
        <v>85</v>
      </c>
      <c r="S12" s="271">
        <f t="array" ref="S12:S21">_xll.qlPiecewiseYieldCurveData('General Settings'!J35,InterestRatesTrigger)</f>
        <v>1</v>
      </c>
    </row>
    <row r="13" spans="1:19" x14ac:dyDescent="0.2">
      <c r="I13" s="269"/>
      <c r="J13" s="269"/>
      <c r="L13" s="276" t="str">
        <f t="array" ref="L13:L21">_xll.ohFilter(K3:K9,Q3:Q9)</f>
        <v>obj_00558#0000</v>
      </c>
      <c r="N13" s="274" t="str">
        <f t="array" ref="N13:N21">_xll.ohFilter(N3:N8,Q3:Q8)</f>
        <v>Euribor1MLastFixing_Quote</v>
      </c>
      <c r="O13" s="255">
        <f t="array" ref="O13:O21">_xll.ohFilter(O3:O8,Q3:Q8)</f>
        <v>1.1971529474408271E-5</v>
      </c>
      <c r="P13" s="306" t="str">
        <f t="array" ref="P13:P21">_xll.ohFilter(P3:P8,Q3:Q8)</f>
        <v>--</v>
      </c>
      <c r="Q13" s="256">
        <f t="array" ref="Q13:Q21">_xll.ohFilter(R3:R8,Q3:Q8)</f>
        <v>41968</v>
      </c>
      <c r="R13" s="256">
        <f t="array" ref="R13:R21">_xll.ohFilter(S3:S8,Q3:Q8)</f>
        <v>42002</v>
      </c>
      <c r="S13" s="272">
        <v>0.99999886935682802</v>
      </c>
    </row>
    <row r="14" spans="1:19" x14ac:dyDescent="0.2">
      <c r="L14" s="277" t="str">
        <v>obj_00501#0000</v>
      </c>
      <c r="N14" s="274" t="str">
        <v>EUR2X1S_Quote</v>
      </c>
      <c r="O14" s="255">
        <v>1.2999999999999999E-4</v>
      </c>
      <c r="P14" s="306">
        <v>0</v>
      </c>
      <c r="Q14" s="256">
        <v>41968</v>
      </c>
      <c r="R14" s="256">
        <v>42030</v>
      </c>
      <c r="S14" s="272">
        <v>0.99997761157007925</v>
      </c>
    </row>
    <row r="15" spans="1:19" x14ac:dyDescent="0.2">
      <c r="I15" s="269"/>
      <c r="J15" s="269"/>
      <c r="L15" s="277" t="str">
        <v>obj_00500#0000</v>
      </c>
      <c r="N15" s="274" t="str">
        <v>EUR3X1S_Quote</v>
      </c>
      <c r="O15" s="255">
        <v>1.9000000000000004E-4</v>
      </c>
      <c r="P15" s="306">
        <v>0</v>
      </c>
      <c r="Q15" s="256">
        <v>41968</v>
      </c>
      <c r="R15" s="256">
        <v>42060</v>
      </c>
      <c r="S15" s="272">
        <v>0.99995144614098008</v>
      </c>
    </row>
    <row r="16" spans="1:19" x14ac:dyDescent="0.2">
      <c r="L16" s="277" t="str">
        <v>obj_004ff#0000</v>
      </c>
      <c r="N16" s="274" t="str">
        <v>EUR4X1S_Quote</v>
      </c>
      <c r="O16" s="255">
        <v>2.4000000000000001E-4</v>
      </c>
      <c r="P16" s="306">
        <v>0</v>
      </c>
      <c r="Q16" s="256">
        <v>41968</v>
      </c>
      <c r="R16" s="256">
        <v>42088</v>
      </c>
      <c r="S16" s="272">
        <v>0.99992000455721108</v>
      </c>
    </row>
    <row r="17" spans="9:22" x14ac:dyDescent="0.2">
      <c r="I17" s="269"/>
      <c r="J17" s="269"/>
      <c r="L17" s="277" t="str">
        <v>obj_00503#0000</v>
      </c>
      <c r="N17" s="274" t="str">
        <v>EUR5X1S_Quote</v>
      </c>
      <c r="O17" s="255">
        <v>2.0999999999999998E-4</v>
      </c>
      <c r="P17" s="306">
        <v>0</v>
      </c>
      <c r="Q17" s="256">
        <v>41968</v>
      </c>
      <c r="R17" s="256">
        <v>42121</v>
      </c>
      <c r="S17" s="272">
        <v>0.99991075372953131</v>
      </c>
    </row>
    <row r="18" spans="9:22" x14ac:dyDescent="0.2">
      <c r="L18" s="277" t="e">
        <v>#N/A</v>
      </c>
      <c r="N18" s="274" t="e">
        <v>#N/A</v>
      </c>
      <c r="O18" s="255" t="e">
        <v>#N/A</v>
      </c>
      <c r="P18" s="306" t="e">
        <v>#N/A</v>
      </c>
      <c r="Q18" s="256" t="e">
        <v>#N/A</v>
      </c>
      <c r="R18" s="256" t="e">
        <v>#N/A</v>
      </c>
      <c r="S18" s="272" t="e">
        <v>#N/A</v>
      </c>
    </row>
    <row r="19" spans="9:22" x14ac:dyDescent="0.2">
      <c r="I19" s="269"/>
      <c r="J19" s="269"/>
      <c r="L19" s="277" t="e">
        <v>#N/A</v>
      </c>
      <c r="N19" s="274" t="e">
        <v>#N/A</v>
      </c>
      <c r="O19" s="255" t="e">
        <v>#N/A</v>
      </c>
      <c r="P19" s="306" t="e">
        <v>#N/A</v>
      </c>
      <c r="Q19" s="256" t="e">
        <v>#N/A</v>
      </c>
      <c r="R19" s="256" t="e">
        <v>#N/A</v>
      </c>
      <c r="S19" s="272" t="e">
        <v>#N/A</v>
      </c>
    </row>
    <row r="20" spans="9:22" x14ac:dyDescent="0.2">
      <c r="L20" s="277" t="e">
        <v>#N/A</v>
      </c>
      <c r="N20" s="274" t="e">
        <v>#N/A</v>
      </c>
      <c r="O20" s="255" t="e">
        <v>#N/A</v>
      </c>
      <c r="P20" s="306" t="e">
        <v>#N/A</v>
      </c>
      <c r="Q20" s="256" t="e">
        <v>#N/A</v>
      </c>
      <c r="R20" s="256" t="e">
        <v>#N/A</v>
      </c>
      <c r="S20" s="272" t="e">
        <v>#N/A</v>
      </c>
    </row>
    <row r="21" spans="9:22" x14ac:dyDescent="0.2">
      <c r="I21" s="269"/>
      <c r="J21" s="269"/>
      <c r="L21" s="278" t="e">
        <v>#N/A</v>
      </c>
      <c r="N21" s="275" t="e">
        <v>#N/A</v>
      </c>
      <c r="O21" s="263" t="e">
        <v>#N/A</v>
      </c>
      <c r="P21" s="307" t="e">
        <v>#N/A</v>
      </c>
      <c r="Q21" s="264" t="e">
        <v>#N/A</v>
      </c>
      <c r="R21" s="264" t="e">
        <v>#N/A</v>
      </c>
      <c r="S21" s="273" t="e">
        <v>#N/A</v>
      </c>
    </row>
    <row r="22" spans="9:22" x14ac:dyDescent="0.2">
      <c r="L22" s="288"/>
    </row>
    <row r="23" spans="9:22" ht="12" thickBot="1" x14ac:dyDescent="0.25">
      <c r="I23" s="269"/>
      <c r="J23" s="269"/>
    </row>
    <row r="24" spans="9:22" ht="12" thickBot="1" x14ac:dyDescent="0.25">
      <c r="N24" s="279" t="s">
        <v>181</v>
      </c>
      <c r="O24" s="279"/>
      <c r="P24" s="280"/>
      <c r="Q24" s="280"/>
      <c r="R24" s="281"/>
      <c r="S24" s="281"/>
      <c r="T24" s="281"/>
      <c r="U24" s="281"/>
      <c r="V24" s="281"/>
    </row>
    <row r="25" spans="9:22" ht="12" thickBot="1" x14ac:dyDescent="0.25">
      <c r="I25" s="269"/>
      <c r="J25" s="269"/>
      <c r="N25" s="224" t="s">
        <v>182</v>
      </c>
      <c r="O25" s="371" t="s">
        <v>120</v>
      </c>
      <c r="P25" s="371" t="s">
        <v>121</v>
      </c>
      <c r="Q25" s="371" t="s">
        <v>168</v>
      </c>
      <c r="R25" s="371" t="s">
        <v>183</v>
      </c>
      <c r="S25" s="371" t="s">
        <v>171</v>
      </c>
      <c r="T25" s="371" t="s">
        <v>169</v>
      </c>
      <c r="U25" s="371" t="s">
        <v>170</v>
      </c>
      <c r="V25" s="372" t="s">
        <v>172</v>
      </c>
    </row>
    <row r="26" spans="9:22" x14ac:dyDescent="0.2">
      <c r="N26" s="407" t="str">
        <f>Currency&amp;"0X1"&amp;"F"</f>
        <v>EUR0X1F</v>
      </c>
      <c r="O26" s="282">
        <f>SettlementDate</f>
        <v>41968</v>
      </c>
      <c r="P26" s="282">
        <f>_xll.qlInterestRateIndexMaturity(iborindex1M,O26,Trigger)</f>
        <v>42002</v>
      </c>
      <c r="Q26" s="408">
        <f>_xll.qlDayCounterYearFraction(DayCounter,O26,P26,,,Trigger)</f>
        <v>9.4444444444444442E-2</v>
      </c>
      <c r="R26" s="409">
        <f>_xll.qlIndexFixing(iborindex1M,_xll.qlInterestRateIndexFixingDate(iborindex1M,O26,Trigger),TRUE,AllTriggers)</f>
        <v>1.1971529473624584E-5</v>
      </c>
      <c r="S26" s="409">
        <f>(T26/U26-1)/Q26</f>
        <v>-2.9999999999491219E-5</v>
      </c>
      <c r="T26" s="410">
        <f>_xll.qlYieldTSDiscount(Discounting,O26,,Trigger)</f>
        <v>1</v>
      </c>
      <c r="U26" s="410">
        <f>_xll.qlYieldTSDiscount(Discounting,P26,,Trigger)</f>
        <v>1.0000028333413611</v>
      </c>
      <c r="V26" s="411">
        <f>LN((1+R26*Q26)/(1+S26*Q26))</f>
        <v>3.9639811582265171E-6</v>
      </c>
    </row>
    <row r="27" spans="9:22" x14ac:dyDescent="0.2">
      <c r="I27" s="269"/>
      <c r="J27" s="269"/>
      <c r="N27" s="412" t="str">
        <f>Currency&amp;"1x2"&amp;"F"</f>
        <v>EUR1x2F</v>
      </c>
      <c r="O27" s="283">
        <f>P26</f>
        <v>42002</v>
      </c>
      <c r="P27" s="283">
        <f>_xll.qlInterestRateIndexMaturity(iborindex1M,O27,Trigger)</f>
        <v>42033</v>
      </c>
      <c r="Q27" s="377">
        <f>_xll.qlDayCounterYearFraction(DayCounter,O27,P27,,,Trigger)</f>
        <v>8.611111111111111E-2</v>
      </c>
      <c r="R27" s="38">
        <f>_xll.qlIndexFixing(iborindex1M,_xll.qlInterestRateIndexFixingDate(iborindex1M,O27,Trigger),TRUE,AllTriggers)</f>
        <v>2.7725757052297147E-4</v>
      </c>
      <c r="S27" s="38">
        <f>(T27/U27-1)/Q27</f>
        <v>-2.0644730602327512E-4</v>
      </c>
      <c r="T27" s="380">
        <f>_xll.qlYieldTSDiscount(Discounting,O27,,Trigger)</f>
        <v>1.0000028333413611</v>
      </c>
      <c r="U27" s="380">
        <f>_xll.qlYieldTSDiscount(Discounting,P27,,Trigger)</f>
        <v>1.0000206111146808</v>
      </c>
      <c r="V27" s="233">
        <f>LN((1+R27*Q27)/(1+S27*Q27))</f>
        <v>4.1652237387006008E-5</v>
      </c>
    </row>
    <row r="28" spans="9:22" x14ac:dyDescent="0.2">
      <c r="N28" s="412" t="str">
        <f>Currency&amp;"2x3"&amp;"F"</f>
        <v>EUR2x3F</v>
      </c>
      <c r="O28" s="283">
        <f>P27</f>
        <v>42033</v>
      </c>
      <c r="P28" s="283">
        <f>_xll.qlInterestRateIndexMaturity(iborindex1M,O28,Trigger)</f>
        <v>42062</v>
      </c>
      <c r="Q28" s="377">
        <f>_xll.qlDayCounterYearFraction(DayCounter,O28,P28,,,Trigger)</f>
        <v>8.0555555555555561E-2</v>
      </c>
      <c r="R28" s="38">
        <f>_xll.qlIndexFixing(iborindex1M,_xll.qlInterestRateIndexFixingDate(iborindex1M,O28,Trigger),TRUE,AllTriggers)</f>
        <v>3.2022652977028136E-4</v>
      </c>
      <c r="S28" s="38">
        <f>(T28/U28-1)/Q28</f>
        <v>-1.0438538760267785E-5</v>
      </c>
      <c r="T28" s="380">
        <f>_xll.qlYieldTSDiscount(Discounting,O28,,Trigger)</f>
        <v>1.0000206111146808</v>
      </c>
      <c r="U28" s="380">
        <f>_xll.qlYieldTSDiscount(Discounting,P28,,Trigger)</f>
        <v>1.0000214520150084</v>
      </c>
      <c r="V28" s="233">
        <f>LN((1+R28*Q28)/(1+S28*Q28))</f>
        <v>2.663657593997196E-5</v>
      </c>
    </row>
    <row r="29" spans="9:22" ht="12" thickBot="1" x14ac:dyDescent="0.25">
      <c r="I29" s="269"/>
      <c r="J29" s="269"/>
      <c r="N29" s="413" t="str">
        <f>Currency&amp;"3x4"&amp;"F"</f>
        <v>EUR3x4F</v>
      </c>
      <c r="O29" s="284">
        <f>P28</f>
        <v>42062</v>
      </c>
      <c r="P29" s="284">
        <f>_xll.qlInterestRateIndexMaturity(iborindex1M,O29,Trigger)</f>
        <v>42094</v>
      </c>
      <c r="Q29" s="378">
        <f>_xll.qlDayCounterYearFraction(DayCounter,O29,P29,,,Trigger)</f>
        <v>8.8888888888888892E-2</v>
      </c>
      <c r="R29" s="236">
        <f>_xll.qlIndexFixing(iborindex1M,_xll.qlInterestRateIndexFixingDate(iborindex1M,O29,Trigger),TRUE,AllTriggers)</f>
        <v>3.4740248424730558E-4</v>
      </c>
      <c r="S29" s="236">
        <f>(T29/U29-1)/Q29</f>
        <v>5.1630442069183768E-5</v>
      </c>
      <c r="T29" s="381">
        <f>_xll.qlYieldTSDiscount(Discounting,O29,,Trigger)</f>
        <v>1.0000214520150084</v>
      </c>
      <c r="U29" s="381">
        <f>_xll.qlYieldTSDiscount(Discounting,P29,,Trigger)</f>
        <v>1.0000168625649914</v>
      </c>
      <c r="V29" s="237">
        <f>LN((1+R29*Q29)/(1+S29*Q29))</f>
        <v>2.629038194056284E-5</v>
      </c>
    </row>
    <row r="31" spans="9:22" x14ac:dyDescent="0.2">
      <c r="I31" s="269"/>
      <c r="J31" s="269"/>
    </row>
    <row r="33" spans="9:10" x14ac:dyDescent="0.2">
      <c r="I33" s="269"/>
      <c r="J33" s="269"/>
    </row>
    <row r="35" spans="9:10" x14ac:dyDescent="0.2">
      <c r="I35" s="269"/>
      <c r="J35" s="269"/>
    </row>
    <row r="37" spans="9:10" x14ac:dyDescent="0.2">
      <c r="I37" s="269"/>
      <c r="J37" s="269"/>
    </row>
  </sheetData>
  <dataValidations count="4">
    <dataValidation type="list" allowBlank="1" showInputMessage="1" showErrorMessage="1" sqref="Q3:Q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3535"/>
  <sheetViews>
    <sheetView showGridLines="0" workbookViewId="0">
      <selection activeCell="H2" sqref="H2"/>
    </sheetView>
  </sheetViews>
  <sheetFormatPr defaultRowHeight="11.25" outlineLevelCol="1" x14ac:dyDescent="0.2"/>
  <cols>
    <col min="1" max="1" width="3.1640625" style="36" customWidth="1"/>
    <col min="2" max="2" width="2.33203125" style="36" customWidth="1"/>
    <col min="3" max="3" width="3.1640625" style="36" customWidth="1"/>
    <col min="4" max="4" width="30.83203125" style="36" customWidth="1"/>
    <col min="5" max="6" width="20.1640625" style="36" bestFit="1" customWidth="1"/>
    <col min="7" max="7" width="8.1640625" style="36" bestFit="1" customWidth="1"/>
    <col min="8" max="8" width="11.6640625" style="36" bestFit="1" customWidth="1"/>
    <col min="9" max="10" width="14.1640625" style="36" hidden="1" customWidth="1" outlineLevel="1"/>
    <col min="11" max="11" width="10.5" style="36" bestFit="1" customWidth="1" collapsed="1"/>
    <col min="12" max="12" width="9.33203125" style="36" bestFit="1" customWidth="1"/>
    <col min="13" max="13" width="10.33203125" style="36" customWidth="1"/>
    <col min="14" max="14" width="9.33203125" style="36" customWidth="1"/>
    <col min="15" max="15" width="10.5" style="36" customWidth="1"/>
    <col min="16" max="16" width="5.83203125" style="36" customWidth="1"/>
    <col min="17" max="17" width="20.1640625" style="36" bestFit="1" customWidth="1"/>
    <col min="18" max="18" width="9.33203125" style="36" bestFit="1" customWidth="1"/>
    <col min="19" max="19" width="17.83203125" style="36" bestFit="1" customWidth="1"/>
    <col min="20" max="20" width="10.5" style="36" customWidth="1"/>
    <col min="21" max="21" width="10.5" style="36" bestFit="1" customWidth="1"/>
    <col min="22" max="22" width="9.33203125" style="36"/>
    <col min="23" max="23" width="14.1640625" style="36" bestFit="1" customWidth="1"/>
    <col min="24" max="24" width="15.33203125" style="36" bestFit="1" customWidth="1"/>
    <col min="25" max="16384" width="9.33203125" style="36"/>
  </cols>
  <sheetData>
    <row r="1" spans="3:24" ht="26.25" customHeight="1" thickBot="1" x14ac:dyDescent="0.25">
      <c r="D1" s="224" t="s">
        <v>124</v>
      </c>
      <c r="E1" s="371" t="s">
        <v>120</v>
      </c>
      <c r="F1" s="371" t="s">
        <v>121</v>
      </c>
      <c r="G1" s="371" t="s">
        <v>168</v>
      </c>
      <c r="H1" s="371" t="s">
        <v>126</v>
      </c>
      <c r="I1" s="371" t="s">
        <v>169</v>
      </c>
      <c r="J1" s="371" t="s">
        <v>170</v>
      </c>
      <c r="K1" s="371" t="s">
        <v>171</v>
      </c>
      <c r="L1" s="372" t="s">
        <v>172</v>
      </c>
      <c r="M1" s="372" t="s">
        <v>91</v>
      </c>
      <c r="N1" s="372" t="str">
        <f>_xll.qlInterpolation(,interpolator3M,_xll.ohFilter(E2:E11,M2:M11),_xll.ohFilter(L2:L11,M2:M11))</f>
        <v>obj_004f3#0002</v>
      </c>
      <c r="O1" s="229" t="s">
        <v>125</v>
      </c>
      <c r="Q1" s="228" t="s">
        <v>120</v>
      </c>
      <c r="R1" s="230" t="s">
        <v>166</v>
      </c>
    </row>
    <row r="2" spans="3:24" ht="11.25" customHeight="1" x14ac:dyDescent="0.2">
      <c r="D2" s="365" t="str">
        <f>PROPER(Currency&amp;IborType)&amp;"3M"&amp;"LastFixing"&amp;QuoteSuffix</f>
        <v>Euribor3MLastFixing_Quote</v>
      </c>
      <c r="E2" s="366">
        <f>SettlementDate</f>
        <v>41968</v>
      </c>
      <c r="F2" s="366">
        <f>_xll.qlCalendarAdvance(Calendar,E2,"3M","mf",,Trigger)</f>
        <v>42060</v>
      </c>
      <c r="G2" s="376">
        <f>_xll.qlDayCounterYearFraction(DayCounter,E2,F2,,,Trigger)</f>
        <v>0.25555555555555554</v>
      </c>
      <c r="H2" s="367">
        <f>_xll.qlQuoteValue(D2,LastFixingsTrigger)</f>
        <v>9.2500000048545417E-4</v>
      </c>
      <c r="I2" s="379">
        <f>_xll.qlYieldTSDiscount(Discounting,E2,,Trigger)</f>
        <v>1</v>
      </c>
      <c r="J2" s="379">
        <f>_xll.qlYieldTSDiscount(Discounting,F2,,Trigger)</f>
        <v>1.000020444862427</v>
      </c>
      <c r="K2" s="367">
        <f>(I2/J2-1)/G2</f>
        <v>-7.9999999994963332E-5</v>
      </c>
      <c r="L2" s="374">
        <f>LN((1+H2*G2)/(1+K2*G2))</f>
        <v>2.5680560699543664E-4</v>
      </c>
      <c r="M2" s="368" t="b">
        <v>0</v>
      </c>
      <c r="N2" s="369">
        <f>_xll.qlInterpolationInterpolate($N$1,E2,TRUE,Trigger)</f>
        <v>2.3168603742180989E-4</v>
      </c>
      <c r="O2" s="369">
        <f>L2-N2</f>
        <v>2.5119569573626749E-5</v>
      </c>
      <c r="Q2" s="357">
        <f>E2</f>
        <v>41968</v>
      </c>
      <c r="R2" s="233">
        <f>_xll.qlInterpolationInterpolate($N$1,Q2,TRUE)</f>
        <v>2.3168603742180989E-4</v>
      </c>
      <c r="W2" s="39"/>
      <c r="X2" s="39"/>
    </row>
    <row r="3" spans="3:24" ht="11.25" customHeight="1" x14ac:dyDescent="0.2">
      <c r="C3" s="36" t="str">
        <f>_xll.qlIMMNextCode(SettlementDate,FALSE)</f>
        <v>Z4</v>
      </c>
      <c r="D3" s="231" t="str">
        <f t="shared" ref="D3:D11" si="0">Currency&amp;"FUT"&amp;"3M"&amp;C3&amp;QuoteSuffix</f>
        <v>EURFUT3MZ4_Quote</v>
      </c>
      <c r="E3" s="232">
        <f>_xll.qlIMMdate(C3,$E$2,Trigger)</f>
        <v>41990</v>
      </c>
      <c r="F3" s="232">
        <f>_xll.qlCalendarAdvance(Calendar,E3,"3M","mf",,Trigger)</f>
        <v>42080</v>
      </c>
      <c r="G3" s="377">
        <f>_xll.qlDayCounterYearFraction(DayCounter,E3,F3,,,Trigger)</f>
        <v>0.25</v>
      </c>
      <c r="H3" s="38">
        <f>1-_xll.qlQuoteValue(D3,AllTriggers)/100</f>
        <v>9.2500000000006466E-4</v>
      </c>
      <c r="I3" s="380">
        <f>_xll.qlYieldTSDiscount(Discounting,E3,,Trigger)</f>
        <v>0.99999193721045743</v>
      </c>
      <c r="J3" s="380">
        <f>_xll.qlYieldTSDiscount(Discounting,F3,,Trigger)</f>
        <v>1.0000103070642785</v>
      </c>
      <c r="K3" s="38">
        <f t="shared" ref="K3:K11" si="1">(I3/J3-1)/G3</f>
        <v>-7.347865793505548E-5</v>
      </c>
      <c r="L3" s="233">
        <f t="shared" ref="L3:L11" si="2">LN((1+H3*G3)/(1+K3*G3))</f>
        <v>2.4959309904845785E-4</v>
      </c>
      <c r="M3" s="363" t="b">
        <v>1</v>
      </c>
      <c r="N3" s="233">
        <f>_xll.qlInterpolationInterpolate($N$1,E3,TRUE,Trigger)</f>
        <v>2.4959309904845785E-4</v>
      </c>
      <c r="O3" s="233">
        <f t="shared" ref="O3:O11" si="3">L3-N3</f>
        <v>0</v>
      </c>
      <c r="Q3" s="357">
        <f>_xll.qlCalendarAdvance(Calendar,Q2,"1D","f")</f>
        <v>41969</v>
      </c>
      <c r="R3" s="233">
        <f>_xll.qlInterpolationInterpolate($N$1,Q3,TRUE)</f>
        <v>2.3249493154440368E-4</v>
      </c>
      <c r="W3" s="39"/>
      <c r="X3" s="39"/>
    </row>
    <row r="4" spans="3:24" ht="11.25" customHeight="1" x14ac:dyDescent="0.2">
      <c r="C4" s="36" t="str">
        <f>_xll.qlIMMNextCode($E$3,TRUE)</f>
        <v>H5</v>
      </c>
      <c r="D4" s="231" t="str">
        <f t="shared" si="0"/>
        <v>EURFUT3MH5_Quote</v>
      </c>
      <c r="E4" s="232">
        <f>_xll.qlIMMdate(C4,$E$2,Trigger)</f>
        <v>42081</v>
      </c>
      <c r="F4" s="232">
        <f>_xll.qlCalendarAdvance(Calendar,E4,"3M","mf",,Trigger)</f>
        <v>42173</v>
      </c>
      <c r="G4" s="377">
        <f>_xll.qlDayCounterYearFraction(DayCounter,E4,F4,,,Trigger)</f>
        <v>0.25555555555555554</v>
      </c>
      <c r="H4" s="38">
        <f>1-_xll.qlQuoteValue(D4,AllTriggers)/100</f>
        <v>9.2500000000006466E-4</v>
      </c>
      <c r="I4" s="380">
        <f>_xll.qlYieldTSDiscount(Discounting,E4,,Trigger)</f>
        <v>1.0000106249287273</v>
      </c>
      <c r="J4" s="380">
        <f>_xll.qlYieldTSDiscount(Discounting,F4,,Trigger)</f>
        <v>1.0000939531508839</v>
      </c>
      <c r="K4" s="38">
        <f t="shared" si="1"/>
        <v>-3.260363241251669E-4</v>
      </c>
      <c r="L4" s="233">
        <f t="shared" si="2"/>
        <v>3.196848187177958E-4</v>
      </c>
      <c r="M4" s="363" t="b">
        <v>1</v>
      </c>
      <c r="N4" s="233">
        <f>_xll.qlInterpolationInterpolate($N$1,E4,TRUE,Trigger)</f>
        <v>3.196848187177958E-4</v>
      </c>
      <c r="O4" s="233">
        <f t="shared" si="3"/>
        <v>0</v>
      </c>
      <c r="Q4" s="357">
        <f>_xll.qlCalendarAdvance(Calendar,Q3,"1D","f")</f>
        <v>41970</v>
      </c>
      <c r="R4" s="233">
        <f>_xll.qlInterpolationInterpolate($N$1,Q4,TRUE)</f>
        <v>2.3330453216337959E-4</v>
      </c>
      <c r="W4" s="39"/>
      <c r="X4" s="39"/>
    </row>
    <row r="5" spans="3:24" ht="11.25" customHeight="1" x14ac:dyDescent="0.2">
      <c r="C5" s="36" t="str">
        <f>_xll.qlIMMNextCode($E4,TRUE)</f>
        <v>M5</v>
      </c>
      <c r="D5" s="231" t="str">
        <f t="shared" si="0"/>
        <v>EURFUT3MM5_Quote</v>
      </c>
      <c r="E5" s="232">
        <f>_xll.qlIMMdate(C5,$E$2,Trigger)</f>
        <v>42172</v>
      </c>
      <c r="F5" s="232">
        <f>_xll.qlCalendarAdvance(Calendar,E5,"3M","mf",,Trigger)</f>
        <v>42264</v>
      </c>
      <c r="G5" s="377">
        <f>_xll.qlDayCounterYearFraction(DayCounter,E5,F5,,,Trigger)</f>
        <v>0.25555555555555554</v>
      </c>
      <c r="H5" s="38">
        <f>1-_xll.qlQuoteValue(D5,AllTriggers)/100</f>
        <v>8.2499999999996465E-4</v>
      </c>
      <c r="I5" s="380">
        <f>_xll.qlYieldTSDiscount(Discounting,E5,,Trigger)</f>
        <v>1.0000922162233701</v>
      </c>
      <c r="J5" s="380">
        <f>_xll.qlYieldTSDiscount(Discounting,F5,,Trigger)</f>
        <v>1.0002447753181019</v>
      </c>
      <c r="K5" s="38">
        <f t="shared" si="1"/>
        <v>-5.9682428283599923E-4</v>
      </c>
      <c r="L5" s="233">
        <f t="shared" si="2"/>
        <v>3.6334450490533595E-4</v>
      </c>
      <c r="M5" s="363" t="b">
        <v>1</v>
      </c>
      <c r="N5" s="233">
        <f>_xll.qlInterpolationInterpolate($N$1,E5,TRUE,Trigger)</f>
        <v>3.6334450490533595E-4</v>
      </c>
      <c r="O5" s="233">
        <f t="shared" si="3"/>
        <v>0</v>
      </c>
      <c r="Q5" s="357">
        <f>_xll.qlCalendarAdvance(Calendar,Q4,"1D","f")</f>
        <v>41971</v>
      </c>
      <c r="R5" s="233">
        <f>_xll.qlInterpolationInterpolate($N$1,Q5,TRUE)</f>
        <v>2.341148056360528E-4</v>
      </c>
      <c r="W5" s="39"/>
      <c r="X5" s="39"/>
    </row>
    <row r="6" spans="3:24" ht="11.25" customHeight="1" x14ac:dyDescent="0.2">
      <c r="C6" s="36" t="str">
        <f>_xll.qlIMMNextCode($E5,TRUE)</f>
        <v>U5</v>
      </c>
      <c r="D6" s="231" t="str">
        <f t="shared" si="0"/>
        <v>EURFUT3MU5_Quote</v>
      </c>
      <c r="E6" s="232">
        <f>_xll.qlIMMdate(C6,$E$2,Trigger)</f>
        <v>42263</v>
      </c>
      <c r="F6" s="232">
        <f>_xll.qlCalendarAdvance(Calendar,E6,"3M","mf",,Trigger)</f>
        <v>42354</v>
      </c>
      <c r="G6" s="377">
        <f>_xll.qlDayCounterYearFraction(DayCounter,E6,F6,,,Trigger)</f>
        <v>0.25277777777777777</v>
      </c>
      <c r="H6" s="38">
        <f>1-_xll.qlQuoteValue(D6,AllTriggers)/100</f>
        <v>8.2499999999996465E-4</v>
      </c>
      <c r="I6" s="380">
        <f>_xll.qlYieldTSDiscount(Discounting,E6,,Trigger)</f>
        <v>1.0002426405211899</v>
      </c>
      <c r="J6" s="380">
        <f>_xll.qlYieldTSDiscount(Discounting,F6,,Trigger)</f>
        <v>1.0004048544558999</v>
      </c>
      <c r="K6" s="38">
        <f t="shared" si="1"/>
        <v>-6.4146575572573701E-4</v>
      </c>
      <c r="L6" s="233">
        <f t="shared" si="2"/>
        <v>3.7068136058374454E-4</v>
      </c>
      <c r="M6" s="363" t="b">
        <v>1</v>
      </c>
      <c r="N6" s="233">
        <f>_xll.qlInterpolationInterpolate($N$1,E6,TRUE,Trigger)</f>
        <v>3.7068136058374454E-4</v>
      </c>
      <c r="O6" s="233">
        <f t="shared" si="3"/>
        <v>0</v>
      </c>
      <c r="Q6" s="357">
        <f>_xll.qlCalendarAdvance(Calendar,Q5,"1D","f")</f>
        <v>41974</v>
      </c>
      <c r="R6" s="233">
        <f>_xll.qlInterpolationInterpolate($N$1,Q6,TRUE)</f>
        <v>2.3654932674940747E-4</v>
      </c>
      <c r="W6" s="39"/>
      <c r="X6" s="39"/>
    </row>
    <row r="7" spans="3:24" ht="11.25" customHeight="1" x14ac:dyDescent="0.2">
      <c r="C7" s="36" t="str">
        <f>_xll.qlIMMNextCode($E6,TRUE)</f>
        <v>Z5</v>
      </c>
      <c r="D7" s="231" t="str">
        <f t="shared" si="0"/>
        <v>EURFUT3MZ5_Quote</v>
      </c>
      <c r="E7" s="232">
        <f>_xll.qlIMMdate(C7,$E$2,Trigger)</f>
        <v>42354</v>
      </c>
      <c r="F7" s="232">
        <f>_xll.qlCalendarAdvance(Calendar,E7,"3M","mf",,Trigger)</f>
        <v>42445</v>
      </c>
      <c r="G7" s="377">
        <f>_xll.qlDayCounterYearFraction(DayCounter,E7,F7,,,Trigger)</f>
        <v>0.25277777777777777</v>
      </c>
      <c r="H7" s="38">
        <f>1-_xll.qlQuoteValue(D7,AllTriggers)/100</f>
        <v>9.7499999999994813E-4</v>
      </c>
      <c r="I7" s="380">
        <f>_xll.qlYieldTSDiscount(Discounting,E7,,Trigger)</f>
        <v>1.0004048544558999</v>
      </c>
      <c r="J7" s="380">
        <f>_xll.qlYieldTSDiscount(Discounting,F7,,Trigger)</f>
        <v>1.0005491869870768</v>
      </c>
      <c r="K7" s="38">
        <f t="shared" si="1"/>
        <v>-5.7067243174957971E-4</v>
      </c>
      <c r="L7" s="233">
        <f t="shared" si="2"/>
        <v>3.9069168211333378E-4</v>
      </c>
      <c r="M7" s="363" t="b">
        <v>1</v>
      </c>
      <c r="N7" s="233">
        <f>_xll.qlInterpolationInterpolate($N$1,E7,TRUE,Trigger)</f>
        <v>3.9069168211333378E-4</v>
      </c>
      <c r="O7" s="233">
        <f t="shared" si="3"/>
        <v>0</v>
      </c>
      <c r="Q7" s="357">
        <f>_xll.qlCalendarAdvance(Calendar,Q6,"1D","f")</f>
        <v>41975</v>
      </c>
      <c r="R7" s="233">
        <f>_xll.qlInterpolationInterpolate($N$1,Q7,TRUE)</f>
        <v>2.3736195521002117E-4</v>
      </c>
      <c r="W7" s="39"/>
      <c r="X7" s="39"/>
    </row>
    <row r="8" spans="3:24" ht="11.25" customHeight="1" x14ac:dyDescent="0.2">
      <c r="C8" s="36" t="str">
        <f>_xll.qlIMMNextCode($E7,TRUE)</f>
        <v>H6</v>
      </c>
      <c r="D8" s="231" t="str">
        <f t="shared" si="0"/>
        <v>EURFUT3MH6_Quote</v>
      </c>
      <c r="E8" s="232">
        <f>_xll.qlIMMdate(C8,$E$2,Trigger)</f>
        <v>42445</v>
      </c>
      <c r="F8" s="232">
        <f>_xll.qlCalendarAdvance(Calendar,E8,"3M","mf",,Trigger)</f>
        <v>42537</v>
      </c>
      <c r="G8" s="377">
        <f>_xll.qlDayCounterYearFraction(DayCounter,E8,F8,,,Trigger)</f>
        <v>0.25555555555555554</v>
      </c>
      <c r="H8" s="38">
        <f>1-_xll.qlQuoteValue(D8,AllTriggers)/100</f>
        <v>1.1750000000000371E-3</v>
      </c>
      <c r="I8" s="380">
        <f>_xll.qlYieldTSDiscount(Discounting,E8,,Trigger)</f>
        <v>1.0005491869870768</v>
      </c>
      <c r="J8" s="380">
        <f>_xll.qlYieldTSDiscount(Discounting,F8,,Trigger)</f>
        <v>1.0006589784635078</v>
      </c>
      <c r="K8" s="38">
        <f t="shared" si="1"/>
        <v>-4.2933589770670539E-4</v>
      </c>
      <c r="L8" s="233">
        <f t="shared" si="2"/>
        <v>4.0995789687620418E-4</v>
      </c>
      <c r="M8" s="363" t="b">
        <v>1</v>
      </c>
      <c r="N8" s="233">
        <f>_xll.qlInterpolationInterpolate($N$1,E8,TRUE,Trigger)</f>
        <v>4.0995789687620418E-4</v>
      </c>
      <c r="O8" s="233">
        <f t="shared" si="3"/>
        <v>0</v>
      </c>
      <c r="Q8" s="357">
        <f>_xll.qlCalendarAdvance(Calendar,Q7,"1D","f")</f>
        <v>41976</v>
      </c>
      <c r="R8" s="233">
        <f>_xll.qlInterpolationInterpolate($N$1,Q8,TRUE)</f>
        <v>2.381750883109078E-4</v>
      </c>
      <c r="W8" s="39"/>
      <c r="X8" s="39"/>
    </row>
    <row r="9" spans="3:24" ht="11.25" customHeight="1" x14ac:dyDescent="0.2">
      <c r="C9" s="36" t="str">
        <f>_xll.qlIMMNextCode($E8,TRUE)</f>
        <v>M6</v>
      </c>
      <c r="D9" s="231" t="str">
        <f t="shared" si="0"/>
        <v>EURFUT3MM6_Quote</v>
      </c>
      <c r="E9" s="232">
        <f>_xll.qlIMMdate(C9,$E$2,Trigger)</f>
        <v>42536</v>
      </c>
      <c r="F9" s="232">
        <f>_xll.qlCalendarAdvance(Calendar,E9,"3M","mf",,Trigger)</f>
        <v>42628</v>
      </c>
      <c r="G9" s="377">
        <f>_xll.qlDayCounterYearFraction(DayCounter,E9,F9,,,Trigger)</f>
        <v>0.25555555555555554</v>
      </c>
      <c r="H9" s="38">
        <f>1-_xll.qlQuoteValue(D9,AllTriggers)/100</f>
        <v>1.4250000000000096E-3</v>
      </c>
      <c r="I9" s="380">
        <f>_xll.qlYieldTSDiscount(Discounting,E9,,Trigger)</f>
        <v>1.0006580779573577</v>
      </c>
      <c r="J9" s="380">
        <f>_xll.qlYieldTSDiscount(Discounting,F9,,Trigger)</f>
        <v>1.0007198728090771</v>
      </c>
      <c r="K9" s="38">
        <f t="shared" si="1"/>
        <v>-2.416319972061661E-4</v>
      </c>
      <c r="L9" s="233">
        <f t="shared" si="2"/>
        <v>4.2585268000040099E-4</v>
      </c>
      <c r="M9" s="363" t="b">
        <v>1</v>
      </c>
      <c r="N9" s="233">
        <f>_xll.qlInterpolationInterpolate($N$1,E9,TRUE,Trigger)</f>
        <v>4.2585268000040099E-4</v>
      </c>
      <c r="O9" s="233">
        <f t="shared" si="3"/>
        <v>0</v>
      </c>
      <c r="Q9" s="357">
        <f>_xll.qlCalendarAdvance(Calendar,Q8,"1D","f")</f>
        <v>41977</v>
      </c>
      <c r="R9" s="233">
        <f>_xll.qlInterpolationInterpolate($N$1,Q9,TRUE)</f>
        <v>2.3898869240938255E-4</v>
      </c>
      <c r="W9" s="39"/>
      <c r="X9" s="39"/>
    </row>
    <row r="10" spans="3:24" ht="11.25" customHeight="1" x14ac:dyDescent="0.2">
      <c r="C10" s="36" t="str">
        <f>_xll.qlIMMNextCode($E9,TRUE)</f>
        <v>U6</v>
      </c>
      <c r="D10" s="231" t="str">
        <f t="shared" si="0"/>
        <v>EURFUT3MU6_Quote</v>
      </c>
      <c r="E10" s="232">
        <f>_xll.qlIMMdate(C10,$E$2,Trigger)</f>
        <v>42634</v>
      </c>
      <c r="F10" s="232">
        <f>_xll.qlCalendarAdvance(Calendar,E10,"3M","mf",,Trigger)</f>
        <v>42725</v>
      </c>
      <c r="G10" s="377">
        <f>_xll.qlDayCounterYearFraction(DayCounter,E10,F10,,,Trigger)</f>
        <v>0.25277777777777777</v>
      </c>
      <c r="H10" s="38">
        <f>1-_xll.qlQuoteValue(D10,AllTriggers)/100</f>
        <v>1.6750000000000931E-3</v>
      </c>
      <c r="I10" s="380">
        <f>_xll.qlYieldTSDiscount(Discounting,E10,,Trigger)</f>
        <v>1.0007220384535498</v>
      </c>
      <c r="J10" s="380">
        <f>_xll.qlYieldTSDiscount(Discounting,F10,,Trigger)</f>
        <v>1.000728680713578</v>
      </c>
      <c r="K10" s="38">
        <f t="shared" si="1"/>
        <v>-2.625793898533904E-5</v>
      </c>
      <c r="L10" s="233">
        <f t="shared" si="2"/>
        <v>4.2995061360834649E-4</v>
      </c>
      <c r="M10" s="363" t="b">
        <v>1</v>
      </c>
      <c r="N10" s="233">
        <f>_xll.qlInterpolationInterpolate($N$1,E10,TRUE,Trigger)</f>
        <v>4.2995061360834649E-4</v>
      </c>
      <c r="O10" s="233">
        <f t="shared" si="3"/>
        <v>0</v>
      </c>
      <c r="Q10" s="357">
        <f>_xll.qlCalendarAdvance(Calendar,Q9,"1D","f")</f>
        <v>41978</v>
      </c>
      <c r="R10" s="233">
        <f>_xll.qlInterpolationInterpolate($N$1,Q10,TRUE)</f>
        <v>2.3980273386276052E-4</v>
      </c>
      <c r="W10" s="39"/>
      <c r="X10" s="39"/>
    </row>
    <row r="11" spans="3:24" ht="11.25" customHeight="1" thickBot="1" x14ac:dyDescent="0.25">
      <c r="C11" s="36" t="str">
        <f>_xll.qlIMMNextCode($E10,TRUE)</f>
        <v>Z6</v>
      </c>
      <c r="D11" s="234" t="str">
        <f t="shared" si="0"/>
        <v>EURFUT3MZ6_Quote</v>
      </c>
      <c r="E11" s="235">
        <f>_xll.qlIMMdate(C11,$E$2,Trigger)</f>
        <v>42725</v>
      </c>
      <c r="F11" s="235">
        <f>_xll.qlCalendarAdvance(Calendar,E11,"3M","mf",,Trigger)</f>
        <v>42815</v>
      </c>
      <c r="G11" s="378">
        <f>_xll.qlDayCounterYearFraction(DayCounter,E11,F11,,,Trigger)</f>
        <v>0.25</v>
      </c>
      <c r="H11" s="236">
        <f>1-_xll.qlQuoteValue(D11,AllTriggers)/100</f>
        <v>1.974999999999949E-3</v>
      </c>
      <c r="I11" s="381">
        <f>_xll.qlYieldTSDiscount(Discounting,E11,,Trigger)</f>
        <v>1.000728680713578</v>
      </c>
      <c r="J11" s="381">
        <f>_xll.qlYieldTSDiscount(Discounting,F11,,Trigger)</f>
        <v>1.0006896987924703</v>
      </c>
      <c r="K11" s="236">
        <f t="shared" si="1"/>
        <v>1.5582021541682423E-4</v>
      </c>
      <c r="L11" s="237">
        <f t="shared" si="2"/>
        <v>4.5467385045173432E-4</v>
      </c>
      <c r="M11" s="370" t="b">
        <v>1</v>
      </c>
      <c r="N11" s="237">
        <f>_xll.qlInterpolationInterpolate($N$1,E11,TRUE,Trigger)</f>
        <v>4.5467385045173432E-4</v>
      </c>
      <c r="O11" s="373">
        <f t="shared" si="3"/>
        <v>0</v>
      </c>
      <c r="Q11" s="357">
        <f>_xll.qlCalendarAdvance(Calendar,Q10,"1D","f")</f>
        <v>41981</v>
      </c>
      <c r="R11" s="233">
        <f>_xll.qlInterpolationInterpolate($N$1,Q11,TRUE)</f>
        <v>2.4224714592546522E-4</v>
      </c>
      <c r="W11" s="39"/>
      <c r="X11" s="39"/>
    </row>
    <row r="12" spans="3:24" ht="11.25" customHeight="1" x14ac:dyDescent="0.2">
      <c r="E12" s="165"/>
      <c r="F12" s="165"/>
      <c r="G12" s="39"/>
      <c r="K12" s="39"/>
      <c r="L12" s="39"/>
      <c r="Q12" s="357">
        <f>_xll.qlCalendarAdvance(Calendar,Q11,"1D","f")</f>
        <v>41982</v>
      </c>
      <c r="R12" s="233">
        <f>_xll.qlInterpolationInterpolate($N$1,Q12,TRUE)</f>
        <v>2.4306260037160746E-4</v>
      </c>
      <c r="W12" s="39"/>
      <c r="X12" s="39"/>
    </row>
    <row r="13" spans="3:24" ht="11.25" customHeight="1" x14ac:dyDescent="0.2">
      <c r="E13" s="165"/>
      <c r="F13" s="165"/>
      <c r="G13" s="39"/>
      <c r="K13" s="39"/>
      <c r="L13" s="39"/>
      <c r="Q13" s="357">
        <f>_xll.qlCalendarAdvance(Calendar,Q12,"1D","f")</f>
        <v>41983</v>
      </c>
      <c r="R13" s="233">
        <f>_xll.qlInterpolationInterpolate($N$1,Q13,TRUE)</f>
        <v>2.4387832395922864E-4</v>
      </c>
      <c r="W13" s="39"/>
      <c r="X13" s="39"/>
    </row>
    <row r="14" spans="3:24" ht="11.25" customHeight="1" x14ac:dyDescent="0.2">
      <c r="E14" s="165"/>
      <c r="F14" s="165"/>
      <c r="G14" s="39"/>
      <c r="K14" s="39"/>
      <c r="L14" s="39"/>
      <c r="Q14" s="357">
        <f>_xll.qlCalendarAdvance(Calendar,Q13,"1D","f")</f>
        <v>41984</v>
      </c>
      <c r="R14" s="233">
        <f>_xll.qlInterpolationInterpolate($N$1,Q14,TRUE)</f>
        <v>2.4469428304564389E-4</v>
      </c>
      <c r="W14" s="39"/>
      <c r="X14" s="39"/>
    </row>
    <row r="15" spans="3:24" ht="11.25" customHeight="1" x14ac:dyDescent="0.2">
      <c r="E15" s="165"/>
      <c r="F15" s="165"/>
      <c r="G15" s="39"/>
      <c r="K15" s="39"/>
      <c r="L15" s="39"/>
      <c r="Q15" s="357">
        <f>_xll.qlCalendarAdvance(Calendar,Q14,"1D","f")</f>
        <v>41985</v>
      </c>
      <c r="R15" s="233">
        <f>_xll.qlInterpolationInterpolate($N$1,Q15,TRUE)</f>
        <v>2.4551044398816828E-4</v>
      </c>
      <c r="W15" s="39"/>
      <c r="X15" s="39"/>
    </row>
    <row r="16" spans="3:24" ht="11.25" customHeight="1" x14ac:dyDescent="0.2">
      <c r="E16" s="165"/>
      <c r="F16" s="165"/>
      <c r="G16" s="39"/>
      <c r="K16" s="39"/>
      <c r="L16" s="39"/>
      <c r="Q16" s="357">
        <f>_xll.qlCalendarAdvance(Calendar,Q15,"1D","f")</f>
        <v>41988</v>
      </c>
      <c r="R16" s="233">
        <f>_xll.qlInterpolationInterpolate($N$1,Q16,TRUE)</f>
        <v>2.4795980152554799E-4</v>
      </c>
      <c r="W16" s="39"/>
      <c r="X16" s="39"/>
    </row>
    <row r="17" spans="5:24" ht="11.25" customHeight="1" x14ac:dyDescent="0.2">
      <c r="E17" s="165"/>
      <c r="F17" s="165"/>
      <c r="G17" s="39"/>
      <c r="K17" s="39"/>
      <c r="L17" s="39"/>
      <c r="Q17" s="357">
        <f>_xll.qlCalendarAdvance(Calendar,Q16,"1D","f")</f>
        <v>41989</v>
      </c>
      <c r="R17" s="233">
        <f>_xll.qlInterpolationInterpolate($N$1,Q17,TRUE)</f>
        <v>2.4877643346566048E-4</v>
      </c>
      <c r="W17" s="39"/>
      <c r="X17" s="39"/>
    </row>
    <row r="18" spans="5:24" ht="11.25" customHeight="1" x14ac:dyDescent="0.2">
      <c r="E18" s="165"/>
      <c r="F18" s="165"/>
      <c r="G18" s="39"/>
      <c r="K18" s="39"/>
      <c r="L18" s="39"/>
      <c r="Q18" s="357">
        <f>_xll.qlCalendarAdvance(Calendar,Q17,"1D","f")</f>
        <v>41990</v>
      </c>
      <c r="R18" s="233">
        <f>_xll.qlInterpolationInterpolate($N$1,Q18,TRUE)</f>
        <v>2.4959309904845785E-4</v>
      </c>
      <c r="W18" s="39"/>
      <c r="X18" s="39"/>
    </row>
    <row r="19" spans="5:24" ht="11.25" customHeight="1" x14ac:dyDescent="0.2">
      <c r="E19" s="165"/>
      <c r="F19" s="165"/>
      <c r="G19" s="39"/>
      <c r="K19" s="39"/>
      <c r="L19" s="39"/>
      <c r="Q19" s="357">
        <f>_xll.qlCalendarAdvance(Calendar,Q18,"1D","f")</f>
        <v>41991</v>
      </c>
      <c r="R19" s="233">
        <f>_xll.qlInterpolationInterpolate($N$1,Q19,TRUE)</f>
        <v>2.5040976463125522E-4</v>
      </c>
      <c r="W19" s="39"/>
      <c r="X19" s="39"/>
    </row>
    <row r="20" spans="5:24" ht="11.25" customHeight="1" x14ac:dyDescent="0.2">
      <c r="E20" s="165"/>
      <c r="F20" s="165"/>
      <c r="G20" s="39"/>
      <c r="K20" s="39"/>
      <c r="L20" s="39"/>
      <c r="Q20" s="357">
        <f>_xll.qlCalendarAdvance(Calendar,Q19,"1D","f")</f>
        <v>41992</v>
      </c>
      <c r="R20" s="233">
        <f>_xll.qlInterpolationInterpolate($N$1,Q20,TRUE)</f>
        <v>2.5122639657136771E-4</v>
      </c>
      <c r="W20" s="39"/>
      <c r="X20" s="39"/>
    </row>
    <row r="21" spans="5:24" ht="11.25" customHeight="1" x14ac:dyDescent="0.2">
      <c r="E21" s="165"/>
      <c r="F21" s="165"/>
      <c r="G21" s="39"/>
      <c r="K21" s="39"/>
      <c r="L21" s="39"/>
      <c r="Q21" s="357">
        <f>_xll.qlCalendarAdvance(Calendar,Q20,"1D","f")</f>
        <v>41995</v>
      </c>
      <c r="R21" s="233">
        <f>_xll.qlInterpolationInterpolate($N$1,Q21,TRUE)</f>
        <v>2.5367575410874742E-4</v>
      </c>
      <c r="W21" s="39"/>
      <c r="X21" s="39"/>
    </row>
    <row r="22" spans="5:24" ht="11.25" customHeight="1" x14ac:dyDescent="0.2">
      <c r="E22" s="165"/>
      <c r="F22" s="165"/>
      <c r="G22" s="39"/>
      <c r="K22" s="39"/>
      <c r="L22" s="39"/>
      <c r="Q22" s="357">
        <f>_xll.qlCalendarAdvance(Calendar,Q21,"1D","f")</f>
        <v>41996</v>
      </c>
      <c r="R22" s="233">
        <f>_xll.qlInterpolationInterpolate($N$1,Q22,TRUE)</f>
        <v>2.5449191505127182E-4</v>
      </c>
      <c r="W22" s="39"/>
      <c r="X22" s="39"/>
    </row>
    <row r="23" spans="5:24" ht="11.25" customHeight="1" x14ac:dyDescent="0.2">
      <c r="E23" s="165"/>
      <c r="F23" s="165"/>
      <c r="G23" s="39"/>
      <c r="K23" s="39"/>
      <c r="L23" s="39"/>
      <c r="Q23" s="357">
        <f>_xll.qlCalendarAdvance(Calendar,Q22,"1D","f")</f>
        <v>41997</v>
      </c>
      <c r="R23" s="233">
        <f>_xll.qlInterpolationInterpolate($N$1,Q23,TRUE)</f>
        <v>2.5530787413768707E-4</v>
      </c>
      <c r="W23" s="39"/>
      <c r="X23" s="39"/>
    </row>
    <row r="24" spans="5:24" ht="11.25" customHeight="1" x14ac:dyDescent="0.2">
      <c r="E24" s="165"/>
      <c r="F24" s="165"/>
      <c r="G24" s="39"/>
      <c r="K24" s="39"/>
      <c r="L24" s="39"/>
      <c r="Q24" s="357">
        <f>_xll.qlCalendarAdvance(Calendar,Q23,"1D","f")</f>
        <v>42002</v>
      </c>
      <c r="R24" s="233">
        <f>_xll.qlInterpolationInterpolate($N$1,Q24,TRUE)</f>
        <v>2.5938346423415515E-4</v>
      </c>
      <c r="W24" s="39"/>
      <c r="X24" s="39"/>
    </row>
    <row r="25" spans="5:24" ht="11.25" customHeight="1" x14ac:dyDescent="0.2">
      <c r="E25" s="165"/>
      <c r="F25" s="165"/>
      <c r="G25" s="39"/>
      <c r="K25" s="39"/>
      <c r="L25" s="39"/>
      <c r="Q25" s="357">
        <f>_xll.qlCalendarAdvance(Calendar,Q24,"1D","f")</f>
        <v>42003</v>
      </c>
      <c r="R25" s="233">
        <f>_xll.qlInterpolationInterpolate($N$1,Q25,TRUE)</f>
        <v>2.6019750568753318E-4</v>
      </c>
      <c r="W25" s="39"/>
      <c r="X25" s="39"/>
    </row>
    <row r="26" spans="5:24" ht="11.25" customHeight="1" x14ac:dyDescent="0.2">
      <c r="E26" s="165"/>
      <c r="F26" s="165"/>
      <c r="G26" s="39"/>
      <c r="K26" s="39"/>
      <c r="L26" s="39"/>
      <c r="Q26" s="357">
        <f>_xll.qlCalendarAdvance(Calendar,Q25,"1D","f")</f>
        <v>42004</v>
      </c>
      <c r="R26" s="233">
        <f>_xll.qlInterpolationInterpolate($N$1,Q26,TRUE)</f>
        <v>2.6101110978600788E-4</v>
      </c>
      <c r="W26" s="39"/>
      <c r="X26" s="39"/>
    </row>
    <row r="27" spans="5:24" ht="11.25" customHeight="1" x14ac:dyDescent="0.2">
      <c r="E27" s="165"/>
      <c r="F27" s="165"/>
      <c r="G27" s="39"/>
      <c r="K27" s="39"/>
      <c r="L27" s="39"/>
      <c r="Q27" s="357">
        <f>_xll.qlCalendarAdvance(Calendar,Q26,"1D","f")</f>
        <v>42006</v>
      </c>
      <c r="R27" s="233">
        <f>_xll.qlInterpolationInterpolate($N$1,Q27,TRUE)</f>
        <v>2.6263687134750821E-4</v>
      </c>
      <c r="W27" s="39"/>
      <c r="X27" s="39"/>
    </row>
    <row r="28" spans="5:24" ht="11.25" customHeight="1" x14ac:dyDescent="0.2">
      <c r="E28" s="165"/>
      <c r="F28" s="165"/>
      <c r="G28" s="39"/>
      <c r="K28" s="39"/>
      <c r="L28" s="39"/>
      <c r="Q28" s="357">
        <f>_xll.qlCalendarAdvance(Calendar,Q27,"1D","f")</f>
        <v>42009</v>
      </c>
      <c r="R28" s="233">
        <f>_xll.qlInterpolationInterpolate($N$1,Q28,TRUE)</f>
        <v>2.6507139246086288E-4</v>
      </c>
      <c r="W28" s="39"/>
      <c r="X28" s="39"/>
    </row>
    <row r="29" spans="5:24" ht="11.25" customHeight="1" x14ac:dyDescent="0.2">
      <c r="E29" s="165"/>
      <c r="F29" s="165"/>
      <c r="G29" s="39"/>
      <c r="K29" s="39"/>
      <c r="L29" s="39"/>
      <c r="Q29" s="357">
        <f>_xll.qlCalendarAdvance(Calendar,Q28,"1D","f")</f>
        <v>42010</v>
      </c>
      <c r="R29" s="233">
        <f>_xll.qlInterpolationInterpolate($N$1,Q29,TRUE)</f>
        <v>2.6588166593353611E-4</v>
      </c>
      <c r="W29" s="39"/>
      <c r="X29" s="39"/>
    </row>
    <row r="30" spans="5:24" ht="11.25" customHeight="1" x14ac:dyDescent="0.2">
      <c r="E30" s="165"/>
      <c r="F30" s="165"/>
      <c r="G30" s="39"/>
      <c r="K30" s="39"/>
      <c r="L30" s="39"/>
      <c r="Q30" s="357">
        <f>_xll.qlCalendarAdvance(Calendar,Q29,"1D","f")</f>
        <v>42011</v>
      </c>
      <c r="R30" s="233">
        <f>_xll.qlInterpolationInterpolate($N$1,Q30,TRUE)</f>
        <v>2.6669126655251205E-4</v>
      </c>
      <c r="W30" s="39"/>
      <c r="X30" s="39"/>
    </row>
    <row r="31" spans="5:24" ht="11.25" customHeight="1" x14ac:dyDescent="0.2">
      <c r="E31" s="165"/>
      <c r="F31" s="165"/>
      <c r="G31" s="39"/>
      <c r="K31" s="39"/>
      <c r="L31" s="39"/>
      <c r="Q31" s="357">
        <f>_xll.qlCalendarAdvance(Calendar,Q30,"1D","f")</f>
        <v>42012</v>
      </c>
      <c r="R31" s="233">
        <f>_xll.qlInterpolationInterpolate($N$1,Q31,TRUE)</f>
        <v>2.6750016067510581E-4</v>
      </c>
      <c r="W31" s="39"/>
      <c r="X31" s="39"/>
    </row>
    <row r="32" spans="5:24" ht="11.25" customHeight="1" x14ac:dyDescent="0.2">
      <c r="E32" s="165"/>
      <c r="F32" s="165"/>
      <c r="G32" s="39"/>
      <c r="K32" s="39"/>
      <c r="L32" s="39"/>
      <c r="Q32" s="357">
        <f>_xll.qlCalendarAdvance(Calendar,Q31,"1D","f")</f>
        <v>42013</v>
      </c>
      <c r="R32" s="233">
        <f>_xll.qlInterpolationInterpolate($N$1,Q32,TRUE)</f>
        <v>2.6830831465863257E-4</v>
      </c>
      <c r="W32" s="39"/>
      <c r="X32" s="39"/>
    </row>
    <row r="33" spans="5:24" ht="11.25" customHeight="1" x14ac:dyDescent="0.2">
      <c r="E33" s="165"/>
      <c r="F33" s="165"/>
      <c r="G33" s="39"/>
      <c r="K33" s="39"/>
      <c r="L33" s="39"/>
      <c r="Q33" s="357">
        <f>_xll.qlCalendarAdvance(Calendar,Q32,"1D","f")</f>
        <v>42016</v>
      </c>
      <c r="R33" s="233">
        <f>_xll.qlInterpolationInterpolate($N$1,Q33,TRUE)</f>
        <v>2.7072799934796225E-4</v>
      </c>
      <c r="W33" s="39"/>
      <c r="X33" s="39"/>
    </row>
    <row r="34" spans="5:24" ht="11.25" customHeight="1" x14ac:dyDescent="0.2">
      <c r="E34" s="165"/>
      <c r="F34" s="165"/>
      <c r="G34" s="39"/>
      <c r="K34" s="39"/>
      <c r="L34" s="39"/>
      <c r="Q34" s="357">
        <f>_xll.qlCalendarAdvance(Calendar,Q33,"1D","f")</f>
        <v>42017</v>
      </c>
      <c r="R34" s="233">
        <f>_xll.qlInterpolationInterpolate($N$1,Q34,TRUE)</f>
        <v>2.7153285634837231E-4</v>
      </c>
      <c r="W34" s="39"/>
      <c r="X34" s="39"/>
    </row>
    <row r="35" spans="5:24" ht="11.25" customHeight="1" x14ac:dyDescent="0.2">
      <c r="E35" s="165"/>
      <c r="F35" s="165"/>
      <c r="G35" s="39"/>
      <c r="K35" s="39"/>
      <c r="L35" s="39"/>
      <c r="Q35" s="357">
        <f>_xll.qlCalendarAdvance(Calendar,Q34,"1D","f")</f>
        <v>42018</v>
      </c>
      <c r="R35" s="233">
        <f>_xll.qlInterpolationInterpolate($N$1,Q35,TRUE)</f>
        <v>2.7233680499629112E-4</v>
      </c>
      <c r="W35" s="39"/>
      <c r="X35" s="39"/>
    </row>
    <row r="36" spans="5:24" ht="11.25" customHeight="1" x14ac:dyDescent="0.2">
      <c r="E36" s="165"/>
      <c r="F36" s="165"/>
      <c r="G36" s="39"/>
      <c r="K36" s="39"/>
      <c r="L36" s="39"/>
      <c r="Q36" s="357">
        <f>_xll.qlCalendarAdvance(Calendar,Q35,"1D","f")</f>
        <v>42019</v>
      </c>
      <c r="R36" s="233">
        <f>_xll.qlInterpolationInterpolate($N$1,Q36,TRUE)</f>
        <v>2.7313981164903367E-4</v>
      </c>
      <c r="W36" s="39"/>
      <c r="X36" s="39"/>
    </row>
    <row r="37" spans="5:24" ht="11.25" customHeight="1" x14ac:dyDescent="0.2">
      <c r="E37" s="165"/>
      <c r="F37" s="165"/>
      <c r="G37" s="39"/>
      <c r="K37" s="39"/>
      <c r="L37" s="39"/>
      <c r="Q37" s="357">
        <f>_xll.qlCalendarAdvance(Calendar,Q36,"1D","f")</f>
        <v>42020</v>
      </c>
      <c r="R37" s="233">
        <f>_xll.qlInterpolationInterpolate($N$1,Q37,TRUE)</f>
        <v>2.7394184266391519E-4</v>
      </c>
      <c r="W37" s="39"/>
      <c r="X37" s="39"/>
    </row>
    <row r="38" spans="5:24" ht="11.25" customHeight="1" x14ac:dyDescent="0.2">
      <c r="E38" s="165"/>
      <c r="F38" s="165"/>
      <c r="G38" s="39"/>
      <c r="K38" s="39"/>
      <c r="L38" s="39"/>
      <c r="Q38" s="357">
        <f>_xll.qlCalendarAdvance(Calendar,Q37,"1D","f")</f>
        <v>42023</v>
      </c>
      <c r="R38" s="233">
        <f>_xll.qlInterpolationInterpolate($N$1,Q38,TRUE)</f>
        <v>2.7634174545454482E-4</v>
      </c>
      <c r="W38" s="39"/>
      <c r="X38" s="39"/>
    </row>
    <row r="39" spans="5:24" ht="11.25" customHeight="1" x14ac:dyDescent="0.2">
      <c r="E39" s="165"/>
      <c r="F39" s="165"/>
      <c r="G39" s="39"/>
      <c r="K39" s="39"/>
      <c r="L39" s="39"/>
      <c r="Q39" s="357">
        <f>_xll.qlCalendarAdvance(Calendar,Q38,"1D","f")</f>
        <v>42024</v>
      </c>
      <c r="R39" s="233">
        <f>_xll.qlInterpolationInterpolate($N$1,Q39,TRUE)</f>
        <v>2.7713953749113345E-4</v>
      </c>
      <c r="W39" s="39"/>
      <c r="X39" s="39"/>
    </row>
    <row r="40" spans="5:24" ht="11.25" customHeight="1" x14ac:dyDescent="0.2">
      <c r="E40" s="165"/>
      <c r="F40" s="165"/>
      <c r="G40" s="39"/>
      <c r="K40" s="39"/>
      <c r="L40" s="39"/>
      <c r="Q40" s="357">
        <f>_xll.qlCalendarAdvance(Calendar,Q39,"1D","f")</f>
        <v>42025</v>
      </c>
      <c r="R40" s="233">
        <f>_xll.qlInterpolationInterpolate($N$1,Q40,TRUE)</f>
        <v>2.7793618567643674E-4</v>
      </c>
      <c r="W40" s="39"/>
      <c r="X40" s="39"/>
    </row>
    <row r="41" spans="5:24" ht="11.25" customHeight="1" x14ac:dyDescent="0.2">
      <c r="E41" s="165"/>
      <c r="F41" s="165"/>
      <c r="G41" s="39"/>
      <c r="K41" s="39"/>
      <c r="L41" s="39"/>
      <c r="Q41" s="357">
        <f>_xll.qlCalendarAdvance(Calendar,Q40,"1D","f")</f>
        <v>42026</v>
      </c>
      <c r="R41" s="233">
        <f>_xll.qlInterpolationInterpolate($N$1,Q41,TRUE)</f>
        <v>2.7873165636776976E-4</v>
      </c>
      <c r="W41" s="39"/>
      <c r="X41" s="39"/>
    </row>
    <row r="42" spans="5:24" ht="11.25" customHeight="1" x14ac:dyDescent="0.2">
      <c r="E42" s="165"/>
      <c r="F42" s="165"/>
      <c r="G42" s="39"/>
      <c r="K42" s="39"/>
      <c r="L42" s="39"/>
      <c r="Q42" s="357">
        <f>_xll.qlCalendarAdvance(Calendar,Q41,"1D","f")</f>
        <v>42027</v>
      </c>
      <c r="R42" s="233">
        <f>_xll.qlInterpolationInterpolate($N$1,Q42,TRUE)</f>
        <v>2.7952591592244773E-4</v>
      </c>
      <c r="W42" s="39"/>
      <c r="X42" s="39"/>
    </row>
    <row r="43" spans="5:24" ht="11.25" customHeight="1" x14ac:dyDescent="0.2">
      <c r="E43" s="165"/>
      <c r="F43" s="165"/>
      <c r="G43" s="39"/>
      <c r="K43" s="39"/>
      <c r="L43" s="39"/>
      <c r="Q43" s="357">
        <f>_xll.qlCalendarAdvance(Calendar,Q42,"1D","f")</f>
        <v>42030</v>
      </c>
      <c r="R43" s="233">
        <f>_xll.qlInterpolationInterpolate($N$1,Q43,TRUE)</f>
        <v>2.8190109133970228E-4</v>
      </c>
      <c r="W43" s="39"/>
      <c r="X43" s="39"/>
    </row>
    <row r="44" spans="5:24" ht="11.25" customHeight="1" x14ac:dyDescent="0.2">
      <c r="E44" s="165"/>
      <c r="F44" s="165"/>
      <c r="G44" s="39"/>
      <c r="K44" s="39"/>
      <c r="L44" s="39"/>
      <c r="Q44" s="357">
        <f>_xll.qlCalendarAdvance(Calendar,Q43,"1D","f")</f>
        <v>42031</v>
      </c>
      <c r="R44" s="233">
        <f>_xll.qlInterpolationInterpolate($N$1,Q44,TRUE)</f>
        <v>2.8269016992091116E-4</v>
      </c>
      <c r="W44" s="39"/>
      <c r="X44" s="39"/>
    </row>
    <row r="45" spans="5:24" ht="11.25" customHeight="1" x14ac:dyDescent="0.2">
      <c r="E45" s="165"/>
      <c r="F45" s="165"/>
      <c r="G45" s="39"/>
      <c r="K45" s="39"/>
      <c r="L45" s="39"/>
      <c r="Q45" s="357">
        <f>_xll.qlCalendarAdvance(Calendar,Q44,"1D","f")</f>
        <v>42032</v>
      </c>
      <c r="R45" s="233">
        <f>_xll.qlInterpolationInterpolate($N$1,Q45,TRUE)</f>
        <v>2.8347786915204056E-4</v>
      </c>
      <c r="W45" s="39"/>
      <c r="X45" s="39"/>
    </row>
    <row r="46" spans="5:24" ht="11.25" customHeight="1" x14ac:dyDescent="0.2">
      <c r="E46" s="165"/>
      <c r="F46" s="165"/>
      <c r="G46" s="39"/>
      <c r="K46" s="39"/>
      <c r="L46" s="39"/>
      <c r="Q46" s="357">
        <f>_xll.qlCalendarAdvance(Calendar,Q45,"1D","f")</f>
        <v>42033</v>
      </c>
      <c r="R46" s="233">
        <f>_xll.qlInterpolationInterpolate($N$1,Q46,TRUE)</f>
        <v>2.8426415539040573E-4</v>
      </c>
      <c r="W46" s="39"/>
      <c r="X46" s="39"/>
    </row>
    <row r="47" spans="5:24" ht="11.25" customHeight="1" x14ac:dyDescent="0.2">
      <c r="E47" s="165"/>
      <c r="F47" s="165"/>
      <c r="G47" s="39"/>
      <c r="K47" s="39"/>
      <c r="L47" s="39"/>
      <c r="Q47" s="357">
        <f>_xll.qlCalendarAdvance(Calendar,Q46,"1D","f")</f>
        <v>42034</v>
      </c>
      <c r="R47" s="233">
        <f>_xll.qlInterpolationInterpolate($N$1,Q47,TRUE)</f>
        <v>2.8504899499332177E-4</v>
      </c>
      <c r="W47" s="39"/>
      <c r="X47" s="39"/>
    </row>
    <row r="48" spans="5:24" ht="11.25" customHeight="1" x14ac:dyDescent="0.2">
      <c r="E48" s="165"/>
      <c r="F48" s="165"/>
      <c r="G48" s="39"/>
      <c r="K48" s="39"/>
      <c r="L48" s="39"/>
      <c r="Q48" s="357">
        <f>_xll.qlCalendarAdvance(Calendar,Q47,"1D","f")</f>
        <v>42037</v>
      </c>
      <c r="R48" s="233">
        <f>_xll.qlInterpolationInterpolate($N$1,Q48,TRUE)</f>
        <v>2.8739449756252629E-4</v>
      </c>
      <c r="W48" s="39"/>
      <c r="X48" s="39"/>
    </row>
    <row r="49" spans="5:24" ht="11.25" customHeight="1" x14ac:dyDescent="0.2">
      <c r="E49" s="165"/>
      <c r="F49" s="165"/>
      <c r="G49" s="39"/>
      <c r="K49" s="39"/>
      <c r="L49" s="39"/>
      <c r="Q49" s="357">
        <f>_xll.qlCalendarAdvance(Calendar,Q48,"1D","f")</f>
        <v>42038</v>
      </c>
      <c r="R49" s="233">
        <f>_xll.qlInterpolationInterpolate($N$1,Q49,TRUE)</f>
        <v>2.8817321419679704E-4</v>
      </c>
      <c r="W49" s="39"/>
      <c r="X49" s="39"/>
    </row>
    <row r="50" spans="5:24" ht="11.25" customHeight="1" x14ac:dyDescent="0.2">
      <c r="E50" s="165"/>
      <c r="F50" s="165"/>
      <c r="G50" s="39"/>
      <c r="K50" s="39"/>
      <c r="L50" s="39"/>
      <c r="Q50" s="357">
        <f>_xll.qlCalendarAdvance(Calendar,Q49,"1D","f")</f>
        <v>42039</v>
      </c>
      <c r="R50" s="233">
        <f>_xll.qlInterpolationInterpolate($N$1,Q50,TRUE)</f>
        <v>2.889503159821943E-4</v>
      </c>
      <c r="W50" s="39"/>
      <c r="X50" s="39"/>
    </row>
    <row r="51" spans="5:24" ht="11.25" customHeight="1" x14ac:dyDescent="0.2">
      <c r="E51" s="165"/>
      <c r="F51" s="165"/>
      <c r="G51" s="39"/>
      <c r="K51" s="39"/>
      <c r="L51" s="39"/>
      <c r="Q51" s="357">
        <f>_xll.qlCalendarAdvance(Calendar,Q50,"1D","f")</f>
        <v>42040</v>
      </c>
      <c r="R51" s="233">
        <f>_xll.qlInterpolationInterpolate($N$1,Q51,TRUE)</f>
        <v>2.8972576927603329E-4</v>
      </c>
      <c r="W51" s="39"/>
      <c r="X51" s="39"/>
    </row>
    <row r="52" spans="5:24" ht="11.25" customHeight="1" x14ac:dyDescent="0.2">
      <c r="E52" s="165"/>
      <c r="F52" s="165"/>
      <c r="G52" s="39"/>
      <c r="K52" s="39"/>
      <c r="L52" s="39"/>
      <c r="Q52" s="357">
        <f>_xll.qlCalendarAdvance(Calendar,Q51,"1D","f")</f>
        <v>42041</v>
      </c>
      <c r="R52" s="233">
        <f>_xll.qlInterpolationInterpolate($N$1,Q52,TRUE)</f>
        <v>2.9049954043562903E-4</v>
      </c>
      <c r="W52" s="39"/>
      <c r="X52" s="39"/>
    </row>
    <row r="53" spans="5:24" ht="11.25" customHeight="1" x14ac:dyDescent="0.2">
      <c r="E53" s="165"/>
      <c r="F53" s="165"/>
      <c r="G53" s="39"/>
      <c r="K53" s="39"/>
      <c r="L53" s="39"/>
      <c r="Q53" s="357">
        <f>_xll.qlCalendarAdvance(Calendar,Q52,"1D","f")</f>
        <v>42044</v>
      </c>
      <c r="R53" s="233">
        <f>_xll.qlInterpolationInterpolate($N$1,Q53,TRUE)</f>
        <v>2.9281042468210845E-4</v>
      </c>
      <c r="W53" s="39"/>
      <c r="X53" s="39"/>
    </row>
    <row r="54" spans="5:24" ht="11.25" customHeight="1" x14ac:dyDescent="0.2">
      <c r="E54" s="165"/>
      <c r="F54" s="165"/>
      <c r="G54" s="39"/>
      <c r="K54" s="39"/>
      <c r="L54" s="39"/>
      <c r="Q54" s="357">
        <f>_xll.qlCalendarAdvance(Calendar,Q53,"1D","f")</f>
        <v>42045</v>
      </c>
      <c r="R54" s="233">
        <f>_xll.qlInterpolationInterpolate($N$1,Q54,TRUE)</f>
        <v>2.9357713087788275E-4</v>
      </c>
      <c r="W54" s="39"/>
      <c r="X54" s="39"/>
    </row>
    <row r="55" spans="5:24" ht="11.25" customHeight="1" x14ac:dyDescent="0.2">
      <c r="E55" s="165"/>
      <c r="F55" s="165"/>
      <c r="G55" s="39"/>
      <c r="K55" s="39"/>
      <c r="L55" s="39"/>
      <c r="Q55" s="357">
        <f>_xll.qlCalendarAdvance(Calendar,Q54,"1D","f")</f>
        <v>42046</v>
      </c>
      <c r="R55" s="233">
        <f>_xll.qlInterpolationInterpolate($N$1,Q55,TRUE)</f>
        <v>2.9434198672598954E-4</v>
      </c>
      <c r="W55" s="39"/>
      <c r="X55" s="39"/>
    </row>
    <row r="56" spans="5:24" ht="11.25" customHeight="1" x14ac:dyDescent="0.2">
      <c r="E56" s="165"/>
      <c r="F56" s="165"/>
      <c r="G56" s="39"/>
      <c r="K56" s="39"/>
      <c r="L56" s="39"/>
      <c r="Q56" s="357">
        <f>_xll.qlCalendarAdvance(Calendar,Q55,"1D","f")</f>
        <v>42047</v>
      </c>
      <c r="R56" s="233">
        <f>_xll.qlInterpolationInterpolate($N$1,Q56,TRUE)</f>
        <v>2.9510495858374393E-4</v>
      </c>
      <c r="W56" s="39"/>
      <c r="X56" s="39"/>
    </row>
    <row r="57" spans="5:24" ht="11.25" customHeight="1" x14ac:dyDescent="0.2">
      <c r="E57" s="165"/>
      <c r="F57" s="165"/>
      <c r="G57" s="39"/>
      <c r="K57" s="39"/>
      <c r="L57" s="39"/>
      <c r="Q57" s="357">
        <f>_xll.qlCalendarAdvance(Calendar,Q56,"1D","f")</f>
        <v>42048</v>
      </c>
      <c r="R57" s="233">
        <f>_xll.qlInterpolationInterpolate($N$1,Q57,TRUE)</f>
        <v>2.958660128084611E-4</v>
      </c>
      <c r="W57" s="39"/>
      <c r="X57" s="39"/>
    </row>
    <row r="58" spans="5:24" ht="11.25" customHeight="1" x14ac:dyDescent="0.2">
      <c r="E58" s="165"/>
      <c r="F58" s="165"/>
      <c r="G58" s="39"/>
      <c r="K58" s="39"/>
      <c r="L58" s="39"/>
      <c r="Q58" s="357">
        <f>_xll.qlCalendarAdvance(Calendar,Q57,"1D","f")</f>
        <v>42051</v>
      </c>
      <c r="R58" s="233">
        <f>_xll.qlInterpolationInterpolate($N$1,Q58,TRUE)</f>
        <v>2.9813733325754046E-4</v>
      </c>
      <c r="W58" s="39"/>
      <c r="X58" s="39"/>
    </row>
    <row r="59" spans="5:24" ht="11.25" customHeight="1" x14ac:dyDescent="0.2">
      <c r="E59" s="165"/>
      <c r="F59" s="165"/>
      <c r="G59" s="39"/>
      <c r="K59" s="39"/>
      <c r="L59" s="39"/>
      <c r="Q59" s="357">
        <f>_xll.qlCalendarAdvance(Calendar,Q58,"1D","f")</f>
        <v>42052</v>
      </c>
      <c r="R59" s="233">
        <f>_xll.qlInterpolationInterpolate($N$1,Q59,TRUE)</f>
        <v>2.9889038052325994E-4</v>
      </c>
      <c r="W59" s="39"/>
      <c r="X59" s="39"/>
    </row>
    <row r="60" spans="5:24" ht="11.25" customHeight="1" x14ac:dyDescent="0.2">
      <c r="E60" s="165"/>
      <c r="F60" s="165"/>
      <c r="G60" s="39"/>
      <c r="K60" s="39"/>
      <c r="L60" s="39"/>
      <c r="Q60" s="357">
        <f>_xll.qlCalendarAdvance(Calendar,Q59,"1D","f")</f>
        <v>42053</v>
      </c>
      <c r="R60" s="233">
        <f>_xll.qlInterpolationInterpolate($N$1,Q60,TRUE)</f>
        <v>2.9964134194251793E-4</v>
      </c>
      <c r="W60" s="39"/>
      <c r="X60" s="39"/>
    </row>
    <row r="61" spans="5:24" ht="11.25" customHeight="1" x14ac:dyDescent="0.2">
      <c r="E61" s="165"/>
      <c r="F61" s="165"/>
      <c r="G61" s="39"/>
      <c r="K61" s="39"/>
      <c r="L61" s="39"/>
      <c r="Q61" s="357">
        <f>_xll.qlCalendarAdvance(Calendar,Q60,"1D","f")</f>
        <v>42054</v>
      </c>
      <c r="R61" s="233">
        <f>_xll.qlInterpolationInterpolate($N$1,Q61,TRUE)</f>
        <v>3.0039018387262946E-4</v>
      </c>
      <c r="W61" s="39"/>
      <c r="X61" s="39"/>
    </row>
    <row r="62" spans="5:24" ht="11.25" customHeight="1" x14ac:dyDescent="0.2">
      <c r="E62" s="165"/>
      <c r="F62" s="165"/>
      <c r="G62" s="39"/>
      <c r="K62" s="39"/>
      <c r="L62" s="39"/>
      <c r="Q62" s="357">
        <f>_xll.qlCalendarAdvance(Calendar,Q61,"1D","f")</f>
        <v>42055</v>
      </c>
      <c r="R62" s="233">
        <f>_xll.qlInterpolationInterpolate($N$1,Q62,TRUE)</f>
        <v>3.0113687267090968E-4</v>
      </c>
      <c r="W62" s="39"/>
      <c r="X62" s="39"/>
    </row>
    <row r="63" spans="5:24" ht="11.25" customHeight="1" x14ac:dyDescent="0.2">
      <c r="E63" s="165"/>
      <c r="F63" s="165"/>
      <c r="G63" s="39"/>
      <c r="K63" s="39"/>
      <c r="L63" s="39"/>
      <c r="Q63" s="357">
        <f>_xll.qlCalendarAdvance(Calendar,Q62,"1D","f")</f>
        <v>42058</v>
      </c>
      <c r="R63" s="233">
        <f>_xll.qlInterpolationInterpolate($N$1,Q63,TRUE)</f>
        <v>3.0336368384791391E-4</v>
      </c>
      <c r="W63" s="39"/>
      <c r="X63" s="39"/>
    </row>
    <row r="64" spans="5:24" ht="11.25" customHeight="1" x14ac:dyDescent="0.2">
      <c r="E64" s="165"/>
      <c r="F64" s="165"/>
      <c r="G64" s="39"/>
      <c r="K64" s="39"/>
      <c r="L64" s="39"/>
      <c r="Q64" s="357">
        <f>_xll.qlCalendarAdvance(Calendar,Q63,"1D","f")</f>
        <v>42059</v>
      </c>
      <c r="R64" s="233">
        <f>_xll.qlInterpolationInterpolate($N$1,Q64,TRUE)</f>
        <v>3.0410142369202031E-4</v>
      </c>
      <c r="W64" s="39"/>
      <c r="X64" s="39"/>
    </row>
    <row r="65" spans="5:24" ht="11.25" customHeight="1" x14ac:dyDescent="0.2">
      <c r="E65" s="165"/>
      <c r="F65" s="165"/>
      <c r="G65" s="39"/>
      <c r="K65" s="39"/>
      <c r="L65" s="39"/>
      <c r="Q65" s="357">
        <f>_xll.qlCalendarAdvance(Calendar,Q64,"1D","f")</f>
        <v>42060</v>
      </c>
      <c r="R65" s="233">
        <f>_xll.qlInterpolationInterpolate($N$1,Q65,TRUE)</f>
        <v>3.0483684219087109E-4</v>
      </c>
      <c r="W65" s="39"/>
      <c r="X65" s="39"/>
    </row>
    <row r="66" spans="5:24" ht="11.25" customHeight="1" x14ac:dyDescent="0.2">
      <c r="E66" s="165"/>
      <c r="F66" s="165"/>
      <c r="G66" s="39"/>
      <c r="K66" s="39"/>
      <c r="L66" s="39"/>
      <c r="Q66" s="357">
        <f>_xll.qlCalendarAdvance(Calendar,Q65,"1D","f")</f>
        <v>42061</v>
      </c>
      <c r="R66" s="233">
        <f>_xll.qlInterpolationInterpolate($N$1,Q66,TRUE)</f>
        <v>3.0556990570178137E-4</v>
      </c>
      <c r="W66" s="39"/>
      <c r="X66" s="39"/>
    </row>
    <row r="67" spans="5:24" ht="11.25" customHeight="1" x14ac:dyDescent="0.2">
      <c r="E67" s="165"/>
      <c r="F67" s="165"/>
      <c r="G67" s="39"/>
      <c r="K67" s="39"/>
      <c r="L67" s="39"/>
      <c r="Q67" s="357">
        <f>_xll.qlCalendarAdvance(Calendar,Q66,"1D","f")</f>
        <v>42062</v>
      </c>
      <c r="R67" s="233">
        <f>_xll.qlInterpolationInterpolate($N$1,Q67,TRUE)</f>
        <v>3.0630058058206633E-4</v>
      </c>
      <c r="W67" s="39"/>
      <c r="X67" s="39"/>
    </row>
    <row r="68" spans="5:24" ht="11.25" customHeight="1" x14ac:dyDescent="0.2">
      <c r="E68" s="165"/>
      <c r="F68" s="165"/>
      <c r="G68" s="39"/>
      <c r="K68" s="39"/>
      <c r="L68" s="39"/>
      <c r="Q68" s="357">
        <f>_xll.qlCalendarAdvance(Calendar,Q67,"1D","f")</f>
        <v>42065</v>
      </c>
      <c r="R68" s="233">
        <f>_xll.qlInterpolationInterpolate($N$1,Q68,TRUE)</f>
        <v>3.0847793701232047E-4</v>
      </c>
      <c r="W68" s="39"/>
      <c r="X68" s="39"/>
    </row>
    <row r="69" spans="5:24" ht="11.25" customHeight="1" x14ac:dyDescent="0.2">
      <c r="E69" s="165"/>
      <c r="F69" s="165"/>
      <c r="G69" s="39"/>
      <c r="K69" s="39"/>
      <c r="L69" s="39"/>
      <c r="Q69" s="357">
        <f>_xll.qlCalendarAdvance(Calendar,Q68,"1D","f")</f>
        <v>42066</v>
      </c>
      <c r="R69" s="233">
        <f>_xll.qlInterpolationInterpolate($N$1,Q69,TRUE)</f>
        <v>3.091987209432554E-4</v>
      </c>
      <c r="W69" s="39"/>
      <c r="X69" s="39"/>
    </row>
    <row r="70" spans="5:24" ht="11.25" customHeight="1" x14ac:dyDescent="0.2">
      <c r="E70" s="165"/>
      <c r="F70" s="165"/>
      <c r="G70" s="39"/>
      <c r="K70" s="39"/>
      <c r="L70" s="39"/>
      <c r="Q70" s="357">
        <f>_xll.qlCalendarAdvance(Calendar,Q69,"1D","f")</f>
        <v>42067</v>
      </c>
      <c r="R70" s="233">
        <f>_xll.qlInterpolationInterpolate($N$1,Q70,TRUE)</f>
        <v>3.099169480301407E-4</v>
      </c>
      <c r="W70" s="39"/>
      <c r="X70" s="39"/>
    </row>
    <row r="71" spans="5:24" ht="11.25" customHeight="1" x14ac:dyDescent="0.2">
      <c r="E71" s="165"/>
      <c r="F71" s="165"/>
      <c r="G71" s="39"/>
      <c r="K71" s="39"/>
      <c r="L71" s="39"/>
      <c r="Q71" s="357">
        <f>_xll.qlCalendarAdvance(Calendar,Q70,"1D","f")</f>
        <v>42068</v>
      </c>
      <c r="R71" s="233">
        <f>_xll.qlInterpolationInterpolate($N$1,Q71,TRUE)</f>
        <v>3.1063258463029147E-4</v>
      </c>
      <c r="W71" s="39"/>
      <c r="X71" s="39"/>
    </row>
    <row r="72" spans="5:24" ht="11.25" customHeight="1" x14ac:dyDescent="0.2">
      <c r="E72" s="165"/>
      <c r="F72" s="165"/>
      <c r="G72" s="39"/>
      <c r="K72" s="39"/>
      <c r="L72" s="39"/>
      <c r="Q72" s="357">
        <f>_xll.qlCalendarAdvance(Calendar,Q71,"1D","f")</f>
        <v>42069</v>
      </c>
      <c r="R72" s="233">
        <f>_xll.qlInterpolationInterpolate($N$1,Q72,TRUE)</f>
        <v>3.113455971010228E-4</v>
      </c>
      <c r="W72" s="39"/>
      <c r="X72" s="39"/>
    </row>
    <row r="73" spans="5:24" ht="11.25" customHeight="1" x14ac:dyDescent="0.2">
      <c r="E73" s="165"/>
      <c r="F73" s="165"/>
      <c r="G73" s="39"/>
      <c r="K73" s="39"/>
      <c r="L73" s="39"/>
      <c r="Q73" s="357">
        <f>_xll.qlCalendarAdvance(Calendar,Q72,"1D","f")</f>
        <v>42072</v>
      </c>
      <c r="R73" s="233">
        <f>_xll.qlInterpolationInterpolate($N$1,Q73,TRUE)</f>
        <v>3.1346855330985184E-4</v>
      </c>
      <c r="W73" s="39"/>
      <c r="X73" s="39"/>
    </row>
    <row r="74" spans="5:24" ht="11.25" customHeight="1" x14ac:dyDescent="0.2">
      <c r="E74" s="165"/>
      <c r="F74" s="165"/>
      <c r="G74" s="39"/>
      <c r="K74" s="39"/>
      <c r="L74" s="39"/>
      <c r="Q74" s="357">
        <f>_xll.qlCalendarAdvance(Calendar,Q73,"1D","f")</f>
        <v>42073</v>
      </c>
      <c r="R74" s="233">
        <f>_xll.qlInterpolationInterpolate($N$1,Q74,TRUE)</f>
        <v>3.1417073283605698E-4</v>
      </c>
      <c r="W74" s="39"/>
      <c r="X74" s="39"/>
    </row>
    <row r="75" spans="5:24" ht="11.25" customHeight="1" x14ac:dyDescent="0.2">
      <c r="E75" s="165"/>
      <c r="F75" s="165"/>
      <c r="G75" s="39"/>
      <c r="K75" s="39"/>
      <c r="L75" s="39"/>
      <c r="Q75" s="357">
        <f>_xll.qlCalendarAdvance(Calendar,Q74,"1D","f")</f>
        <v>42074</v>
      </c>
      <c r="R75" s="233">
        <f>_xll.qlInterpolationInterpolate($N$1,Q75,TRUE)</f>
        <v>3.1487012001941842E-4</v>
      </c>
      <c r="W75" s="39"/>
      <c r="X75" s="39"/>
    </row>
    <row r="76" spans="5:24" ht="11.25" customHeight="1" x14ac:dyDescent="0.2">
      <c r="E76" s="165"/>
      <c r="F76" s="165"/>
      <c r="G76" s="39"/>
      <c r="K76" s="39"/>
      <c r="L76" s="39"/>
      <c r="Q76" s="357">
        <f>_xll.qlCalendarAdvance(Calendar,Q75,"1D","f")</f>
        <v>42075</v>
      </c>
      <c r="R76" s="233">
        <f>_xll.qlInterpolationInterpolate($N$1,Q76,TRUE)</f>
        <v>3.1556668121725121E-4</v>
      </c>
      <c r="W76" s="39"/>
      <c r="X76" s="39"/>
    </row>
    <row r="77" spans="5:24" ht="11.25" customHeight="1" x14ac:dyDescent="0.2">
      <c r="E77" s="165"/>
      <c r="F77" s="165"/>
      <c r="G77" s="39"/>
      <c r="K77" s="39"/>
      <c r="L77" s="39"/>
      <c r="Q77" s="357">
        <f>_xll.qlCalendarAdvance(Calendar,Q76,"1D","f")</f>
        <v>42076</v>
      </c>
      <c r="R77" s="233">
        <f>_xll.qlInterpolationInterpolate($N$1,Q77,TRUE)</f>
        <v>3.1626038278687063E-4</v>
      </c>
      <c r="W77" s="39"/>
      <c r="X77" s="39"/>
    </row>
    <row r="78" spans="5:24" ht="11.25" customHeight="1" x14ac:dyDescent="0.2">
      <c r="E78" s="165"/>
      <c r="F78" s="165"/>
      <c r="G78" s="39"/>
      <c r="K78" s="39"/>
      <c r="L78" s="39"/>
      <c r="Q78" s="357">
        <f>_xll.qlCalendarAdvance(Calendar,Q77,"1D","f")</f>
        <v>42079</v>
      </c>
      <c r="R78" s="233">
        <f>_xll.qlInterpolationInterpolate($N$1,Q78,TRUE)</f>
        <v>3.1832399329959955E-4</v>
      </c>
      <c r="W78" s="39"/>
      <c r="X78" s="39"/>
    </row>
    <row r="79" spans="5:24" ht="11.25" customHeight="1" x14ac:dyDescent="0.2">
      <c r="E79" s="165"/>
      <c r="F79" s="165"/>
      <c r="G79" s="39"/>
      <c r="K79" s="39"/>
      <c r="L79" s="39"/>
      <c r="Q79" s="357">
        <f>_xll.qlCalendarAdvance(Calendar,Q78,"1D","f")</f>
        <v>42080</v>
      </c>
      <c r="R79" s="233">
        <f>_xll.qlInterpolationInterpolate($N$1,Q79,TRUE)</f>
        <v>3.190059199295166E-4</v>
      </c>
      <c r="W79" s="39"/>
      <c r="X79" s="39"/>
    </row>
    <row r="80" spans="5:24" ht="11.25" customHeight="1" x14ac:dyDescent="0.2">
      <c r="E80" s="165"/>
      <c r="F80" s="165"/>
      <c r="G80" s="39"/>
      <c r="K80" s="39"/>
      <c r="L80" s="39"/>
      <c r="Q80" s="357">
        <f>_xll.qlCalendarAdvance(Calendar,Q79,"1D","f")</f>
        <v>42081</v>
      </c>
      <c r="R80" s="233">
        <f>_xll.qlInterpolationInterpolate($N$1,Q80,TRUE)</f>
        <v>3.196848187177958E-4</v>
      </c>
      <c r="W80" s="39"/>
      <c r="X80" s="39"/>
    </row>
    <row r="81" spans="5:24" ht="11.25" customHeight="1" x14ac:dyDescent="0.2">
      <c r="E81" s="165"/>
      <c r="F81" s="165"/>
      <c r="G81" s="39"/>
      <c r="K81" s="39"/>
      <c r="L81" s="39"/>
      <c r="Q81" s="357">
        <f>_xll.qlCalendarAdvance(Calendar,Q80,"1D","f")</f>
        <v>42082</v>
      </c>
      <c r="R81" s="233">
        <f>_xll.qlInterpolationInterpolate($N$1,Q81,TRUE)</f>
        <v>3.203606545887331E-4</v>
      </c>
      <c r="W81" s="39"/>
      <c r="X81" s="39"/>
    </row>
    <row r="82" spans="5:24" ht="11.25" customHeight="1" x14ac:dyDescent="0.2">
      <c r="E82" s="165"/>
      <c r="F82" s="165"/>
      <c r="G82" s="39"/>
      <c r="K82" s="39"/>
      <c r="L82" s="39"/>
      <c r="Q82" s="357">
        <f>_xll.qlCalendarAdvance(Calendar,Q81,"1D","f")</f>
        <v>42083</v>
      </c>
      <c r="R82" s="233">
        <f>_xll.qlInterpolationInterpolate($N$1,Q82,TRUE)</f>
        <v>3.2103338673454692E-4</v>
      </c>
      <c r="W82" s="39"/>
      <c r="X82" s="39"/>
    </row>
    <row r="83" spans="5:24" ht="11.25" customHeight="1" x14ac:dyDescent="0.2">
      <c r="E83" s="165"/>
      <c r="F83" s="165"/>
      <c r="G83" s="39"/>
      <c r="K83" s="39"/>
      <c r="L83" s="39"/>
      <c r="Q83" s="357">
        <f>_xll.qlCalendarAdvance(Calendar,Q82,"1D","f")</f>
        <v>42086</v>
      </c>
      <c r="R83" s="233">
        <f>_xll.qlInterpolationInterpolate($N$1,Q83,TRUE)</f>
        <v>3.2303253841323967E-4</v>
      </c>
      <c r="W83" s="39"/>
      <c r="X83" s="39"/>
    </row>
    <row r="84" spans="5:24" ht="11.25" customHeight="1" x14ac:dyDescent="0.2">
      <c r="E84" s="165"/>
      <c r="F84" s="165"/>
      <c r="G84" s="39"/>
      <c r="K84" s="39"/>
      <c r="L84" s="39"/>
      <c r="Q84" s="357">
        <f>_xll.qlCalendarAdvance(Calendar,Q83,"1D","f")</f>
        <v>42087</v>
      </c>
      <c r="R84" s="233">
        <f>_xll.qlInterpolationInterpolate($N$1,Q84,TRUE)</f>
        <v>3.2369243325055153E-4</v>
      </c>
      <c r="W84" s="39"/>
      <c r="X84" s="39"/>
    </row>
    <row r="85" spans="5:24" ht="11.25" customHeight="1" x14ac:dyDescent="0.2">
      <c r="E85" s="165"/>
      <c r="F85" s="165"/>
      <c r="G85" s="39"/>
      <c r="K85" s="39"/>
      <c r="L85" s="39"/>
      <c r="Q85" s="357">
        <f>_xll.qlCalendarAdvance(Calendar,Q84,"1D","f")</f>
        <v>42088</v>
      </c>
      <c r="R85" s="233">
        <f>_xll.qlInterpolationInterpolate($N$1,Q85,TRUE)</f>
        <v>3.2434901315873591E-4</v>
      </c>
      <c r="W85" s="39"/>
      <c r="X85" s="39"/>
    </row>
    <row r="86" spans="5:24" ht="11.25" customHeight="1" x14ac:dyDescent="0.2">
      <c r="E86" s="165"/>
      <c r="F86" s="165"/>
      <c r="G86" s="39"/>
      <c r="K86" s="39"/>
      <c r="L86" s="39"/>
      <c r="Q86" s="357">
        <f>_xll.qlCalendarAdvance(Calendar,Q85,"1D","f")</f>
        <v>42089</v>
      </c>
      <c r="R86" s="233">
        <f>_xll.qlInterpolationInterpolate($N$1,Q86,TRUE)</f>
        <v>3.2500223589699195E-4</v>
      </c>
      <c r="W86" s="39"/>
      <c r="X86" s="39"/>
    </row>
    <row r="87" spans="5:24" ht="11.25" customHeight="1" x14ac:dyDescent="0.2">
      <c r="E87" s="165"/>
      <c r="F87" s="165"/>
      <c r="G87" s="39"/>
      <c r="K87" s="39"/>
      <c r="L87" s="39"/>
      <c r="Q87" s="357">
        <f>_xll.qlCalendarAdvance(Calendar,Q86,"1D","f")</f>
        <v>42090</v>
      </c>
      <c r="R87" s="233">
        <f>_xll.qlInterpolationInterpolate($N$1,Q87,TRUE)</f>
        <v>3.2565205922451885E-4</v>
      </c>
      <c r="W87" s="39"/>
      <c r="X87" s="39"/>
    </row>
    <row r="88" spans="5:24" ht="11.25" customHeight="1" x14ac:dyDescent="0.2">
      <c r="E88" s="165"/>
      <c r="F88" s="165"/>
      <c r="G88" s="39"/>
      <c r="K88" s="39"/>
      <c r="L88" s="39"/>
      <c r="Q88" s="357">
        <f>_xll.qlCalendarAdvance(Calendar,Q87,"1D","f")</f>
        <v>42093</v>
      </c>
      <c r="R88" s="233">
        <f>_xll.qlInterpolationInterpolate($N$1,Q88,TRUE)</f>
        <v>3.2758071033471634E-4</v>
      </c>
      <c r="W88" s="39"/>
      <c r="X88" s="39"/>
    </row>
    <row r="89" spans="5:24" ht="11.25" customHeight="1" x14ac:dyDescent="0.2">
      <c r="E89" s="165"/>
      <c r="F89" s="165"/>
      <c r="G89" s="39"/>
      <c r="K89" s="39"/>
      <c r="L89" s="39"/>
      <c r="Q89" s="357">
        <f>_xll.qlCalendarAdvance(Calendar,Q88,"1D","f")</f>
        <v>42094</v>
      </c>
      <c r="R89" s="233">
        <f>_xll.qlInterpolationInterpolate($N$1,Q89,TRUE)</f>
        <v>3.282165136113184E-4</v>
      </c>
      <c r="W89" s="39"/>
      <c r="X89" s="39"/>
    </row>
    <row r="90" spans="5:24" ht="11.25" customHeight="1" x14ac:dyDescent="0.2">
      <c r="E90" s="165"/>
      <c r="F90" s="165"/>
      <c r="G90" s="39"/>
      <c r="K90" s="39"/>
      <c r="L90" s="39"/>
      <c r="Q90" s="357">
        <f>_xll.qlCalendarAdvance(Calendar,Q89,"1D","f")</f>
        <v>42095</v>
      </c>
      <c r="R90" s="233">
        <f>_xll.qlInterpolationInterpolate($N$1,Q90,TRUE)</f>
        <v>3.288487062731872E-4</v>
      </c>
      <c r="W90" s="39"/>
      <c r="X90" s="39"/>
    </row>
    <row r="91" spans="5:24" ht="11.25" customHeight="1" x14ac:dyDescent="0.2">
      <c r="E91" s="165"/>
      <c r="F91" s="165"/>
      <c r="G91" s="39"/>
      <c r="K91" s="39"/>
      <c r="L91" s="39"/>
      <c r="Q91" s="357">
        <f>_xll.qlCalendarAdvance(Calendar,Q90,"1D","f")</f>
        <v>42096</v>
      </c>
      <c r="R91" s="233">
        <f>_xll.qlInterpolationInterpolate($N$1,Q91,TRUE)</f>
        <v>3.2947724607952194E-4</v>
      </c>
      <c r="W91" s="39"/>
      <c r="X91" s="39"/>
    </row>
    <row r="92" spans="5:24" ht="11.25" customHeight="1" x14ac:dyDescent="0.2">
      <c r="E92" s="165"/>
      <c r="F92" s="165"/>
      <c r="G92" s="39"/>
      <c r="K92" s="39"/>
      <c r="L92" s="39"/>
      <c r="Q92" s="357">
        <f>_xll.qlCalendarAdvance(Calendar,Q91,"1D","f")</f>
        <v>42101</v>
      </c>
      <c r="R92" s="233">
        <f>_xll.qlInterpolationInterpolate($N$1,Q92,TRUE)</f>
        <v>3.3256367385015614E-4</v>
      </c>
      <c r="W92" s="39"/>
      <c r="X92" s="39"/>
    </row>
    <row r="93" spans="5:24" ht="11.25" customHeight="1" x14ac:dyDescent="0.2">
      <c r="E93" s="165"/>
      <c r="F93" s="165"/>
      <c r="G93" s="39"/>
      <c r="K93" s="39"/>
      <c r="L93" s="39"/>
      <c r="Q93" s="357">
        <f>_xll.qlCalendarAdvance(Calendar,Q92,"1D","f")</f>
        <v>42102</v>
      </c>
      <c r="R93" s="233">
        <f>_xll.qlInterpolationInterpolate($N$1,Q93,TRUE)</f>
        <v>3.3316940946646932E-4</v>
      </c>
      <c r="W93" s="39"/>
      <c r="X93" s="39"/>
    </row>
    <row r="94" spans="5:24" ht="11.25" customHeight="1" x14ac:dyDescent="0.2">
      <c r="E94" s="165"/>
      <c r="F94" s="165"/>
      <c r="G94" s="39"/>
      <c r="K94" s="39"/>
      <c r="L94" s="39"/>
      <c r="Q94" s="357">
        <f>_xll.qlCalendarAdvance(Calendar,Q93,"1D","f")</f>
        <v>42103</v>
      </c>
      <c r="R94" s="233">
        <f>_xll.qlInterpolationInterpolate($N$1,Q94,TRUE)</f>
        <v>3.3377119654164278E-4</v>
      </c>
      <c r="W94" s="39"/>
      <c r="X94" s="39"/>
    </row>
    <row r="95" spans="5:24" ht="11.25" customHeight="1" x14ac:dyDescent="0.2">
      <c r="E95" s="165"/>
      <c r="F95" s="165"/>
      <c r="G95" s="39"/>
      <c r="K95" s="39"/>
      <c r="L95" s="39"/>
      <c r="Q95" s="357">
        <f>_xll.qlCalendarAdvance(Calendar,Q94,"1D","f")</f>
        <v>42104</v>
      </c>
      <c r="R95" s="233">
        <f>_xll.qlInterpolationInterpolate($N$1,Q95,TRUE)</f>
        <v>3.343689928348756E-4</v>
      </c>
      <c r="W95" s="39"/>
      <c r="X95" s="39"/>
    </row>
    <row r="96" spans="5:24" ht="11.25" customHeight="1" x14ac:dyDescent="0.2">
      <c r="E96" s="165"/>
      <c r="F96" s="165"/>
      <c r="G96" s="39"/>
      <c r="K96" s="39"/>
      <c r="L96" s="39"/>
      <c r="Q96" s="357">
        <f>_xll.qlCalendarAdvance(Calendar,Q95,"1D","f")</f>
        <v>42107</v>
      </c>
      <c r="R96" s="233">
        <f>_xll.qlInterpolationInterpolate($N$1,Q96,TRUE)</f>
        <v>3.3613801461492227E-4</v>
      </c>
      <c r="W96" s="39"/>
      <c r="X96" s="39"/>
    </row>
    <row r="97" spans="5:24" ht="11.25" customHeight="1" x14ac:dyDescent="0.2">
      <c r="E97" s="165"/>
      <c r="F97" s="165"/>
      <c r="G97" s="39"/>
      <c r="K97" s="39"/>
      <c r="L97" s="39"/>
      <c r="Q97" s="357">
        <f>_xll.qlCalendarAdvance(Calendar,Q96,"1D","f")</f>
        <v>42108</v>
      </c>
      <c r="R97" s="233">
        <f>_xll.qlInterpolationInterpolate($N$1,Q97,TRUE)</f>
        <v>3.3671942537238453E-4</v>
      </c>
      <c r="W97" s="39"/>
      <c r="X97" s="39"/>
    </row>
    <row r="98" spans="5:24" ht="11.25" customHeight="1" x14ac:dyDescent="0.2">
      <c r="E98" s="165"/>
      <c r="F98" s="165"/>
      <c r="G98" s="39"/>
      <c r="K98" s="39"/>
      <c r="L98" s="39"/>
      <c r="Q98" s="357">
        <f>_xll.qlCalendarAdvance(Calendar,Q97,"1D","f")</f>
        <v>42109</v>
      </c>
      <c r="R98" s="233">
        <f>_xll.qlInterpolationInterpolate($N$1,Q98,TRUE)</f>
        <v>3.3729663414390211E-4</v>
      </c>
      <c r="W98" s="39"/>
      <c r="X98" s="39"/>
    </row>
    <row r="99" spans="5:24" ht="11.25" customHeight="1" x14ac:dyDescent="0.2">
      <c r="E99" s="165"/>
      <c r="F99" s="165"/>
      <c r="G99" s="39"/>
      <c r="K99" s="39"/>
      <c r="L99" s="39"/>
      <c r="Q99" s="357">
        <f>_xll.qlCalendarAdvance(Calendar,Q98,"1D","f")</f>
        <v>42110</v>
      </c>
      <c r="R99" s="233">
        <f>_xll.qlInterpolationInterpolate($N$1,Q99,TRUE)</f>
        <v>3.3786959868867418E-4</v>
      </c>
      <c r="W99" s="39"/>
      <c r="X99" s="39"/>
    </row>
    <row r="100" spans="5:24" ht="11.25" customHeight="1" x14ac:dyDescent="0.2">
      <c r="E100" s="165"/>
      <c r="F100" s="165"/>
      <c r="G100" s="39"/>
      <c r="K100" s="39"/>
      <c r="L100" s="39"/>
      <c r="Q100" s="357">
        <f>_xll.qlCalendarAdvance(Calendar,Q99,"1D","f")</f>
        <v>42111</v>
      </c>
      <c r="R100" s="233">
        <f>_xll.qlInterpolationInterpolate($N$1,Q100,TRUE)</f>
        <v>3.3843827676589995E-4</v>
      </c>
      <c r="W100" s="39"/>
      <c r="X100" s="39"/>
    </row>
    <row r="101" spans="5:24" ht="11.25" customHeight="1" x14ac:dyDescent="0.2">
      <c r="E101" s="165"/>
      <c r="F101" s="165"/>
      <c r="G101" s="39"/>
      <c r="K101" s="39"/>
      <c r="L101" s="39"/>
      <c r="Q101" s="357">
        <f>_xll.qlCalendarAdvance(Calendar,Q100,"1D","f")</f>
        <v>42114</v>
      </c>
      <c r="R101" s="233">
        <f>_xll.qlInterpolationInterpolate($N$1,Q101,TRUE)</f>
        <v>3.401181697842911E-4</v>
      </c>
      <c r="W101" s="39"/>
      <c r="X101" s="39"/>
    </row>
    <row r="102" spans="5:24" ht="11.25" customHeight="1" x14ac:dyDescent="0.2">
      <c r="E102" s="165"/>
      <c r="F102" s="165"/>
      <c r="G102" s="39"/>
      <c r="K102" s="39"/>
      <c r="L102" s="39"/>
      <c r="Q102" s="357">
        <f>_xll.qlCalendarAdvance(Calendar,Q101,"1D","f")</f>
        <v>42115</v>
      </c>
      <c r="R102" s="233">
        <f>_xll.qlInterpolationInterpolate($N$1,Q102,TRUE)</f>
        <v>3.4066927958332339E-4</v>
      </c>
      <c r="W102" s="39"/>
      <c r="X102" s="39"/>
    </row>
    <row r="103" spans="5:24" ht="11.25" customHeight="1" x14ac:dyDescent="0.2">
      <c r="E103" s="165"/>
      <c r="F103" s="165"/>
      <c r="G103" s="39"/>
      <c r="K103" s="39"/>
      <c r="L103" s="39"/>
      <c r="Q103" s="357">
        <f>_xll.qlCalendarAdvance(Calendar,Q102,"1D","f")</f>
        <v>42116</v>
      </c>
      <c r="R103" s="233">
        <f>_xll.qlInterpolationInterpolate($N$1,Q103,TRUE)</f>
        <v>3.4121589171080531E-4</v>
      </c>
      <c r="W103" s="39"/>
      <c r="X103" s="39"/>
    </row>
    <row r="104" spans="5:24" ht="11.25" customHeight="1" x14ac:dyDescent="0.2">
      <c r="E104" s="165"/>
      <c r="F104" s="165"/>
      <c r="G104" s="39"/>
      <c r="K104" s="39"/>
      <c r="L104" s="39"/>
      <c r="Q104" s="357">
        <f>_xll.qlCalendarAdvance(Calendar,Q103,"1D","f")</f>
        <v>42117</v>
      </c>
      <c r="R104" s="233">
        <f>_xll.qlInterpolationInterpolate($N$1,Q104,TRUE)</f>
        <v>3.4175796392593597E-4</v>
      </c>
      <c r="W104" s="39"/>
      <c r="X104" s="39"/>
    </row>
    <row r="105" spans="5:24" ht="11.25" customHeight="1" x14ac:dyDescent="0.2">
      <c r="E105" s="165"/>
      <c r="F105" s="165"/>
      <c r="G105" s="39"/>
      <c r="K105" s="39"/>
      <c r="L105" s="39"/>
      <c r="Q105" s="357">
        <f>_xll.qlCalendarAdvance(Calendar,Q104,"1D","f")</f>
        <v>42118</v>
      </c>
      <c r="R105" s="233">
        <f>_xll.qlInterpolationInterpolate($N$1,Q105,TRUE)</f>
        <v>3.4229545398791459E-4</v>
      </c>
      <c r="W105" s="39"/>
      <c r="X105" s="39"/>
    </row>
    <row r="106" spans="5:24" ht="11.25" customHeight="1" x14ac:dyDescent="0.2">
      <c r="E106" s="165"/>
      <c r="F106" s="165"/>
      <c r="G106" s="39"/>
      <c r="K106" s="39"/>
      <c r="L106" s="39"/>
      <c r="Q106" s="357">
        <f>_xll.qlCalendarAdvance(Calendar,Q105,"1D","f")</f>
        <v>42121</v>
      </c>
      <c r="R106" s="233">
        <f>_xll.qlInterpolationInterpolate($N$1,Q106,TRUE)</f>
        <v>3.438800088469301E-4</v>
      </c>
      <c r="W106" s="39"/>
      <c r="X106" s="39"/>
    </row>
    <row r="107" spans="5:24" ht="11.25" customHeight="1" x14ac:dyDescent="0.2">
      <c r="E107" s="165"/>
      <c r="F107" s="165"/>
      <c r="G107" s="39"/>
      <c r="K107" s="39"/>
      <c r="L107" s="39"/>
      <c r="Q107" s="357">
        <f>_xll.qlCalendarAdvance(Calendar,Q106,"1D","f")</f>
        <v>42122</v>
      </c>
      <c r="R107" s="233">
        <f>_xll.qlInterpolationInterpolate($N$1,Q107,TRUE)</f>
        <v>3.4439874788829247E-4</v>
      </c>
      <c r="W107" s="39"/>
      <c r="X107" s="39"/>
    </row>
    <row r="108" spans="5:24" ht="11.25" customHeight="1" x14ac:dyDescent="0.2">
      <c r="E108" s="165"/>
      <c r="F108" s="165"/>
      <c r="G108" s="39"/>
      <c r="K108" s="39"/>
      <c r="L108" s="39"/>
      <c r="Q108" s="357">
        <f>_xll.qlCalendarAdvance(Calendar,Q107,"1D","f")</f>
        <v>42123</v>
      </c>
      <c r="R108" s="233">
        <f>_xll.qlInterpolationInterpolate($N$1,Q108,TRUE)</f>
        <v>3.4491269357249865E-4</v>
      </c>
      <c r="W108" s="39"/>
      <c r="X108" s="39"/>
    </row>
    <row r="109" spans="5:24" ht="11.25" customHeight="1" x14ac:dyDescent="0.2">
      <c r="E109" s="165"/>
      <c r="F109" s="165"/>
      <c r="G109" s="39"/>
      <c r="K109" s="39"/>
      <c r="L109" s="39"/>
      <c r="Q109" s="357">
        <f>_xll.qlCalendarAdvance(Calendar,Q108,"1D","f")</f>
        <v>42124</v>
      </c>
      <c r="R109" s="233">
        <f>_xll.qlInterpolationInterpolate($N$1,Q109,TRUE)</f>
        <v>3.4542180365874789E-4</v>
      </c>
      <c r="W109" s="39"/>
      <c r="X109" s="39"/>
    </row>
    <row r="110" spans="5:24" ht="11.25" customHeight="1" x14ac:dyDescent="0.2">
      <c r="E110" s="165"/>
      <c r="F110" s="165"/>
      <c r="G110" s="39"/>
      <c r="K110" s="39"/>
      <c r="L110" s="39"/>
      <c r="Q110" s="357">
        <f>_xll.qlCalendarAdvance(Calendar,Q109,"1D","f")</f>
        <v>42128</v>
      </c>
      <c r="R110" s="233">
        <f>_xll.qlInterpolationInterpolate($N$1,Q110,TRUE)</f>
        <v>3.4740904320815913E-4</v>
      </c>
      <c r="W110" s="39"/>
      <c r="X110" s="39"/>
    </row>
    <row r="111" spans="5:24" ht="11.25" customHeight="1" x14ac:dyDescent="0.2">
      <c r="E111" s="165"/>
      <c r="F111" s="165"/>
      <c r="G111" s="39"/>
      <c r="K111" s="39"/>
      <c r="L111" s="39"/>
      <c r="Q111" s="357">
        <f>_xll.qlCalendarAdvance(Calendar,Q110,"1D","f")</f>
        <v>42129</v>
      </c>
      <c r="R111" s="233">
        <f>_xll.qlInterpolationInterpolate($N$1,Q111,TRUE)</f>
        <v>3.4789334169261143E-4</v>
      </c>
      <c r="W111" s="39"/>
      <c r="X111" s="39"/>
    </row>
    <row r="112" spans="5:24" ht="11.25" customHeight="1" x14ac:dyDescent="0.2">
      <c r="E112" s="165"/>
      <c r="F112" s="165"/>
      <c r="G112" s="39"/>
      <c r="K112" s="39"/>
      <c r="L112" s="39"/>
      <c r="Q112" s="357">
        <f>_xll.qlCalendarAdvance(Calendar,Q111,"1D","f")</f>
        <v>42130</v>
      </c>
      <c r="R112" s="233">
        <f>_xll.qlInterpolationInterpolate($N$1,Q112,TRUE)</f>
        <v>3.4837255113430188E-4</v>
      </c>
      <c r="W112" s="39"/>
      <c r="X112" s="39"/>
    </row>
    <row r="113" spans="5:24" ht="11.25" customHeight="1" x14ac:dyDescent="0.2">
      <c r="E113" s="165"/>
      <c r="F113" s="165"/>
      <c r="G113" s="39"/>
      <c r="K113" s="39"/>
      <c r="L113" s="39"/>
      <c r="Q113" s="357">
        <f>_xll.qlCalendarAdvance(Calendar,Q112,"1D","f")</f>
        <v>42131</v>
      </c>
      <c r="R113" s="233">
        <f>_xll.qlInterpolationInterpolate($N$1,Q113,TRUE)</f>
        <v>3.4884662929242968E-4</v>
      </c>
      <c r="W113" s="39"/>
      <c r="X113" s="39"/>
    </row>
    <row r="114" spans="5:24" ht="11.25" customHeight="1" x14ac:dyDescent="0.2">
      <c r="E114" s="165"/>
      <c r="F114" s="165"/>
      <c r="G114" s="39"/>
      <c r="K114" s="39"/>
      <c r="L114" s="39"/>
      <c r="Q114" s="357">
        <f>_xll.qlCalendarAdvance(Calendar,Q113,"1D","f")</f>
        <v>42132</v>
      </c>
      <c r="R114" s="233">
        <f>_xll.qlInterpolationInterpolate($N$1,Q114,TRUE)</f>
        <v>3.49315533926194E-4</v>
      </c>
      <c r="W114" s="39"/>
      <c r="X114" s="39"/>
    </row>
    <row r="115" spans="5:24" ht="11.25" customHeight="1" x14ac:dyDescent="0.2">
      <c r="E115" s="165"/>
      <c r="F115" s="165"/>
      <c r="G115" s="39"/>
      <c r="K115" s="39"/>
      <c r="L115" s="39"/>
      <c r="Q115" s="357">
        <f>_xll.qlCalendarAdvance(Calendar,Q114,"1D","f")</f>
        <v>42135</v>
      </c>
      <c r="R115" s="233">
        <f>_xll.qlInterpolationInterpolate($N$1,Q115,TRUE)</f>
        <v>3.5069078427329791E-4</v>
      </c>
      <c r="W115" s="39"/>
      <c r="X115" s="39"/>
    </row>
    <row r="116" spans="5:24" ht="11.25" customHeight="1" x14ac:dyDescent="0.2">
      <c r="E116" s="165"/>
      <c r="F116" s="165"/>
      <c r="G116" s="39"/>
      <c r="K116" s="39"/>
      <c r="L116" s="39"/>
      <c r="Q116" s="357">
        <f>_xll.qlCalendarAdvance(Calendar,Q115,"1D","f")</f>
        <v>42136</v>
      </c>
      <c r="R116" s="233">
        <f>_xll.qlInterpolationInterpolate($N$1,Q116,TRUE)</f>
        <v>3.5113857240160016E-4</v>
      </c>
      <c r="W116" s="39"/>
      <c r="X116" s="39"/>
    </row>
    <row r="117" spans="5:24" ht="11.25" customHeight="1" x14ac:dyDescent="0.2">
      <c r="E117" s="165"/>
      <c r="F117" s="165"/>
      <c r="G117" s="39"/>
      <c r="K117" s="39"/>
      <c r="L117" s="39"/>
      <c r="Q117" s="357">
        <f>_xll.qlCalendarAdvance(Calendar,Q116,"1D","f")</f>
        <v>42137</v>
      </c>
      <c r="R117" s="233">
        <f>_xll.qlInterpolationInterpolate($N$1,Q117,TRUE)</f>
        <v>3.5158097580153478E-4</v>
      </c>
      <c r="W117" s="39"/>
      <c r="X117" s="39"/>
    </row>
    <row r="118" spans="5:24" ht="11.25" customHeight="1" x14ac:dyDescent="0.2">
      <c r="E118" s="165"/>
      <c r="F118" s="165"/>
      <c r="G118" s="39"/>
      <c r="K118" s="39"/>
      <c r="L118" s="39"/>
      <c r="Q118" s="357">
        <f>_xll.qlCalendarAdvance(Calendar,Q117,"1D","f")</f>
        <v>42138</v>
      </c>
      <c r="R118" s="233">
        <f>_xll.qlInterpolationInterpolate($N$1,Q118,TRUE)</f>
        <v>3.5201795223230108E-4</v>
      </c>
      <c r="W118" s="39"/>
      <c r="X118" s="39"/>
    </row>
    <row r="119" spans="5:24" ht="11.25" customHeight="1" x14ac:dyDescent="0.2">
      <c r="E119" s="165"/>
      <c r="F119" s="165"/>
      <c r="G119" s="39"/>
      <c r="K119" s="39"/>
      <c r="L119" s="39"/>
      <c r="Q119" s="357">
        <f>_xll.qlCalendarAdvance(Calendar,Q118,"1D","f")</f>
        <v>42139</v>
      </c>
      <c r="R119" s="233">
        <f>_xll.qlInterpolationInterpolate($N$1,Q119,TRUE)</f>
        <v>3.5244945945309819E-4</v>
      </c>
      <c r="W119" s="39"/>
      <c r="X119" s="39"/>
    </row>
    <row r="120" spans="5:24" ht="11.25" customHeight="1" x14ac:dyDescent="0.2">
      <c r="E120" s="165"/>
      <c r="F120" s="165"/>
      <c r="G120" s="39"/>
      <c r="K120" s="39"/>
      <c r="L120" s="39"/>
      <c r="Q120" s="357">
        <f>_xll.qlCalendarAdvance(Calendar,Q119,"1D","f")</f>
        <v>42142</v>
      </c>
      <c r="R120" s="233">
        <f>_xll.qlInterpolationInterpolate($N$1,Q120,TRUE)</f>
        <v>3.5371074344766614E-4</v>
      </c>
      <c r="W120" s="39"/>
      <c r="X120" s="39"/>
    </row>
    <row r="121" spans="5:24" ht="11.25" customHeight="1" x14ac:dyDescent="0.2">
      <c r="E121" s="165"/>
      <c r="F121" s="165"/>
      <c r="G121" s="39"/>
      <c r="K121" s="39"/>
      <c r="L121" s="39"/>
      <c r="Q121" s="357">
        <f>_xll.qlCalendarAdvance(Calendar,Q120,"1D","f")</f>
        <v>42143</v>
      </c>
      <c r="R121" s="233">
        <f>_xll.qlInterpolationInterpolate($N$1,Q121,TRUE)</f>
        <v>3.541199514205783E-4</v>
      </c>
      <c r="W121" s="39"/>
      <c r="X121" s="39"/>
    </row>
    <row r="122" spans="5:24" ht="11.25" customHeight="1" x14ac:dyDescent="0.2">
      <c r="E122" s="165"/>
      <c r="F122" s="165"/>
      <c r="G122" s="39"/>
      <c r="K122" s="39"/>
      <c r="L122" s="39"/>
      <c r="Q122" s="357">
        <f>_xll.qlCalendarAdvance(Calendar,Q121,"1D","f")</f>
        <v>42144</v>
      </c>
      <c r="R122" s="233">
        <f>_xll.qlInterpolationInterpolate($N$1,Q122,TRUE)</f>
        <v>3.5452347897951716E-4</v>
      </c>
      <c r="W122" s="39"/>
      <c r="X122" s="39"/>
    </row>
    <row r="123" spans="5:24" ht="11.25" customHeight="1" x14ac:dyDescent="0.2">
      <c r="E123" s="165"/>
      <c r="F123" s="165"/>
      <c r="G123" s="39"/>
      <c r="K123" s="39"/>
      <c r="L123" s="39"/>
      <c r="Q123" s="357">
        <f>_xll.qlCalendarAdvance(Calendar,Q122,"1D","f")</f>
        <v>42145</v>
      </c>
      <c r="R123" s="233">
        <f>_xll.qlInterpolationInterpolate($N$1,Q123,TRUE)</f>
        <v>3.5492128388368193E-4</v>
      </c>
      <c r="W123" s="39"/>
      <c r="X123" s="39"/>
    </row>
    <row r="124" spans="5:24" ht="11.25" customHeight="1" x14ac:dyDescent="0.2">
      <c r="E124" s="165"/>
      <c r="F124" s="165"/>
      <c r="G124" s="39"/>
      <c r="K124" s="39"/>
      <c r="L124" s="39"/>
      <c r="Q124" s="357">
        <f>_xll.qlCalendarAdvance(Calendar,Q123,"1D","f")</f>
        <v>42146</v>
      </c>
      <c r="R124" s="233">
        <f>_xll.qlInterpolationInterpolate($N$1,Q124,TRUE)</f>
        <v>3.5531332389227173E-4</v>
      </c>
      <c r="W124" s="39"/>
      <c r="X124" s="39"/>
    </row>
    <row r="125" spans="5:24" ht="11.25" customHeight="1" x14ac:dyDescent="0.2">
      <c r="E125" s="165"/>
      <c r="F125" s="165"/>
      <c r="G125" s="39"/>
      <c r="K125" s="39"/>
      <c r="L125" s="39"/>
      <c r="Q125" s="357">
        <f>_xll.qlCalendarAdvance(Calendar,Q124,"1D","f")</f>
        <v>42149</v>
      </c>
      <c r="R125" s="233">
        <f>_xll.qlInterpolationInterpolate($N$1,Q125,TRUE)</f>
        <v>3.5645443213658365E-4</v>
      </c>
      <c r="W125" s="39"/>
      <c r="X125" s="39"/>
    </row>
    <row r="126" spans="5:24" ht="11.25" customHeight="1" x14ac:dyDescent="0.2">
      <c r="E126" s="165"/>
      <c r="F126" s="165"/>
      <c r="G126" s="39"/>
      <c r="K126" s="39"/>
      <c r="L126" s="39"/>
      <c r="Q126" s="357">
        <f>_xll.qlCalendarAdvance(Calendar,Q125,"1D","f")</f>
        <v>42150</v>
      </c>
      <c r="R126" s="233">
        <f>_xll.qlInterpolationInterpolate($N$1,Q126,TRUE)</f>
        <v>3.5682299015486567E-4</v>
      </c>
      <c r="W126" s="39"/>
      <c r="X126" s="39"/>
    </row>
    <row r="127" spans="5:24" ht="11.25" customHeight="1" x14ac:dyDescent="0.2">
      <c r="E127" s="165"/>
      <c r="F127" s="165"/>
      <c r="G127" s="39"/>
      <c r="K127" s="39"/>
      <c r="L127" s="39"/>
      <c r="Q127" s="357">
        <f>_xll.qlCalendarAdvance(Calendar,Q126,"1D","f")</f>
        <v>42151</v>
      </c>
      <c r="R127" s="233">
        <f>_xll.qlInterpolationInterpolate($N$1,Q127,TRUE)</f>
        <v>3.5718557207356868E-4</v>
      </c>
      <c r="W127" s="39"/>
      <c r="X127" s="39"/>
    </row>
    <row r="128" spans="5:24" ht="11.25" customHeight="1" x14ac:dyDescent="0.2">
      <c r="E128" s="165"/>
      <c r="F128" s="165"/>
      <c r="G128" s="39"/>
      <c r="K128" s="39"/>
      <c r="L128" s="39"/>
      <c r="Q128" s="357">
        <f>_xll.qlCalendarAdvance(Calendar,Q127,"1D","f")</f>
        <v>42152</v>
      </c>
      <c r="R128" s="233">
        <f>_xll.qlInterpolationInterpolate($N$1,Q128,TRUE)</f>
        <v>3.5754213565189187E-4</v>
      </c>
      <c r="W128" s="39"/>
      <c r="X128" s="39"/>
    </row>
    <row r="129" spans="5:24" ht="11.25" customHeight="1" x14ac:dyDescent="0.2">
      <c r="E129" s="165"/>
      <c r="F129" s="165"/>
      <c r="G129" s="39"/>
      <c r="K129" s="39"/>
      <c r="L129" s="39"/>
      <c r="Q129" s="357">
        <f>_xll.qlCalendarAdvance(Calendar,Q128,"1D","f")</f>
        <v>42153</v>
      </c>
      <c r="R129" s="233">
        <f>_xll.qlInterpolationInterpolate($N$1,Q129,TRUE)</f>
        <v>3.5789263864903444E-4</v>
      </c>
      <c r="W129" s="39"/>
      <c r="X129" s="39"/>
    </row>
    <row r="130" spans="5:24" ht="11.25" customHeight="1" x14ac:dyDescent="0.2">
      <c r="E130" s="165"/>
      <c r="F130" s="165"/>
      <c r="G130" s="39"/>
      <c r="K130" s="39"/>
      <c r="L130" s="39"/>
      <c r="Q130" s="357">
        <f>_xll.qlCalendarAdvance(Calendar,Q129,"1D","f")</f>
        <v>42156</v>
      </c>
      <c r="R130" s="233">
        <f>_xll.qlInterpolationInterpolate($N$1,Q130,TRUE)</f>
        <v>3.5890736174537015E-4</v>
      </c>
      <c r="W130" s="39"/>
      <c r="X130" s="39"/>
    </row>
    <row r="131" spans="5:24" ht="11.25" customHeight="1" x14ac:dyDescent="0.2">
      <c r="E131" s="165"/>
      <c r="F131" s="165"/>
      <c r="G131" s="39"/>
      <c r="K131" s="39"/>
      <c r="L131" s="39"/>
      <c r="Q131" s="357">
        <f>_xll.qlCalendarAdvance(Calendar,Q130,"1D","f")</f>
        <v>42157</v>
      </c>
      <c r="R131" s="233">
        <f>_xll.qlInterpolationInterpolate($N$1,Q131,TRUE)</f>
        <v>3.5923320000978199E-4</v>
      </c>
      <c r="W131" s="39"/>
      <c r="X131" s="39"/>
    </row>
    <row r="132" spans="5:24" ht="11.25" customHeight="1" x14ac:dyDescent="0.2">
      <c r="E132" s="165"/>
      <c r="F132" s="165"/>
      <c r="G132" s="39"/>
      <c r="K132" s="39"/>
      <c r="L132" s="39"/>
      <c r="Q132" s="357">
        <f>_xll.qlCalendarAdvance(Calendar,Q131,"1D","f")</f>
        <v>42158</v>
      </c>
      <c r="R132" s="233">
        <f>_xll.qlInterpolationInterpolate($N$1,Q132,TRUE)</f>
        <v>3.5955276648900916E-4</v>
      </c>
      <c r="W132" s="39"/>
      <c r="X132" s="39"/>
    </row>
    <row r="133" spans="5:24" ht="11.25" customHeight="1" x14ac:dyDescent="0.2">
      <c r="E133" s="165"/>
      <c r="F133" s="165"/>
      <c r="G133" s="39"/>
      <c r="K133" s="39"/>
      <c r="L133" s="39"/>
      <c r="Q133" s="357">
        <f>_xll.qlCalendarAdvance(Calendar,Q132,"1D","f")</f>
        <v>42159</v>
      </c>
      <c r="R133" s="233">
        <f>_xll.qlInterpolationInterpolate($N$1,Q133,TRUE)</f>
        <v>3.5986601894225074E-4</v>
      </c>
      <c r="W133" s="39"/>
      <c r="X133" s="39"/>
    </row>
    <row r="134" spans="5:24" ht="11.25" customHeight="1" x14ac:dyDescent="0.2">
      <c r="E134" s="165"/>
      <c r="F134" s="165"/>
      <c r="G134" s="39"/>
      <c r="K134" s="39"/>
      <c r="L134" s="39"/>
      <c r="Q134" s="357">
        <f>_xll.qlCalendarAdvance(Calendar,Q133,"1D","f")</f>
        <v>42160</v>
      </c>
      <c r="R134" s="233">
        <f>_xll.qlInterpolationInterpolate($N$1,Q134,TRUE)</f>
        <v>3.6017291512870596E-4</v>
      </c>
      <c r="W134" s="39"/>
      <c r="X134" s="39"/>
    </row>
    <row r="135" spans="5:24" ht="11.25" customHeight="1" x14ac:dyDescent="0.2">
      <c r="E135" s="165"/>
      <c r="F135" s="165"/>
      <c r="G135" s="39"/>
      <c r="K135" s="39"/>
      <c r="L135" s="39"/>
      <c r="Q135" s="357">
        <f>_xll.qlCalendarAdvance(Calendar,Q134,"1D","f")</f>
        <v>42163</v>
      </c>
      <c r="R135" s="233">
        <f>_xll.qlInterpolationInterpolate($N$1,Q135,TRUE)</f>
        <v>3.610550436793454E-4</v>
      </c>
      <c r="W135" s="39"/>
      <c r="X135" s="39"/>
    </row>
    <row r="136" spans="5:24" ht="11.25" customHeight="1" x14ac:dyDescent="0.2">
      <c r="E136" s="165"/>
      <c r="F136" s="165"/>
      <c r="G136" s="39"/>
      <c r="K136" s="39"/>
      <c r="L136" s="39"/>
      <c r="Q136" s="357">
        <f>_xll.qlCalendarAdvance(Calendar,Q135,"1D","f")</f>
        <v>42164</v>
      </c>
      <c r="R136" s="233">
        <f>_xll.qlInterpolationInterpolate($N$1,Q136,TRUE)</f>
        <v>3.6133609239064708E-4</v>
      </c>
      <c r="W136" s="39"/>
      <c r="X136" s="39"/>
    </row>
    <row r="137" spans="5:24" ht="11.25" customHeight="1" x14ac:dyDescent="0.2">
      <c r="E137" s="165"/>
      <c r="F137" s="165"/>
      <c r="G137" s="39"/>
      <c r="K137" s="39"/>
      <c r="L137" s="39"/>
      <c r="Q137" s="357">
        <f>_xll.qlCalendarAdvance(Calendar,Q136,"1D","f")</f>
        <v>42165</v>
      </c>
      <c r="R137" s="233">
        <f>_xll.qlInterpolationInterpolate($N$1,Q137,TRUE)</f>
        <v>3.6161057363115831E-4</v>
      </c>
      <c r="W137" s="39"/>
      <c r="X137" s="39"/>
    </row>
    <row r="138" spans="5:24" ht="11.25" customHeight="1" x14ac:dyDescent="0.2">
      <c r="E138" s="165"/>
      <c r="F138" s="165"/>
      <c r="G138" s="39"/>
      <c r="K138" s="39"/>
      <c r="L138" s="39"/>
      <c r="Q138" s="357">
        <f>_xll.qlCalendarAdvance(Calendar,Q137,"1D","f")</f>
        <v>42166</v>
      </c>
      <c r="R138" s="233">
        <f>_xll.qlInterpolationInterpolate($N$1,Q138,TRUE)</f>
        <v>3.6187844516007828E-4</v>
      </c>
      <c r="W138" s="39"/>
      <c r="X138" s="39"/>
    </row>
    <row r="139" spans="5:24" ht="11.25" customHeight="1" x14ac:dyDescent="0.2">
      <c r="E139" s="165"/>
      <c r="F139" s="165"/>
      <c r="G139" s="39"/>
      <c r="K139" s="39"/>
      <c r="L139" s="39"/>
      <c r="Q139" s="357">
        <f>_xll.qlCalendarAdvance(Calendar,Q138,"1D","f")</f>
        <v>42167</v>
      </c>
      <c r="R139" s="233">
        <f>_xll.qlInterpolationInterpolate($N$1,Q139,TRUE)</f>
        <v>3.6213966473660618E-4</v>
      </c>
      <c r="W139" s="39"/>
      <c r="X139" s="39"/>
    </row>
    <row r="140" spans="5:24" ht="11.25" customHeight="1" x14ac:dyDescent="0.2">
      <c r="E140" s="165"/>
      <c r="F140" s="165"/>
      <c r="G140" s="39"/>
      <c r="K140" s="39"/>
      <c r="L140" s="39"/>
      <c r="Q140" s="357">
        <f>_xll.qlCalendarAdvance(Calendar,Q139,"1D","f")</f>
        <v>42170</v>
      </c>
      <c r="R140" s="233">
        <f>_xll.qlInterpolationInterpolate($N$1,Q140,TRUE)</f>
        <v>3.6288298934382922E-4</v>
      </c>
      <c r="W140" s="39"/>
      <c r="X140" s="39"/>
    </row>
    <row r="141" spans="5:24" ht="11.25" customHeight="1" x14ac:dyDescent="0.2">
      <c r="E141" s="165"/>
      <c r="F141" s="165"/>
      <c r="G141" s="39"/>
      <c r="K141" s="39"/>
      <c r="L141" s="39"/>
      <c r="Q141" s="357">
        <f>_xll.qlCalendarAdvance(Calendar,Q140,"1D","f")</f>
        <v>42171</v>
      </c>
      <c r="R141" s="233">
        <f>_xll.qlInterpolationInterpolate($N$1,Q141,TRUE)</f>
        <v>3.631171787027807E-4</v>
      </c>
      <c r="W141" s="39"/>
      <c r="X141" s="39"/>
    </row>
    <row r="142" spans="5:24" ht="11.25" customHeight="1" x14ac:dyDescent="0.2">
      <c r="E142" s="165"/>
      <c r="F142" s="165"/>
      <c r="G142" s="39"/>
      <c r="K142" s="39"/>
      <c r="L142" s="39"/>
      <c r="Q142" s="357">
        <f>_xll.qlCalendarAdvance(Calendar,Q141,"1D","f")</f>
        <v>42172</v>
      </c>
      <c r="R142" s="233">
        <f>_xll.qlInterpolationInterpolate($N$1,Q142,TRUE)</f>
        <v>3.6334450490533595E-4</v>
      </c>
      <c r="W142" s="39"/>
      <c r="X142" s="39"/>
    </row>
    <row r="143" spans="5:24" ht="11.25" customHeight="1" x14ac:dyDescent="0.2">
      <c r="E143" s="165"/>
      <c r="F143" s="165"/>
      <c r="G143" s="39"/>
      <c r="K143" s="39"/>
      <c r="L143" s="39"/>
      <c r="Q143" s="357">
        <f>_xll.qlCalendarAdvance(Calendar,Q142,"1D","f")</f>
        <v>42173</v>
      </c>
      <c r="R143" s="233">
        <f>_xll.qlInterpolationInterpolate($N$1,Q143,TRUE)</f>
        <v>3.6356495339323998E-4</v>
      </c>
      <c r="W143" s="39"/>
      <c r="X143" s="39"/>
    </row>
    <row r="144" spans="5:24" ht="11.25" customHeight="1" x14ac:dyDescent="0.2">
      <c r="E144" s="165"/>
      <c r="F144" s="165"/>
      <c r="G144" s="39"/>
      <c r="K144" s="39"/>
      <c r="L144" s="39"/>
      <c r="Q144" s="357">
        <f>_xll.qlCalendarAdvance(Calendar,Q143,"1D","f")</f>
        <v>42174</v>
      </c>
      <c r="R144" s="233">
        <f>_xll.qlInterpolationInterpolate($N$1,Q144,TRUE)</f>
        <v>3.637786203384207E-4</v>
      </c>
      <c r="W144" s="39"/>
      <c r="X144" s="39"/>
    </row>
    <row r="145" spans="5:24" ht="11.25" customHeight="1" x14ac:dyDescent="0.2">
      <c r="E145" s="165"/>
      <c r="F145" s="165"/>
      <c r="G145" s="39"/>
      <c r="K145" s="39"/>
      <c r="L145" s="39"/>
      <c r="Q145" s="357">
        <f>_xll.qlCalendarAdvance(Calendar,Q144,"1D","f")</f>
        <v>42177</v>
      </c>
      <c r="R145" s="233">
        <f>_xll.qlInterpolationInterpolate($N$1,Q145,TRUE)</f>
        <v>3.6438017046235937E-4</v>
      </c>
      <c r="W145" s="39"/>
      <c r="X145" s="39"/>
    </row>
    <row r="146" spans="5:24" ht="11.25" customHeight="1" x14ac:dyDescent="0.2">
      <c r="E146" s="165"/>
      <c r="F146" s="165"/>
      <c r="G146" s="39"/>
      <c r="K146" s="39"/>
      <c r="L146" s="39"/>
      <c r="Q146" s="357">
        <f>_xll.qlCalendarAdvance(Calendar,Q145,"1D","f")</f>
        <v>42178</v>
      </c>
      <c r="R146" s="233">
        <f>_xll.qlInterpolationInterpolate($N$1,Q146,TRUE)</f>
        <v>3.6456794978138326E-4</v>
      </c>
      <c r="W146" s="39"/>
      <c r="X146" s="39"/>
    </row>
    <row r="147" spans="5:24" ht="11.25" customHeight="1" x14ac:dyDescent="0.2">
      <c r="E147" s="165"/>
      <c r="F147" s="165"/>
      <c r="G147" s="39"/>
      <c r="K147" s="39"/>
      <c r="L147" s="39"/>
      <c r="Q147" s="357">
        <f>_xll.qlCalendarAdvance(Calendar,Q146,"1D","f")</f>
        <v>42179</v>
      </c>
      <c r="R147" s="233">
        <f>_xll.qlInterpolationInterpolate($N$1,Q147,TRUE)</f>
        <v>3.6474956683005207E-4</v>
      </c>
      <c r="W147" s="39"/>
      <c r="X147" s="39"/>
    </row>
    <row r="148" spans="5:24" ht="11.25" customHeight="1" x14ac:dyDescent="0.2">
      <c r="E148" s="165"/>
      <c r="F148" s="165"/>
      <c r="G148" s="39"/>
      <c r="K148" s="39"/>
      <c r="L148" s="39"/>
      <c r="Q148" s="357">
        <f>_xll.qlCalendarAdvance(Calendar,Q147,"1D","f")</f>
        <v>42180</v>
      </c>
      <c r="R148" s="233">
        <f>_xll.qlInterpolationInterpolate($N$1,Q148,TRUE)</f>
        <v>3.6492514546283941E-4</v>
      </c>
      <c r="W148" s="39"/>
      <c r="X148" s="39"/>
    </row>
    <row r="149" spans="5:24" ht="11.25" customHeight="1" x14ac:dyDescent="0.2">
      <c r="E149" s="165"/>
      <c r="F149" s="165"/>
      <c r="G149" s="39"/>
      <c r="K149" s="39"/>
      <c r="L149" s="39"/>
      <c r="Q149" s="357">
        <f>_xll.qlCalendarAdvance(Calendar,Q148,"1D","f")</f>
        <v>42181</v>
      </c>
      <c r="R149" s="233">
        <f>_xll.qlInterpolationInterpolate($N$1,Q149,TRUE)</f>
        <v>3.6509480953421901E-4</v>
      </c>
      <c r="W149" s="39"/>
      <c r="X149" s="39"/>
    </row>
    <row r="150" spans="5:24" ht="11.25" customHeight="1" x14ac:dyDescent="0.2">
      <c r="E150" s="165"/>
      <c r="F150" s="165"/>
      <c r="G150" s="39"/>
      <c r="K150" s="39"/>
      <c r="L150" s="39"/>
      <c r="Q150" s="357">
        <f>_xll.qlCalendarAdvance(Calendar,Q149,"1D","f")</f>
        <v>42184</v>
      </c>
      <c r="R150" s="233">
        <f>_xll.qlInterpolationInterpolate($N$1,Q150,TRUE)</f>
        <v>3.6556955292464747E-4</v>
      </c>
      <c r="W150" s="39"/>
      <c r="X150" s="39"/>
    </row>
    <row r="151" spans="5:24" ht="11.25" customHeight="1" x14ac:dyDescent="0.2">
      <c r="E151" s="165"/>
      <c r="F151" s="165"/>
      <c r="G151" s="39"/>
      <c r="K151" s="39"/>
      <c r="L151" s="39"/>
      <c r="Q151" s="357">
        <f>_xll.qlCalendarAdvance(Calendar,Q150,"1D","f")</f>
        <v>42185</v>
      </c>
      <c r="R151" s="233">
        <f>_xll.qlInterpolationInterpolate($N$1,Q151,TRUE)</f>
        <v>3.657167972951324E-4</v>
      </c>
      <c r="W151" s="39"/>
      <c r="X151" s="39"/>
    </row>
    <row r="152" spans="5:24" ht="11.25" customHeight="1" x14ac:dyDescent="0.2">
      <c r="E152" s="165"/>
      <c r="F152" s="165"/>
      <c r="G152" s="39"/>
      <c r="K152" s="39"/>
      <c r="L152" s="39"/>
      <c r="Q152" s="357">
        <f>_xll.qlCalendarAdvance(Calendar,Q151,"1D","f")</f>
        <v>42186</v>
      </c>
      <c r="R152" s="233">
        <f>_xll.qlInterpolationInterpolate($N$1,Q152,TRUE)</f>
        <v>3.6585874637657772E-4</v>
      </c>
      <c r="W152" s="39"/>
      <c r="X152" s="39"/>
    </row>
    <row r="153" spans="5:24" ht="11.25" customHeight="1" x14ac:dyDescent="0.2">
      <c r="E153" s="165"/>
      <c r="F153" s="165"/>
      <c r="G153" s="39"/>
      <c r="K153" s="39"/>
      <c r="L153" s="39"/>
      <c r="Q153" s="357">
        <f>_xll.qlCalendarAdvance(Calendar,Q152,"1D","f")</f>
        <v>42187</v>
      </c>
      <c r="R153" s="233">
        <f>_xll.qlInterpolationInterpolate($N$1,Q153,TRUE)</f>
        <v>3.659955240234572E-4</v>
      </c>
      <c r="W153" s="39"/>
      <c r="X153" s="39"/>
    </row>
    <row r="154" spans="5:24" ht="11.25" customHeight="1" x14ac:dyDescent="0.2">
      <c r="E154" s="165"/>
      <c r="F154" s="165"/>
      <c r="G154" s="39"/>
      <c r="K154" s="39"/>
      <c r="L154" s="39"/>
      <c r="Q154" s="357">
        <f>_xll.qlCalendarAdvance(Calendar,Q153,"1D","f")</f>
        <v>42188</v>
      </c>
      <c r="R154" s="233">
        <f>_xll.qlInterpolationInterpolate($N$1,Q154,TRUE)</f>
        <v>3.661272540902444E-4</v>
      </c>
      <c r="W154" s="39"/>
      <c r="X154" s="39"/>
    </row>
    <row r="155" spans="5:24" ht="11.25" customHeight="1" x14ac:dyDescent="0.2">
      <c r="E155" s="165"/>
      <c r="F155" s="165"/>
      <c r="G155" s="39"/>
      <c r="K155" s="39"/>
      <c r="L155" s="39"/>
      <c r="Q155" s="357">
        <f>_xll.qlCalendarAdvance(Calendar,Q154,"1D","f")</f>
        <v>42191</v>
      </c>
      <c r="R155" s="233">
        <f>_xll.qlInterpolationInterpolate($N$1,Q155,TRUE)</f>
        <v>3.6649339735478901E-4</v>
      </c>
      <c r="W155" s="39"/>
      <c r="X155" s="39"/>
    </row>
    <row r="156" spans="5:24" ht="11.25" customHeight="1" x14ac:dyDescent="0.2">
      <c r="E156" s="165"/>
      <c r="F156" s="165"/>
      <c r="G156" s="39"/>
      <c r="K156" s="39"/>
      <c r="L156" s="39"/>
      <c r="Q156" s="357">
        <f>_xll.qlCalendarAdvance(Calendar,Q155,"1D","f")</f>
        <v>42192</v>
      </c>
      <c r="R156" s="233">
        <f>_xll.qlInterpolationInterpolate($N$1,Q156,TRUE)</f>
        <v>3.6660617564594371E-4</v>
      </c>
      <c r="W156" s="39"/>
      <c r="X156" s="39"/>
    </row>
    <row r="157" spans="5:24" ht="11.25" customHeight="1" x14ac:dyDescent="0.2">
      <c r="E157" s="165"/>
      <c r="F157" s="165"/>
      <c r="G157" s="39"/>
      <c r="K157" s="39"/>
      <c r="L157" s="39"/>
      <c r="Q157" s="357">
        <f>_xll.qlCalendarAdvance(Calendar,Q156,"1D","f")</f>
        <v>42193</v>
      </c>
      <c r="R157" s="233">
        <f>_xll.qlInterpolationInterpolate($N$1,Q157,TRUE)</f>
        <v>3.6671452562937442E-4</v>
      </c>
      <c r="W157" s="39"/>
      <c r="X157" s="39"/>
    </row>
    <row r="158" spans="5:24" ht="11.25" customHeight="1" x14ac:dyDescent="0.2">
      <c r="E158" s="165"/>
      <c r="F158" s="165"/>
      <c r="G158" s="39"/>
      <c r="K158" s="39"/>
      <c r="L158" s="39"/>
      <c r="Q158" s="357">
        <f>_xll.qlCalendarAdvance(Calendar,Q157,"1D","f")</f>
        <v>42194</v>
      </c>
      <c r="R158" s="233">
        <f>_xll.qlInterpolationInterpolate($N$1,Q158,TRUE)</f>
        <v>3.6681857115955469E-4</v>
      </c>
      <c r="W158" s="39"/>
      <c r="X158" s="39"/>
    </row>
    <row r="159" spans="5:24" ht="11.25" customHeight="1" x14ac:dyDescent="0.2">
      <c r="E159" s="165"/>
      <c r="F159" s="165"/>
      <c r="G159" s="39"/>
      <c r="K159" s="39"/>
      <c r="L159" s="39"/>
      <c r="Q159" s="357">
        <f>_xll.qlCalendarAdvance(Calendar,Q158,"1D","f")</f>
        <v>42195</v>
      </c>
      <c r="R159" s="233">
        <f>_xll.qlInterpolationInterpolate($N$1,Q159,TRUE)</f>
        <v>3.6691843609095831E-4</v>
      </c>
      <c r="W159" s="39"/>
      <c r="X159" s="39"/>
    </row>
    <row r="160" spans="5:24" ht="11.25" customHeight="1" x14ac:dyDescent="0.2">
      <c r="E160" s="165"/>
      <c r="F160" s="165"/>
      <c r="G160" s="39"/>
      <c r="K160" s="39"/>
      <c r="L160" s="39"/>
      <c r="Q160" s="357">
        <f>_xll.qlCalendarAdvance(Calendar,Q159,"1D","f")</f>
        <v>42198</v>
      </c>
      <c r="R160" s="233">
        <f>_xll.qlInterpolationInterpolate($N$1,Q160,TRUE)</f>
        <v>3.6719418583724533E-4</v>
      </c>
      <c r="W160" s="39"/>
      <c r="X160" s="39"/>
    </row>
    <row r="161" spans="5:24" ht="11.25" customHeight="1" x14ac:dyDescent="0.2">
      <c r="E161" s="165"/>
      <c r="F161" s="165"/>
      <c r="G161" s="39"/>
      <c r="K161" s="39"/>
      <c r="L161" s="39"/>
      <c r="Q161" s="357">
        <f>_xll.qlCalendarAdvance(Calendar,Q160,"1D","f")</f>
        <v>42199</v>
      </c>
      <c r="R161" s="233">
        <f>_xll.qlInterpolationInterpolate($N$1,Q161,TRUE)</f>
        <v>3.6727856691827861E-4</v>
      </c>
      <c r="W161" s="39"/>
      <c r="X161" s="39"/>
    </row>
    <row r="162" spans="5:24" ht="11.25" customHeight="1" x14ac:dyDescent="0.2">
      <c r="E162" s="165"/>
      <c r="F162" s="165"/>
      <c r="G162" s="39"/>
      <c r="K162" s="39"/>
      <c r="L162" s="39"/>
      <c r="Q162" s="357">
        <f>_xll.qlCalendarAdvance(Calendar,Q161,"1D","f")</f>
        <v>42200</v>
      </c>
      <c r="R162" s="233">
        <f>_xll.qlInterpolationInterpolate($N$1,Q162,TRUE)</f>
        <v>3.6735938667290338E-4</v>
      </c>
      <c r="W162" s="39"/>
      <c r="X162" s="39"/>
    </row>
    <row r="163" spans="5:24" ht="11.25" customHeight="1" x14ac:dyDescent="0.2">
      <c r="E163" s="165"/>
      <c r="F163" s="165"/>
      <c r="G163" s="39"/>
      <c r="K163" s="39"/>
      <c r="L163" s="39"/>
      <c r="Q163" s="357">
        <f>_xll.qlCalendarAdvance(Calendar,Q162,"1D","f")</f>
        <v>42201</v>
      </c>
      <c r="R163" s="233">
        <f>_xll.qlInterpolationInterpolate($N$1,Q163,TRUE)</f>
        <v>3.6743676895559333E-4</v>
      </c>
      <c r="W163" s="39"/>
      <c r="X163" s="39"/>
    </row>
    <row r="164" spans="5:24" ht="11.25" customHeight="1" x14ac:dyDescent="0.2">
      <c r="E164" s="165"/>
      <c r="F164" s="165"/>
      <c r="G164" s="39"/>
      <c r="K164" s="39"/>
      <c r="L164" s="39"/>
      <c r="Q164" s="357">
        <f>_xll.qlCalendarAdvance(Calendar,Q163,"1D","f")</f>
        <v>42202</v>
      </c>
      <c r="R164" s="233">
        <f>_xll.qlInterpolationInterpolate($N$1,Q164,TRUE)</f>
        <v>3.6751083762082208E-4</v>
      </c>
      <c r="W164" s="39"/>
      <c r="X164" s="39"/>
    </row>
    <row r="165" spans="5:24" ht="11.25" customHeight="1" x14ac:dyDescent="0.2">
      <c r="E165" s="165"/>
      <c r="F165" s="165"/>
      <c r="G165" s="39"/>
      <c r="K165" s="39"/>
      <c r="L165" s="39"/>
      <c r="Q165" s="357">
        <f>_xll.qlCalendarAdvance(Calendar,Q164,"1D","f")</f>
        <v>42205</v>
      </c>
      <c r="R165" s="233">
        <f>_xll.qlInterpolationInterpolate($N$1,Q165,TRUE)</f>
        <v>3.6771440045647782E-4</v>
      </c>
      <c r="W165" s="39"/>
      <c r="X165" s="39"/>
    </row>
    <row r="166" spans="5:24" ht="11.25" customHeight="1" x14ac:dyDescent="0.2">
      <c r="E166" s="165"/>
      <c r="F166" s="165"/>
      <c r="G166" s="39"/>
      <c r="K166" s="39"/>
      <c r="L166" s="39"/>
      <c r="Q166" s="357">
        <f>_xll.qlCalendarAdvance(Calendar,Q165,"1D","f")</f>
        <v>42206</v>
      </c>
      <c r="R166" s="233">
        <f>_xll.qlInterpolationInterpolate($N$1,Q166,TRUE)</f>
        <v>3.6777645319659841E-4</v>
      </c>
      <c r="W166" s="39"/>
      <c r="X166" s="39"/>
    </row>
    <row r="167" spans="5:24" ht="11.25" customHeight="1" x14ac:dyDescent="0.2">
      <c r="E167" s="165"/>
      <c r="F167" s="165"/>
      <c r="G167" s="39"/>
      <c r="K167" s="39"/>
      <c r="L167" s="39"/>
      <c r="Q167" s="357">
        <f>_xll.qlCalendarAdvance(Calendar,Q166,"1D","f")</f>
        <v>42207</v>
      </c>
      <c r="R167" s="233">
        <f>_xll.qlInterpolationInterpolate($N$1,Q167,TRUE)</f>
        <v>3.6783581159162599E-4</v>
      </c>
      <c r="W167" s="39"/>
      <c r="X167" s="39"/>
    </row>
    <row r="168" spans="5:24" ht="11.25" customHeight="1" x14ac:dyDescent="0.2">
      <c r="E168" s="165"/>
      <c r="F168" s="165"/>
      <c r="G168" s="39"/>
      <c r="K168" s="39"/>
      <c r="L168" s="39"/>
      <c r="Q168" s="357">
        <f>_xll.qlCalendarAdvance(Calendar,Q167,"1D","f")</f>
        <v>42208</v>
      </c>
      <c r="R168" s="233">
        <f>_xll.qlInterpolationInterpolate($N$1,Q168,TRUE)</f>
        <v>3.6789259949603434E-4</v>
      </c>
      <c r="W168" s="39"/>
      <c r="X168" s="39"/>
    </row>
    <row r="169" spans="5:24" ht="11.25" customHeight="1" x14ac:dyDescent="0.2">
      <c r="E169" s="165"/>
      <c r="F169" s="165"/>
      <c r="G169" s="39"/>
      <c r="K169" s="39"/>
      <c r="L169" s="39"/>
      <c r="Q169" s="357">
        <f>_xll.qlCalendarAdvance(Calendar,Q168,"1D","f")</f>
        <v>42209</v>
      </c>
      <c r="R169" s="233">
        <f>_xll.qlInterpolationInterpolate($N$1,Q169,TRUE)</f>
        <v>3.6794694076429705E-4</v>
      </c>
      <c r="W169" s="39"/>
      <c r="X169" s="39"/>
    </row>
    <row r="170" spans="5:24" ht="11.25" customHeight="1" x14ac:dyDescent="0.2">
      <c r="E170" s="165"/>
      <c r="F170" s="165"/>
      <c r="G170" s="39"/>
      <c r="K170" s="39"/>
      <c r="L170" s="39"/>
      <c r="Q170" s="357">
        <f>_xll.qlCalendarAdvance(Calendar,Q169,"1D","f")</f>
        <v>42212</v>
      </c>
      <c r="R170" s="233">
        <f>_xll.qlInterpolationInterpolate($N$1,Q170,TRUE)</f>
        <v>3.6809652329694787E-4</v>
      </c>
      <c r="W170" s="39"/>
      <c r="X170" s="39"/>
    </row>
    <row r="171" spans="5:24" ht="11.25" customHeight="1" x14ac:dyDescent="0.2">
      <c r="E171" s="165"/>
      <c r="F171" s="165"/>
      <c r="G171" s="39"/>
      <c r="K171" s="39"/>
      <c r="L171" s="39"/>
      <c r="Q171" s="357">
        <f>_xll.qlCalendarAdvance(Calendar,Q170,"1D","f")</f>
        <v>42213</v>
      </c>
      <c r="R171" s="233">
        <f>_xll.qlInterpolationInterpolate($N$1,Q171,TRUE)</f>
        <v>3.6814231656536448E-4</v>
      </c>
      <c r="W171" s="39"/>
      <c r="X171" s="39"/>
    </row>
    <row r="172" spans="5:24" ht="11.25" customHeight="1" x14ac:dyDescent="0.2">
      <c r="E172" s="165"/>
      <c r="F172" s="165"/>
      <c r="G172" s="39"/>
      <c r="K172" s="39"/>
      <c r="L172" s="39"/>
      <c r="Q172" s="357">
        <f>_xll.qlCalendarAdvance(Calendar,Q171,"1D","f")</f>
        <v>42214</v>
      </c>
      <c r="R172" s="233">
        <f>_xll.qlInterpolationInterpolate($N$1,Q172,TRUE)</f>
        <v>3.6818628247000371E-4</v>
      </c>
      <c r="W172" s="39"/>
      <c r="X172" s="39"/>
    </row>
    <row r="173" spans="5:24" ht="11.25" customHeight="1" x14ac:dyDescent="0.2">
      <c r="E173" s="165"/>
      <c r="F173" s="165"/>
      <c r="G173" s="39"/>
      <c r="K173" s="39"/>
      <c r="L173" s="39"/>
      <c r="Q173" s="357">
        <f>_xll.qlCalendarAdvance(Calendar,Q172,"1D","f")</f>
        <v>42215</v>
      </c>
      <c r="R173" s="233">
        <f>_xll.qlInterpolationInterpolate($N$1,Q173,TRUE)</f>
        <v>3.6822854486533922E-4</v>
      </c>
      <c r="W173" s="39"/>
      <c r="X173" s="39"/>
    </row>
    <row r="174" spans="5:24" ht="11.25" customHeight="1" x14ac:dyDescent="0.2">
      <c r="E174" s="165"/>
      <c r="F174" s="165"/>
      <c r="G174" s="39"/>
      <c r="K174" s="39"/>
      <c r="L174" s="39"/>
      <c r="Q174" s="357">
        <f>_xll.qlCalendarAdvance(Calendar,Q173,"1D","f")</f>
        <v>42216</v>
      </c>
      <c r="R174" s="233">
        <f>_xll.qlInterpolationInterpolate($N$1,Q174,TRUE)</f>
        <v>3.6826922760584466E-4</v>
      </c>
      <c r="W174" s="39"/>
      <c r="X174" s="39"/>
    </row>
    <row r="175" spans="5:24" ht="11.25" customHeight="1" x14ac:dyDescent="0.2">
      <c r="E175" s="165"/>
      <c r="F175" s="165"/>
      <c r="G175" s="39"/>
      <c r="K175" s="39"/>
      <c r="L175" s="39"/>
      <c r="Q175" s="357">
        <f>_xll.qlCalendarAdvance(Calendar,Q174,"1D","f")</f>
        <v>42219</v>
      </c>
      <c r="R175" s="233">
        <f>_xll.qlInterpolationInterpolate($N$1,Q175,TRUE)</f>
        <v>3.6838303644311677E-4</v>
      </c>
      <c r="W175" s="39"/>
      <c r="X175" s="39"/>
    </row>
    <row r="176" spans="5:24" ht="11.25" customHeight="1" x14ac:dyDescent="0.2">
      <c r="E176" s="165"/>
      <c r="F176" s="165"/>
      <c r="G176" s="39"/>
      <c r="K176" s="39"/>
      <c r="L176" s="39"/>
      <c r="Q176" s="357">
        <f>_xll.qlCalendarAdvance(Calendar,Q175,"1D","f")</f>
        <v>42220</v>
      </c>
      <c r="R176" s="233">
        <f>_xll.qlInterpolationInterpolate($N$1,Q176,TRUE)</f>
        <v>3.6841863910903823E-4</v>
      </c>
      <c r="W176" s="39"/>
      <c r="X176" s="39"/>
    </row>
    <row r="177" spans="5:24" ht="11.25" customHeight="1" x14ac:dyDescent="0.2">
      <c r="E177" s="165"/>
      <c r="F177" s="165"/>
      <c r="G177" s="39"/>
      <c r="K177" s="39"/>
      <c r="L177" s="39"/>
      <c r="Q177" s="357">
        <f>_xll.qlCalendarAdvance(Calendar,Q176,"1D","f")</f>
        <v>42221</v>
      </c>
      <c r="R177" s="233">
        <f>_xll.qlInterpolationInterpolate($N$1,Q177,TRUE)</f>
        <v>3.6845328139249788E-4</v>
      </c>
      <c r="W177" s="39"/>
      <c r="X177" s="39"/>
    </row>
    <row r="178" spans="5:24" ht="11.25" customHeight="1" x14ac:dyDescent="0.2">
      <c r="E178" s="165"/>
      <c r="F178" s="165"/>
      <c r="G178" s="39"/>
      <c r="K178" s="39"/>
      <c r="L178" s="39"/>
      <c r="Q178" s="357">
        <f>_xll.qlCalendarAdvance(Calendar,Q177,"1D","f")</f>
        <v>42222</v>
      </c>
      <c r="R178" s="233">
        <f>_xll.qlInterpolationInterpolate($N$1,Q178,TRUE)</f>
        <v>3.6848708714796931E-4</v>
      </c>
      <c r="W178" s="39"/>
      <c r="X178" s="39"/>
    </row>
    <row r="179" spans="5:24" ht="11.25" customHeight="1" x14ac:dyDescent="0.2">
      <c r="E179" s="165"/>
      <c r="F179" s="165"/>
      <c r="G179" s="39"/>
      <c r="K179" s="39"/>
      <c r="L179" s="39"/>
      <c r="Q179" s="357">
        <f>_xll.qlCalendarAdvance(Calendar,Q178,"1D","f")</f>
        <v>42223</v>
      </c>
      <c r="R179" s="233">
        <f>_xll.qlInterpolationInterpolate($N$1,Q179,TRUE)</f>
        <v>3.685201802299262E-4</v>
      </c>
      <c r="W179" s="39"/>
      <c r="X179" s="39"/>
    </row>
    <row r="180" spans="5:24" ht="11.25" customHeight="1" x14ac:dyDescent="0.2">
      <c r="E180" s="165"/>
      <c r="F180" s="165"/>
      <c r="G180" s="39"/>
      <c r="K180" s="39"/>
      <c r="L180" s="39"/>
      <c r="Q180" s="357">
        <f>_xll.qlCalendarAdvance(Calendar,Q179,"1D","f")</f>
        <v>42226</v>
      </c>
      <c r="R180" s="233">
        <f>_xll.qlInterpolationInterpolate($N$1,Q180,TRUE)</f>
        <v>3.6861642197944596E-4</v>
      </c>
      <c r="W180" s="39"/>
      <c r="X180" s="39"/>
    </row>
    <row r="181" spans="5:24" ht="11.25" customHeight="1" x14ac:dyDescent="0.2">
      <c r="E181" s="165"/>
      <c r="F181" s="165"/>
      <c r="G181" s="39"/>
      <c r="K181" s="39"/>
      <c r="L181" s="39"/>
      <c r="Q181" s="357">
        <f>_xll.qlCalendarAdvance(Calendar,Q180,"1D","f")</f>
        <v>42227</v>
      </c>
      <c r="R181" s="233">
        <f>_xll.qlInterpolationInterpolate($N$1,Q181,TRUE)</f>
        <v>3.6864790291208104E-4</v>
      </c>
      <c r="W181" s="39"/>
      <c r="X181" s="39"/>
    </row>
    <row r="182" spans="5:24" ht="11.25" customHeight="1" x14ac:dyDescent="0.2">
      <c r="E182" s="165"/>
      <c r="F182" s="165"/>
      <c r="G182" s="39"/>
      <c r="K182" s="39"/>
      <c r="L182" s="39"/>
      <c r="Q182" s="357">
        <f>_xll.qlCalendarAdvance(Calendar,Q181,"1D","f")</f>
        <v>42228</v>
      </c>
      <c r="R182" s="233">
        <f>_xll.qlInterpolationInterpolate($N$1,Q182,TRUE)</f>
        <v>3.6867929044356981E-4</v>
      </c>
      <c r="W182" s="39"/>
      <c r="X182" s="39"/>
    </row>
    <row r="183" spans="5:24" ht="11.25" customHeight="1" x14ac:dyDescent="0.2">
      <c r="E183" s="165"/>
      <c r="F183" s="165"/>
      <c r="G183" s="39"/>
      <c r="K183" s="39"/>
      <c r="L183" s="39"/>
      <c r="Q183" s="357">
        <f>_xll.qlCalendarAdvance(Calendar,Q182,"1D","f")</f>
        <v>42229</v>
      </c>
      <c r="R183" s="233">
        <f>_xll.qlInterpolationInterpolate($N$1,Q183,TRUE)</f>
        <v>3.6871070842838595E-4</v>
      </c>
      <c r="W183" s="39"/>
      <c r="X183" s="39"/>
    </row>
    <row r="184" spans="5:24" ht="11.25" customHeight="1" x14ac:dyDescent="0.2">
      <c r="E184" s="165"/>
      <c r="F184" s="165"/>
      <c r="G184" s="39"/>
      <c r="K184" s="39"/>
      <c r="L184" s="39"/>
      <c r="Q184" s="357">
        <f>_xll.qlCalendarAdvance(Calendar,Q183,"1D","f")</f>
        <v>42230</v>
      </c>
      <c r="R184" s="233">
        <f>_xll.qlInterpolationInterpolate($N$1,Q184,TRUE)</f>
        <v>3.6874228072100306E-4</v>
      </c>
      <c r="W184" s="39"/>
      <c r="X184" s="39"/>
    </row>
    <row r="185" spans="5:24" ht="11.25" customHeight="1" x14ac:dyDescent="0.2">
      <c r="E185" s="165"/>
      <c r="F185" s="165"/>
      <c r="G185" s="39"/>
      <c r="K185" s="39"/>
      <c r="L185" s="39"/>
      <c r="Q185" s="357">
        <f>_xll.qlCalendarAdvance(Calendar,Q184,"1D","f")</f>
        <v>42233</v>
      </c>
      <c r="R185" s="233">
        <f>_xll.qlInterpolationInterpolate($N$1,Q185,TRUE)</f>
        <v>3.6883916199039672E-4</v>
      </c>
      <c r="W185" s="39"/>
      <c r="X185" s="39"/>
    </row>
    <row r="186" spans="5:24" ht="11.25" customHeight="1" x14ac:dyDescent="0.2">
      <c r="E186" s="165"/>
      <c r="F186" s="165"/>
      <c r="G186" s="39"/>
      <c r="K186" s="39"/>
      <c r="L186" s="39"/>
      <c r="Q186" s="357">
        <f>_xll.qlCalendarAdvance(Calendar,Q185,"1D","f")</f>
        <v>42234</v>
      </c>
      <c r="R186" s="233">
        <f>_xll.qlInterpolationInterpolate($N$1,Q186,TRUE)</f>
        <v>3.6887259005895424E-4</v>
      </c>
      <c r="W186" s="39"/>
      <c r="X186" s="39"/>
    </row>
    <row r="187" spans="5:24" ht="11.25" customHeight="1" x14ac:dyDescent="0.2">
      <c r="E187" s="165"/>
      <c r="F187" s="165"/>
      <c r="G187" s="39"/>
      <c r="K187" s="39"/>
      <c r="L187" s="39"/>
      <c r="Q187" s="357">
        <f>_xll.qlCalendarAdvance(Calendar,Q186,"1D","f")</f>
        <v>42235</v>
      </c>
      <c r="R187" s="233">
        <f>_xll.qlInterpolationInterpolate($N$1,Q187,TRUE)</f>
        <v>3.6890679170768098E-4</v>
      </c>
      <c r="W187" s="39"/>
      <c r="X187" s="39"/>
    </row>
    <row r="188" spans="5:24" ht="11.25" customHeight="1" x14ac:dyDescent="0.2">
      <c r="E188" s="165"/>
      <c r="F188" s="165"/>
      <c r="G188" s="39"/>
      <c r="K188" s="39"/>
      <c r="L188" s="39"/>
      <c r="Q188" s="357">
        <f>_xll.qlCalendarAdvance(Calendar,Q187,"1D","f")</f>
        <v>42236</v>
      </c>
      <c r="R188" s="233">
        <f>_xll.qlInterpolationInterpolate($N$1,Q188,TRUE)</f>
        <v>3.6894189079105053E-4</v>
      </c>
      <c r="W188" s="39"/>
      <c r="X188" s="39"/>
    </row>
    <row r="189" spans="5:24" ht="11.25" customHeight="1" x14ac:dyDescent="0.2">
      <c r="E189" s="165"/>
      <c r="F189" s="165"/>
      <c r="G189" s="39"/>
      <c r="K189" s="39"/>
      <c r="L189" s="39"/>
      <c r="Q189" s="357">
        <f>_xll.qlCalendarAdvance(Calendar,Q188,"1D","f")</f>
        <v>42237</v>
      </c>
      <c r="R189" s="233">
        <f>_xll.qlInterpolationInterpolate($N$1,Q189,TRUE)</f>
        <v>3.6897801116353668E-4</v>
      </c>
      <c r="W189" s="39"/>
      <c r="X189" s="39"/>
    </row>
    <row r="190" spans="5:24" ht="11.25" customHeight="1" x14ac:dyDescent="0.2">
      <c r="E190" s="165"/>
      <c r="F190" s="165"/>
      <c r="G190" s="39"/>
      <c r="K190" s="39"/>
      <c r="L190" s="39"/>
      <c r="Q190" s="357">
        <f>_xll.qlCalendarAdvance(Calendar,Q189,"1D","f")</f>
        <v>42240</v>
      </c>
      <c r="R190" s="233">
        <f>_xll.qlInterpolationInterpolate($N$1,Q190,TRUE)</f>
        <v>3.6909373856043056E-4</v>
      </c>
      <c r="W190" s="39"/>
      <c r="X190" s="39"/>
    </row>
    <row r="191" spans="5:24" ht="11.25" customHeight="1" x14ac:dyDescent="0.2">
      <c r="E191" s="165"/>
      <c r="F191" s="165"/>
      <c r="G191" s="39"/>
      <c r="K191" s="39"/>
      <c r="L191" s="39"/>
      <c r="Q191" s="357">
        <f>_xll.qlCalendarAdvance(Calendar,Q190,"1D","f")</f>
        <v>42241</v>
      </c>
      <c r="R191" s="233">
        <f>_xll.qlInterpolationInterpolate($N$1,Q191,TRUE)</f>
        <v>3.6913518263411924E-4</v>
      </c>
      <c r="W191" s="39"/>
      <c r="X191" s="39"/>
    </row>
    <row r="192" spans="5:24" ht="11.25" customHeight="1" x14ac:dyDescent="0.2">
      <c r="E192" s="165"/>
      <c r="F192" s="165"/>
      <c r="G192" s="39"/>
      <c r="K192" s="39"/>
      <c r="L192" s="39"/>
      <c r="Q192" s="357">
        <f>_xll.qlCalendarAdvance(Calendar,Q191,"1D","f")</f>
        <v>42242</v>
      </c>
      <c r="R192" s="233">
        <f>_xll.qlInterpolationInterpolate($N$1,Q192,TRUE)</f>
        <v>3.6917826726929264E-4</v>
      </c>
      <c r="W192" s="39"/>
      <c r="X192" s="39"/>
    </row>
    <row r="193" spans="5:24" ht="11.25" customHeight="1" x14ac:dyDescent="0.2">
      <c r="E193" s="165"/>
      <c r="F193" s="165"/>
      <c r="G193" s="39"/>
      <c r="K193" s="39"/>
      <c r="L193" s="39"/>
      <c r="Q193" s="357">
        <f>_xll.qlCalendarAdvance(Calendar,Q192,"1D","f")</f>
        <v>42243</v>
      </c>
      <c r="R193" s="233">
        <f>_xll.qlInterpolationInterpolate($N$1,Q193,TRUE)</f>
        <v>3.6922311632042444E-4</v>
      </c>
      <c r="W193" s="39"/>
      <c r="X193" s="39"/>
    </row>
    <row r="194" spans="5:24" ht="11.25" customHeight="1" x14ac:dyDescent="0.2">
      <c r="E194" s="165"/>
      <c r="F194" s="165"/>
      <c r="G194" s="39"/>
      <c r="K194" s="39"/>
      <c r="L194" s="39"/>
      <c r="Q194" s="357">
        <f>_xll.qlCalendarAdvance(Calendar,Q193,"1D","f")</f>
        <v>42244</v>
      </c>
      <c r="R194" s="233">
        <f>_xll.qlInterpolationInterpolate($N$1,Q194,TRUE)</f>
        <v>3.6926985364198829E-4</v>
      </c>
      <c r="W194" s="39"/>
      <c r="X194" s="39"/>
    </row>
    <row r="195" spans="5:24" ht="11.25" customHeight="1" x14ac:dyDescent="0.2">
      <c r="E195" s="165"/>
      <c r="F195" s="165"/>
      <c r="G195" s="39"/>
      <c r="K195" s="39"/>
      <c r="L195" s="39"/>
      <c r="Q195" s="357">
        <f>_xll.qlCalendarAdvance(Calendar,Q194,"1D","f")</f>
        <v>42247</v>
      </c>
      <c r="R195" s="233">
        <f>_xll.qlInterpolationInterpolate($N$1,Q195,TRUE)</f>
        <v>3.6942263377400875E-4</v>
      </c>
      <c r="W195" s="39"/>
      <c r="X195" s="39"/>
    </row>
    <row r="196" spans="5:24" ht="11.25" customHeight="1" x14ac:dyDescent="0.2">
      <c r="E196" s="165"/>
      <c r="F196" s="165"/>
      <c r="G196" s="39"/>
      <c r="K196" s="39"/>
      <c r="L196" s="39"/>
      <c r="Q196" s="357">
        <f>_xll.qlCalendarAdvance(Calendar,Q195,"1D","f")</f>
        <v>42248</v>
      </c>
      <c r="R196" s="233">
        <f>_xll.qlInterpolationInterpolate($N$1,Q196,TRUE)</f>
        <v>3.694781627220373E-4</v>
      </c>
      <c r="W196" s="39"/>
      <c r="X196" s="39"/>
    </row>
    <row r="197" spans="5:24" ht="11.25" customHeight="1" x14ac:dyDescent="0.2">
      <c r="E197" s="165"/>
      <c r="F197" s="165"/>
      <c r="G197" s="39"/>
      <c r="K197" s="39"/>
      <c r="L197" s="39"/>
      <c r="Q197" s="357">
        <f>_xll.qlCalendarAdvance(Calendar,Q196,"1D","f")</f>
        <v>42249</v>
      </c>
      <c r="R197" s="233">
        <f>_xll.qlInterpolationInterpolate($N$1,Q197,TRUE)</f>
        <v>3.6953619921286621E-4</v>
      </c>
      <c r="W197" s="39"/>
      <c r="X197" s="39"/>
    </row>
    <row r="198" spans="5:24" ht="11.25" customHeight="1" x14ac:dyDescent="0.2">
      <c r="E198" s="165"/>
      <c r="F198" s="165"/>
      <c r="G198" s="39"/>
      <c r="K198" s="39"/>
      <c r="L198" s="39"/>
      <c r="Q198" s="357">
        <f>_xll.qlCalendarAdvance(Calendar,Q197,"1D","f")</f>
        <v>42250</v>
      </c>
      <c r="R198" s="233">
        <f>_xll.qlInterpolationInterpolate($N$1,Q198,TRUE)</f>
        <v>3.6959686710096902E-4</v>
      </c>
      <c r="W198" s="39"/>
      <c r="X198" s="39"/>
    </row>
    <row r="199" spans="5:24" ht="11.25" customHeight="1" x14ac:dyDescent="0.2">
      <c r="E199" s="165"/>
      <c r="F199" s="165"/>
      <c r="G199" s="39"/>
      <c r="K199" s="39"/>
      <c r="L199" s="39"/>
      <c r="Q199" s="357">
        <f>_xll.qlCalendarAdvance(Calendar,Q198,"1D","f")</f>
        <v>42251</v>
      </c>
      <c r="R199" s="233">
        <f>_xll.qlInterpolationInterpolate($N$1,Q199,TRUE)</f>
        <v>3.696602902408194E-4</v>
      </c>
      <c r="W199" s="39"/>
      <c r="X199" s="39"/>
    </row>
    <row r="200" spans="5:24" ht="11.25" customHeight="1" x14ac:dyDescent="0.2">
      <c r="E200" s="165"/>
      <c r="F200" s="165"/>
      <c r="G200" s="39"/>
      <c r="K200" s="39"/>
      <c r="L200" s="39"/>
      <c r="Q200" s="357">
        <f>_xll.qlCalendarAdvance(Calendar,Q199,"1D","f")</f>
        <v>42254</v>
      </c>
      <c r="R200" s="233">
        <f>_xll.qlInterpolationInterpolate($N$1,Q200,TRUE)</f>
        <v>3.698683297155927E-4</v>
      </c>
      <c r="W200" s="39"/>
      <c r="X200" s="39"/>
    </row>
    <row r="201" spans="5:24" ht="11.25" customHeight="1" x14ac:dyDescent="0.2">
      <c r="E201" s="165"/>
      <c r="F201" s="165"/>
      <c r="G201" s="39"/>
      <c r="K201" s="39"/>
      <c r="L201" s="39"/>
      <c r="Q201" s="357">
        <f>_xll.qlCalendarAdvance(Calendar,Q200,"1D","f")</f>
        <v>42255</v>
      </c>
      <c r="R201" s="233">
        <f>_xll.qlInterpolationInterpolate($N$1,Q201,TRUE)</f>
        <v>3.6994401240716994E-4</v>
      </c>
      <c r="W201" s="39"/>
      <c r="X201" s="39"/>
    </row>
    <row r="202" spans="5:24" ht="11.25" customHeight="1" x14ac:dyDescent="0.2">
      <c r="E202" s="165"/>
      <c r="F202" s="165"/>
      <c r="G202" s="39"/>
      <c r="K202" s="39"/>
      <c r="L202" s="39"/>
      <c r="Q202" s="357">
        <f>_xll.qlCalendarAdvance(Calendar,Q201,"1D","f")</f>
        <v>42256</v>
      </c>
      <c r="R202" s="233">
        <f>_xll.qlInterpolationInterpolate($N$1,Q202,TRUE)</f>
        <v>3.7002306962286306E-4</v>
      </c>
      <c r="W202" s="39"/>
      <c r="X202" s="39"/>
    </row>
    <row r="203" spans="5:24" ht="11.25" customHeight="1" x14ac:dyDescent="0.2">
      <c r="E203" s="165"/>
      <c r="F203" s="165"/>
      <c r="G203" s="39"/>
      <c r="K203" s="39"/>
      <c r="L203" s="39"/>
      <c r="Q203" s="357">
        <f>_xll.qlCalendarAdvance(Calendar,Q202,"1D","f")</f>
        <v>42257</v>
      </c>
      <c r="R203" s="233">
        <f>_xll.qlInterpolationInterpolate($N$1,Q203,TRUE)</f>
        <v>3.701056252171456E-4</v>
      </c>
      <c r="W203" s="39"/>
      <c r="X203" s="39"/>
    </row>
    <row r="204" spans="5:24" ht="11.25" customHeight="1" x14ac:dyDescent="0.2">
      <c r="E204" s="165"/>
      <c r="F204" s="165"/>
      <c r="G204" s="39"/>
      <c r="K204" s="39"/>
      <c r="L204" s="39"/>
      <c r="Q204" s="357">
        <f>_xll.qlCalendarAdvance(Calendar,Q203,"1D","f")</f>
        <v>42258</v>
      </c>
      <c r="R204" s="233">
        <f>_xll.qlInterpolationInterpolate($N$1,Q204,TRUE)</f>
        <v>3.7019180304449133E-4</v>
      </c>
      <c r="W204" s="39"/>
      <c r="X204" s="39"/>
    </row>
    <row r="205" spans="5:24" ht="11.25" customHeight="1" x14ac:dyDescent="0.2">
      <c r="E205" s="165"/>
      <c r="F205" s="165"/>
      <c r="G205" s="39"/>
      <c r="K205" s="39"/>
      <c r="L205" s="39"/>
      <c r="Q205" s="357">
        <f>_xll.qlCalendarAdvance(Calendar,Q204,"1D","f")</f>
        <v>42261</v>
      </c>
      <c r="R205" s="233">
        <f>_xll.qlInterpolationInterpolate($N$1,Q205,TRUE)</f>
        <v>3.7047330846964372E-4</v>
      </c>
      <c r="W205" s="39"/>
      <c r="X205" s="39"/>
    </row>
    <row r="206" spans="5:24" ht="11.25" customHeight="1" x14ac:dyDescent="0.2">
      <c r="E206" s="165"/>
      <c r="F206" s="165"/>
      <c r="G206" s="39"/>
      <c r="K206" s="39"/>
      <c r="L206" s="39"/>
      <c r="Q206" s="357">
        <f>_xll.qlCalendarAdvance(Calendar,Q205,"1D","f")</f>
        <v>42262</v>
      </c>
      <c r="R206" s="233">
        <f>_xll.qlInterpolationInterpolate($N$1,Q206,TRUE)</f>
        <v>3.7057521377397844E-4</v>
      </c>
      <c r="W206" s="39"/>
      <c r="X206" s="39"/>
    </row>
    <row r="207" spans="5:24" ht="11.25" customHeight="1" x14ac:dyDescent="0.2">
      <c r="E207" s="165"/>
      <c r="F207" s="165"/>
      <c r="G207" s="39"/>
      <c r="K207" s="39"/>
      <c r="L207" s="39"/>
      <c r="Q207" s="357">
        <f>_xll.qlCalendarAdvance(Calendar,Q206,"1D","f")</f>
        <v>42263</v>
      </c>
      <c r="R207" s="233">
        <f>_xll.qlInterpolationInterpolate($N$1,Q207,TRUE)</f>
        <v>3.7068136058374454E-4</v>
      </c>
      <c r="W207" s="39"/>
      <c r="X207" s="39"/>
    </row>
    <row r="208" spans="5:24" ht="11.25" customHeight="1" x14ac:dyDescent="0.2">
      <c r="E208" s="165"/>
      <c r="F208" s="165"/>
      <c r="G208" s="39"/>
      <c r="K208" s="39"/>
      <c r="L208" s="39"/>
      <c r="Q208" s="357">
        <f>_xll.qlCalendarAdvance(Calendar,Q207,"1D","f")</f>
        <v>42264</v>
      </c>
      <c r="R208" s="233">
        <f>_xll.qlInterpolationInterpolate($N$1,Q208,TRUE)</f>
        <v>3.7079184160030662E-4</v>
      </c>
      <c r="W208" s="39"/>
      <c r="X208" s="39"/>
    </row>
    <row r="209" spans="5:24" ht="11.25" customHeight="1" x14ac:dyDescent="0.2">
      <c r="E209" s="165"/>
      <c r="F209" s="165"/>
      <c r="G209" s="39"/>
      <c r="K209" s="39"/>
      <c r="L209" s="39"/>
      <c r="Q209" s="357">
        <f>_xll.qlCalendarAdvance(Calendar,Q208,"1D","f")</f>
        <v>42265</v>
      </c>
      <c r="R209" s="233">
        <f>_xll.qlInterpolationInterpolate($N$1,Q209,TRUE)</f>
        <v>3.7090662491259319E-4</v>
      </c>
      <c r="W209" s="39"/>
      <c r="X209" s="39"/>
    </row>
    <row r="210" spans="5:24" ht="11.25" customHeight="1" x14ac:dyDescent="0.2">
      <c r="E210" s="165"/>
      <c r="F210" s="165"/>
      <c r="G210" s="39"/>
      <c r="K210" s="39"/>
      <c r="L210" s="39"/>
      <c r="Q210" s="357">
        <f>_xll.qlCalendarAdvance(Calendar,Q209,"1D","f")</f>
        <v>42268</v>
      </c>
      <c r="R210" s="233">
        <f>_xll.qlInterpolationInterpolate($N$1,Q210,TRUE)</f>
        <v>3.7127615798199492E-4</v>
      </c>
      <c r="W210" s="39"/>
      <c r="X210" s="39"/>
    </row>
    <row r="211" spans="5:24" ht="11.25" customHeight="1" x14ac:dyDescent="0.2">
      <c r="E211" s="165"/>
      <c r="F211" s="165"/>
      <c r="G211" s="39"/>
      <c r="K211" s="39"/>
      <c r="L211" s="39"/>
      <c r="Q211" s="357">
        <f>_xll.qlCalendarAdvance(Calendar,Q210,"1D","f")</f>
        <v>42269</v>
      </c>
      <c r="R211" s="233">
        <f>_xll.qlInterpolationInterpolate($N$1,Q211,TRUE)</f>
        <v>3.7140751983537448E-4</v>
      </c>
      <c r="W211" s="39"/>
      <c r="X211" s="39"/>
    </row>
    <row r="212" spans="5:24" ht="11.25" customHeight="1" x14ac:dyDescent="0.2">
      <c r="E212" s="165"/>
      <c r="F212" s="165"/>
      <c r="G212" s="39"/>
      <c r="K212" s="39"/>
      <c r="L212" s="39"/>
      <c r="Q212" s="357">
        <f>_xll.qlCalendarAdvance(Calendar,Q211,"1D","f")</f>
        <v>42270</v>
      </c>
      <c r="R212" s="233">
        <f>_xll.qlInterpolationInterpolate($N$1,Q212,TRUE)</f>
        <v>3.7154286866357595E-4</v>
      </c>
      <c r="W212" s="39"/>
      <c r="X212" s="39"/>
    </row>
    <row r="213" spans="5:24" ht="11.25" customHeight="1" x14ac:dyDescent="0.2">
      <c r="E213" s="165"/>
      <c r="F213" s="165"/>
      <c r="G213" s="39"/>
      <c r="K213" s="39"/>
      <c r="L213" s="39"/>
      <c r="Q213" s="357">
        <f>_xll.qlCalendarAdvance(Calendar,Q212,"1D","f")</f>
        <v>42271</v>
      </c>
      <c r="R213" s="233">
        <f>_xll.qlInterpolationInterpolate($N$1,Q213,TRUE)</f>
        <v>3.7168214140241882E-4</v>
      </c>
      <c r="W213" s="39"/>
      <c r="X213" s="39"/>
    </row>
    <row r="214" spans="5:24" ht="11.25" customHeight="1" x14ac:dyDescent="0.2">
      <c r="E214" s="165"/>
      <c r="F214" s="165"/>
      <c r="G214" s="39"/>
      <c r="K214" s="39"/>
      <c r="L214" s="39"/>
      <c r="Q214" s="357">
        <f>_xll.qlCalendarAdvance(Calendar,Q213,"1D","f")</f>
        <v>42272</v>
      </c>
      <c r="R214" s="233">
        <f>_xll.qlInterpolationInterpolate($N$1,Q214,TRUE)</f>
        <v>3.718252749877227E-4</v>
      </c>
      <c r="W214" s="39"/>
      <c r="X214" s="39"/>
    </row>
    <row r="215" spans="5:24" ht="11.25" customHeight="1" x14ac:dyDescent="0.2">
      <c r="E215" s="165"/>
      <c r="F215" s="165"/>
      <c r="G215" s="39"/>
      <c r="K215" s="39"/>
      <c r="L215" s="39"/>
      <c r="Q215" s="357">
        <f>_xll.qlCalendarAdvance(Calendar,Q214,"1D","f")</f>
        <v>42275</v>
      </c>
      <c r="R215" s="233">
        <f>_xll.qlInterpolationInterpolate($N$1,Q215,TRUE)</f>
        <v>3.7227721018059468E-4</v>
      </c>
      <c r="W215" s="39"/>
      <c r="X215" s="39"/>
    </row>
    <row r="216" spans="5:24" ht="11.25" customHeight="1" x14ac:dyDescent="0.2">
      <c r="E216" s="165"/>
      <c r="F216" s="165"/>
      <c r="G216" s="39"/>
      <c r="K216" s="39"/>
      <c r="L216" s="39"/>
      <c r="Q216" s="357">
        <f>_xll.qlCalendarAdvance(Calendar,Q215,"1D","f")</f>
        <v>42276</v>
      </c>
      <c r="R216" s="233">
        <f>_xll.qlInterpolationInterpolate($N$1,Q216,TRUE)</f>
        <v>3.7243515650993713E-4</v>
      </c>
      <c r="W216" s="39"/>
      <c r="X216" s="39"/>
    </row>
    <row r="217" spans="5:24" ht="11.25" customHeight="1" x14ac:dyDescent="0.2">
      <c r="E217" s="165"/>
      <c r="F217" s="165"/>
      <c r="G217" s="39"/>
      <c r="K217" s="39"/>
      <c r="L217" s="39"/>
      <c r="Q217" s="357">
        <f>_xll.qlCalendarAdvance(Calendar,Q216,"1D","f")</f>
        <v>42277</v>
      </c>
      <c r="R217" s="233">
        <f>_xll.qlInterpolationInterpolate($N$1,Q217,TRUE)</f>
        <v>3.7259664836483794E-4</v>
      </c>
      <c r="W217" s="39"/>
      <c r="X217" s="39"/>
    </row>
    <row r="218" spans="5:24" ht="11.25" customHeight="1" x14ac:dyDescent="0.2">
      <c r="E218" s="165"/>
      <c r="F218" s="165"/>
      <c r="G218" s="39"/>
      <c r="K218" s="39"/>
      <c r="L218" s="39"/>
      <c r="Q218" s="357">
        <f>_xll.qlCalendarAdvance(Calendar,Q217,"1D","f")</f>
        <v>42278</v>
      </c>
      <c r="R218" s="233">
        <f>_xll.qlInterpolationInterpolate($N$1,Q218,TRUE)</f>
        <v>3.7276162268111662E-4</v>
      </c>
      <c r="W218" s="39"/>
      <c r="X218" s="39"/>
    </row>
    <row r="219" spans="5:24" ht="11.25" customHeight="1" x14ac:dyDescent="0.2">
      <c r="E219" s="165"/>
      <c r="F219" s="165"/>
      <c r="G219" s="39"/>
      <c r="K219" s="39"/>
      <c r="L219" s="39"/>
      <c r="Q219" s="357">
        <f>_xll.qlCalendarAdvance(Calendar,Q218,"1D","f")</f>
        <v>42279</v>
      </c>
      <c r="R219" s="233">
        <f>_xll.qlInterpolationInterpolate($N$1,Q219,TRUE)</f>
        <v>3.7293001639459266E-4</v>
      </c>
      <c r="W219" s="39"/>
      <c r="X219" s="39"/>
    </row>
    <row r="220" spans="5:24" ht="11.25" customHeight="1" x14ac:dyDescent="0.2">
      <c r="E220" s="165"/>
      <c r="F220" s="165"/>
      <c r="G220" s="39"/>
      <c r="K220" s="39"/>
      <c r="L220" s="39"/>
      <c r="Q220" s="357">
        <f>_xll.qlCalendarAdvance(Calendar,Q219,"1D","f")</f>
        <v>42282</v>
      </c>
      <c r="R220" s="233">
        <f>_xll.qlInterpolationInterpolate($N$1,Q220,TRUE)</f>
        <v>3.7345508327639969E-4</v>
      </c>
      <c r="W220" s="39"/>
      <c r="X220" s="39"/>
    </row>
    <row r="221" spans="5:24" ht="11.25" customHeight="1" x14ac:dyDescent="0.2">
      <c r="E221" s="165"/>
      <c r="F221" s="165"/>
      <c r="G221" s="39"/>
      <c r="K221" s="39"/>
      <c r="L221" s="39"/>
      <c r="Q221" s="357">
        <f>_xll.qlCalendarAdvance(Calendar,Q220,"1D","f")</f>
        <v>42283</v>
      </c>
      <c r="R221" s="233">
        <f>_xll.qlInterpolationInterpolate($N$1,Q221,TRUE)</f>
        <v>3.7363652393686004E-4</v>
      </c>
      <c r="W221" s="39"/>
      <c r="X221" s="39"/>
    </row>
    <row r="222" spans="5:24" ht="11.25" customHeight="1" x14ac:dyDescent="0.2">
      <c r="E222" s="165"/>
      <c r="F222" s="165"/>
      <c r="G222" s="39"/>
      <c r="K222" s="39"/>
      <c r="L222" s="39"/>
      <c r="Q222" s="357">
        <f>_xll.qlCalendarAdvance(Calendar,Q221,"1D","f")</f>
        <v>42284</v>
      </c>
      <c r="R222" s="233">
        <f>_xll.qlInterpolationInterpolate($N$1,Q222,TRUE)</f>
        <v>3.7382106867361512E-4</v>
      </c>
      <c r="W222" s="39"/>
      <c r="X222" s="39"/>
    </row>
    <row r="223" spans="5:24" ht="11.25" customHeight="1" x14ac:dyDescent="0.2">
      <c r="E223" s="165"/>
      <c r="F223" s="165"/>
      <c r="G223" s="39"/>
      <c r="K223" s="39"/>
      <c r="L223" s="39"/>
      <c r="Q223" s="357">
        <f>_xll.qlCalendarAdvance(Calendar,Q222,"1D","f")</f>
        <v>42285</v>
      </c>
      <c r="R223" s="233">
        <f>_xll.qlInterpolationInterpolate($N$1,Q223,TRUE)</f>
        <v>3.7400865442248452E-4</v>
      </c>
      <c r="W223" s="39"/>
      <c r="X223" s="39"/>
    </row>
    <row r="224" spans="5:24" ht="11.25" customHeight="1" x14ac:dyDescent="0.2">
      <c r="E224" s="165"/>
      <c r="F224" s="165"/>
      <c r="G224" s="39"/>
      <c r="K224" s="39"/>
      <c r="L224" s="39"/>
      <c r="Q224" s="357">
        <f>_xll.qlCalendarAdvance(Calendar,Q223,"1D","f")</f>
        <v>42286</v>
      </c>
      <c r="R224" s="233">
        <f>_xll.qlInterpolationInterpolate($N$1,Q224,TRUE)</f>
        <v>3.7419921811928769E-4</v>
      </c>
      <c r="W224" s="39"/>
      <c r="X224" s="39"/>
    </row>
    <row r="225" spans="5:24" ht="11.25" customHeight="1" x14ac:dyDescent="0.2">
      <c r="E225" s="165"/>
      <c r="F225" s="165"/>
      <c r="G225" s="39"/>
      <c r="K225" s="39"/>
      <c r="L225" s="39"/>
      <c r="Q225" s="357">
        <f>_xll.qlCalendarAdvance(Calendar,Q224,"1D","f")</f>
        <v>42289</v>
      </c>
      <c r="R225" s="233">
        <f>_xll.qlInterpolationInterpolate($N$1,Q225,TRUE)</f>
        <v>3.7478814625549467E-4</v>
      </c>
      <c r="W225" s="39"/>
      <c r="X225" s="39"/>
    </row>
    <row r="226" spans="5:24" ht="11.25" customHeight="1" x14ac:dyDescent="0.2">
      <c r="E226" s="165"/>
      <c r="F226" s="165"/>
      <c r="G226" s="39"/>
      <c r="K226" s="39"/>
      <c r="L226" s="39"/>
      <c r="Q226" s="357">
        <f>_xll.qlCalendarAdvance(Calendar,Q225,"1D","f")</f>
        <v>42290</v>
      </c>
      <c r="R226" s="233">
        <f>_xll.qlInterpolationInterpolate($N$1,Q226,TRUE)</f>
        <v>3.7498999110222779E-4</v>
      </c>
      <c r="W226" s="39"/>
      <c r="X226" s="39"/>
    </row>
    <row r="227" spans="5:24" ht="11.25" customHeight="1" x14ac:dyDescent="0.2">
      <c r="E227" s="165"/>
      <c r="F227" s="165"/>
      <c r="G227" s="39"/>
      <c r="K227" s="39"/>
      <c r="L227" s="39"/>
      <c r="Q227" s="357">
        <f>_xll.qlCalendarAdvance(Calendar,Q226,"1D","f")</f>
        <v>42291</v>
      </c>
      <c r="R227" s="233">
        <f>_xll.qlInterpolationInterpolate($N$1,Q227,TRUE)</f>
        <v>3.7519449857599215E-4</v>
      </c>
      <c r="W227" s="39"/>
      <c r="X227" s="39"/>
    </row>
    <row r="228" spans="5:24" ht="11.25" customHeight="1" x14ac:dyDescent="0.2">
      <c r="E228" s="165"/>
      <c r="F228" s="165"/>
      <c r="G228" s="39"/>
      <c r="K228" s="39"/>
      <c r="L228" s="39"/>
      <c r="Q228" s="357">
        <f>_xll.qlCalendarAdvance(Calendar,Q227,"1D","f")</f>
        <v>42292</v>
      </c>
      <c r="R228" s="233">
        <f>_xll.qlInterpolationInterpolate($N$1,Q228,TRUE)</f>
        <v>3.7540160561260719E-4</v>
      </c>
      <c r="W228" s="39"/>
      <c r="X228" s="39"/>
    </row>
    <row r="229" spans="5:24" ht="11.25" customHeight="1" x14ac:dyDescent="0.2">
      <c r="E229" s="165"/>
      <c r="F229" s="165"/>
      <c r="G229" s="39"/>
      <c r="K229" s="39"/>
      <c r="L229" s="39"/>
      <c r="Q229" s="357">
        <f>_xll.qlCalendarAdvance(Calendar,Q228,"1D","f")</f>
        <v>42293</v>
      </c>
      <c r="R229" s="233">
        <f>_xll.qlInterpolationInterpolate($N$1,Q229,TRUE)</f>
        <v>3.756112491478924E-4</v>
      </c>
      <c r="W229" s="39"/>
      <c r="X229" s="39"/>
    </row>
    <row r="230" spans="5:24" ht="11.25" customHeight="1" x14ac:dyDescent="0.2">
      <c r="E230" s="165"/>
      <c r="F230" s="165"/>
      <c r="G230" s="39"/>
      <c r="K230" s="39"/>
      <c r="L230" s="39"/>
      <c r="Q230" s="357">
        <f>_xll.qlCalendarAdvance(Calendar,Q229,"1D","f")</f>
        <v>42296</v>
      </c>
      <c r="R230" s="233">
        <f>_xll.qlInterpolationInterpolate($N$1,Q230,TRUE)</f>
        <v>3.7625476810396413E-4</v>
      </c>
      <c r="W230" s="39"/>
      <c r="X230" s="39"/>
    </row>
    <row r="231" spans="5:24" ht="11.25" customHeight="1" x14ac:dyDescent="0.2">
      <c r="E231" s="165"/>
      <c r="F231" s="165"/>
      <c r="G231" s="39"/>
      <c r="K231" s="39"/>
      <c r="L231" s="39"/>
      <c r="Q231" s="357">
        <f>_xll.qlCalendarAdvance(Calendar,Q230,"1D","f")</f>
        <v>42297</v>
      </c>
      <c r="R231" s="233">
        <f>_xll.qlInterpolationInterpolate($N$1,Q231,TRUE)</f>
        <v>3.7647392699212499E-4</v>
      </c>
      <c r="W231" s="39"/>
      <c r="X231" s="39"/>
    </row>
    <row r="232" spans="5:24" ht="11.25" customHeight="1" x14ac:dyDescent="0.2">
      <c r="E232" s="165"/>
      <c r="F232" s="165"/>
      <c r="G232" s="39"/>
      <c r="K232" s="39"/>
      <c r="L232" s="39"/>
      <c r="Q232" s="357">
        <f>_xll.qlCalendarAdvance(Calendar,Q231,"1D","f")</f>
        <v>42298</v>
      </c>
      <c r="R232" s="233">
        <f>_xll.qlInterpolationInterpolate($N$1,Q232,TRUE)</f>
        <v>3.7669530705805349E-4</v>
      </c>
      <c r="W232" s="39"/>
      <c r="X232" s="39"/>
    </row>
    <row r="233" spans="5:24" ht="11.25" customHeight="1" x14ac:dyDescent="0.2">
      <c r="E233" s="165"/>
      <c r="F233" s="165"/>
      <c r="G233" s="39"/>
      <c r="K233" s="39"/>
      <c r="L233" s="39"/>
      <c r="Q233" s="357">
        <f>_xll.qlCalendarAdvance(Calendar,Q232,"1D","f")</f>
        <v>42299</v>
      </c>
      <c r="R233" s="233">
        <f>_xll.qlInterpolationInterpolate($N$1,Q233,TRUE)</f>
        <v>3.7691884523756913E-4</v>
      </c>
      <c r="W233" s="39"/>
      <c r="X233" s="39"/>
    </row>
    <row r="234" spans="5:24" ht="11.25" customHeight="1" x14ac:dyDescent="0.2">
      <c r="E234" s="165"/>
      <c r="F234" s="165"/>
      <c r="G234" s="39"/>
      <c r="K234" s="39"/>
      <c r="L234" s="39"/>
      <c r="Q234" s="357">
        <f>_xll.qlCalendarAdvance(Calendar,Q233,"1D","f")</f>
        <v>42300</v>
      </c>
      <c r="R234" s="233">
        <f>_xll.qlInterpolationInterpolate($N$1,Q234,TRUE)</f>
        <v>3.7714447846649141E-4</v>
      </c>
      <c r="W234" s="39"/>
      <c r="X234" s="39"/>
    </row>
    <row r="235" spans="5:24" ht="11.25" customHeight="1" x14ac:dyDescent="0.2">
      <c r="E235" s="165"/>
      <c r="F235" s="165"/>
      <c r="G235" s="39"/>
      <c r="K235" s="39"/>
      <c r="L235" s="39"/>
      <c r="Q235" s="357">
        <f>_xll.qlCalendarAdvance(Calendar,Q234,"1D","f")</f>
        <v>42303</v>
      </c>
      <c r="R235" s="233">
        <f>_xll.qlInterpolationInterpolate($N$1,Q235,TRUE)</f>
        <v>3.7783331780789269E-4</v>
      </c>
      <c r="W235" s="39"/>
      <c r="X235" s="39"/>
    </row>
    <row r="236" spans="5:24" ht="11.25" customHeight="1" x14ac:dyDescent="0.2">
      <c r="E236" s="165"/>
      <c r="F236" s="165"/>
      <c r="G236" s="39"/>
      <c r="K236" s="39"/>
      <c r="L236" s="39"/>
      <c r="Q236" s="357">
        <f>_xll.qlCalendarAdvance(Calendar,Q235,"1D","f")</f>
        <v>42304</v>
      </c>
      <c r="R236" s="233">
        <f>_xll.qlInterpolationInterpolate($N$1,Q236,TRUE)</f>
        <v>3.7806670059263624E-4</v>
      </c>
      <c r="W236" s="39"/>
      <c r="X236" s="39"/>
    </row>
    <row r="237" spans="5:24" ht="11.25" customHeight="1" x14ac:dyDescent="0.2">
      <c r="E237" s="165"/>
      <c r="F237" s="165"/>
      <c r="G237" s="39"/>
      <c r="K237" s="39"/>
      <c r="L237" s="39"/>
      <c r="Q237" s="357">
        <f>_xll.qlCalendarAdvance(Calendar,Q236,"1D","f")</f>
        <v>42305</v>
      </c>
      <c r="R237" s="233">
        <f>_xll.qlInterpolationInterpolate($N$1,Q237,TRUE)</f>
        <v>3.7830186310588391E-4</v>
      </c>
      <c r="W237" s="39"/>
      <c r="X237" s="39"/>
    </row>
    <row r="238" spans="5:24" ht="11.25" customHeight="1" x14ac:dyDescent="0.2">
      <c r="E238" s="165"/>
      <c r="F238" s="165"/>
      <c r="G238" s="39"/>
      <c r="K238" s="39"/>
      <c r="L238" s="39"/>
      <c r="Q238" s="357">
        <f>_xll.qlCalendarAdvance(Calendar,Q237,"1D","f")</f>
        <v>42306</v>
      </c>
      <c r="R238" s="233">
        <f>_xll.qlInterpolationInterpolate($N$1,Q238,TRUE)</f>
        <v>3.7853874228345507E-4</v>
      </c>
      <c r="W238" s="39"/>
      <c r="X238" s="39"/>
    </row>
    <row r="239" spans="5:24" ht="11.25" customHeight="1" x14ac:dyDescent="0.2">
      <c r="E239" s="165"/>
      <c r="F239" s="165"/>
      <c r="G239" s="39"/>
      <c r="K239" s="39"/>
      <c r="L239" s="39"/>
      <c r="Q239" s="357">
        <f>_xll.qlCalendarAdvance(Calendar,Q238,"1D","f")</f>
        <v>42307</v>
      </c>
      <c r="R239" s="233">
        <f>_xll.qlInterpolationInterpolate($N$1,Q239,TRUE)</f>
        <v>3.7877727506116927E-4</v>
      </c>
      <c r="W239" s="39"/>
      <c r="X239" s="39"/>
    </row>
    <row r="240" spans="5:24" ht="11.25" customHeight="1" x14ac:dyDescent="0.2">
      <c r="E240" s="165"/>
      <c r="F240" s="165"/>
      <c r="G240" s="39"/>
      <c r="K240" s="39"/>
      <c r="L240" s="39"/>
      <c r="Q240" s="357">
        <f>_xll.qlCalendarAdvance(Calendar,Q239,"1D","f")</f>
        <v>42310</v>
      </c>
      <c r="R240" s="233">
        <f>_xll.qlInterpolationInterpolate($N$1,Q240,TRUE)</f>
        <v>3.7950216435336494E-4</v>
      </c>
      <c r="W240" s="39"/>
      <c r="X240" s="39"/>
    </row>
    <row r="241" spans="5:24" ht="11.25" customHeight="1" x14ac:dyDescent="0.2">
      <c r="E241" s="165"/>
      <c r="F241" s="165"/>
      <c r="G241" s="39"/>
      <c r="K241" s="39"/>
      <c r="L241" s="39"/>
      <c r="Q241" s="357">
        <f>_xll.qlCalendarAdvance(Calendar,Q240,"1D","f")</f>
        <v>42311</v>
      </c>
      <c r="R241" s="233">
        <f>_xll.qlInterpolationInterpolate($N$1,Q241,TRUE)</f>
        <v>3.7974668088984617E-4</v>
      </c>
      <c r="W241" s="39"/>
      <c r="X241" s="39"/>
    </row>
    <row r="242" spans="5:24" ht="11.25" customHeight="1" x14ac:dyDescent="0.2">
      <c r="E242" s="165"/>
      <c r="F242" s="165"/>
      <c r="G242" s="39"/>
      <c r="K242" s="39"/>
      <c r="L242" s="39"/>
      <c r="Q242" s="357">
        <f>_xll.qlCalendarAdvance(Calendar,Q241,"1D","f")</f>
        <v>42312</v>
      </c>
      <c r="R242" s="233">
        <f>_xll.qlInterpolationInterpolate($N$1,Q242,TRUE)</f>
        <v>3.799925357055678E-4</v>
      </c>
      <c r="W242" s="39"/>
      <c r="X242" s="39"/>
    </row>
    <row r="243" spans="5:24" ht="11.25" customHeight="1" x14ac:dyDescent="0.2">
      <c r="E243" s="165"/>
      <c r="F243" s="165"/>
      <c r="G243" s="39"/>
      <c r="K243" s="39"/>
      <c r="L243" s="39"/>
      <c r="Q243" s="357">
        <f>_xll.qlCalendarAdvance(Calendar,Q242,"1D","f")</f>
        <v>42313</v>
      </c>
      <c r="R243" s="233">
        <f>_xll.qlInterpolationInterpolate($N$1,Q243,TRUE)</f>
        <v>3.802396657363495E-4</v>
      </c>
      <c r="W243" s="39"/>
      <c r="X243" s="39"/>
    </row>
    <row r="244" spans="5:24" ht="11.25" customHeight="1" x14ac:dyDescent="0.2">
      <c r="E244" s="165"/>
      <c r="F244" s="165"/>
      <c r="G244" s="39"/>
      <c r="K244" s="39"/>
      <c r="L244" s="39"/>
      <c r="Q244" s="357">
        <f>_xll.qlCalendarAdvance(Calendar,Q243,"1D","f")</f>
        <v>42314</v>
      </c>
      <c r="R244" s="233">
        <f>_xll.qlInterpolationInterpolate($N$1,Q244,TRUE)</f>
        <v>3.8048800791801055E-4</v>
      </c>
      <c r="W244" s="39"/>
      <c r="X244" s="39"/>
    </row>
    <row r="245" spans="5:24" ht="11.25" customHeight="1" x14ac:dyDescent="0.2">
      <c r="E245" s="165"/>
      <c r="F245" s="165"/>
      <c r="G245" s="39"/>
      <c r="K245" s="39"/>
      <c r="L245" s="39"/>
      <c r="Q245" s="357">
        <f>_xll.qlCalendarAdvance(Calendar,Q244,"1D","f")</f>
        <v>42317</v>
      </c>
      <c r="R245" s="233">
        <f>_xll.qlInterpolationInterpolate($N$1,Q245,TRUE)</f>
        <v>3.8123967672646546E-4</v>
      </c>
      <c r="W245" s="39"/>
      <c r="X245" s="39"/>
    </row>
    <row r="246" spans="5:24" ht="11.25" customHeight="1" x14ac:dyDescent="0.2">
      <c r="E246" s="165"/>
      <c r="F246" s="165"/>
      <c r="G246" s="39"/>
      <c r="K246" s="39"/>
      <c r="L246" s="39"/>
      <c r="Q246" s="357">
        <f>_xll.qlCalendarAdvance(Calendar,Q245,"1D","f")</f>
        <v>42318</v>
      </c>
      <c r="R246" s="233">
        <f>_xll.qlInterpolationInterpolate($N$1,Q246,TRUE)</f>
        <v>3.8149223686983927E-4</v>
      </c>
      <c r="W246" s="39"/>
      <c r="X246" s="39"/>
    </row>
    <row r="247" spans="5:24" ht="11.25" customHeight="1" x14ac:dyDescent="0.2">
      <c r="E247" s="165"/>
      <c r="F247" s="165"/>
      <c r="G247" s="39"/>
      <c r="K247" s="39"/>
      <c r="L247" s="39"/>
      <c r="Q247" s="357">
        <f>_xll.qlCalendarAdvance(Calendar,Q246,"1D","f")</f>
        <v>42319</v>
      </c>
      <c r="R247" s="233">
        <f>_xll.qlInterpolationInterpolate($N$1,Q247,TRUE)</f>
        <v>3.8174569384318995E-4</v>
      </c>
      <c r="W247" s="39"/>
      <c r="X247" s="39"/>
    </row>
    <row r="248" spans="5:24" ht="11.25" customHeight="1" x14ac:dyDescent="0.2">
      <c r="E248" s="165"/>
      <c r="F248" s="165"/>
      <c r="G248" s="39"/>
      <c r="K248" s="39"/>
      <c r="L248" s="39"/>
      <c r="Q248" s="357">
        <f>_xll.qlCalendarAdvance(Calendar,Q247,"1D","f")</f>
        <v>42320</v>
      </c>
      <c r="R248" s="233">
        <f>_xll.qlInterpolationInterpolate($N$1,Q248,TRUE)</f>
        <v>3.8199998458233699E-4</v>
      </c>
      <c r="W248" s="39"/>
      <c r="X248" s="39"/>
    </row>
    <row r="249" spans="5:24" ht="11.25" customHeight="1" x14ac:dyDescent="0.2">
      <c r="E249" s="165"/>
      <c r="F249" s="165"/>
      <c r="G249" s="39"/>
      <c r="K249" s="39"/>
      <c r="L249" s="39"/>
      <c r="Q249" s="357">
        <f>_xll.qlCalendarAdvance(Calendar,Q248,"1D","f")</f>
        <v>42321</v>
      </c>
      <c r="R249" s="233">
        <f>_xll.qlInterpolationInterpolate($N$1,Q249,TRUE)</f>
        <v>3.8225504602309995E-4</v>
      </c>
      <c r="W249" s="39"/>
      <c r="X249" s="39"/>
    </row>
    <row r="250" spans="5:24" ht="11.25" customHeight="1" x14ac:dyDescent="0.2">
      <c r="E250" s="165"/>
      <c r="F250" s="165"/>
      <c r="G250" s="39"/>
      <c r="K250" s="39"/>
      <c r="L250" s="39"/>
      <c r="Q250" s="357">
        <f>_xll.qlCalendarAdvance(Calendar,Q249,"1D","f")</f>
        <v>42324</v>
      </c>
      <c r="R250" s="233">
        <f>_xll.qlInterpolationInterpolate($N$1,Q250,TRUE)</f>
        <v>3.8302422391327885E-4</v>
      </c>
      <c r="W250" s="39"/>
      <c r="X250" s="39"/>
    </row>
    <row r="251" spans="5:24" ht="11.25" customHeight="1" x14ac:dyDescent="0.2">
      <c r="E251" s="165"/>
      <c r="F251" s="165"/>
      <c r="G251" s="39"/>
      <c r="K251" s="39"/>
      <c r="L251" s="39"/>
      <c r="Q251" s="357">
        <f>_xll.qlCalendarAdvance(Calendar,Q250,"1D","f")</f>
        <v>42325</v>
      </c>
      <c r="R251" s="233">
        <f>_xll.qlInterpolationInterpolate($N$1,Q251,TRUE)</f>
        <v>3.8328173751870021E-4</v>
      </c>
      <c r="W251" s="39"/>
      <c r="X251" s="39"/>
    </row>
    <row r="252" spans="5:24" ht="11.25" customHeight="1" x14ac:dyDescent="0.2">
      <c r="E252" s="165"/>
      <c r="F252" s="165"/>
      <c r="G252" s="39"/>
      <c r="K252" s="39"/>
      <c r="L252" s="39"/>
      <c r="Q252" s="357">
        <f>_xll.qlCalendarAdvance(Calendar,Q251,"1D","f")</f>
        <v>42326</v>
      </c>
      <c r="R252" s="233">
        <f>_xll.qlInterpolationInterpolate($N$1,Q252,TRUE)</f>
        <v>3.8353970650483479E-4</v>
      </c>
      <c r="W252" s="39"/>
      <c r="X252" s="39"/>
    </row>
    <row r="253" spans="5:24" ht="11.25" customHeight="1" x14ac:dyDescent="0.2">
      <c r="E253" s="165"/>
      <c r="F253" s="165"/>
      <c r="G253" s="39"/>
      <c r="K253" s="39"/>
      <c r="L253" s="39"/>
      <c r="Q253" s="357">
        <f>_xll.qlCalendarAdvance(Calendar,Q252,"1D","f")</f>
        <v>42327</v>
      </c>
      <c r="R253" s="233">
        <f>_xll.qlInterpolationInterpolate($N$1,Q253,TRUE)</f>
        <v>3.8379806780750226E-4</v>
      </c>
      <c r="W253" s="39"/>
      <c r="X253" s="39"/>
    </row>
    <row r="254" spans="5:24" ht="11.25" customHeight="1" x14ac:dyDescent="0.2">
      <c r="E254" s="165"/>
      <c r="F254" s="165"/>
      <c r="G254" s="39"/>
      <c r="K254" s="39"/>
      <c r="L254" s="39"/>
      <c r="Q254" s="357">
        <f>_xll.qlCalendarAdvance(Calendar,Q253,"1D","f")</f>
        <v>42328</v>
      </c>
      <c r="R254" s="233">
        <f>_xll.qlInterpolationInterpolate($N$1,Q254,TRUE)</f>
        <v>3.8405675836252195E-4</v>
      </c>
      <c r="W254" s="39"/>
      <c r="X254" s="39"/>
    </row>
    <row r="255" spans="5:24" ht="11.25" customHeight="1" x14ac:dyDescent="0.2">
      <c r="E255" s="165"/>
      <c r="F255" s="165"/>
      <c r="G255" s="39"/>
      <c r="K255" s="39"/>
      <c r="L255" s="39"/>
      <c r="Q255" s="357">
        <f>_xll.qlCalendarAdvance(Calendar,Q254,"1D","f")</f>
        <v>42331</v>
      </c>
      <c r="R255" s="233">
        <f>_xll.qlInterpolationInterpolate($N$1,Q255,TRUE)</f>
        <v>3.8483417489988973E-4</v>
      </c>
      <c r="W255" s="39"/>
      <c r="X255" s="39"/>
    </row>
    <row r="256" spans="5:24" ht="11.25" customHeight="1" x14ac:dyDescent="0.2">
      <c r="E256" s="165"/>
      <c r="F256" s="165"/>
      <c r="G256" s="39"/>
      <c r="K256" s="39"/>
      <c r="L256" s="39"/>
      <c r="Q256" s="357">
        <f>_xll.qlCalendarAdvance(Calendar,Q255,"1D","f")</f>
        <v>42332</v>
      </c>
      <c r="R256" s="233">
        <f>_xll.qlInterpolationInterpolate($N$1,Q256,TRUE)</f>
        <v>3.8509355182251355E-4</v>
      </c>
      <c r="W256" s="39"/>
      <c r="X256" s="39"/>
    </row>
    <row r="257" spans="5:24" ht="11.25" customHeight="1" x14ac:dyDescent="0.2">
      <c r="E257" s="165"/>
      <c r="F257" s="165"/>
      <c r="G257" s="39"/>
      <c r="K257" s="39"/>
      <c r="L257" s="39"/>
      <c r="Q257" s="357">
        <f>_xll.qlCalendarAdvance(Calendar,Q256,"1D","f")</f>
        <v>42333</v>
      </c>
      <c r="R257" s="233">
        <f>_xll.qlInterpolationInterpolate($N$1,Q257,TRUE)</f>
        <v>3.8535294267658706E-4</v>
      </c>
      <c r="W257" s="39"/>
      <c r="X257" s="39"/>
    </row>
    <row r="258" spans="5:24" ht="11.25" customHeight="1" x14ac:dyDescent="0.2">
      <c r="E258" s="165"/>
      <c r="F258" s="165"/>
      <c r="G258" s="39"/>
      <c r="K258" s="39"/>
      <c r="L258" s="39"/>
      <c r="Q258" s="357">
        <f>_xll.qlCalendarAdvance(Calendar,Q257,"1D","f")</f>
        <v>42334</v>
      </c>
      <c r="R258" s="233">
        <f>_xll.qlInterpolationInterpolate($N$1,Q258,TRUE)</f>
        <v>3.8561228439792976E-4</v>
      </c>
      <c r="W258" s="39"/>
      <c r="X258" s="39"/>
    </row>
    <row r="259" spans="5:24" ht="11.25" customHeight="1" x14ac:dyDescent="0.2">
      <c r="E259" s="165"/>
      <c r="F259" s="165"/>
      <c r="G259" s="39"/>
      <c r="K259" s="39"/>
      <c r="L259" s="39"/>
      <c r="Q259" s="357">
        <f>_xll.qlCalendarAdvance(Calendar,Q258,"1D","f")</f>
        <v>42335</v>
      </c>
      <c r="R259" s="233">
        <f>_xll.qlInterpolationInterpolate($N$1,Q259,TRUE)</f>
        <v>3.8587151392236124E-4</v>
      </c>
      <c r="W259" s="39"/>
      <c r="X259" s="39"/>
    </row>
    <row r="260" spans="5:24" ht="11.25" customHeight="1" x14ac:dyDescent="0.2">
      <c r="E260" s="165"/>
      <c r="F260" s="165"/>
      <c r="G260" s="39"/>
      <c r="K260" s="39"/>
      <c r="L260" s="39"/>
      <c r="Q260" s="357">
        <f>_xll.qlCalendarAdvance(Calendar,Q259,"1D","f")</f>
        <v>42338</v>
      </c>
      <c r="R260" s="233">
        <f>_xll.qlInterpolationInterpolate($N$1,Q260,TRUE)</f>
        <v>3.8664789867238271E-4</v>
      </c>
      <c r="W260" s="39"/>
      <c r="X260" s="39"/>
    </row>
    <row r="261" spans="5:24" ht="11.25" customHeight="1" x14ac:dyDescent="0.2">
      <c r="E261" s="165"/>
      <c r="F261" s="165"/>
      <c r="G261" s="39"/>
      <c r="K261" s="39"/>
      <c r="L261" s="39"/>
      <c r="Q261" s="357">
        <f>_xll.qlCalendarAdvance(Calendar,Q260,"1D","f")</f>
        <v>42339</v>
      </c>
      <c r="R261" s="233">
        <f>_xll.qlInterpolationInterpolate($N$1,Q261,TRUE)</f>
        <v>3.8690604876736386E-4</v>
      </c>
      <c r="W261" s="39"/>
      <c r="X261" s="39"/>
    </row>
    <row r="262" spans="5:24" ht="11.25" customHeight="1" x14ac:dyDescent="0.2">
      <c r="E262" s="165"/>
      <c r="F262" s="165"/>
      <c r="G262" s="39"/>
      <c r="K262" s="39"/>
      <c r="L262" s="39"/>
      <c r="Q262" s="357">
        <f>_xll.qlCalendarAdvance(Calendar,Q261,"1D","f")</f>
        <v>42340</v>
      </c>
      <c r="R262" s="233">
        <f>_xll.qlInterpolationInterpolate($N$1,Q262,TRUE)</f>
        <v>3.8716377134453121E-4</v>
      </c>
      <c r="W262" s="39"/>
      <c r="X262" s="39"/>
    </row>
    <row r="263" spans="5:24" ht="11.25" customHeight="1" x14ac:dyDescent="0.2">
      <c r="E263" s="165"/>
      <c r="F263" s="165"/>
      <c r="G263" s="39"/>
      <c r="K263" s="39"/>
      <c r="L263" s="39"/>
      <c r="Q263" s="357">
        <f>_xll.qlCalendarAdvance(Calendar,Q262,"1D","f")</f>
        <v>42341</v>
      </c>
      <c r="R263" s="233">
        <f>_xll.qlInterpolationInterpolate($N$1,Q263,TRUE)</f>
        <v>3.8742100333970421E-4</v>
      </c>
      <c r="W263" s="39"/>
      <c r="X263" s="39"/>
    </row>
    <row r="264" spans="5:24" ht="11.25" customHeight="1" x14ac:dyDescent="0.2">
      <c r="E264" s="165"/>
      <c r="F264" s="165"/>
      <c r="G264" s="39"/>
      <c r="K264" s="39"/>
      <c r="L264" s="39"/>
      <c r="Q264" s="357">
        <f>_xll.qlCalendarAdvance(Calendar,Q263,"1D","f")</f>
        <v>42342</v>
      </c>
      <c r="R264" s="233">
        <f>_xll.qlInterpolationInterpolate($N$1,Q264,TRUE)</f>
        <v>3.8767768168870229E-4</v>
      </c>
      <c r="W264" s="39"/>
      <c r="X264" s="39"/>
    </row>
    <row r="265" spans="5:24" ht="11.25" customHeight="1" x14ac:dyDescent="0.2">
      <c r="E265" s="165"/>
      <c r="F265" s="165"/>
      <c r="G265" s="39"/>
      <c r="K265" s="39"/>
      <c r="L265" s="39"/>
      <c r="Q265" s="357">
        <f>_xll.qlCalendarAdvance(Calendar,Q264,"1D","f")</f>
        <v>42345</v>
      </c>
      <c r="R265" s="233">
        <f>_xll.qlInterpolationInterpolate($N$1,Q265,TRUE)</f>
        <v>3.884437642168423E-4</v>
      </c>
      <c r="W265" s="39"/>
      <c r="X265" s="39"/>
    </row>
    <row r="266" spans="5:24" ht="11.25" customHeight="1" x14ac:dyDescent="0.2">
      <c r="E266" s="165"/>
      <c r="F266" s="165"/>
      <c r="G266" s="39"/>
      <c r="K266" s="39"/>
      <c r="L266" s="39"/>
      <c r="Q266" s="357">
        <f>_xll.qlCalendarAdvance(Calendar,Q265,"1D","f")</f>
        <v>42346</v>
      </c>
      <c r="R266" s="233">
        <f>_xll.qlInterpolationInterpolate($N$1,Q266,TRUE)</f>
        <v>3.8869759733933584E-4</v>
      </c>
      <c r="W266" s="39"/>
      <c r="X266" s="39"/>
    </row>
    <row r="267" spans="5:24" ht="11.25" customHeight="1" x14ac:dyDescent="0.2">
      <c r="E267" s="165"/>
      <c r="F267" s="165"/>
      <c r="G267" s="39"/>
      <c r="K267" s="39"/>
      <c r="L267" s="39"/>
      <c r="Q267" s="357">
        <f>_xll.qlCalendarAdvance(Calendar,Q266,"1D","f")</f>
        <v>42347</v>
      </c>
      <c r="R267" s="233">
        <f>_xll.qlInterpolationInterpolate($N$1,Q267,TRUE)</f>
        <v>3.8895056149475195E-4</v>
      </c>
      <c r="W267" s="39"/>
      <c r="X267" s="39"/>
    </row>
    <row r="268" spans="5:24" ht="11.25" customHeight="1" x14ac:dyDescent="0.2">
      <c r="E268" s="165"/>
      <c r="F268" s="165"/>
      <c r="G268" s="39"/>
      <c r="K268" s="39"/>
      <c r="L268" s="39"/>
      <c r="Q268" s="357">
        <f>_xll.qlCalendarAdvance(Calendar,Q267,"1D","f")</f>
        <v>42348</v>
      </c>
      <c r="R268" s="233">
        <f>_xll.qlInterpolationInterpolate($N$1,Q268,TRUE)</f>
        <v>3.8920259361891011E-4</v>
      </c>
      <c r="W268" s="39"/>
      <c r="X268" s="39"/>
    </row>
    <row r="269" spans="5:24" ht="11.25" customHeight="1" x14ac:dyDescent="0.2">
      <c r="E269" s="165"/>
      <c r="F269" s="165"/>
      <c r="G269" s="39"/>
      <c r="K269" s="39"/>
      <c r="L269" s="39"/>
      <c r="Q269" s="357">
        <f>_xll.qlCalendarAdvance(Calendar,Q268,"1D","f")</f>
        <v>42349</v>
      </c>
      <c r="R269" s="233">
        <f>_xll.qlInterpolationInterpolate($N$1,Q269,TRUE)</f>
        <v>3.8945363064762982E-4</v>
      </c>
      <c r="W269" s="39"/>
      <c r="X269" s="39"/>
    </row>
    <row r="270" spans="5:24" ht="11.25" customHeight="1" x14ac:dyDescent="0.2">
      <c r="E270" s="165"/>
      <c r="F270" s="165"/>
      <c r="G270" s="39"/>
      <c r="K270" s="39"/>
      <c r="L270" s="39"/>
      <c r="Q270" s="357">
        <f>_xll.qlCalendarAdvance(Calendar,Q269,"1D","f")</f>
        <v>42352</v>
      </c>
      <c r="R270" s="233">
        <f>_xll.qlInterpolationInterpolate($N$1,Q270,TRUE)</f>
        <v>3.9020014051935315E-4</v>
      </c>
      <c r="W270" s="39"/>
      <c r="X270" s="39"/>
    </row>
    <row r="271" spans="5:24" ht="11.25" customHeight="1" x14ac:dyDescent="0.2">
      <c r="E271" s="165"/>
      <c r="F271" s="165"/>
      <c r="G271" s="39"/>
      <c r="K271" s="39"/>
      <c r="L271" s="39"/>
      <c r="Q271" s="357">
        <f>_xll.qlCalendarAdvance(Calendar,Q270,"1D","f")</f>
        <v>42353</v>
      </c>
      <c r="R271" s="233">
        <f>_xll.qlInterpolationInterpolate($N$1,Q271,TRUE)</f>
        <v>3.9044656652451395E-4</v>
      </c>
      <c r="W271" s="39"/>
      <c r="X271" s="39"/>
    </row>
    <row r="272" spans="5:24" ht="11.25" customHeight="1" x14ac:dyDescent="0.2">
      <c r="E272" s="165"/>
      <c r="F272" s="165"/>
      <c r="G272" s="39"/>
      <c r="K272" s="39"/>
      <c r="L272" s="39"/>
      <c r="Q272" s="357">
        <f>_xll.qlCalendarAdvance(Calendar,Q271,"1D","f")</f>
        <v>42354</v>
      </c>
      <c r="R272" s="233">
        <f>_xll.qlInterpolationInterpolate($N$1,Q272,TRUE)</f>
        <v>3.9069168211333378E-4</v>
      </c>
      <c r="W272" s="39"/>
      <c r="X272" s="39"/>
    </row>
    <row r="273" spans="5:24" ht="11.25" customHeight="1" x14ac:dyDescent="0.2">
      <c r="E273" s="165"/>
      <c r="F273" s="165"/>
      <c r="G273" s="39"/>
      <c r="K273" s="39"/>
      <c r="L273" s="39"/>
      <c r="Q273" s="357">
        <f>_xll.qlCalendarAdvance(Calendar,Q272,"1D","f")</f>
        <v>42355</v>
      </c>
      <c r="R273" s="233">
        <f>_xll.qlInterpolationInterpolate($N$1,Q273,TRUE)</f>
        <v>3.909354383273838E-4</v>
      </c>
      <c r="W273" s="39"/>
      <c r="X273" s="39"/>
    </row>
    <row r="274" spans="5:24" ht="11.25" customHeight="1" x14ac:dyDescent="0.2">
      <c r="E274" s="165"/>
      <c r="F274" s="165"/>
      <c r="G274" s="39"/>
      <c r="K274" s="39"/>
      <c r="L274" s="39"/>
      <c r="Q274" s="357">
        <f>_xll.qlCalendarAdvance(Calendar,Q273,"1D","f")</f>
        <v>42356</v>
      </c>
      <c r="R274" s="233">
        <f>_xll.qlInterpolationInterpolate($N$1,Q274,TRUE)</f>
        <v>3.9117784263124211E-4</v>
      </c>
      <c r="W274" s="39"/>
      <c r="X274" s="39"/>
    </row>
    <row r="275" spans="5:24" ht="11.25" customHeight="1" x14ac:dyDescent="0.2">
      <c r="E275" s="165"/>
      <c r="F275" s="165"/>
      <c r="G275" s="39"/>
      <c r="K275" s="39"/>
      <c r="L275" s="39"/>
      <c r="Q275" s="357">
        <f>_xll.qlCalendarAdvance(Calendar,Q274,"1D","f")</f>
        <v>42359</v>
      </c>
      <c r="R275" s="233">
        <f>_xll.qlInterpolationInterpolate($N$1,Q275,TRUE)</f>
        <v>3.9189715978496531E-4</v>
      </c>
      <c r="W275" s="39"/>
      <c r="X275" s="39"/>
    </row>
    <row r="276" spans="5:24" ht="11.25" customHeight="1" x14ac:dyDescent="0.2">
      <c r="E276" s="165"/>
      <c r="F276" s="165"/>
      <c r="G276" s="39"/>
      <c r="K276" s="39"/>
      <c r="L276" s="39"/>
      <c r="Q276" s="357">
        <f>_xll.qlCalendarAdvance(Calendar,Q275,"1D","f")</f>
        <v>42360</v>
      </c>
      <c r="R276" s="233">
        <f>_xll.qlInterpolationInterpolate($N$1,Q276,TRUE)</f>
        <v>3.9213437215135518E-4</v>
      </c>
      <c r="W276" s="39"/>
      <c r="X276" s="39"/>
    </row>
    <row r="277" spans="5:24" ht="11.25" customHeight="1" x14ac:dyDescent="0.2">
      <c r="E277" s="165"/>
      <c r="F277" s="165"/>
      <c r="G277" s="39"/>
      <c r="K277" s="39"/>
      <c r="L277" s="39"/>
      <c r="Q277" s="357">
        <f>_xll.qlCalendarAdvance(Calendar,Q276,"1D","f")</f>
        <v>42361</v>
      </c>
      <c r="R277" s="233">
        <f>_xll.qlInterpolationInterpolate($N$1,Q277,TRUE)</f>
        <v>3.9237034045920251E-4</v>
      </c>
      <c r="W277" s="39"/>
      <c r="X277" s="39"/>
    </row>
    <row r="278" spans="5:24" ht="11.25" customHeight="1" x14ac:dyDescent="0.2">
      <c r="E278" s="165"/>
      <c r="F278" s="165"/>
      <c r="G278" s="39"/>
      <c r="K278" s="39"/>
      <c r="L278" s="39"/>
      <c r="Q278" s="357">
        <f>_xll.qlCalendarAdvance(Calendar,Q277,"1D","f")</f>
        <v>42362</v>
      </c>
      <c r="R278" s="233">
        <f>_xll.qlInterpolationInterpolate($N$1,Q278,TRUE)</f>
        <v>3.9260508627883707E-4</v>
      </c>
      <c r="W278" s="39"/>
      <c r="X278" s="39"/>
    </row>
    <row r="279" spans="5:24" ht="11.25" customHeight="1" x14ac:dyDescent="0.2">
      <c r="E279" s="165"/>
      <c r="F279" s="165"/>
      <c r="G279" s="39"/>
      <c r="K279" s="39"/>
      <c r="L279" s="39"/>
      <c r="Q279" s="357">
        <f>_xll.qlCalendarAdvance(Calendar,Q278,"1D","f")</f>
        <v>42366</v>
      </c>
      <c r="R279" s="233">
        <f>_xll.qlInterpolationInterpolate($N$1,Q279,TRUE)</f>
        <v>3.9353227608184503E-4</v>
      </c>
      <c r="W279" s="39"/>
      <c r="X279" s="39"/>
    </row>
    <row r="280" spans="5:24" ht="11.25" customHeight="1" x14ac:dyDescent="0.2">
      <c r="E280" s="165"/>
      <c r="F280" s="165"/>
      <c r="G280" s="39"/>
      <c r="K280" s="39"/>
      <c r="L280" s="39"/>
      <c r="Q280" s="357">
        <f>_xll.qlCalendarAdvance(Calendar,Q279,"1D","f")</f>
        <v>42367</v>
      </c>
      <c r="R280" s="233">
        <f>_xll.qlInterpolationInterpolate($N$1,Q280,TRUE)</f>
        <v>3.9376123301536353E-4</v>
      </c>
      <c r="W280" s="39"/>
      <c r="X280" s="39"/>
    </row>
    <row r="281" spans="5:24" ht="11.25" customHeight="1" x14ac:dyDescent="0.2">
      <c r="E281" s="165"/>
      <c r="F281" s="165"/>
      <c r="G281" s="39"/>
      <c r="K281" s="39"/>
      <c r="L281" s="39"/>
      <c r="Q281" s="357">
        <f>_xll.qlCalendarAdvance(Calendar,Q280,"1D","f")</f>
        <v>42368</v>
      </c>
      <c r="R281" s="233">
        <f>_xll.qlInterpolationInterpolate($N$1,Q281,TRUE)</f>
        <v>3.9398909688264825E-4</v>
      </c>
      <c r="W281" s="39"/>
      <c r="X281" s="39"/>
    </row>
    <row r="282" spans="5:24" ht="11.25" customHeight="1" x14ac:dyDescent="0.2">
      <c r="E282" s="165"/>
      <c r="F282" s="165"/>
      <c r="G282" s="39"/>
      <c r="K282" s="39"/>
      <c r="L282" s="39"/>
      <c r="Q282" s="357">
        <f>_xll.qlCalendarAdvance(Calendar,Q281,"1D","f")</f>
        <v>42369</v>
      </c>
      <c r="R282" s="233">
        <f>_xll.qlInterpolationInterpolate($N$1,Q282,TRUE)</f>
        <v>3.9421588925402909E-4</v>
      </c>
      <c r="W282" s="39"/>
      <c r="X282" s="39"/>
    </row>
    <row r="283" spans="5:24" ht="11.25" customHeight="1" x14ac:dyDescent="0.2">
      <c r="E283" s="165"/>
      <c r="F283" s="165"/>
      <c r="G283" s="39"/>
      <c r="K283" s="39"/>
      <c r="L283" s="39"/>
      <c r="Q283" s="357">
        <f>_xll.qlCalendarAdvance(Calendar,Q282,"1D","f")</f>
        <v>42373</v>
      </c>
      <c r="R283" s="233">
        <f>_xll.qlInterpolationInterpolate($N$1,Q283,TRUE)</f>
        <v>3.9511277518710996E-4</v>
      </c>
      <c r="W283" s="39"/>
      <c r="X283" s="39"/>
    </row>
    <row r="284" spans="5:24" ht="11.25" customHeight="1" x14ac:dyDescent="0.2">
      <c r="E284" s="165"/>
      <c r="F284" s="165"/>
      <c r="G284" s="39"/>
      <c r="K284" s="39"/>
      <c r="L284" s="39"/>
      <c r="Q284" s="357">
        <f>_xll.qlCalendarAdvance(Calendar,Q283,"1D","f")</f>
        <v>42374</v>
      </c>
      <c r="R284" s="233">
        <f>_xll.qlInterpolationInterpolate($N$1,Q284,TRUE)</f>
        <v>3.9533453363391864E-4</v>
      </c>
      <c r="W284" s="39"/>
      <c r="X284" s="39"/>
    </row>
    <row r="285" spans="5:24" ht="11.25" customHeight="1" x14ac:dyDescent="0.2">
      <c r="E285" s="165"/>
      <c r="F285" s="165"/>
      <c r="G285" s="39"/>
      <c r="K285" s="39"/>
      <c r="L285" s="39"/>
      <c r="Q285" s="357">
        <f>_xll.qlCalendarAdvance(Calendar,Q284,"1D","f")</f>
        <v>42375</v>
      </c>
      <c r="R285" s="233">
        <f>_xll.qlInterpolationInterpolate($N$1,Q285,TRUE)</f>
        <v>3.9555535000680247E-4</v>
      </c>
      <c r="W285" s="39"/>
      <c r="X285" s="39"/>
    </row>
    <row r="286" spans="5:24" ht="11.25" customHeight="1" x14ac:dyDescent="0.2">
      <c r="E286" s="165"/>
      <c r="F286" s="165"/>
      <c r="G286" s="39"/>
      <c r="K286" s="39"/>
      <c r="L286" s="39"/>
      <c r="Q286" s="357">
        <f>_xll.qlCalendarAdvance(Calendar,Q285,"1D","f")</f>
        <v>42376</v>
      </c>
      <c r="R286" s="233">
        <f>_xll.qlInterpolationInterpolate($N$1,Q286,TRUE)</f>
        <v>3.9577524587609115E-4</v>
      </c>
      <c r="W286" s="39"/>
      <c r="X286" s="39"/>
    </row>
    <row r="287" spans="5:24" ht="11.25" customHeight="1" x14ac:dyDescent="0.2">
      <c r="E287" s="165"/>
      <c r="F287" s="165"/>
      <c r="G287" s="39"/>
      <c r="K287" s="39"/>
      <c r="L287" s="39"/>
      <c r="Q287" s="357">
        <f>_xll.qlCalendarAdvance(Calendar,Q286,"1D","f")</f>
        <v>42377</v>
      </c>
      <c r="R287" s="233">
        <f>_xll.qlInterpolationInterpolate($N$1,Q287,TRUE)</f>
        <v>3.9599424281211453E-4</v>
      </c>
      <c r="W287" s="39"/>
      <c r="X287" s="39"/>
    </row>
    <row r="288" spans="5:24" ht="11.25" customHeight="1" x14ac:dyDescent="0.2">
      <c r="E288" s="165"/>
      <c r="F288" s="165"/>
      <c r="G288" s="39"/>
      <c r="K288" s="39"/>
      <c r="L288" s="39"/>
      <c r="Q288" s="357">
        <f>_xll.qlCalendarAdvance(Calendar,Q287,"1D","f")</f>
        <v>42380</v>
      </c>
      <c r="R288" s="233">
        <f>_xll.qlInterpolationInterpolate($N$1,Q288,TRUE)</f>
        <v>3.9664605572389139E-4</v>
      </c>
      <c r="W288" s="39"/>
      <c r="X288" s="39"/>
    </row>
    <row r="289" spans="5:24" ht="11.25" customHeight="1" x14ac:dyDescent="0.2">
      <c r="E289" s="165"/>
      <c r="F289" s="165"/>
      <c r="G289" s="39"/>
      <c r="K289" s="39"/>
      <c r="L289" s="39"/>
      <c r="Q289" s="357">
        <f>_xll.qlCalendarAdvance(Calendar,Q288,"1D","f")</f>
        <v>42381</v>
      </c>
      <c r="R289" s="233">
        <f>_xll.qlInterpolationInterpolate($N$1,Q289,TRUE)</f>
        <v>3.9686167263015197E-4</v>
      </c>
      <c r="W289" s="39"/>
      <c r="X289" s="39"/>
    </row>
    <row r="290" spans="5:24" ht="11.25" customHeight="1" x14ac:dyDescent="0.2">
      <c r="E290" s="165"/>
      <c r="F290" s="165"/>
      <c r="G290" s="39"/>
      <c r="K290" s="39"/>
      <c r="L290" s="39"/>
      <c r="Q290" s="357">
        <f>_xll.qlCalendarAdvance(Calendar,Q289,"1D","f")</f>
        <v>42382</v>
      </c>
      <c r="R290" s="233">
        <f>_xll.qlInterpolationInterpolate($N$1,Q290,TRUE)</f>
        <v>3.9707649845479643E-4</v>
      </c>
      <c r="W290" s="39"/>
      <c r="X290" s="39"/>
    </row>
    <row r="291" spans="5:24" ht="11.25" customHeight="1" x14ac:dyDescent="0.2">
      <c r="E291" s="165"/>
      <c r="F291" s="165"/>
      <c r="G291" s="39"/>
      <c r="K291" s="39"/>
      <c r="L291" s="39"/>
      <c r="Q291" s="357">
        <f>_xll.qlCalendarAdvance(Calendar,Q290,"1D","f")</f>
        <v>42383</v>
      </c>
      <c r="R291" s="233">
        <f>_xll.qlInterpolationInterpolate($N$1,Q291,TRUE)</f>
        <v>3.9729055476815455E-4</v>
      </c>
      <c r="W291" s="39"/>
      <c r="X291" s="39"/>
    </row>
    <row r="292" spans="5:24" ht="11.25" customHeight="1" x14ac:dyDescent="0.2">
      <c r="E292" s="165"/>
      <c r="F292" s="165"/>
      <c r="G292" s="39"/>
      <c r="K292" s="39"/>
      <c r="L292" s="39"/>
      <c r="Q292" s="357">
        <f>_xll.qlCalendarAdvance(Calendar,Q291,"1D","f")</f>
        <v>42384</v>
      </c>
      <c r="R292" s="233">
        <f>_xll.qlInterpolationInterpolate($N$1,Q292,TRUE)</f>
        <v>3.9750386314055621E-4</v>
      </c>
      <c r="W292" s="39"/>
      <c r="X292" s="39"/>
    </row>
    <row r="293" spans="5:24" ht="11.25" customHeight="1" x14ac:dyDescent="0.2">
      <c r="E293" s="165"/>
      <c r="F293" s="165"/>
      <c r="G293" s="39"/>
      <c r="K293" s="39"/>
      <c r="L293" s="39"/>
      <c r="Q293" s="357">
        <f>_xll.qlCalendarAdvance(Calendar,Q292,"1D","f")</f>
        <v>42387</v>
      </c>
      <c r="R293" s="233">
        <f>_xll.qlInterpolationInterpolate($N$1,Q293,TRUE)</f>
        <v>3.9813951631532068E-4</v>
      </c>
      <c r="W293" s="39"/>
      <c r="X293" s="39"/>
    </row>
    <row r="294" spans="5:24" ht="11.25" customHeight="1" x14ac:dyDescent="0.2">
      <c r="E294" s="165"/>
      <c r="F294" s="165"/>
      <c r="G294" s="39"/>
      <c r="K294" s="39"/>
      <c r="L294" s="39"/>
      <c r="Q294" s="357">
        <f>_xll.qlCalendarAdvance(Calendar,Q293,"1D","f")</f>
        <v>42388</v>
      </c>
      <c r="R294" s="233">
        <f>_xll.qlInterpolationInterpolate($N$1,Q294,TRUE)</f>
        <v>3.9835004862719478E-4</v>
      </c>
      <c r="W294" s="39"/>
      <c r="X294" s="39"/>
    </row>
    <row r="295" spans="5:24" ht="11.25" customHeight="1" x14ac:dyDescent="0.2">
      <c r="E295" s="165"/>
      <c r="F295" s="165"/>
      <c r="G295" s="39"/>
      <c r="K295" s="39"/>
      <c r="L295" s="39"/>
      <c r="Q295" s="357">
        <f>_xll.qlCalendarAdvance(Calendar,Q294,"1D","f")</f>
        <v>42389</v>
      </c>
      <c r="R295" s="233">
        <f>_xll.qlInterpolationInterpolate($N$1,Q295,TRUE)</f>
        <v>3.9855994084976148E-4</v>
      </c>
      <c r="W295" s="39"/>
      <c r="X295" s="39"/>
    </row>
    <row r="296" spans="5:24" ht="11.25" customHeight="1" x14ac:dyDescent="0.2">
      <c r="E296" s="165"/>
      <c r="F296" s="165"/>
      <c r="G296" s="39"/>
      <c r="K296" s="39"/>
      <c r="L296" s="39"/>
      <c r="Q296" s="357">
        <f>_xll.qlCalendarAdvance(Calendar,Q295,"1D","f")</f>
        <v>42390</v>
      </c>
      <c r="R296" s="233">
        <f>_xll.qlInterpolationInterpolate($N$1,Q296,TRUE)</f>
        <v>3.9876921455335072E-4</v>
      </c>
      <c r="W296" s="39"/>
      <c r="X296" s="39"/>
    </row>
    <row r="297" spans="5:24" ht="11.25" customHeight="1" x14ac:dyDescent="0.2">
      <c r="E297" s="165"/>
      <c r="F297" s="165"/>
      <c r="G297" s="39"/>
      <c r="K297" s="39"/>
      <c r="L297" s="39"/>
      <c r="Q297" s="357">
        <f>_xll.qlCalendarAdvance(Calendar,Q296,"1D","f")</f>
        <v>42391</v>
      </c>
      <c r="R297" s="233">
        <f>_xll.qlInterpolationInterpolate($N$1,Q297,TRUE)</f>
        <v>3.9897789130829232E-4</v>
      </c>
      <c r="W297" s="39"/>
      <c r="X297" s="39"/>
    </row>
    <row r="298" spans="5:24" ht="11.25" customHeight="1" x14ac:dyDescent="0.2">
      <c r="E298" s="165"/>
      <c r="F298" s="165"/>
      <c r="G298" s="39"/>
      <c r="K298" s="39"/>
      <c r="L298" s="39"/>
      <c r="Q298" s="357">
        <f>_xll.qlCalendarAdvance(Calendar,Q297,"1D","f")</f>
        <v>42394</v>
      </c>
      <c r="R298" s="233">
        <f>_xll.qlInterpolationInterpolate($N$1,Q298,TRUE)</f>
        <v>3.9960055558452924E-4</v>
      </c>
      <c r="W298" s="39"/>
      <c r="X298" s="39"/>
    </row>
    <row r="299" spans="5:24" ht="11.25" customHeight="1" x14ac:dyDescent="0.2">
      <c r="E299" s="165"/>
      <c r="F299" s="165"/>
      <c r="G299" s="39"/>
      <c r="K299" s="39"/>
      <c r="L299" s="39"/>
      <c r="Q299" s="357">
        <f>_xll.qlCalendarAdvance(Calendar,Q298,"1D","f")</f>
        <v>42395</v>
      </c>
      <c r="R299" s="233">
        <f>_xll.qlInterpolationInterpolate($N$1,Q299,TRUE)</f>
        <v>3.9980706024817842E-4</v>
      </c>
      <c r="W299" s="39"/>
      <c r="X299" s="39"/>
    </row>
    <row r="300" spans="5:24" ht="11.25" customHeight="1" x14ac:dyDescent="0.2">
      <c r="E300" s="165"/>
      <c r="F300" s="165"/>
      <c r="G300" s="39"/>
      <c r="K300" s="39"/>
      <c r="L300" s="39"/>
      <c r="Q300" s="357">
        <f>_xll.qlCalendarAdvance(Calendar,Q299,"1D","f")</f>
        <v>42396</v>
      </c>
      <c r="R300" s="233">
        <f>_xll.qlInterpolationInterpolate($N$1,Q300,TRUE)</f>
        <v>4.0001307581482903E-4</v>
      </c>
      <c r="W300" s="39"/>
      <c r="X300" s="39"/>
    </row>
    <row r="301" spans="5:24" ht="11.25" customHeight="1" x14ac:dyDescent="0.2">
      <c r="E301" s="165"/>
      <c r="F301" s="165"/>
      <c r="G301" s="39"/>
      <c r="K301" s="39"/>
      <c r="L301" s="39"/>
      <c r="Q301" s="357">
        <f>_xll.qlCalendarAdvance(Calendar,Q300,"1D","f")</f>
        <v>42397</v>
      </c>
      <c r="R301" s="233">
        <f>_xll.qlInterpolationInterpolate($N$1,Q301,TRUE)</f>
        <v>4.00218623854811E-4</v>
      </c>
      <c r="W301" s="39"/>
      <c r="X301" s="39"/>
    </row>
    <row r="302" spans="5:24" ht="11.25" customHeight="1" x14ac:dyDescent="0.2">
      <c r="E302" s="165"/>
      <c r="F302" s="165"/>
      <c r="G302" s="39"/>
      <c r="K302" s="39"/>
      <c r="L302" s="39"/>
      <c r="Q302" s="357">
        <f>_xll.qlCalendarAdvance(Calendar,Q301,"1D","f")</f>
        <v>42398</v>
      </c>
      <c r="R302" s="233">
        <f>_xll.qlInterpolationInterpolate($N$1,Q302,TRUE)</f>
        <v>4.0042372593845405E-4</v>
      </c>
      <c r="W302" s="39"/>
      <c r="X302" s="39"/>
    </row>
    <row r="303" spans="5:24" ht="11.25" customHeight="1" x14ac:dyDescent="0.2">
      <c r="E303" s="165"/>
      <c r="F303" s="165"/>
      <c r="G303" s="39"/>
      <c r="K303" s="39"/>
      <c r="L303" s="39"/>
      <c r="Q303" s="357">
        <f>_xll.qlCalendarAdvance(Calendar,Q302,"1D","f")</f>
        <v>42401</v>
      </c>
      <c r="R303" s="233">
        <f>_xll.qlInterpolationInterpolate($N$1,Q303,TRUE)</f>
        <v>4.0103657215464838E-4</v>
      </c>
      <c r="W303" s="39"/>
      <c r="X303" s="39"/>
    </row>
    <row r="304" spans="5:24" ht="11.25" customHeight="1" x14ac:dyDescent="0.2">
      <c r="E304" s="165"/>
      <c r="F304" s="165"/>
      <c r="G304" s="39"/>
      <c r="K304" s="39"/>
      <c r="L304" s="39"/>
      <c r="Q304" s="357">
        <f>_xll.qlCalendarAdvance(Calendar,Q303,"1D","f")</f>
        <v>42402</v>
      </c>
      <c r="R304" s="233">
        <f>_xll.qlInterpolationInterpolate($N$1,Q304,TRUE)</f>
        <v>4.0124010611623426E-4</v>
      </c>
      <c r="W304" s="39"/>
      <c r="X304" s="39"/>
    </row>
    <row r="305" spans="5:24" ht="11.25" customHeight="1" x14ac:dyDescent="0.2">
      <c r="E305" s="165"/>
      <c r="F305" s="165"/>
      <c r="G305" s="39"/>
      <c r="K305" s="39"/>
      <c r="L305" s="39"/>
      <c r="Q305" s="357">
        <f>_xll.qlCalendarAdvance(Calendar,Q304,"1D","f")</f>
        <v>42403</v>
      </c>
      <c r="R305" s="233">
        <f>_xll.qlInterpolationInterpolate($N$1,Q305,TRUE)</f>
        <v>4.0144330197313039E-4</v>
      </c>
      <c r="W305" s="39"/>
      <c r="X305" s="39"/>
    </row>
    <row r="306" spans="5:24" ht="11.25" customHeight="1" x14ac:dyDescent="0.2">
      <c r="E306" s="165"/>
      <c r="F306" s="165"/>
      <c r="G306" s="39"/>
      <c r="K306" s="39"/>
      <c r="L306" s="39"/>
      <c r="Q306" s="357">
        <f>_xll.qlCalendarAdvance(Calendar,Q305,"1D","f")</f>
        <v>42404</v>
      </c>
      <c r="R306" s="233">
        <f>_xll.qlInterpolationInterpolate($N$1,Q306,TRUE)</f>
        <v>4.0164618129566671E-4</v>
      </c>
      <c r="W306" s="39"/>
      <c r="X306" s="39"/>
    </row>
    <row r="307" spans="5:24" ht="11.25" customHeight="1" x14ac:dyDescent="0.2">
      <c r="E307" s="165"/>
      <c r="F307" s="165"/>
      <c r="G307" s="39"/>
      <c r="K307" s="39"/>
      <c r="L307" s="39"/>
      <c r="Q307" s="357">
        <f>_xll.qlCalendarAdvance(Calendar,Q306,"1D","f")</f>
        <v>42405</v>
      </c>
      <c r="R307" s="233">
        <f>_xll.qlInterpolationInterpolate($N$1,Q307,TRUE)</f>
        <v>4.0184876565417288E-4</v>
      </c>
      <c r="W307" s="39"/>
      <c r="X307" s="39"/>
    </row>
    <row r="308" spans="5:24" ht="11.25" customHeight="1" x14ac:dyDescent="0.2">
      <c r="E308" s="165"/>
      <c r="F308" s="165"/>
      <c r="G308" s="39"/>
      <c r="K308" s="39"/>
      <c r="L308" s="39"/>
      <c r="Q308" s="357">
        <f>_xll.qlCalendarAdvance(Calendar,Q307,"1D","f")</f>
        <v>42408</v>
      </c>
      <c r="R308" s="233">
        <f>_xll.qlInterpolationInterpolate($N$1,Q308,TRUE)</f>
        <v>4.0245496464880941E-4</v>
      </c>
      <c r="W308" s="39"/>
      <c r="X308" s="39"/>
    </row>
    <row r="309" spans="5:24" ht="11.25" customHeight="1" x14ac:dyDescent="0.2">
      <c r="E309" s="165"/>
      <c r="F309" s="165"/>
      <c r="G309" s="39"/>
      <c r="K309" s="39"/>
      <c r="L309" s="39"/>
      <c r="Q309" s="357">
        <f>_xll.qlCalendarAdvance(Calendar,Q308,"1D","f")</f>
        <v>42409</v>
      </c>
      <c r="R309" s="233">
        <f>_xll.qlInterpolationInterpolate($N$1,Q309,TRUE)</f>
        <v>4.0265658485449365E-4</v>
      </c>
      <c r="W309" s="39"/>
      <c r="X309" s="39"/>
    </row>
    <row r="310" spans="5:24" ht="11.25" customHeight="1" x14ac:dyDescent="0.2">
      <c r="E310" s="165"/>
      <c r="F310" s="165"/>
      <c r="G310" s="39"/>
      <c r="K310" s="39"/>
      <c r="L310" s="39"/>
      <c r="Q310" s="357">
        <f>_xll.qlCalendarAdvance(Calendar,Q309,"1D","f")</f>
        <v>42410</v>
      </c>
      <c r="R310" s="233">
        <f>_xll.qlInterpolationInterpolate($N$1,Q310,TRUE)</f>
        <v>4.0285801794779692E-4</v>
      </c>
      <c r="W310" s="39"/>
      <c r="X310" s="39"/>
    </row>
    <row r="311" spans="5:24" ht="11.25" customHeight="1" x14ac:dyDescent="0.2">
      <c r="E311" s="165"/>
      <c r="F311" s="165"/>
      <c r="G311" s="39"/>
      <c r="K311" s="39"/>
      <c r="L311" s="39"/>
      <c r="Q311" s="357">
        <f>_xll.qlCalendarAdvance(Calendar,Q310,"1D","f")</f>
        <v>42411</v>
      </c>
      <c r="R311" s="233">
        <f>_xll.qlInterpolationInterpolate($N$1,Q311,TRUE)</f>
        <v>4.0305928549904914E-4</v>
      </c>
      <c r="W311" s="39"/>
      <c r="X311" s="39"/>
    </row>
    <row r="312" spans="5:24" ht="11.25" customHeight="1" x14ac:dyDescent="0.2">
      <c r="E312" s="165"/>
      <c r="F312" s="165"/>
      <c r="G312" s="39"/>
      <c r="K312" s="39"/>
      <c r="L312" s="39"/>
      <c r="Q312" s="357">
        <f>_xll.qlCalendarAdvance(Calendar,Q311,"1D","f")</f>
        <v>42412</v>
      </c>
      <c r="R312" s="233">
        <f>_xll.qlInterpolationInterpolate($N$1,Q312,TRUE)</f>
        <v>4.032604090785801E-4</v>
      </c>
      <c r="W312" s="39"/>
      <c r="X312" s="39"/>
    </row>
    <row r="313" spans="5:24" ht="11.25" customHeight="1" x14ac:dyDescent="0.2">
      <c r="E313" s="165"/>
      <c r="F313" s="165"/>
      <c r="G313" s="39"/>
      <c r="K313" s="39"/>
      <c r="L313" s="39"/>
      <c r="Q313" s="357">
        <f>_xll.qlCalendarAdvance(Calendar,Q312,"1D","f")</f>
        <v>42415</v>
      </c>
      <c r="R313" s="233">
        <f>_xll.qlInterpolationInterpolate($N$1,Q313,TRUE)</f>
        <v>4.0386313169014367E-4</v>
      </c>
      <c r="W313" s="39"/>
      <c r="X313" s="39"/>
    </row>
    <row r="314" spans="5:24" ht="11.25" customHeight="1" x14ac:dyDescent="0.2">
      <c r="E314" s="165"/>
      <c r="F314" s="165"/>
      <c r="G314" s="39"/>
      <c r="K314" s="39"/>
      <c r="L314" s="39"/>
      <c r="Q314" s="357">
        <f>_xll.qlCalendarAdvance(Calendar,Q313,"1D","f")</f>
        <v>42416</v>
      </c>
      <c r="R314" s="233">
        <f>_xll.qlInterpolationInterpolate($N$1,Q314,TRUE)</f>
        <v>4.040638950860879E-4</v>
      </c>
      <c r="W314" s="39"/>
      <c r="X314" s="39"/>
    </row>
    <row r="315" spans="5:24" ht="11.25" customHeight="1" x14ac:dyDescent="0.2">
      <c r="E315" s="165"/>
      <c r="F315" s="165"/>
      <c r="G315" s="39"/>
      <c r="K315" s="39"/>
      <c r="L315" s="39"/>
      <c r="Q315" s="357">
        <f>_xll.qlCalendarAdvance(Calendar,Q314,"1D","f")</f>
        <v>42417</v>
      </c>
      <c r="R315" s="233">
        <f>_xll.qlInterpolationInterpolate($N$1,Q315,TRUE)</f>
        <v>4.0426462236195997E-4</v>
      </c>
      <c r="W315" s="39"/>
      <c r="X315" s="39"/>
    </row>
    <row r="316" spans="5:24" ht="11.25" customHeight="1" x14ac:dyDescent="0.2">
      <c r="E316" s="165"/>
      <c r="F316" s="165"/>
      <c r="G316" s="39"/>
      <c r="K316" s="39"/>
      <c r="L316" s="39"/>
      <c r="Q316" s="357">
        <f>_xll.qlCalendarAdvance(Calendar,Q315,"1D","f")</f>
        <v>42418</v>
      </c>
      <c r="R316" s="233">
        <f>_xll.qlInterpolationInterpolate($N$1,Q316,TRUE)</f>
        <v>4.0446533508808977E-4</v>
      </c>
      <c r="W316" s="39"/>
      <c r="X316" s="39"/>
    </row>
    <row r="317" spans="5:24" ht="11.25" customHeight="1" x14ac:dyDescent="0.2">
      <c r="E317" s="165"/>
      <c r="F317" s="165"/>
      <c r="G317" s="39"/>
      <c r="K317" s="39"/>
      <c r="L317" s="39"/>
      <c r="Q317" s="357">
        <f>_xll.qlCalendarAdvance(Calendar,Q316,"1D","f")</f>
        <v>42419</v>
      </c>
      <c r="R317" s="233">
        <f>_xll.qlInterpolationInterpolate($N$1,Q317,TRUE)</f>
        <v>4.0466605483480708E-4</v>
      </c>
      <c r="W317" s="39"/>
      <c r="X317" s="39"/>
    </row>
    <row r="318" spans="5:24" ht="11.25" customHeight="1" x14ac:dyDescent="0.2">
      <c r="E318" s="165"/>
      <c r="F318" s="165"/>
      <c r="G318" s="39"/>
      <c r="K318" s="39"/>
      <c r="L318" s="39"/>
      <c r="Q318" s="357">
        <f>_xll.qlCalendarAdvance(Calendar,Q317,"1D","f")</f>
        <v>42422</v>
      </c>
      <c r="R318" s="233">
        <f>_xll.qlInterpolationInterpolate($N$1,Q318,TRUE)</f>
        <v>4.0526847190178259E-4</v>
      </c>
      <c r="W318" s="39"/>
      <c r="X318" s="39"/>
    </row>
    <row r="319" spans="5:24" ht="11.25" customHeight="1" x14ac:dyDescent="0.2">
      <c r="E319" s="165"/>
      <c r="F319" s="165"/>
      <c r="G319" s="39"/>
      <c r="K319" s="39"/>
      <c r="L319" s="39"/>
      <c r="Q319" s="357">
        <f>_xll.qlCalendarAdvance(Calendar,Q318,"1D","f")</f>
        <v>42423</v>
      </c>
      <c r="R319" s="233">
        <f>_xll.qlInterpolationInterpolate($N$1,Q319,TRUE)</f>
        <v>4.0546943543414842E-4</v>
      </c>
      <c r="W319" s="39"/>
      <c r="X319" s="39"/>
    </row>
    <row r="320" spans="5:24" ht="11.25" customHeight="1" x14ac:dyDescent="0.2">
      <c r="E320" s="165"/>
      <c r="F320" s="165"/>
      <c r="G320" s="39"/>
      <c r="K320" s="39"/>
      <c r="L320" s="39"/>
      <c r="Q320" s="357">
        <f>_xll.qlCalendarAdvance(Calendar,Q319,"1D","f")</f>
        <v>42424</v>
      </c>
      <c r="R320" s="233">
        <f>_xll.qlInterpolationInterpolate($N$1,Q320,TRUE)</f>
        <v>4.0567051383875086E-4</v>
      </c>
      <c r="W320" s="39"/>
      <c r="X320" s="39"/>
    </row>
    <row r="321" spans="5:24" ht="11.25" customHeight="1" x14ac:dyDescent="0.2">
      <c r="E321" s="165"/>
      <c r="F321" s="165"/>
      <c r="G321" s="39"/>
      <c r="K321" s="39"/>
      <c r="L321" s="39"/>
      <c r="Q321" s="357">
        <f>_xll.qlCalendarAdvance(Calendar,Q320,"1D","f")</f>
        <v>42425</v>
      </c>
      <c r="R321" s="233">
        <f>_xll.qlInterpolationInterpolate($N$1,Q321,TRUE)</f>
        <v>4.0587172868591985E-4</v>
      </c>
      <c r="W321" s="39"/>
      <c r="X321" s="39"/>
    </row>
    <row r="322" spans="5:24" ht="11.25" customHeight="1" x14ac:dyDescent="0.2">
      <c r="E322" s="165"/>
      <c r="F322" s="165"/>
      <c r="G322" s="39"/>
      <c r="K322" s="39"/>
      <c r="L322" s="39"/>
      <c r="Q322" s="357">
        <f>_xll.qlCalendarAdvance(Calendar,Q321,"1D","f")</f>
        <v>42426</v>
      </c>
      <c r="R322" s="233">
        <f>_xll.qlInterpolationInterpolate($N$1,Q322,TRUE)</f>
        <v>4.0607310154598518E-4</v>
      </c>
      <c r="W322" s="39"/>
      <c r="X322" s="39"/>
    </row>
    <row r="323" spans="5:24" ht="11.25" customHeight="1" x14ac:dyDescent="0.2">
      <c r="E323" s="165"/>
      <c r="F323" s="165"/>
      <c r="G323" s="39"/>
      <c r="K323" s="39"/>
      <c r="L323" s="39"/>
      <c r="Q323" s="357">
        <f>_xll.qlCalendarAdvance(Calendar,Q322,"1D","f")</f>
        <v>42429</v>
      </c>
      <c r="R323" s="233">
        <f>_xll.qlInterpolationInterpolate($N$1,Q323,TRUE)</f>
        <v>4.0667838390685753E-4</v>
      </c>
      <c r="W323" s="39"/>
      <c r="X323" s="39"/>
    </row>
    <row r="324" spans="5:24" ht="11.25" customHeight="1" x14ac:dyDescent="0.2">
      <c r="E324" s="165"/>
      <c r="F324" s="165"/>
      <c r="G324" s="39"/>
      <c r="K324" s="39"/>
      <c r="L324" s="39"/>
      <c r="Q324" s="357">
        <f>_xll.qlCalendarAdvance(Calendar,Q323,"1D","f")</f>
        <v>42430</v>
      </c>
      <c r="R324" s="233">
        <f>_xll.qlInterpolationInterpolate($N$1,Q324,TRUE)</f>
        <v>4.0688060452180651E-4</v>
      </c>
      <c r="W324" s="39"/>
      <c r="X324" s="39"/>
    </row>
    <row r="325" spans="5:24" ht="11.25" customHeight="1" x14ac:dyDescent="0.2">
      <c r="E325" s="165"/>
      <c r="F325" s="165"/>
      <c r="G325" s="39"/>
      <c r="K325" s="39"/>
      <c r="L325" s="39"/>
      <c r="Q325" s="357">
        <f>_xll.qlCalendarAdvance(Calendar,Q324,"1D","f")</f>
        <v>42431</v>
      </c>
      <c r="R325" s="233">
        <f>_xll.qlInterpolationInterpolate($N$1,Q325,TRUE)</f>
        <v>4.0708309100130098E-4</v>
      </c>
      <c r="W325" s="39"/>
      <c r="X325" s="39"/>
    </row>
    <row r="326" spans="5:24" ht="11.25" customHeight="1" x14ac:dyDescent="0.2">
      <c r="E326" s="165"/>
      <c r="F326" s="165"/>
      <c r="G326" s="39"/>
      <c r="K326" s="39"/>
      <c r="L326" s="39"/>
      <c r="Q326" s="357">
        <f>_xll.qlCalendarAdvance(Calendar,Q325,"1D","f")</f>
        <v>42432</v>
      </c>
      <c r="R326" s="233">
        <f>_xll.qlInterpolationInterpolate($N$1,Q326,TRUE)</f>
        <v>4.0728586491567078E-4</v>
      </c>
      <c r="W326" s="39"/>
      <c r="X326" s="39"/>
    </row>
    <row r="327" spans="5:24" ht="11.25" customHeight="1" x14ac:dyDescent="0.2">
      <c r="E327" s="165"/>
      <c r="F327" s="165"/>
      <c r="G327" s="39"/>
      <c r="K327" s="39"/>
      <c r="L327" s="39"/>
      <c r="Q327" s="357">
        <f>_xll.qlCalendarAdvance(Calendar,Q326,"1D","f")</f>
        <v>42433</v>
      </c>
      <c r="R327" s="233">
        <f>_xll.qlInterpolationInterpolate($N$1,Q327,TRUE)</f>
        <v>4.0748894783524569E-4</v>
      </c>
      <c r="W327" s="39"/>
      <c r="X327" s="39"/>
    </row>
    <row r="328" spans="5:24" ht="11.25" customHeight="1" x14ac:dyDescent="0.2">
      <c r="E328" s="165"/>
      <c r="F328" s="165"/>
      <c r="G328" s="39"/>
      <c r="K328" s="39"/>
      <c r="L328" s="39"/>
      <c r="Q328" s="357">
        <f>_xll.qlCalendarAdvance(Calendar,Q327,"1D","f")</f>
        <v>42436</v>
      </c>
      <c r="R328" s="233">
        <f>_xll.qlInterpolationInterpolate($N$1,Q328,TRUE)</f>
        <v>4.0810026632849967E-4</v>
      </c>
      <c r="W328" s="39"/>
      <c r="X328" s="39"/>
    </row>
    <row r="329" spans="5:24" ht="11.25" customHeight="1" x14ac:dyDescent="0.2">
      <c r="E329" s="165"/>
      <c r="F329" s="165"/>
      <c r="G329" s="39"/>
      <c r="K329" s="39"/>
      <c r="L329" s="39"/>
      <c r="Q329" s="357">
        <f>_xll.qlCalendarAdvance(Calendar,Q328,"1D","f")</f>
        <v>42437</v>
      </c>
      <c r="R329" s="233">
        <f>_xll.qlInterpolationInterpolate($N$1,Q329,TRUE)</f>
        <v>4.0830480097219353E-4</v>
      </c>
      <c r="W329" s="39"/>
      <c r="X329" s="39"/>
    </row>
    <row r="330" spans="5:24" ht="11.25" customHeight="1" x14ac:dyDescent="0.2">
      <c r="E330" s="165"/>
      <c r="F330" s="165"/>
      <c r="G330" s="39"/>
      <c r="K330" s="39"/>
      <c r="L330" s="39"/>
      <c r="Q330" s="357">
        <f>_xll.qlCalendarAdvance(Calendar,Q329,"1D","f")</f>
        <v>42438</v>
      </c>
      <c r="R330" s="233">
        <f>_xll.qlInterpolationInterpolate($N$1,Q330,TRUE)</f>
        <v>4.085097524727416E-4</v>
      </c>
      <c r="W330" s="39"/>
      <c r="X330" s="39"/>
    </row>
    <row r="331" spans="5:24" ht="11.25" customHeight="1" x14ac:dyDescent="0.2">
      <c r="E331" s="165"/>
      <c r="F331" s="165"/>
      <c r="G331" s="39"/>
      <c r="K331" s="39"/>
      <c r="L331" s="39"/>
      <c r="Q331" s="357">
        <f>_xll.qlCalendarAdvance(Calendar,Q330,"1D","f")</f>
        <v>42439</v>
      </c>
      <c r="R331" s="233">
        <f>_xll.qlInterpolationInterpolate($N$1,Q331,TRUE)</f>
        <v>4.0871514240047382E-4</v>
      </c>
      <c r="W331" s="39"/>
      <c r="X331" s="39"/>
    </row>
    <row r="332" spans="5:24" ht="11.25" customHeight="1" x14ac:dyDescent="0.2">
      <c r="E332" s="165"/>
      <c r="F332" s="165"/>
      <c r="G332" s="39"/>
      <c r="K332" s="39"/>
      <c r="L332" s="39"/>
      <c r="Q332" s="357">
        <f>_xll.qlCalendarAdvance(Calendar,Q331,"1D","f")</f>
        <v>42440</v>
      </c>
      <c r="R332" s="233">
        <f>_xll.qlInterpolationInterpolate($N$1,Q332,TRUE)</f>
        <v>4.0892099232572003E-4</v>
      </c>
      <c r="W332" s="39"/>
      <c r="X332" s="39"/>
    </row>
    <row r="333" spans="5:24" ht="11.25" customHeight="1" x14ac:dyDescent="0.2">
      <c r="E333" s="165"/>
      <c r="F333" s="165"/>
      <c r="G333" s="39"/>
      <c r="K333" s="39"/>
      <c r="L333" s="39"/>
      <c r="Q333" s="357">
        <f>_xll.qlCalendarAdvance(Calendar,Q332,"1D","f")</f>
        <v>42443</v>
      </c>
      <c r="R333" s="233">
        <f>_xll.qlInterpolationInterpolate($N$1,Q333,TRUE)</f>
        <v>4.0954151778984055E-4</v>
      </c>
      <c r="W333" s="39"/>
      <c r="X333" s="39"/>
    </row>
    <row r="334" spans="5:24" ht="11.25" customHeight="1" x14ac:dyDescent="0.2">
      <c r="E334" s="165"/>
      <c r="F334" s="165"/>
      <c r="G334" s="39"/>
      <c r="K334" s="39"/>
      <c r="L334" s="39"/>
      <c r="Q334" s="357">
        <f>_xll.qlCalendarAdvance(Calendar,Q333,"1D","f")</f>
        <v>42444</v>
      </c>
      <c r="R334" s="233">
        <f>_xll.qlInterpolationInterpolate($N$1,Q334,TRUE)</f>
        <v>4.0974942340844085E-4</v>
      </c>
      <c r="W334" s="39"/>
      <c r="X334" s="39"/>
    </row>
    <row r="335" spans="5:24" ht="11.25" customHeight="1" x14ac:dyDescent="0.2">
      <c r="E335" s="165"/>
      <c r="F335" s="165"/>
      <c r="G335" s="39"/>
      <c r="K335" s="39"/>
      <c r="L335" s="39"/>
      <c r="Q335" s="357">
        <f>_xll.qlCalendarAdvance(Calendar,Q334,"1D","f")</f>
        <v>42445</v>
      </c>
      <c r="R335" s="233">
        <f>_xll.qlInterpolationInterpolate($N$1,Q335,TRUE)</f>
        <v>4.0995789687620418E-4</v>
      </c>
      <c r="W335" s="39"/>
      <c r="X335" s="39"/>
    </row>
    <row r="336" spans="5:24" ht="11.25" customHeight="1" x14ac:dyDescent="0.2">
      <c r="E336" s="165"/>
      <c r="F336" s="165"/>
      <c r="G336" s="39"/>
      <c r="K336" s="39"/>
      <c r="L336" s="39"/>
      <c r="Q336" s="357">
        <f>_xll.qlCalendarAdvance(Calendar,Q335,"1D","f")</f>
        <v>42446</v>
      </c>
      <c r="R336" s="233">
        <f>_xll.qlInterpolationInterpolate($N$1,Q336,TRUE)</f>
        <v>4.1016694881238294E-4</v>
      </c>
      <c r="W336" s="39"/>
      <c r="X336" s="39"/>
    </row>
    <row r="337" spans="5:24" ht="11.25" customHeight="1" x14ac:dyDescent="0.2">
      <c r="E337" s="165"/>
      <c r="F337" s="165"/>
      <c r="G337" s="39"/>
      <c r="K337" s="39"/>
      <c r="L337" s="39"/>
      <c r="Q337" s="357">
        <f>_xll.qlCalendarAdvance(Calendar,Q336,"1D","f")</f>
        <v>42447</v>
      </c>
      <c r="R337" s="233">
        <f>_xll.qlInterpolationInterpolate($N$1,Q337,TRUE)</f>
        <v>4.1037654603191912E-4</v>
      </c>
      <c r="W337" s="39"/>
      <c r="X337" s="39"/>
    </row>
    <row r="338" spans="5:24" ht="11.25" customHeight="1" x14ac:dyDescent="0.2">
      <c r="E338" s="165"/>
      <c r="F338" s="165"/>
      <c r="G338" s="39"/>
      <c r="K338" s="39"/>
      <c r="L338" s="39"/>
      <c r="Q338" s="357">
        <f>_xll.qlCalendarAdvance(Calendar,Q337,"1D","f")</f>
        <v>42450</v>
      </c>
      <c r="R338" s="233">
        <f>_xll.qlInterpolationInterpolate($N$1,Q338,TRUE)</f>
        <v>4.1100816802931781E-4</v>
      </c>
      <c r="W338" s="39"/>
      <c r="X338" s="39"/>
    </row>
    <row r="339" spans="5:24" ht="11.25" customHeight="1" x14ac:dyDescent="0.2">
      <c r="E339" s="165"/>
      <c r="F339" s="165"/>
      <c r="G339" s="39"/>
      <c r="K339" s="39"/>
      <c r="L339" s="39"/>
      <c r="Q339" s="357">
        <f>_xll.qlCalendarAdvance(Calendar,Q338,"1D","f")</f>
        <v>42451</v>
      </c>
      <c r="R339" s="233">
        <f>_xll.qlInterpolationInterpolate($N$1,Q339,TRUE)</f>
        <v>4.112195050209292E-4</v>
      </c>
      <c r="W339" s="39"/>
      <c r="X339" s="39"/>
    </row>
    <row r="340" spans="5:24" ht="11.25" customHeight="1" x14ac:dyDescent="0.2">
      <c r="E340" s="165"/>
      <c r="F340" s="165"/>
      <c r="G340" s="39"/>
      <c r="K340" s="39"/>
      <c r="L340" s="39"/>
      <c r="Q340" s="357">
        <f>_xll.qlCalendarAdvance(Calendar,Q339,"1D","f")</f>
        <v>42452</v>
      </c>
      <c r="R340" s="233">
        <f>_xll.qlInterpolationInterpolate($N$1,Q340,TRUE)</f>
        <v>4.1143116661522072E-4</v>
      </c>
      <c r="W340" s="39"/>
      <c r="X340" s="39"/>
    </row>
    <row r="341" spans="5:24" ht="11.25" customHeight="1" x14ac:dyDescent="0.2">
      <c r="E341" s="165"/>
      <c r="F341" s="165"/>
      <c r="G341" s="39"/>
      <c r="K341" s="39"/>
      <c r="L341" s="39"/>
      <c r="Q341" s="357">
        <f>_xll.qlCalendarAdvance(Calendar,Q340,"1D","f")</f>
        <v>42453</v>
      </c>
      <c r="R341" s="233">
        <f>_xll.qlInterpolationInterpolate($N$1,Q341,TRUE)</f>
        <v>4.1164310867605693E-4</v>
      </c>
      <c r="W341" s="39"/>
      <c r="X341" s="39"/>
    </row>
    <row r="342" spans="5:24" ht="11.25" customHeight="1" x14ac:dyDescent="0.2">
      <c r="E342" s="165"/>
      <c r="F342" s="165"/>
      <c r="G342" s="39"/>
      <c r="K342" s="39"/>
      <c r="L342" s="39"/>
      <c r="Q342" s="357">
        <f>_xll.qlCalendarAdvance(Calendar,Q341,"1D","f")</f>
        <v>42458</v>
      </c>
      <c r="R342" s="233">
        <f>_xll.qlInterpolationInterpolate($N$1,Q342,TRUE)</f>
        <v>4.1270548121366681E-4</v>
      </c>
      <c r="W342" s="39"/>
      <c r="X342" s="39"/>
    </row>
    <row r="343" spans="5:24" ht="11.25" customHeight="1" x14ac:dyDescent="0.2">
      <c r="E343" s="165"/>
      <c r="F343" s="165"/>
      <c r="G343" s="39"/>
      <c r="K343" s="39"/>
      <c r="L343" s="39"/>
      <c r="Q343" s="357">
        <f>_xll.qlCalendarAdvance(Calendar,Q342,"1D","f")</f>
        <v>42459</v>
      </c>
      <c r="R343" s="233">
        <f>_xll.qlInterpolationInterpolate($N$1,Q343,TRUE)</f>
        <v>4.1291817921492634E-4</v>
      </c>
      <c r="W343" s="39"/>
      <c r="X343" s="39"/>
    </row>
    <row r="344" spans="5:24" ht="11.25" customHeight="1" x14ac:dyDescent="0.2">
      <c r="E344" s="165"/>
      <c r="F344" s="165"/>
      <c r="G344" s="39"/>
      <c r="K344" s="39"/>
      <c r="L344" s="39"/>
      <c r="Q344" s="357">
        <f>_xll.qlCalendarAdvance(Calendar,Q343,"1D","f")</f>
        <v>42460</v>
      </c>
      <c r="R344" s="233">
        <f>_xll.qlInterpolationInterpolate($N$1,Q344,TRUE)</f>
        <v>4.1313084872978225E-4</v>
      </c>
      <c r="W344" s="39"/>
      <c r="X344" s="39"/>
    </row>
    <row r="345" spans="5:24" ht="11.25" customHeight="1" x14ac:dyDescent="0.2">
      <c r="E345" s="165"/>
      <c r="F345" s="165"/>
      <c r="G345" s="39"/>
      <c r="K345" s="39"/>
      <c r="L345" s="39"/>
      <c r="Q345" s="357">
        <f>_xll.qlCalendarAdvance(Calendar,Q344,"1D","f")</f>
        <v>42461</v>
      </c>
      <c r="R345" s="233">
        <f>_xll.qlInterpolationInterpolate($N$1,Q345,TRUE)</f>
        <v>4.1334344562209916E-4</v>
      </c>
      <c r="W345" s="39"/>
      <c r="X345" s="39"/>
    </row>
    <row r="346" spans="5:24" ht="11.25" customHeight="1" x14ac:dyDescent="0.2">
      <c r="E346" s="165"/>
      <c r="F346" s="165"/>
      <c r="G346" s="39"/>
      <c r="K346" s="39"/>
      <c r="L346" s="39"/>
      <c r="Q346" s="357">
        <f>_xll.qlCalendarAdvance(Calendar,Q345,"1D","f")</f>
        <v>42464</v>
      </c>
      <c r="R346" s="233">
        <f>_xll.qlInterpolationInterpolate($N$1,Q346,TRUE)</f>
        <v>4.1398035920246095E-4</v>
      </c>
      <c r="W346" s="39"/>
      <c r="X346" s="39"/>
    </row>
    <row r="347" spans="5:24" ht="11.25" customHeight="1" x14ac:dyDescent="0.2">
      <c r="E347" s="165"/>
      <c r="F347" s="165"/>
      <c r="G347" s="39"/>
      <c r="K347" s="39"/>
      <c r="L347" s="39"/>
      <c r="Q347" s="357">
        <f>_xll.qlCalendarAdvance(Calendar,Q346,"1D","f")</f>
        <v>42465</v>
      </c>
      <c r="R347" s="233">
        <f>_xll.qlInterpolationInterpolate($N$1,Q347,TRUE)</f>
        <v>4.1419222424326704E-4</v>
      </c>
      <c r="W347" s="39"/>
      <c r="X347" s="39"/>
    </row>
    <row r="348" spans="5:24" ht="11.25" customHeight="1" x14ac:dyDescent="0.2">
      <c r="E348" s="165"/>
      <c r="F348" s="165"/>
      <c r="G348" s="39"/>
      <c r="K348" s="39"/>
      <c r="L348" s="39"/>
      <c r="Q348" s="357">
        <f>_xll.qlCalendarAdvance(Calendar,Q347,"1D","f")</f>
        <v>42466</v>
      </c>
      <c r="R348" s="233">
        <f>_xll.qlInterpolationInterpolate($N$1,Q348,TRUE)</f>
        <v>4.1440379598085673E-4</v>
      </c>
      <c r="W348" s="39"/>
      <c r="X348" s="39"/>
    </row>
    <row r="349" spans="5:24" ht="11.25" customHeight="1" x14ac:dyDescent="0.2">
      <c r="E349" s="165"/>
      <c r="F349" s="165"/>
      <c r="G349" s="39"/>
      <c r="K349" s="39"/>
      <c r="L349" s="39"/>
      <c r="Q349" s="357">
        <f>_xll.qlCalendarAdvance(Calendar,Q348,"1D","f")</f>
        <v>42467</v>
      </c>
      <c r="R349" s="233">
        <f>_xll.qlInterpolationInterpolate($N$1,Q349,TRUE)</f>
        <v>4.1461503027909468E-4</v>
      </c>
      <c r="W349" s="39"/>
      <c r="X349" s="39"/>
    </row>
    <row r="350" spans="5:24" ht="11.25" customHeight="1" x14ac:dyDescent="0.2">
      <c r="E350" s="165"/>
      <c r="F350" s="165"/>
      <c r="G350" s="39"/>
      <c r="K350" s="39"/>
      <c r="L350" s="39"/>
      <c r="Q350" s="357">
        <f>_xll.qlCalendarAdvance(Calendar,Q349,"1D","f")</f>
        <v>42468</v>
      </c>
      <c r="R350" s="233">
        <f>_xll.qlInterpolationInterpolate($N$1,Q350,TRUE)</f>
        <v>4.1482588300184527E-4</v>
      </c>
      <c r="W350" s="39"/>
      <c r="X350" s="39"/>
    </row>
    <row r="351" spans="5:24" ht="11.25" customHeight="1" x14ac:dyDescent="0.2">
      <c r="E351" s="165"/>
      <c r="F351" s="165"/>
      <c r="G351" s="39"/>
      <c r="K351" s="39"/>
      <c r="L351" s="39"/>
      <c r="Q351" s="357">
        <f>_xll.qlCalendarAdvance(Calendar,Q350,"1D","f")</f>
        <v>42471</v>
      </c>
      <c r="R351" s="233">
        <f>_xll.qlInterpolationInterpolate($N$1,Q351,TRUE)</f>
        <v>4.1545571035581878E-4</v>
      </c>
      <c r="W351" s="39"/>
      <c r="X351" s="39"/>
    </row>
    <row r="352" spans="5:24" ht="11.25" customHeight="1" x14ac:dyDescent="0.2">
      <c r="E352" s="165"/>
      <c r="F352" s="165"/>
      <c r="G352" s="39"/>
      <c r="K352" s="39"/>
      <c r="L352" s="39"/>
      <c r="Q352" s="357">
        <f>_xll.qlCalendarAdvance(Calendar,Q351,"1D","f")</f>
        <v>42472</v>
      </c>
      <c r="R352" s="233">
        <f>_xll.qlInterpolationInterpolate($N$1,Q352,TRUE)</f>
        <v>4.1566459541526559E-4</v>
      </c>
      <c r="W352" s="39"/>
      <c r="X352" s="39"/>
    </row>
    <row r="353" spans="5:24" ht="11.25" customHeight="1" x14ac:dyDescent="0.2">
      <c r="E353" s="165"/>
      <c r="F353" s="165"/>
      <c r="G353" s="39"/>
      <c r="K353" s="39"/>
      <c r="L353" s="39"/>
      <c r="Q353" s="357">
        <f>_xll.qlCalendarAdvance(Calendar,Q352,"1D","f")</f>
        <v>42473</v>
      </c>
      <c r="R353" s="233">
        <f>_xll.qlInterpolationInterpolate($N$1,Q353,TRUE)</f>
        <v>4.1587287821854782E-4</v>
      </c>
      <c r="W353" s="39"/>
      <c r="X353" s="39"/>
    </row>
    <row r="354" spans="5:24" ht="11.25" customHeight="1" x14ac:dyDescent="0.2">
      <c r="E354" s="165"/>
      <c r="F354" s="165"/>
      <c r="G354" s="39"/>
      <c r="K354" s="39"/>
      <c r="L354" s="39"/>
      <c r="Q354" s="357">
        <f>_xll.qlCalendarAdvance(Calendar,Q353,"1D","f")</f>
        <v>42474</v>
      </c>
      <c r="R354" s="233">
        <f>_xll.qlInterpolationInterpolate($N$1,Q354,TRUE)</f>
        <v>4.1608051462952995E-4</v>
      </c>
      <c r="W354" s="39"/>
      <c r="X354" s="39"/>
    </row>
    <row r="355" spans="5:24" ht="11.25" customHeight="1" x14ac:dyDescent="0.2">
      <c r="E355" s="165"/>
      <c r="F355" s="165"/>
      <c r="G355" s="39"/>
      <c r="K355" s="39"/>
      <c r="L355" s="39"/>
      <c r="Q355" s="357">
        <f>_xll.qlCalendarAdvance(Calendar,Q354,"1D","f")</f>
        <v>42475</v>
      </c>
      <c r="R355" s="233">
        <f>_xll.qlInterpolationInterpolate($N$1,Q355,TRUE)</f>
        <v>4.1628746051207655E-4</v>
      </c>
      <c r="W355" s="39"/>
      <c r="X355" s="39"/>
    </row>
    <row r="356" spans="5:24" ht="11.25" customHeight="1" x14ac:dyDescent="0.2">
      <c r="E356" s="165"/>
      <c r="F356" s="165"/>
      <c r="G356" s="39"/>
      <c r="K356" s="39"/>
      <c r="L356" s="39"/>
      <c r="Q356" s="357">
        <f>_xll.qlCalendarAdvance(Calendar,Q355,"1D","f")</f>
        <v>42478</v>
      </c>
      <c r="R356" s="233">
        <f>_xll.qlInterpolationInterpolate($N$1,Q356,TRUE)</f>
        <v>4.1690371362774852E-4</v>
      </c>
      <c r="W356" s="39"/>
      <c r="X356" s="39"/>
    </row>
    <row r="357" spans="5:24" ht="11.25" customHeight="1" x14ac:dyDescent="0.2">
      <c r="E357" s="165"/>
      <c r="F357" s="165"/>
      <c r="G357" s="39"/>
      <c r="K357" s="39"/>
      <c r="L357" s="39"/>
      <c r="Q357" s="357">
        <f>_xll.qlCalendarAdvance(Calendar,Q356,"1D","f")</f>
        <v>42479</v>
      </c>
      <c r="R357" s="233">
        <f>_xll.qlInterpolationInterpolate($N$1,Q357,TRUE)</f>
        <v>4.1710745603519832E-4</v>
      </c>
      <c r="W357" s="39"/>
      <c r="X357" s="39"/>
    </row>
    <row r="358" spans="5:24" ht="11.25" customHeight="1" x14ac:dyDescent="0.2">
      <c r="E358" s="165"/>
      <c r="F358" s="165"/>
      <c r="G358" s="39"/>
      <c r="K358" s="39"/>
      <c r="L358" s="39"/>
      <c r="Q358" s="357">
        <f>_xll.qlCalendarAdvance(Calendar,Q357,"1D","f")</f>
        <v>42480</v>
      </c>
      <c r="R358" s="233">
        <f>_xll.qlInterpolationInterpolate($N$1,Q358,TRUE)</f>
        <v>4.1731028723353524E-4</v>
      </c>
      <c r="W358" s="39"/>
      <c r="X358" s="39"/>
    </row>
    <row r="359" spans="5:24" ht="11.25" customHeight="1" x14ac:dyDescent="0.2">
      <c r="E359" s="165"/>
      <c r="F359" s="165"/>
      <c r="G359" s="39"/>
      <c r="K359" s="39"/>
      <c r="L359" s="39"/>
      <c r="Q359" s="357">
        <f>_xll.qlCalendarAdvance(Calendar,Q358,"1D","f")</f>
        <v>42481</v>
      </c>
      <c r="R359" s="233">
        <f>_xll.qlInterpolationInterpolate($N$1,Q359,TRUE)</f>
        <v>4.1751216308662389E-4</v>
      </c>
      <c r="W359" s="39"/>
      <c r="X359" s="39"/>
    </row>
    <row r="360" spans="5:24" ht="11.25" customHeight="1" x14ac:dyDescent="0.2">
      <c r="E360" s="165"/>
      <c r="F360" s="165"/>
      <c r="G360" s="39"/>
      <c r="K360" s="39"/>
      <c r="L360" s="39"/>
      <c r="Q360" s="357">
        <f>_xll.qlCalendarAdvance(Calendar,Q359,"1D","f")</f>
        <v>42482</v>
      </c>
      <c r="R360" s="233">
        <f>_xll.qlInterpolationInterpolate($N$1,Q360,TRUE)</f>
        <v>4.1771303945832875E-4</v>
      </c>
      <c r="W360" s="39"/>
      <c r="X360" s="39"/>
    </row>
    <row r="361" spans="5:24" ht="11.25" customHeight="1" x14ac:dyDescent="0.2">
      <c r="E361" s="165"/>
      <c r="F361" s="165"/>
      <c r="G361" s="39"/>
      <c r="K361" s="39"/>
      <c r="L361" s="39"/>
      <c r="Q361" s="357">
        <f>_xll.qlCalendarAdvance(Calendar,Q360,"1D","f")</f>
        <v>42485</v>
      </c>
      <c r="R361" s="233">
        <f>_xll.qlInterpolationInterpolate($N$1,Q361,TRUE)</f>
        <v>4.1830923032378593E-4</v>
      </c>
      <c r="W361" s="39"/>
      <c r="X361" s="39"/>
    </row>
    <row r="362" spans="5:24" ht="11.25" customHeight="1" x14ac:dyDescent="0.2">
      <c r="E362" s="165"/>
      <c r="F362" s="165"/>
      <c r="G362" s="39"/>
      <c r="K362" s="39"/>
      <c r="L362" s="39"/>
      <c r="Q362" s="357">
        <f>_xll.qlCalendarAdvance(Calendar,Q361,"1D","f")</f>
        <v>42486</v>
      </c>
      <c r="R362" s="233">
        <f>_xll.qlInterpolationInterpolate($N$1,Q362,TRUE)</f>
        <v>4.1850566740860099E-4</v>
      </c>
      <c r="W362" s="39"/>
      <c r="X362" s="39"/>
    </row>
    <row r="363" spans="5:24" ht="11.25" customHeight="1" x14ac:dyDescent="0.2">
      <c r="E363" s="165"/>
      <c r="F363" s="165"/>
      <c r="G363" s="39"/>
      <c r="K363" s="39"/>
      <c r="L363" s="39"/>
      <c r="Q363" s="357">
        <f>_xll.qlCalendarAdvance(Calendar,Q362,"1D","f")</f>
        <v>42487</v>
      </c>
      <c r="R363" s="233">
        <f>_xll.qlInterpolationInterpolate($N$1,Q363,TRUE)</f>
        <v>4.1870088433135493E-4</v>
      </c>
      <c r="W363" s="39"/>
      <c r="X363" s="39"/>
    </row>
    <row r="364" spans="5:24" ht="11.25" customHeight="1" x14ac:dyDescent="0.2">
      <c r="E364" s="165"/>
      <c r="F364" s="165"/>
      <c r="G364" s="39"/>
      <c r="K364" s="39"/>
      <c r="L364" s="39"/>
      <c r="Q364" s="357">
        <f>_xll.qlCalendarAdvance(Calendar,Q363,"1D","f")</f>
        <v>42488</v>
      </c>
      <c r="R364" s="233">
        <f>_xll.qlInterpolationInterpolate($N$1,Q364,TRUE)</f>
        <v>4.188948369559123E-4</v>
      </c>
      <c r="W364" s="39"/>
      <c r="X364" s="39"/>
    </row>
    <row r="365" spans="5:24" ht="11.25" customHeight="1" x14ac:dyDescent="0.2">
      <c r="E365" s="165"/>
      <c r="F365" s="165"/>
      <c r="G365" s="39"/>
      <c r="K365" s="39"/>
      <c r="L365" s="39"/>
      <c r="Q365" s="357">
        <f>_xll.qlCalendarAdvance(Calendar,Q364,"1D","f")</f>
        <v>42489</v>
      </c>
      <c r="R365" s="233">
        <f>_xll.qlInterpolationInterpolate($N$1,Q365,TRUE)</f>
        <v>4.1908748114613764E-4</v>
      </c>
      <c r="W365" s="39"/>
      <c r="X365" s="39"/>
    </row>
    <row r="366" spans="5:24" ht="11.25" customHeight="1" x14ac:dyDescent="0.2">
      <c r="E366" s="165"/>
      <c r="F366" s="165"/>
      <c r="G366" s="39"/>
      <c r="K366" s="39"/>
      <c r="L366" s="39"/>
      <c r="Q366" s="357">
        <f>_xll.qlCalendarAdvance(Calendar,Q365,"1D","f")</f>
        <v>42492</v>
      </c>
      <c r="R366" s="233">
        <f>_xll.qlInterpolationInterpolate($N$1,Q366,TRUE)</f>
        <v>4.1965712174946683E-4</v>
      </c>
      <c r="W366" s="39"/>
      <c r="X366" s="39"/>
    </row>
    <row r="367" spans="5:24" ht="11.25" customHeight="1" x14ac:dyDescent="0.2">
      <c r="E367" s="165"/>
      <c r="F367" s="165"/>
      <c r="G367" s="39"/>
      <c r="K367" s="39"/>
      <c r="L367" s="39"/>
      <c r="Q367" s="357">
        <f>_xll.qlCalendarAdvance(Calendar,Q366,"1D","f")</f>
        <v>42493</v>
      </c>
      <c r="R367" s="233">
        <f>_xll.qlInterpolationInterpolate($N$1,Q367,TRUE)</f>
        <v>4.1984409084100941E-4</v>
      </c>
      <c r="W367" s="39"/>
      <c r="X367" s="39"/>
    </row>
    <row r="368" spans="5:24" ht="11.25" customHeight="1" x14ac:dyDescent="0.2">
      <c r="E368" s="165"/>
      <c r="F368" s="165"/>
      <c r="G368" s="39"/>
      <c r="K368" s="39"/>
      <c r="L368" s="39"/>
      <c r="Q368" s="357">
        <f>_xll.qlCalendarAdvance(Calendar,Q367,"1D","f")</f>
        <v>42494</v>
      </c>
      <c r="R368" s="233">
        <f>_xll.qlInterpolationInterpolate($N$1,Q368,TRUE)</f>
        <v>4.2002953081754263E-4</v>
      </c>
      <c r="W368" s="39"/>
      <c r="X368" s="39"/>
    </row>
    <row r="369" spans="5:24" ht="11.25" customHeight="1" x14ac:dyDescent="0.2">
      <c r="E369" s="165"/>
      <c r="F369" s="165"/>
      <c r="G369" s="39"/>
      <c r="K369" s="39"/>
      <c r="L369" s="39"/>
      <c r="Q369" s="357">
        <f>_xll.qlCalendarAdvance(Calendar,Q368,"1D","f")</f>
        <v>42495</v>
      </c>
      <c r="R369" s="233">
        <f>_xll.qlInterpolationInterpolate($N$1,Q369,TRUE)</f>
        <v>4.2021339754293098E-4</v>
      </c>
      <c r="W369" s="39"/>
      <c r="X369" s="39"/>
    </row>
    <row r="370" spans="5:24" ht="11.25" customHeight="1" x14ac:dyDescent="0.2">
      <c r="E370" s="165"/>
      <c r="F370" s="165"/>
      <c r="G370" s="39"/>
      <c r="K370" s="39"/>
      <c r="L370" s="39"/>
      <c r="Q370" s="357">
        <f>_xll.qlCalendarAdvance(Calendar,Q369,"1D","f")</f>
        <v>42496</v>
      </c>
      <c r="R370" s="233">
        <f>_xll.qlInterpolationInterpolate($N$1,Q370,TRUE)</f>
        <v>4.2039564688103908E-4</v>
      </c>
      <c r="W370" s="39"/>
      <c r="X370" s="39"/>
    </row>
    <row r="371" spans="5:24" ht="11.25" customHeight="1" x14ac:dyDescent="0.2">
      <c r="E371" s="165"/>
      <c r="F371" s="165"/>
      <c r="G371" s="39"/>
      <c r="K371" s="39"/>
      <c r="L371" s="39"/>
      <c r="Q371" s="357">
        <f>_xll.qlCalendarAdvance(Calendar,Q370,"1D","f")</f>
        <v>42499</v>
      </c>
      <c r="R371" s="233">
        <f>_xll.qlInterpolationInterpolate($N$1,Q371,TRUE)</f>
        <v>4.2093224921032707E-4</v>
      </c>
      <c r="W371" s="39"/>
      <c r="X371" s="39"/>
    </row>
    <row r="372" spans="5:24" ht="11.25" customHeight="1" x14ac:dyDescent="0.2">
      <c r="E372" s="165"/>
      <c r="F372" s="165"/>
      <c r="G372" s="39"/>
      <c r="K372" s="39"/>
      <c r="L372" s="39"/>
      <c r="Q372" s="357">
        <f>_xll.qlCalendarAdvance(Calendar,Q371,"1D","f")</f>
        <v>42500</v>
      </c>
      <c r="R372" s="233">
        <f>_xll.qlInterpolationInterpolate($N$1,Q372,TRUE)</f>
        <v>4.2110758763795939E-4</v>
      </c>
      <c r="W372" s="39"/>
      <c r="X372" s="39"/>
    </row>
    <row r="373" spans="5:24" ht="11.25" customHeight="1" x14ac:dyDescent="0.2">
      <c r="E373" s="165"/>
      <c r="F373" s="165"/>
      <c r="G373" s="39"/>
      <c r="K373" s="39"/>
      <c r="L373" s="39"/>
      <c r="Q373" s="357">
        <f>_xll.qlCalendarAdvance(Calendar,Q372,"1D","f")</f>
        <v>42501</v>
      </c>
      <c r="R373" s="233">
        <f>_xll.qlInterpolationInterpolate($N$1,Q373,TRUE)</f>
        <v>4.212810879976341E-4</v>
      </c>
      <c r="W373" s="39"/>
      <c r="X373" s="39"/>
    </row>
    <row r="374" spans="5:24" ht="11.25" customHeight="1" x14ac:dyDescent="0.2">
      <c r="E374" s="165"/>
      <c r="F374" s="165"/>
      <c r="G374" s="39"/>
      <c r="K374" s="39"/>
      <c r="L374" s="39"/>
      <c r="Q374" s="357">
        <f>_xll.qlCalendarAdvance(Calendar,Q373,"1D","f")</f>
        <v>42502</v>
      </c>
      <c r="R374" s="233">
        <f>_xll.qlInterpolationInterpolate($N$1,Q374,TRUE)</f>
        <v>4.2145270615321571E-4</v>
      </c>
      <c r="W374" s="39"/>
      <c r="X374" s="39"/>
    </row>
    <row r="375" spans="5:24" ht="11.25" customHeight="1" x14ac:dyDescent="0.2">
      <c r="E375" s="165"/>
      <c r="F375" s="165"/>
      <c r="G375" s="39"/>
      <c r="K375" s="39"/>
      <c r="L375" s="39"/>
      <c r="Q375" s="357">
        <f>_xll.qlCalendarAdvance(Calendar,Q374,"1D","f")</f>
        <v>42503</v>
      </c>
      <c r="R375" s="233">
        <f>_xll.qlInterpolationInterpolate($N$1,Q375,TRUE)</f>
        <v>4.2162239796856882E-4</v>
      </c>
      <c r="W375" s="39"/>
      <c r="X375" s="39"/>
    </row>
    <row r="376" spans="5:24" ht="11.25" customHeight="1" x14ac:dyDescent="0.2">
      <c r="E376" s="165"/>
      <c r="F376" s="165"/>
      <c r="G376" s="39"/>
      <c r="K376" s="39"/>
      <c r="L376" s="39"/>
      <c r="Q376" s="357">
        <f>_xll.qlCalendarAdvance(Calendar,Q375,"1D","f")</f>
        <v>42506</v>
      </c>
      <c r="R376" s="233">
        <f>_xll.qlInterpolationInterpolate($N$1,Q376,TRUE)</f>
        <v>4.2211947401190231E-4</v>
      </c>
      <c r="W376" s="39"/>
      <c r="X376" s="39"/>
    </row>
    <row r="377" spans="5:24" ht="11.25" customHeight="1" x14ac:dyDescent="0.2">
      <c r="E377" s="165"/>
      <c r="F377" s="165"/>
      <c r="G377" s="39"/>
      <c r="K377" s="39"/>
      <c r="L377" s="39"/>
      <c r="Q377" s="357">
        <f>_xll.qlCalendarAdvance(Calendar,Q376,"1D","f")</f>
        <v>42507</v>
      </c>
      <c r="R377" s="233">
        <f>_xll.qlInterpolationInterpolate($N$1,Q377,TRUE)</f>
        <v>4.2228101910498663E-4</v>
      </c>
      <c r="W377" s="39"/>
      <c r="X377" s="39"/>
    </row>
    <row r="378" spans="5:24" ht="11.25" customHeight="1" x14ac:dyDescent="0.2">
      <c r="E378" s="165"/>
      <c r="F378" s="165"/>
      <c r="G378" s="39"/>
      <c r="K378" s="39"/>
      <c r="L378" s="39"/>
      <c r="Q378" s="357">
        <f>_xll.qlCalendarAdvance(Calendar,Q377,"1D","f")</f>
        <v>42508</v>
      </c>
      <c r="R378" s="233">
        <f>_xll.qlInterpolationInterpolate($N$1,Q378,TRUE)</f>
        <v>4.2244041717716516E-4</v>
      </c>
      <c r="W378" s="39"/>
      <c r="X378" s="39"/>
    </row>
    <row r="379" spans="5:24" ht="11.25" customHeight="1" x14ac:dyDescent="0.2">
      <c r="E379" s="165"/>
      <c r="F379" s="165"/>
      <c r="G379" s="39"/>
      <c r="K379" s="39"/>
      <c r="L379" s="39"/>
      <c r="Q379" s="357">
        <f>_xll.qlCalendarAdvance(Calendar,Q378,"1D","f")</f>
        <v>42509</v>
      </c>
      <c r="R379" s="233">
        <f>_xll.qlInterpolationInterpolate($N$1,Q379,TRUE)</f>
        <v>4.2259762409230228E-4</v>
      </c>
      <c r="W379" s="39"/>
      <c r="X379" s="39"/>
    </row>
    <row r="380" spans="5:24" ht="11.25" customHeight="1" x14ac:dyDescent="0.2">
      <c r="E380" s="165"/>
      <c r="F380" s="165"/>
      <c r="G380" s="39"/>
      <c r="K380" s="39"/>
      <c r="L380" s="39"/>
      <c r="Q380" s="357">
        <f>_xll.qlCalendarAdvance(Calendar,Q379,"1D","f")</f>
        <v>42510</v>
      </c>
      <c r="R380" s="233">
        <f>_xll.qlInterpolationInterpolate($N$1,Q380,TRUE)</f>
        <v>4.2275259571426268E-4</v>
      </c>
      <c r="W380" s="39"/>
      <c r="X380" s="39"/>
    </row>
    <row r="381" spans="5:24" ht="11.25" customHeight="1" x14ac:dyDescent="0.2">
      <c r="E381" s="165"/>
      <c r="F381" s="165"/>
      <c r="G381" s="39"/>
      <c r="K381" s="39"/>
      <c r="L381" s="39"/>
      <c r="Q381" s="357">
        <f>_xll.qlCalendarAdvance(Calendar,Q380,"1D","f")</f>
        <v>42513</v>
      </c>
      <c r="R381" s="233">
        <f>_xll.qlInterpolationInterpolate($N$1,Q381,TRUE)</f>
        <v>4.2320365745972846E-4</v>
      </c>
      <c r="W381" s="39"/>
      <c r="X381" s="39"/>
    </row>
    <row r="382" spans="5:24" ht="11.25" customHeight="1" x14ac:dyDescent="0.2">
      <c r="E382" s="165"/>
      <c r="F382" s="165"/>
      <c r="G382" s="39"/>
      <c r="K382" s="39"/>
      <c r="L382" s="39"/>
      <c r="Q382" s="357">
        <f>_xll.qlCalendarAdvance(Calendar,Q381,"1D","f")</f>
        <v>42514</v>
      </c>
      <c r="R382" s="233">
        <f>_xll.qlInterpolationInterpolate($N$1,Q382,TRUE)</f>
        <v>4.2334924654762704E-4</v>
      </c>
      <c r="W382" s="39"/>
      <c r="X382" s="39"/>
    </row>
    <row r="383" spans="5:24" ht="11.25" customHeight="1" x14ac:dyDescent="0.2">
      <c r="E383" s="165"/>
      <c r="F383" s="165"/>
      <c r="G383" s="39"/>
      <c r="K383" s="39"/>
      <c r="L383" s="39"/>
      <c r="Q383" s="357">
        <f>_xll.qlCalendarAdvance(Calendar,Q382,"1D","f")</f>
        <v>42515</v>
      </c>
      <c r="R383" s="233">
        <f>_xll.qlInterpolationInterpolate($N$1,Q383,TRUE)</f>
        <v>4.2349237966167154E-4</v>
      </c>
      <c r="W383" s="39"/>
      <c r="X383" s="39"/>
    </row>
    <row r="384" spans="5:24" ht="11.25" customHeight="1" x14ac:dyDescent="0.2">
      <c r="E384" s="165"/>
      <c r="F384" s="165"/>
      <c r="G384" s="39"/>
      <c r="K384" s="39"/>
      <c r="L384" s="39"/>
      <c r="Q384" s="357">
        <f>_xll.qlCalendarAdvance(Calendar,Q383,"1D","f")</f>
        <v>42516</v>
      </c>
      <c r="R384" s="233">
        <f>_xll.qlInterpolationInterpolate($N$1,Q384,TRUE)</f>
        <v>4.2363301266572646E-4</v>
      </c>
      <c r="W384" s="39"/>
      <c r="X384" s="39"/>
    </row>
    <row r="385" spans="5:24" ht="11.25" customHeight="1" x14ac:dyDescent="0.2">
      <c r="E385" s="165"/>
      <c r="F385" s="165"/>
      <c r="G385" s="39"/>
      <c r="K385" s="39"/>
      <c r="L385" s="39"/>
      <c r="Q385" s="357">
        <f>_xll.qlCalendarAdvance(Calendar,Q384,"1D","f")</f>
        <v>42517</v>
      </c>
      <c r="R385" s="233">
        <f>_xll.qlInterpolationInterpolate($N$1,Q385,TRUE)</f>
        <v>4.237711014236564E-4</v>
      </c>
      <c r="W385" s="39"/>
      <c r="X385" s="39"/>
    </row>
    <row r="386" spans="5:24" ht="11.25" customHeight="1" x14ac:dyDescent="0.2">
      <c r="E386" s="165"/>
      <c r="F386" s="165"/>
      <c r="G386" s="39"/>
      <c r="K386" s="39"/>
      <c r="L386" s="39"/>
      <c r="Q386" s="357">
        <f>_xll.qlCalendarAdvance(Calendar,Q385,"1D","f")</f>
        <v>42520</v>
      </c>
      <c r="R386" s="233">
        <f>_xll.qlInterpolationInterpolate($N$1,Q386,TRUE)</f>
        <v>4.2416966085934122E-4</v>
      </c>
      <c r="W386" s="39"/>
      <c r="X386" s="39"/>
    </row>
    <row r="387" spans="5:24" ht="11.25" customHeight="1" x14ac:dyDescent="0.2">
      <c r="E387" s="165"/>
      <c r="F387" s="165"/>
      <c r="G387" s="39"/>
      <c r="K387" s="39"/>
      <c r="L387" s="39"/>
      <c r="Q387" s="357">
        <f>_xll.qlCalendarAdvance(Calendar,Q386,"1D","f")</f>
        <v>42521</v>
      </c>
      <c r="R387" s="233">
        <f>_xll.qlInterpolationInterpolate($N$1,Q387,TRUE)</f>
        <v>4.2429713127141639E-4</v>
      </c>
      <c r="W387" s="39"/>
      <c r="X387" s="39"/>
    </row>
    <row r="388" spans="5:24" ht="11.25" customHeight="1" x14ac:dyDescent="0.2">
      <c r="E388" s="165"/>
      <c r="F388" s="165"/>
      <c r="G388" s="39"/>
      <c r="K388" s="39"/>
      <c r="L388" s="39"/>
      <c r="Q388" s="357">
        <f>_xll.qlCalendarAdvance(Calendar,Q387,"1D","f")</f>
        <v>42522</v>
      </c>
      <c r="R388" s="233">
        <f>_xll.qlInterpolationInterpolate($N$1,Q388,TRUE)</f>
        <v>4.2442183675668913E-4</v>
      </c>
      <c r="W388" s="39"/>
      <c r="X388" s="39"/>
    </row>
    <row r="389" spans="5:24" ht="11.25" customHeight="1" x14ac:dyDescent="0.2">
      <c r="E389" s="165"/>
      <c r="F389" s="165"/>
      <c r="G389" s="39"/>
      <c r="K389" s="39"/>
      <c r="L389" s="39"/>
      <c r="Q389" s="357">
        <f>_xll.qlCalendarAdvance(Calendar,Q388,"1D","f")</f>
        <v>42523</v>
      </c>
      <c r="R389" s="233">
        <f>_xll.qlInterpolationInterpolate($N$1,Q389,TRUE)</f>
        <v>4.245437331790241E-4</v>
      </c>
      <c r="W389" s="39"/>
      <c r="X389" s="39"/>
    </row>
    <row r="390" spans="5:24" ht="11.25" customHeight="1" x14ac:dyDescent="0.2">
      <c r="E390" s="165"/>
      <c r="F390" s="165"/>
      <c r="G390" s="39"/>
      <c r="K390" s="39"/>
      <c r="L390" s="39"/>
      <c r="Q390" s="357">
        <f>_xll.qlCalendarAdvance(Calendar,Q389,"1D","f")</f>
        <v>42524</v>
      </c>
      <c r="R390" s="233">
        <f>_xll.qlInterpolationInterpolate($N$1,Q390,TRUE)</f>
        <v>4.246627764022858E-4</v>
      </c>
      <c r="W390" s="39"/>
      <c r="X390" s="39"/>
    </row>
    <row r="391" spans="5:24" ht="11.25" customHeight="1" x14ac:dyDescent="0.2">
      <c r="E391" s="165"/>
      <c r="F391" s="165"/>
      <c r="G391" s="39"/>
      <c r="K391" s="39"/>
      <c r="L391" s="39"/>
      <c r="Q391" s="357">
        <f>_xll.qlCalendarAdvance(Calendar,Q390,"1D","f")</f>
        <v>42527</v>
      </c>
      <c r="R391" s="233">
        <f>_xll.qlInterpolationInterpolate($N$1,Q391,TRUE)</f>
        <v>4.2500234551627646E-4</v>
      </c>
      <c r="W391" s="39"/>
      <c r="X391" s="39"/>
    </row>
    <row r="392" spans="5:24" ht="11.25" customHeight="1" x14ac:dyDescent="0.2">
      <c r="E392" s="165"/>
      <c r="F392" s="165"/>
      <c r="G392" s="39"/>
      <c r="K392" s="39"/>
      <c r="L392" s="39"/>
      <c r="Q392" s="357">
        <f>_xll.qlCalendarAdvance(Calendar,Q391,"1D","f")</f>
        <v>42528</v>
      </c>
      <c r="R392" s="233">
        <f>_xll.qlInterpolationInterpolate($N$1,Q392,TRUE)</f>
        <v>4.2510953458189038E-4</v>
      </c>
      <c r="W392" s="39"/>
      <c r="X392" s="39"/>
    </row>
    <row r="393" spans="5:24" ht="11.25" customHeight="1" x14ac:dyDescent="0.2">
      <c r="E393" s="165"/>
      <c r="F393" s="165"/>
      <c r="G393" s="39"/>
      <c r="K393" s="39"/>
      <c r="L393" s="39"/>
      <c r="Q393" s="357">
        <f>_xll.qlCalendarAdvance(Calendar,Q392,"1D","f")</f>
        <v>42529</v>
      </c>
      <c r="R393" s="233">
        <f>_xll.qlInterpolationInterpolate($N$1,Q393,TRUE)</f>
        <v>4.2521364976775368E-4</v>
      </c>
      <c r="W393" s="39"/>
      <c r="X393" s="39"/>
    </row>
    <row r="394" spans="5:24" ht="11.25" customHeight="1" x14ac:dyDescent="0.2">
      <c r="E394" s="165"/>
      <c r="F394" s="165"/>
      <c r="G394" s="39"/>
      <c r="K394" s="39"/>
      <c r="L394" s="39"/>
      <c r="Q394" s="357">
        <f>_xll.qlCalendarAdvance(Calendar,Q393,"1D","f")</f>
        <v>42530</v>
      </c>
      <c r="R394" s="233">
        <f>_xll.qlInterpolationInterpolate($N$1,Q394,TRUE)</f>
        <v>4.2531464693773091E-4</v>
      </c>
      <c r="W394" s="39"/>
      <c r="X394" s="39"/>
    </row>
    <row r="395" spans="5:24" ht="11.25" customHeight="1" x14ac:dyDescent="0.2">
      <c r="E395" s="165"/>
      <c r="F395" s="165"/>
      <c r="G395" s="39"/>
      <c r="K395" s="39"/>
      <c r="L395" s="39"/>
      <c r="Q395" s="357">
        <f>_xll.qlCalendarAdvance(Calendar,Q394,"1D","f")</f>
        <v>42531</v>
      </c>
      <c r="R395" s="233">
        <f>_xll.qlInterpolationInterpolate($N$1,Q395,TRUE)</f>
        <v>4.2541248195568664E-4</v>
      </c>
      <c r="W395" s="39"/>
      <c r="X395" s="39"/>
    </row>
    <row r="396" spans="5:24" ht="11.25" customHeight="1" x14ac:dyDescent="0.2">
      <c r="E396" s="165"/>
      <c r="F396" s="165"/>
      <c r="G396" s="39"/>
      <c r="K396" s="39"/>
      <c r="L396" s="39"/>
      <c r="Q396" s="357">
        <f>_xll.qlCalendarAdvance(Calendar,Q395,"1D","f")</f>
        <v>42534</v>
      </c>
      <c r="R396" s="233">
        <f>_xll.qlInterpolationInterpolate($N$1,Q396,TRUE)</f>
        <v>4.2568657273606993E-4</v>
      </c>
      <c r="W396" s="39"/>
      <c r="X396" s="39"/>
    </row>
    <row r="397" spans="5:24" ht="11.25" customHeight="1" x14ac:dyDescent="0.2">
      <c r="E397" s="165"/>
      <c r="F397" s="165"/>
      <c r="G397" s="39"/>
      <c r="K397" s="39"/>
      <c r="L397" s="39"/>
      <c r="Q397" s="357">
        <f>_xll.qlCalendarAdvance(Calendar,Q396,"1D","f")</f>
        <v>42535</v>
      </c>
      <c r="R397" s="233">
        <f>_xll.qlInterpolationInterpolate($N$1,Q397,TRUE)</f>
        <v>4.2577131778458492E-4</v>
      </c>
      <c r="W397" s="39"/>
      <c r="X397" s="39"/>
    </row>
    <row r="398" spans="5:24" ht="11.25" customHeight="1" x14ac:dyDescent="0.2">
      <c r="E398" s="165"/>
      <c r="F398" s="165"/>
      <c r="G398" s="39"/>
      <c r="K398" s="39"/>
      <c r="L398" s="39"/>
      <c r="Q398" s="357">
        <f>_xll.qlCalendarAdvance(Calendar,Q397,"1D","f")</f>
        <v>42536</v>
      </c>
      <c r="R398" s="233">
        <f>_xll.qlInterpolationInterpolate($N$1,Q398,TRUE)</f>
        <v>4.2585268000040099E-4</v>
      </c>
      <c r="W398" s="39"/>
      <c r="X398" s="39"/>
    </row>
    <row r="399" spans="5:24" ht="11.25" customHeight="1" x14ac:dyDescent="0.2">
      <c r="E399" s="165"/>
      <c r="F399" s="165"/>
      <c r="G399" s="39"/>
      <c r="K399" s="39"/>
      <c r="L399" s="39"/>
      <c r="Q399" s="357">
        <f>_xll.qlCalendarAdvance(Calendar,Q398,"1D","f")</f>
        <v>42537</v>
      </c>
      <c r="R399" s="233">
        <f>_xll.qlInterpolationInterpolate($N$1,Q399,TRUE)</f>
        <v>4.2593072310142117E-4</v>
      </c>
      <c r="W399" s="39"/>
      <c r="X399" s="39"/>
    </row>
    <row r="400" spans="5:24" ht="11.25" customHeight="1" x14ac:dyDescent="0.2">
      <c r="E400" s="165"/>
      <c r="F400" s="165"/>
      <c r="G400" s="39"/>
      <c r="K400" s="39"/>
      <c r="L400" s="39"/>
      <c r="Q400" s="357">
        <f>_xll.qlCalendarAdvance(Calendar,Q399,"1D","f")</f>
        <v>42538</v>
      </c>
      <c r="R400" s="233">
        <f>_xll.qlInterpolationInterpolate($N$1,Q400,TRUE)</f>
        <v>4.2600559082178226E-4</v>
      </c>
      <c r="W400" s="39"/>
      <c r="X400" s="39"/>
    </row>
    <row r="401" spans="5:24" ht="11.25" customHeight="1" x14ac:dyDescent="0.2">
      <c r="E401" s="165"/>
      <c r="F401" s="165"/>
      <c r="G401" s="39"/>
      <c r="K401" s="39"/>
      <c r="L401" s="39"/>
      <c r="Q401" s="357">
        <f>_xll.qlCalendarAdvance(Calendar,Q400,"1D","f")</f>
        <v>42541</v>
      </c>
      <c r="R401" s="233">
        <f>_xll.qlInterpolationInterpolate($N$1,Q401,TRUE)</f>
        <v>4.2621190058106281E-4</v>
      </c>
      <c r="W401" s="39"/>
      <c r="X401" s="39"/>
    </row>
    <row r="402" spans="5:24" ht="11.25" customHeight="1" x14ac:dyDescent="0.2">
      <c r="E402" s="165"/>
      <c r="F402" s="165"/>
      <c r="G402" s="39"/>
      <c r="K402" s="39"/>
      <c r="L402" s="39"/>
      <c r="Q402" s="357">
        <f>_xll.qlCalendarAdvance(Calendar,Q401,"1D","f")</f>
        <v>42542</v>
      </c>
      <c r="R402" s="233">
        <f>_xll.qlInterpolationInterpolate($N$1,Q402,TRUE)</f>
        <v>4.2627482566093944E-4</v>
      </c>
      <c r="W402" s="39"/>
      <c r="X402" s="39"/>
    </row>
    <row r="403" spans="5:24" ht="11.25" customHeight="1" x14ac:dyDescent="0.2">
      <c r="E403" s="165"/>
      <c r="F403" s="165"/>
      <c r="G403" s="39"/>
      <c r="K403" s="39"/>
      <c r="L403" s="39"/>
      <c r="Q403" s="357">
        <f>_xll.qlCalendarAdvance(Calendar,Q402,"1D","f")</f>
        <v>42543</v>
      </c>
      <c r="R403" s="233">
        <f>_xll.qlInterpolationInterpolate($N$1,Q403,TRUE)</f>
        <v>4.2633495480123303E-4</v>
      </c>
      <c r="W403" s="39"/>
      <c r="X403" s="39"/>
    </row>
    <row r="404" spans="5:24" ht="11.25" customHeight="1" x14ac:dyDescent="0.2">
      <c r="E404" s="165"/>
      <c r="F404" s="165"/>
      <c r="G404" s="39"/>
      <c r="K404" s="39"/>
      <c r="L404" s="39"/>
      <c r="Q404" s="357">
        <f>_xll.qlCalendarAdvance(Calendar,Q403,"1D","f")</f>
        <v>42544</v>
      </c>
      <c r="R404" s="233">
        <f>_xll.qlInterpolationInterpolate($N$1,Q404,TRUE)</f>
        <v>4.2639236389015872E-4</v>
      </c>
      <c r="W404" s="39"/>
      <c r="X404" s="39"/>
    </row>
    <row r="405" spans="5:24" ht="11.25" customHeight="1" x14ac:dyDescent="0.2">
      <c r="E405" s="165"/>
      <c r="F405" s="165"/>
      <c r="G405" s="39"/>
      <c r="K405" s="39"/>
      <c r="L405" s="39"/>
      <c r="Q405" s="357">
        <f>_xll.qlCalendarAdvance(Calendar,Q404,"1D","f")</f>
        <v>42545</v>
      </c>
      <c r="R405" s="233">
        <f>_xll.qlInterpolationInterpolate($N$1,Q405,TRUE)</f>
        <v>4.2644712881593176E-4</v>
      </c>
      <c r="W405" s="39"/>
      <c r="X405" s="39"/>
    </row>
    <row r="406" spans="5:24" ht="11.25" customHeight="1" x14ac:dyDescent="0.2">
      <c r="E406" s="165"/>
      <c r="F406" s="165"/>
      <c r="G406" s="39"/>
      <c r="K406" s="39"/>
      <c r="L406" s="39"/>
      <c r="Q406" s="357">
        <f>_xll.qlCalendarAdvance(Calendar,Q405,"1D","f")</f>
        <v>42548</v>
      </c>
      <c r="R406" s="233">
        <f>_xll.qlInterpolationInterpolate($N$1,Q406,TRUE)</f>
        <v>4.2659631749648712E-4</v>
      </c>
      <c r="W406" s="39"/>
      <c r="X406" s="39"/>
    </row>
    <row r="407" spans="5:24" ht="11.25" customHeight="1" x14ac:dyDescent="0.2">
      <c r="E407" s="165"/>
      <c r="F407" s="165"/>
      <c r="G407" s="39"/>
      <c r="K407" s="39"/>
      <c r="L407" s="39"/>
      <c r="Q407" s="357">
        <f>_xll.qlCalendarAdvance(Calendar,Q406,"1D","f")</f>
        <v>42549</v>
      </c>
      <c r="R407" s="233">
        <f>_xll.qlInterpolationInterpolate($N$1,Q407,TRUE)</f>
        <v>4.2664126465180168E-4</v>
      </c>
      <c r="W407" s="39"/>
      <c r="X407" s="39"/>
    </row>
    <row r="408" spans="5:24" ht="11.25" customHeight="1" x14ac:dyDescent="0.2">
      <c r="E408" s="165"/>
      <c r="F408" s="165"/>
      <c r="G408" s="39"/>
      <c r="K408" s="39"/>
      <c r="L408" s="39"/>
      <c r="Q408" s="357">
        <f>_xll.qlCalendarAdvance(Calendar,Q407,"1D","f")</f>
        <v>42550</v>
      </c>
      <c r="R408" s="233">
        <f>_xll.qlInterpolationInterpolate($N$1,Q408,TRUE)</f>
        <v>4.2668394708503959E-4</v>
      </c>
      <c r="W408" s="39"/>
      <c r="X408" s="39"/>
    </row>
    <row r="409" spans="5:24" ht="11.25" customHeight="1" x14ac:dyDescent="0.2">
      <c r="E409" s="165"/>
      <c r="F409" s="165"/>
      <c r="G409" s="39"/>
      <c r="K409" s="39"/>
      <c r="L409" s="39"/>
      <c r="Q409" s="357">
        <f>_xll.qlCalendarAdvance(Calendar,Q408,"1D","f")</f>
        <v>42551</v>
      </c>
      <c r="R409" s="233">
        <f>_xll.qlInterpolationInterpolate($N$1,Q409,TRUE)</f>
        <v>4.2672444068441617E-4</v>
      </c>
      <c r="W409" s="39"/>
      <c r="X409" s="39"/>
    </row>
    <row r="410" spans="5:24" ht="11.25" customHeight="1" x14ac:dyDescent="0.2">
      <c r="E410" s="165"/>
      <c r="F410" s="165"/>
      <c r="G410" s="39"/>
      <c r="K410" s="39"/>
      <c r="L410" s="39"/>
      <c r="Q410" s="357">
        <f>_xll.qlCalendarAdvance(Calendar,Q409,"1D","f")</f>
        <v>42552</v>
      </c>
      <c r="R410" s="233">
        <f>_xll.qlInterpolationInterpolate($N$1,Q410,TRUE)</f>
        <v>4.267628213381466E-4</v>
      </c>
      <c r="W410" s="39"/>
      <c r="X410" s="39"/>
    </row>
    <row r="411" spans="5:24" ht="11.25" customHeight="1" x14ac:dyDescent="0.2">
      <c r="E411" s="165"/>
      <c r="F411" s="165"/>
      <c r="G411" s="39"/>
      <c r="K411" s="39"/>
      <c r="L411" s="39"/>
      <c r="Q411" s="357">
        <f>_xll.qlCalendarAdvance(Calendar,Q410,"1D","f")</f>
        <v>42555</v>
      </c>
      <c r="R411" s="233">
        <f>_xll.qlInterpolationInterpolate($N$1,Q411,TRUE)</f>
        <v>4.2686604450761285E-4</v>
      </c>
      <c r="W411" s="39"/>
      <c r="X411" s="39"/>
    </row>
    <row r="412" spans="5:24" ht="11.25" customHeight="1" x14ac:dyDescent="0.2">
      <c r="E412" s="165"/>
      <c r="F412" s="165"/>
      <c r="G412" s="39"/>
      <c r="K412" s="39"/>
      <c r="L412" s="39"/>
      <c r="Q412" s="357">
        <f>_xll.qlCalendarAdvance(Calendar,Q411,"1D","f")</f>
        <v>42556</v>
      </c>
      <c r="R412" s="233">
        <f>_xll.qlInterpolationInterpolate($N$1,Q412,TRUE)</f>
        <v>4.2689673226091067E-4</v>
      </c>
      <c r="W412" s="39"/>
      <c r="X412" s="39"/>
    </row>
    <row r="413" spans="5:24" ht="11.25" customHeight="1" x14ac:dyDescent="0.2">
      <c r="E413" s="165"/>
      <c r="F413" s="165"/>
      <c r="G413" s="39"/>
      <c r="K413" s="39"/>
      <c r="L413" s="39"/>
      <c r="Q413" s="357">
        <f>_xll.qlCalendarAdvance(Calendar,Q412,"1D","f")</f>
        <v>42557</v>
      </c>
      <c r="R413" s="233">
        <f>_xll.qlInterpolationInterpolate($N$1,Q413,TRUE)</f>
        <v>4.269256865096384E-4</v>
      </c>
      <c r="W413" s="39"/>
      <c r="X413" s="39"/>
    </row>
    <row r="414" spans="5:24" ht="11.25" customHeight="1" x14ac:dyDescent="0.2">
      <c r="E414" s="165"/>
      <c r="F414" s="165"/>
      <c r="G414" s="39"/>
      <c r="K414" s="39"/>
      <c r="L414" s="39"/>
      <c r="Q414" s="357">
        <f>_xll.qlCalendarAdvance(Calendar,Q413,"1D","f")</f>
        <v>42558</v>
      </c>
      <c r="R414" s="233">
        <f>_xll.qlInterpolationInterpolate($N$1,Q414,TRUE)</f>
        <v>4.2695298314201124E-4</v>
      </c>
      <c r="W414" s="39"/>
      <c r="X414" s="39"/>
    </row>
    <row r="415" spans="5:24" ht="11.25" customHeight="1" x14ac:dyDescent="0.2">
      <c r="E415" s="165"/>
      <c r="F415" s="165"/>
      <c r="G415" s="39"/>
      <c r="K415" s="39"/>
      <c r="L415" s="39"/>
      <c r="Q415" s="357">
        <f>_xll.qlCalendarAdvance(Calendar,Q414,"1D","f")</f>
        <v>42559</v>
      </c>
      <c r="R415" s="233">
        <f>_xll.qlInterpolationInterpolate($N$1,Q415,TRUE)</f>
        <v>4.2697869804624435E-4</v>
      </c>
      <c r="W415" s="39"/>
      <c r="X415" s="39"/>
    </row>
    <row r="416" spans="5:24" ht="11.25" customHeight="1" x14ac:dyDescent="0.2">
      <c r="E416" s="165"/>
      <c r="F416" s="165"/>
      <c r="G416" s="39"/>
      <c r="K416" s="39"/>
      <c r="L416" s="39"/>
      <c r="Q416" s="357">
        <f>_xll.qlCalendarAdvance(Calendar,Q415,"1D","f")</f>
        <v>42562</v>
      </c>
      <c r="R416" s="233">
        <f>_xll.qlInterpolationInterpolate($N$1,Q416,TRUE)</f>
        <v>4.2704711127225769E-4</v>
      </c>
      <c r="W416" s="39"/>
      <c r="X416" s="39"/>
    </row>
    <row r="417" spans="5:24" ht="11.25" customHeight="1" x14ac:dyDescent="0.2">
      <c r="E417" s="165"/>
      <c r="F417" s="165"/>
      <c r="G417" s="39"/>
      <c r="K417" s="39"/>
      <c r="L417" s="39"/>
      <c r="Q417" s="357">
        <f>_xll.qlCalendarAdvance(Calendar,Q416,"1D","f")</f>
        <v>42563</v>
      </c>
      <c r="R417" s="233">
        <f>_xll.qlInterpolationInterpolate($N$1,Q417,TRUE)</f>
        <v>4.2706725814608415E-4</v>
      </c>
      <c r="W417" s="39"/>
      <c r="X417" s="39"/>
    </row>
    <row r="418" spans="5:24" ht="11.25" customHeight="1" x14ac:dyDescent="0.2">
      <c r="E418" s="165"/>
      <c r="F418" s="165"/>
      <c r="G418" s="39"/>
      <c r="K418" s="39"/>
      <c r="L418" s="39"/>
      <c r="Q418" s="357">
        <f>_xll.qlCalendarAdvance(Calendar,Q417,"1D","f")</f>
        <v>42564</v>
      </c>
      <c r="R418" s="233">
        <f>_xll.qlInterpolationInterpolate($N$1,Q418,TRUE)</f>
        <v>4.2708620273284703E-4</v>
      </c>
      <c r="W418" s="39"/>
      <c r="X418" s="39"/>
    </row>
    <row r="419" spans="5:24" ht="11.25" customHeight="1" x14ac:dyDescent="0.2">
      <c r="E419" s="165"/>
      <c r="F419" s="165"/>
      <c r="G419" s="39"/>
      <c r="K419" s="39"/>
      <c r="L419" s="39"/>
      <c r="Q419" s="357">
        <f>_xll.qlCalendarAdvance(Calendar,Q418,"1D","f")</f>
        <v>42565</v>
      </c>
      <c r="R419" s="233">
        <f>_xll.qlInterpolationInterpolate($N$1,Q419,TRUE)</f>
        <v>4.2710402092076142E-4</v>
      </c>
      <c r="W419" s="39"/>
      <c r="X419" s="39"/>
    </row>
    <row r="420" spans="5:24" ht="11.25" customHeight="1" x14ac:dyDescent="0.2">
      <c r="E420" s="165"/>
      <c r="F420" s="165"/>
      <c r="G420" s="39"/>
      <c r="K420" s="39"/>
      <c r="L420" s="39"/>
      <c r="Q420" s="357">
        <f>_xll.qlCalendarAdvance(Calendar,Q419,"1D","f")</f>
        <v>42566</v>
      </c>
      <c r="R420" s="233">
        <f>_xll.qlInterpolationInterpolate($N$1,Q420,TRUE)</f>
        <v>4.2712078859804262E-4</v>
      </c>
      <c r="W420" s="39"/>
      <c r="X420" s="39"/>
    </row>
    <row r="421" spans="5:24" ht="11.25" customHeight="1" x14ac:dyDescent="0.2">
      <c r="E421" s="165"/>
      <c r="F421" s="165"/>
      <c r="G421" s="39"/>
      <c r="K421" s="39"/>
      <c r="L421" s="39"/>
      <c r="Q421" s="357">
        <f>_xll.qlCalendarAdvance(Calendar,Q420,"1D","f")</f>
        <v>42569</v>
      </c>
      <c r="R421" s="233">
        <f>_xll.qlInterpolationInterpolate($N$1,Q421,TRUE)</f>
        <v>4.2716554744823916E-4</v>
      </c>
      <c r="W421" s="39"/>
      <c r="X421" s="39"/>
    </row>
    <row r="422" spans="5:24" ht="11.25" customHeight="1" x14ac:dyDescent="0.2">
      <c r="E422" s="165"/>
      <c r="F422" s="165"/>
      <c r="G422" s="39"/>
      <c r="K422" s="39"/>
      <c r="L422" s="39"/>
      <c r="Q422" s="357">
        <f>_xll.qlCalendarAdvance(Calendar,Q421,"1D","f")</f>
        <v>42570</v>
      </c>
      <c r="R422" s="233">
        <f>_xll.qlInterpolationInterpolate($N$1,Q422,TRUE)</f>
        <v>4.2717887196513964E-4</v>
      </c>
      <c r="W422" s="39"/>
      <c r="X422" s="39"/>
    </row>
    <row r="423" spans="5:24" ht="11.25" customHeight="1" x14ac:dyDescent="0.2">
      <c r="E423" s="165"/>
      <c r="F423" s="165"/>
      <c r="G423" s="39"/>
      <c r="K423" s="39"/>
      <c r="L423" s="39"/>
      <c r="Q423" s="357">
        <f>_xll.qlCalendarAdvance(Calendar,Q422,"1D","f")</f>
        <v>42571</v>
      </c>
      <c r="R423" s="233">
        <f>_xll.qlInterpolationInterpolate($N$1,Q423,TRUE)</f>
        <v>4.2719152541248299E-4</v>
      </c>
      <c r="W423" s="39"/>
      <c r="X423" s="39"/>
    </row>
    <row r="424" spans="5:24" ht="11.25" customHeight="1" x14ac:dyDescent="0.2">
      <c r="E424" s="165"/>
      <c r="F424" s="165"/>
      <c r="G424" s="39"/>
      <c r="K424" s="39"/>
      <c r="L424" s="39"/>
      <c r="Q424" s="357">
        <f>_xll.qlCalendarAdvance(Calendar,Q423,"1D","f")</f>
        <v>42572</v>
      </c>
      <c r="R424" s="233">
        <f>_xll.qlInterpolationInterpolate($N$1,Q424,TRUE)</f>
        <v>4.2720358367848442E-4</v>
      </c>
      <c r="W424" s="39"/>
      <c r="X424" s="39"/>
    </row>
    <row r="425" spans="5:24" ht="11.25" customHeight="1" x14ac:dyDescent="0.2">
      <c r="E425" s="165"/>
      <c r="F425" s="165"/>
      <c r="G425" s="39"/>
      <c r="K425" s="39"/>
      <c r="L425" s="39"/>
      <c r="Q425" s="357">
        <f>_xll.qlCalendarAdvance(Calendar,Q424,"1D","f")</f>
        <v>42573</v>
      </c>
      <c r="R425" s="233">
        <f>_xll.qlInterpolationInterpolate($N$1,Q425,TRUE)</f>
        <v>4.2721512265135912E-4</v>
      </c>
      <c r="W425" s="39"/>
      <c r="X425" s="39"/>
    </row>
    <row r="426" spans="5:24" ht="11.25" customHeight="1" x14ac:dyDescent="0.2">
      <c r="E426" s="165"/>
      <c r="F426" s="165"/>
      <c r="G426" s="39"/>
      <c r="K426" s="39"/>
      <c r="L426" s="39"/>
      <c r="Q426" s="357">
        <f>_xll.qlCalendarAdvance(Calendar,Q425,"1D","f")</f>
        <v>42576</v>
      </c>
      <c r="R426" s="233">
        <f>_xll.qlInterpolationInterpolate($N$1,Q426,TRUE)</f>
        <v>4.2724738269337494E-4</v>
      </c>
      <c r="W426" s="39"/>
      <c r="X426" s="39"/>
    </row>
    <row r="427" spans="5:24" ht="11.25" customHeight="1" x14ac:dyDescent="0.2">
      <c r="E427" s="165"/>
      <c r="F427" s="165"/>
      <c r="G427" s="39"/>
      <c r="K427" s="39"/>
      <c r="L427" s="39"/>
      <c r="Q427" s="357">
        <f>_xll.qlCalendarAdvance(Calendar,Q426,"1D","f")</f>
        <v>42577</v>
      </c>
      <c r="R427" s="233">
        <f>_xll.qlInterpolationInterpolate($N$1,Q427,TRUE)</f>
        <v>4.2725760337589483E-4</v>
      </c>
      <c r="W427" s="39"/>
      <c r="X427" s="39"/>
    </row>
    <row r="428" spans="5:24" ht="11.25" customHeight="1" x14ac:dyDescent="0.2">
      <c r="E428" s="165"/>
      <c r="F428" s="165"/>
      <c r="G428" s="39"/>
      <c r="K428" s="39"/>
      <c r="L428" s="39"/>
      <c r="Q428" s="357">
        <f>_xll.qlCalendarAdvance(Calendar,Q427,"1D","f")</f>
        <v>42578</v>
      </c>
      <c r="R428" s="233">
        <f>_xll.qlInterpolationInterpolate($N$1,Q428,TRUE)</f>
        <v>4.2726768420636404E-4</v>
      </c>
      <c r="W428" s="39"/>
      <c r="X428" s="39"/>
    </row>
    <row r="429" spans="5:24" ht="11.25" customHeight="1" x14ac:dyDescent="0.2">
      <c r="E429" s="165"/>
      <c r="F429" s="165"/>
      <c r="G429" s="39"/>
      <c r="K429" s="39"/>
      <c r="L429" s="39"/>
      <c r="Q429" s="357">
        <f>_xll.qlCalendarAdvance(Calendar,Q428,"1D","f")</f>
        <v>42579</v>
      </c>
      <c r="R429" s="233">
        <f>_xll.qlInterpolationInterpolate($N$1,Q429,TRUE)</f>
        <v>4.2727770107299783E-4</v>
      </c>
      <c r="W429" s="39"/>
      <c r="X429" s="39"/>
    </row>
    <row r="430" spans="5:24" ht="11.25" customHeight="1" x14ac:dyDescent="0.2">
      <c r="E430" s="165"/>
      <c r="F430" s="165"/>
      <c r="G430" s="39"/>
      <c r="K430" s="39"/>
      <c r="L430" s="39"/>
      <c r="Q430" s="357">
        <f>_xll.qlCalendarAdvance(Calendar,Q429,"1D","f")</f>
        <v>42580</v>
      </c>
      <c r="R430" s="233">
        <f>_xll.qlInterpolationInterpolate($N$1,Q430,TRUE)</f>
        <v>4.2728772986401134E-4</v>
      </c>
      <c r="W430" s="39"/>
      <c r="X430" s="39"/>
    </row>
    <row r="431" spans="5:24" ht="11.25" customHeight="1" x14ac:dyDescent="0.2">
      <c r="E431" s="165"/>
      <c r="F431" s="165"/>
      <c r="G431" s="39"/>
      <c r="K431" s="39"/>
      <c r="L431" s="39"/>
      <c r="Q431" s="357">
        <f>_xll.qlCalendarAdvance(Calendar,Q430,"1D","f")</f>
        <v>42583</v>
      </c>
      <c r="R431" s="233">
        <f>_xll.qlInterpolationInterpolate($N$1,Q431,TRUE)</f>
        <v>4.273186466654826E-4</v>
      </c>
      <c r="W431" s="39"/>
      <c r="X431" s="39"/>
    </row>
    <row r="432" spans="5:24" ht="11.25" customHeight="1" x14ac:dyDescent="0.2">
      <c r="E432" s="165"/>
      <c r="F432" s="165"/>
      <c r="G432" s="39"/>
      <c r="K432" s="39"/>
      <c r="L432" s="39"/>
      <c r="Q432" s="357">
        <f>_xll.qlCalendarAdvance(Calendar,Q431,"1D","f")</f>
        <v>42584</v>
      </c>
      <c r="R432" s="233">
        <f>_xll.qlInterpolationInterpolate($N$1,Q432,TRUE)</f>
        <v>4.2732948203616722E-4</v>
      </c>
      <c r="W432" s="39"/>
      <c r="X432" s="39"/>
    </row>
    <row r="433" spans="5:24" ht="11.25" customHeight="1" x14ac:dyDescent="0.2">
      <c r="E433" s="165"/>
      <c r="F433" s="165"/>
      <c r="G433" s="39"/>
      <c r="K433" s="39"/>
      <c r="L433" s="39"/>
      <c r="Q433" s="357">
        <f>_xll.qlCalendarAdvance(Calendar,Q432,"1D","f")</f>
        <v>42585</v>
      </c>
      <c r="R433" s="233">
        <f>_xll.qlInterpolationInterpolate($N$1,Q433,TRUE)</f>
        <v>4.2734070877230773E-4</v>
      </c>
      <c r="W433" s="39"/>
      <c r="X433" s="39"/>
    </row>
    <row r="434" spans="5:24" ht="11.25" customHeight="1" x14ac:dyDescent="0.2">
      <c r="E434" s="165"/>
      <c r="F434" s="165"/>
      <c r="G434" s="39"/>
      <c r="K434" s="39"/>
      <c r="L434" s="39"/>
      <c r="Q434" s="357">
        <f>_xll.qlCalendarAdvance(Calendar,Q433,"1D","f")</f>
        <v>42586</v>
      </c>
      <c r="R434" s="233">
        <f>_xll.qlInterpolationInterpolate($N$1,Q434,TRUE)</f>
        <v>4.2735240276211921E-4</v>
      </c>
      <c r="W434" s="39"/>
      <c r="X434" s="39"/>
    </row>
    <row r="435" spans="5:24" ht="11.25" customHeight="1" x14ac:dyDescent="0.2">
      <c r="E435" s="165"/>
      <c r="F435" s="165"/>
      <c r="G435" s="39"/>
      <c r="K435" s="39"/>
      <c r="L435" s="39"/>
      <c r="Q435" s="357">
        <f>_xll.qlCalendarAdvance(Calendar,Q434,"1D","f")</f>
        <v>42587</v>
      </c>
      <c r="R435" s="233">
        <f>_xll.qlInterpolationInterpolate($N$1,Q435,TRUE)</f>
        <v>4.2736463989381698E-4</v>
      </c>
      <c r="W435" s="39"/>
      <c r="X435" s="39"/>
    </row>
    <row r="436" spans="5:24" ht="11.25" customHeight="1" x14ac:dyDescent="0.2">
      <c r="E436" s="165"/>
      <c r="F436" s="165"/>
      <c r="G436" s="39"/>
      <c r="K436" s="39"/>
      <c r="L436" s="39"/>
      <c r="Q436" s="357">
        <f>_xll.qlCalendarAdvance(Calendar,Q435,"1D","f")</f>
        <v>42590</v>
      </c>
      <c r="R436" s="233">
        <f>_xll.qlInterpolationInterpolate($N$1,Q436,TRUE)</f>
        <v>4.2740536902237972E-4</v>
      </c>
      <c r="W436" s="39"/>
      <c r="X436" s="39"/>
    </row>
    <row r="437" spans="5:24" ht="11.25" customHeight="1" x14ac:dyDescent="0.2">
      <c r="E437" s="165"/>
      <c r="F437" s="165"/>
      <c r="G437" s="39"/>
      <c r="K437" s="39"/>
      <c r="L437" s="39"/>
      <c r="Q437" s="357">
        <f>_xll.qlCalendarAdvance(Calendar,Q436,"1D","f")</f>
        <v>42591</v>
      </c>
      <c r="R437" s="233">
        <f>_xll.qlInterpolationInterpolate($N$1,Q437,TRUE)</f>
        <v>4.2742053760377456E-4</v>
      </c>
      <c r="W437" s="39"/>
      <c r="X437" s="39"/>
    </row>
    <row r="438" spans="5:24" ht="11.25" customHeight="1" x14ac:dyDescent="0.2">
      <c r="E438" s="165"/>
      <c r="F438" s="165"/>
      <c r="G438" s="39"/>
      <c r="K438" s="39"/>
      <c r="L438" s="39"/>
      <c r="Q438" s="357">
        <f>_xll.qlCalendarAdvance(Calendar,Q437,"1D","f")</f>
        <v>42592</v>
      </c>
      <c r="R438" s="233">
        <f>_xll.qlInterpolationInterpolate($N$1,Q438,TRUE)</f>
        <v>4.2743662876813164E-4</v>
      </c>
      <c r="W438" s="39"/>
      <c r="X438" s="39"/>
    </row>
    <row r="439" spans="5:24" ht="11.25" customHeight="1" x14ac:dyDescent="0.2">
      <c r="E439" s="165"/>
      <c r="F439" s="165"/>
      <c r="G439" s="39"/>
      <c r="K439" s="39"/>
      <c r="L439" s="39"/>
      <c r="Q439" s="357">
        <f>_xll.qlCalendarAdvance(Calendar,Q438,"1D","f")</f>
        <v>42593</v>
      </c>
      <c r="R439" s="233">
        <f>_xll.qlInterpolationInterpolate($N$1,Q439,TRUE)</f>
        <v>4.2745371840366626E-4</v>
      </c>
      <c r="W439" s="39"/>
      <c r="X439" s="39"/>
    </row>
    <row r="440" spans="5:24" ht="11.25" customHeight="1" x14ac:dyDescent="0.2">
      <c r="E440" s="165"/>
      <c r="F440" s="165"/>
      <c r="G440" s="39"/>
      <c r="K440" s="39"/>
      <c r="L440" s="39"/>
      <c r="Q440" s="357">
        <f>_xll.qlCalendarAdvance(Calendar,Q439,"1D","f")</f>
        <v>42594</v>
      </c>
      <c r="R440" s="233">
        <f>_xll.qlInterpolationInterpolate($N$1,Q440,TRUE)</f>
        <v>4.2747188239859361E-4</v>
      </c>
      <c r="W440" s="39"/>
      <c r="X440" s="39"/>
    </row>
    <row r="441" spans="5:24" ht="11.25" customHeight="1" x14ac:dyDescent="0.2">
      <c r="E441" s="165"/>
      <c r="F441" s="165"/>
      <c r="G441" s="39"/>
      <c r="K441" s="39"/>
      <c r="L441" s="39"/>
      <c r="Q441" s="357">
        <f>_xll.qlCalendarAdvance(Calendar,Q440,"1D","f")</f>
        <v>42597</v>
      </c>
      <c r="R441" s="233">
        <f>_xll.qlInterpolationInterpolate($N$1,Q441,TRUE)</f>
        <v>4.2753357942188402E-4</v>
      </c>
      <c r="W441" s="39"/>
      <c r="X441" s="39"/>
    </row>
    <row r="442" spans="5:24" ht="11.25" customHeight="1" x14ac:dyDescent="0.2">
      <c r="E442" s="165"/>
      <c r="F442" s="165"/>
      <c r="G442" s="39"/>
      <c r="K442" s="39"/>
      <c r="L442" s="39"/>
      <c r="Q442" s="357">
        <f>_xll.qlCalendarAdvance(Calendar,Q441,"1D","f")</f>
        <v>42598</v>
      </c>
      <c r="R442" s="233">
        <f>_xll.qlInterpolationInterpolate($N$1,Q442,TRUE)</f>
        <v>4.2755679973653432E-4</v>
      </c>
      <c r="W442" s="39"/>
      <c r="X442" s="39"/>
    </row>
    <row r="443" spans="5:24" ht="11.25" customHeight="1" x14ac:dyDescent="0.2">
      <c r="E443" s="165"/>
      <c r="F443" s="165"/>
      <c r="G443" s="39"/>
      <c r="K443" s="39"/>
      <c r="L443" s="39"/>
      <c r="Q443" s="357">
        <f>_xll.qlCalendarAdvance(Calendar,Q442,"1D","f")</f>
        <v>42599</v>
      </c>
      <c r="R443" s="233">
        <f>_xll.qlInterpolationInterpolate($N$1,Q443,TRUE)</f>
        <v>4.275814738516534E-4</v>
      </c>
      <c r="W443" s="39"/>
      <c r="X443" s="39"/>
    </row>
    <row r="444" spans="5:24" ht="11.25" customHeight="1" x14ac:dyDescent="0.2">
      <c r="E444" s="165"/>
      <c r="F444" s="165"/>
      <c r="G444" s="39"/>
      <c r="K444" s="39"/>
      <c r="L444" s="39"/>
      <c r="Q444" s="357">
        <f>_xll.qlCalendarAdvance(Calendar,Q443,"1D","f")</f>
        <v>42600</v>
      </c>
      <c r="R444" s="233">
        <f>_xll.qlInterpolationInterpolate($N$1,Q444,TRUE)</f>
        <v>4.2760767765545653E-4</v>
      </c>
      <c r="W444" s="39"/>
      <c r="X444" s="39"/>
    </row>
    <row r="445" spans="5:24" ht="11.25" customHeight="1" x14ac:dyDescent="0.2">
      <c r="E445" s="165"/>
      <c r="F445" s="165"/>
      <c r="G445" s="39"/>
      <c r="K445" s="39"/>
      <c r="L445" s="39"/>
      <c r="Q445" s="357">
        <f>_xll.qlCalendarAdvance(Calendar,Q444,"1D","f")</f>
        <v>42601</v>
      </c>
      <c r="R445" s="233">
        <f>_xll.qlInterpolationInterpolate($N$1,Q445,TRUE)</f>
        <v>4.2763548703615879E-4</v>
      </c>
      <c r="W445" s="39"/>
      <c r="X445" s="39"/>
    </row>
    <row r="446" spans="5:24" ht="11.25" customHeight="1" x14ac:dyDescent="0.2">
      <c r="E446" s="165"/>
      <c r="F446" s="165"/>
      <c r="G446" s="39"/>
      <c r="K446" s="39"/>
      <c r="L446" s="39"/>
      <c r="Q446" s="357">
        <f>_xll.qlCalendarAdvance(Calendar,Q445,"1D","f")</f>
        <v>42604</v>
      </c>
      <c r="R446" s="233">
        <f>_xll.qlInterpolationInterpolate($N$1,Q446,TRUE)</f>
        <v>4.2772930752181298E-4</v>
      </c>
      <c r="W446" s="39"/>
      <c r="X446" s="39"/>
    </row>
    <row r="447" spans="5:24" ht="11.25" customHeight="1" x14ac:dyDescent="0.2">
      <c r="E447" s="165"/>
      <c r="F447" s="165"/>
      <c r="G447" s="39"/>
      <c r="K447" s="39"/>
      <c r="L447" s="39"/>
      <c r="Q447" s="357">
        <f>_xll.qlCalendarAdvance(Calendar,Q446,"1D","f")</f>
        <v>42605</v>
      </c>
      <c r="R447" s="233">
        <f>_xll.qlInterpolationInterpolate($N$1,Q447,TRUE)</f>
        <v>4.2776429809226416E-4</v>
      </c>
      <c r="W447" s="39"/>
      <c r="X447" s="39"/>
    </row>
    <row r="448" spans="5:24" ht="11.25" customHeight="1" x14ac:dyDescent="0.2">
      <c r="E448" s="165"/>
      <c r="F448" s="165"/>
      <c r="G448" s="39"/>
      <c r="K448" s="39"/>
      <c r="L448" s="39"/>
      <c r="Q448" s="357">
        <f>_xll.qlCalendarAdvance(Calendar,Q447,"1D","f")</f>
        <v>42606</v>
      </c>
      <c r="R448" s="233">
        <f>_xll.qlInterpolationInterpolate($N$1,Q448,TRUE)</f>
        <v>4.2780127368069064E-4</v>
      </c>
      <c r="W448" s="39"/>
      <c r="X448" s="39"/>
    </row>
    <row r="449" spans="5:24" ht="11.25" customHeight="1" x14ac:dyDescent="0.2">
      <c r="E449" s="165"/>
      <c r="F449" s="165"/>
      <c r="G449" s="39"/>
      <c r="K449" s="39"/>
      <c r="L449" s="39"/>
      <c r="Q449" s="357">
        <f>_xll.qlCalendarAdvance(Calendar,Q448,"1D","f")</f>
        <v>42607</v>
      </c>
      <c r="R449" s="233">
        <f>_xll.qlInterpolationInterpolate($N$1,Q449,TRUE)</f>
        <v>4.2784031017530761E-4</v>
      </c>
      <c r="W449" s="39"/>
      <c r="X449" s="39"/>
    </row>
    <row r="450" spans="5:24" ht="11.25" customHeight="1" x14ac:dyDescent="0.2">
      <c r="E450" s="165"/>
      <c r="F450" s="165"/>
      <c r="G450" s="39"/>
      <c r="K450" s="39"/>
      <c r="L450" s="39"/>
      <c r="Q450" s="357">
        <f>_xll.qlCalendarAdvance(Calendar,Q449,"1D","f")</f>
        <v>42608</v>
      </c>
      <c r="R450" s="233">
        <f>_xll.qlInterpolationInterpolate($N$1,Q450,TRUE)</f>
        <v>4.2788148346433022E-4</v>
      </c>
      <c r="W450" s="39"/>
      <c r="X450" s="39"/>
    </row>
    <row r="451" spans="5:24" ht="11.25" customHeight="1" x14ac:dyDescent="0.2">
      <c r="E451" s="165"/>
      <c r="F451" s="165"/>
      <c r="G451" s="39"/>
      <c r="K451" s="39"/>
      <c r="L451" s="39"/>
      <c r="Q451" s="357">
        <f>_xll.qlCalendarAdvance(Calendar,Q450,"1D","f")</f>
        <v>42611</v>
      </c>
      <c r="R451" s="233">
        <f>_xll.qlInterpolationInterpolate($N$1,Q451,TRUE)</f>
        <v>4.2801858297998428E-4</v>
      </c>
      <c r="W451" s="39"/>
      <c r="X451" s="39"/>
    </row>
    <row r="452" spans="5:24" ht="11.25" customHeight="1" x14ac:dyDescent="0.2">
      <c r="E452" s="165"/>
      <c r="F452" s="165"/>
      <c r="G452" s="39"/>
      <c r="K452" s="39"/>
      <c r="L452" s="39"/>
      <c r="Q452" s="357">
        <f>_xll.qlCalendarAdvance(Calendar,Q451,"1D","f")</f>
        <v>42612</v>
      </c>
      <c r="R452" s="233">
        <f>_xll.qlInterpolationInterpolate($N$1,Q452,TRUE)</f>
        <v>4.2806906232878178E-4</v>
      </c>
      <c r="W452" s="39"/>
      <c r="X452" s="39"/>
    </row>
    <row r="453" spans="5:24" ht="11.25" customHeight="1" x14ac:dyDescent="0.2">
      <c r="E453" s="165"/>
      <c r="F453" s="165"/>
      <c r="G453" s="39"/>
      <c r="K453" s="39"/>
      <c r="L453" s="39"/>
      <c r="Q453" s="357">
        <f>_xll.qlCalendarAdvance(Calendar,Q452,"1D","f")</f>
        <v>42613</v>
      </c>
      <c r="R453" s="233">
        <f>_xll.qlInterpolationInterpolate($N$1,Q453,TRUE)</f>
        <v>4.2812205791306098E-4</v>
      </c>
      <c r="W453" s="39"/>
      <c r="X453" s="39"/>
    </row>
    <row r="454" spans="5:24" ht="11.25" customHeight="1" x14ac:dyDescent="0.2">
      <c r="E454" s="165"/>
      <c r="F454" s="165"/>
      <c r="G454" s="39"/>
      <c r="K454" s="39"/>
      <c r="L454" s="39"/>
      <c r="Q454" s="357">
        <f>_xll.qlCalendarAdvance(Calendar,Q453,"1D","f")</f>
        <v>42614</v>
      </c>
      <c r="R454" s="233">
        <f>_xll.qlInterpolationInterpolate($N$1,Q454,TRUE)</f>
        <v>4.2817764562103712E-4</v>
      </c>
      <c r="W454" s="39"/>
      <c r="X454" s="39"/>
    </row>
    <row r="455" spans="5:24" ht="11.25" customHeight="1" x14ac:dyDescent="0.2">
      <c r="E455" s="165"/>
      <c r="F455" s="165"/>
      <c r="G455" s="39"/>
      <c r="K455" s="39"/>
      <c r="L455" s="39"/>
      <c r="Q455" s="357">
        <f>_xll.qlCalendarAdvance(Calendar,Q454,"1D","f")</f>
        <v>42615</v>
      </c>
      <c r="R455" s="233">
        <f>_xll.qlInterpolationInterpolate($N$1,Q455,TRUE)</f>
        <v>4.2823590134092546E-4</v>
      </c>
      <c r="W455" s="39"/>
      <c r="X455" s="39"/>
    </row>
    <row r="456" spans="5:24" ht="11.25" customHeight="1" x14ac:dyDescent="0.2">
      <c r="E456" s="165"/>
      <c r="F456" s="165"/>
      <c r="G456" s="39"/>
      <c r="K456" s="39"/>
      <c r="L456" s="39"/>
      <c r="Q456" s="357">
        <f>_xll.qlCalendarAdvance(Calendar,Q455,"1D","f")</f>
        <v>42618</v>
      </c>
      <c r="R456" s="233">
        <f>_xll.qlInterpolationInterpolate($N$1,Q456,TRUE)</f>
        <v>4.2842743545421554E-4</v>
      </c>
      <c r="W456" s="39"/>
      <c r="X456" s="39"/>
    </row>
    <row r="457" spans="5:24" ht="11.25" customHeight="1" x14ac:dyDescent="0.2">
      <c r="E457" s="165"/>
      <c r="F457" s="165"/>
      <c r="G457" s="39"/>
      <c r="K457" s="39"/>
      <c r="L457" s="39"/>
      <c r="Q457" s="357">
        <f>_xll.qlCalendarAdvance(Calendar,Q456,"1D","f")</f>
        <v>42619</v>
      </c>
      <c r="R457" s="233">
        <f>_xll.qlInterpolationInterpolate($N$1,Q457,TRUE)</f>
        <v>4.2849712210390464E-4</v>
      </c>
      <c r="W457" s="39"/>
      <c r="X457" s="39"/>
    </row>
    <row r="458" spans="5:24" ht="11.25" customHeight="1" x14ac:dyDescent="0.2">
      <c r="E458" s="165"/>
      <c r="F458" s="165"/>
      <c r="G458" s="39"/>
      <c r="K458" s="39"/>
      <c r="L458" s="39"/>
      <c r="Q458" s="357">
        <f>_xll.qlCalendarAdvance(Calendar,Q457,"1D","f")</f>
        <v>42620</v>
      </c>
      <c r="R458" s="233">
        <f>_xll.qlInterpolationInterpolate($N$1,Q458,TRUE)</f>
        <v>4.2856985620658199E-4</v>
      </c>
      <c r="W458" s="39"/>
      <c r="X458" s="39"/>
    </row>
    <row r="459" spans="5:24" ht="11.25" customHeight="1" x14ac:dyDescent="0.2">
      <c r="E459" s="165"/>
      <c r="F459" s="165"/>
      <c r="G459" s="39"/>
      <c r="K459" s="39"/>
      <c r="L459" s="39"/>
      <c r="Q459" s="357">
        <f>_xll.qlCalendarAdvance(Calendar,Q458,"1D","f")</f>
        <v>42621</v>
      </c>
      <c r="R459" s="233">
        <f>_xll.qlInterpolationInterpolate($N$1,Q459,TRUE)</f>
        <v>4.2864571365046274E-4</v>
      </c>
      <c r="W459" s="39"/>
      <c r="X459" s="39"/>
    </row>
    <row r="460" spans="5:24" ht="11.25" customHeight="1" x14ac:dyDescent="0.2">
      <c r="E460" s="165"/>
      <c r="F460" s="165"/>
      <c r="G460" s="39"/>
      <c r="K460" s="39"/>
      <c r="L460" s="39"/>
      <c r="Q460" s="357">
        <f>_xll.qlCalendarAdvance(Calendar,Q459,"1D","f")</f>
        <v>42622</v>
      </c>
      <c r="R460" s="233">
        <f>_xll.qlInterpolationInterpolate($N$1,Q460,TRUE)</f>
        <v>4.2872477032376215E-4</v>
      </c>
      <c r="W460" s="39"/>
      <c r="X460" s="39"/>
    </row>
    <row r="461" spans="5:24" ht="11.25" customHeight="1" x14ac:dyDescent="0.2">
      <c r="E461" s="165"/>
      <c r="F461" s="165"/>
      <c r="G461" s="39"/>
      <c r="K461" s="39"/>
      <c r="L461" s="39"/>
      <c r="Q461" s="357">
        <f>_xll.qlCalendarAdvance(Calendar,Q460,"1D","f")</f>
        <v>42625</v>
      </c>
      <c r="R461" s="233">
        <f>_xll.qlInterpolationInterpolate($N$1,Q461,TRUE)</f>
        <v>4.2898189460232434E-4</v>
      </c>
      <c r="W461" s="39"/>
      <c r="X461" s="39"/>
    </row>
    <row r="462" spans="5:24" ht="11.25" customHeight="1" x14ac:dyDescent="0.2">
      <c r="E462" s="165"/>
      <c r="F462" s="165"/>
      <c r="G462" s="39"/>
      <c r="K462" s="39"/>
      <c r="L462" s="39"/>
      <c r="Q462" s="357">
        <f>_xll.qlCalendarAdvance(Calendar,Q461,"1D","f")</f>
        <v>42626</v>
      </c>
      <c r="R462" s="233">
        <f>_xll.qlInterpolationInterpolate($N$1,Q462,TRUE)</f>
        <v>4.2907450707545047E-4</v>
      </c>
      <c r="W462" s="39"/>
      <c r="X462" s="39"/>
    </row>
    <row r="463" spans="5:24" ht="11.25" customHeight="1" x14ac:dyDescent="0.2">
      <c r="E463" s="165"/>
      <c r="F463" s="165"/>
      <c r="G463" s="39"/>
      <c r="K463" s="39"/>
      <c r="L463" s="39"/>
      <c r="Q463" s="357">
        <f>_xll.qlCalendarAdvance(Calendar,Q462,"1D","f")</f>
        <v>42627</v>
      </c>
      <c r="R463" s="233">
        <f>_xll.qlInterpolationInterpolate($N$1,Q463,TRUE)</f>
        <v>4.291706982190713E-4</v>
      </c>
      <c r="W463" s="39"/>
      <c r="X463" s="39"/>
    </row>
    <row r="464" spans="5:24" ht="11.25" customHeight="1" x14ac:dyDescent="0.2">
      <c r="E464" s="165"/>
      <c r="F464" s="165"/>
      <c r="G464" s="39"/>
      <c r="K464" s="39"/>
      <c r="L464" s="39"/>
      <c r="Q464" s="357">
        <f>_xll.qlCalendarAdvance(Calendar,Q463,"1D","f")</f>
        <v>42628</v>
      </c>
      <c r="R464" s="233">
        <f>_xll.qlInterpolationInterpolate($N$1,Q464,TRUE)</f>
        <v>4.2927054392140199E-4</v>
      </c>
      <c r="W464" s="39"/>
      <c r="X464" s="39"/>
    </row>
    <row r="465" spans="5:24" ht="11.25" customHeight="1" x14ac:dyDescent="0.2">
      <c r="E465" s="165"/>
      <c r="F465" s="165"/>
      <c r="G465" s="39"/>
      <c r="K465" s="39"/>
      <c r="L465" s="39"/>
      <c r="Q465" s="357">
        <f>_xll.qlCalendarAdvance(Calendar,Q464,"1D","f")</f>
        <v>42629</v>
      </c>
      <c r="R465" s="233">
        <f>_xll.qlInterpolationInterpolate($N$1,Q465,TRUE)</f>
        <v>4.293741200706579E-4</v>
      </c>
      <c r="W465" s="39"/>
      <c r="X465" s="39"/>
    </row>
    <row r="466" spans="5:24" ht="11.25" customHeight="1" x14ac:dyDescent="0.2">
      <c r="E466" s="165"/>
      <c r="F466" s="165"/>
      <c r="G466" s="39"/>
      <c r="K466" s="39"/>
      <c r="L466" s="39"/>
      <c r="Q466" s="357">
        <f>_xll.qlCalendarAdvance(Calendar,Q465,"1D","f")</f>
        <v>42632</v>
      </c>
      <c r="R466" s="233">
        <f>_xll.qlInterpolationInterpolate($N$1,Q466,TRUE)</f>
        <v>4.2970799008212835E-4</v>
      </c>
      <c r="W466" s="39"/>
      <c r="X466" s="39"/>
    </row>
    <row r="467" spans="5:24" ht="11.25" customHeight="1" x14ac:dyDescent="0.2">
      <c r="E467" s="165"/>
      <c r="F467" s="165"/>
      <c r="G467" s="39"/>
      <c r="K467" s="39"/>
      <c r="L467" s="39"/>
      <c r="Q467" s="357">
        <f>_xll.qlCalendarAdvance(Calendar,Q466,"1D","f")</f>
        <v>42633</v>
      </c>
      <c r="R467" s="233">
        <f>_xll.qlInterpolationInterpolate($N$1,Q467,TRUE)</f>
        <v>4.2982724690123684E-4</v>
      </c>
      <c r="W467" s="39"/>
      <c r="X467" s="39"/>
    </row>
    <row r="468" spans="5:24" ht="11.25" customHeight="1" x14ac:dyDescent="0.2">
      <c r="E468" s="165"/>
      <c r="F468" s="165"/>
      <c r="G468" s="39"/>
      <c r="K468" s="39"/>
      <c r="L468" s="39"/>
      <c r="Q468" s="357">
        <f>_xll.qlCalendarAdvance(Calendar,Q467,"1D","f")</f>
        <v>42634</v>
      </c>
      <c r="R468" s="233">
        <f>_xll.qlInterpolationInterpolate($N$1,Q468,TRUE)</f>
        <v>4.2995061360834649E-4</v>
      </c>
      <c r="W468" s="39"/>
      <c r="X468" s="39"/>
    </row>
    <row r="469" spans="5:24" ht="11.25" customHeight="1" x14ac:dyDescent="0.2">
      <c r="E469" s="165"/>
      <c r="F469" s="165"/>
      <c r="G469" s="39"/>
      <c r="K469" s="39"/>
      <c r="L469" s="39"/>
      <c r="Q469" s="357">
        <f>_xll.qlCalendarAdvance(Calendar,Q468,"1D","f")</f>
        <v>42635</v>
      </c>
      <c r="R469" s="233">
        <f>_xll.qlInterpolationInterpolate($N$1,Q469,TRUE)</f>
        <v>4.3007850900944703E-4</v>
      </c>
      <c r="W469" s="39"/>
      <c r="X469" s="39"/>
    </row>
    <row r="470" spans="5:24" ht="11.25" customHeight="1" x14ac:dyDescent="0.2">
      <c r="E470" s="165"/>
      <c r="F470" s="165"/>
      <c r="G470" s="39"/>
      <c r="K470" s="39"/>
      <c r="L470" s="39"/>
      <c r="Q470" s="357">
        <f>_xll.qlCalendarAdvance(Calendar,Q469,"1D","f")</f>
        <v>42636</v>
      </c>
      <c r="R470" s="233">
        <f>_xll.qlInterpolationInterpolate($N$1,Q470,TRUE)</f>
        <v>4.3021126392042008E-4</v>
      </c>
      <c r="W470" s="39"/>
      <c r="X470" s="39"/>
    </row>
    <row r="471" spans="5:24" ht="11.25" customHeight="1" x14ac:dyDescent="0.2">
      <c r="E471" s="165"/>
      <c r="F471" s="165"/>
      <c r="G471" s="39"/>
      <c r="K471" s="39"/>
      <c r="L471" s="39"/>
      <c r="Q471" s="357">
        <f>_xll.qlCalendarAdvance(Calendar,Q470,"1D","f")</f>
        <v>42639</v>
      </c>
      <c r="R471" s="233">
        <f>_xll.qlInterpolationInterpolate($N$1,Q471,TRUE)</f>
        <v>4.3063812474310615E-4</v>
      </c>
      <c r="W471" s="39"/>
      <c r="X471" s="39"/>
    </row>
    <row r="472" spans="5:24" ht="11.25" customHeight="1" x14ac:dyDescent="0.2">
      <c r="E472" s="165"/>
      <c r="F472" s="165"/>
      <c r="G472" s="39"/>
      <c r="K472" s="39"/>
      <c r="L472" s="39"/>
      <c r="Q472" s="357">
        <f>_xll.qlCalendarAdvance(Calendar,Q471,"1D","f")</f>
        <v>42640</v>
      </c>
      <c r="R472" s="233">
        <f>_xll.qlInterpolationInterpolate($N$1,Q472,TRUE)</f>
        <v>4.3078975672410108E-4</v>
      </c>
      <c r="W472" s="39"/>
      <c r="X472" s="39"/>
    </row>
    <row r="473" spans="5:24" ht="11.25" customHeight="1" x14ac:dyDescent="0.2">
      <c r="E473" s="165"/>
      <c r="F473" s="165"/>
      <c r="G473" s="39"/>
      <c r="K473" s="39"/>
      <c r="L473" s="39"/>
      <c r="Q473" s="357">
        <f>_xll.qlCalendarAdvance(Calendar,Q472,"1D","f")</f>
        <v>42641</v>
      </c>
      <c r="R473" s="233">
        <f>_xll.qlInterpolationInterpolate($N$1,Q473,TRUE)</f>
        <v>4.309459677302344E-4</v>
      </c>
      <c r="W473" s="39"/>
      <c r="X473" s="39"/>
    </row>
    <row r="474" spans="5:24" ht="11.25" customHeight="1" x14ac:dyDescent="0.2">
      <c r="E474" s="165"/>
      <c r="F474" s="165"/>
      <c r="G474" s="39"/>
      <c r="K474" s="39"/>
      <c r="L474" s="39"/>
      <c r="Q474" s="357">
        <f>_xll.qlCalendarAdvance(Calendar,Q473,"1D","f")</f>
        <v>42642</v>
      </c>
      <c r="R474" s="233">
        <f>_xll.qlInterpolationInterpolate($N$1,Q474,TRUE)</f>
        <v>4.311067016645593E-4</v>
      </c>
      <c r="W474" s="39"/>
      <c r="X474" s="39"/>
    </row>
    <row r="475" spans="5:24" ht="11.25" customHeight="1" x14ac:dyDescent="0.2">
      <c r="E475" s="165"/>
      <c r="F475" s="165"/>
      <c r="G475" s="39"/>
      <c r="K475" s="39"/>
      <c r="L475" s="39"/>
      <c r="Q475" s="357">
        <f>_xll.qlCalendarAdvance(Calendar,Q474,"1D","f")</f>
        <v>42643</v>
      </c>
      <c r="R475" s="233">
        <f>_xll.qlInterpolationInterpolate($N$1,Q475,TRUE)</f>
        <v>4.3127190243012899E-4</v>
      </c>
      <c r="W475" s="39"/>
      <c r="X475" s="39"/>
    </row>
    <row r="476" spans="5:24" ht="11.25" customHeight="1" x14ac:dyDescent="0.2">
      <c r="E476" s="165"/>
      <c r="F476" s="165"/>
      <c r="G476" s="39"/>
      <c r="K476" s="39"/>
      <c r="L476" s="39"/>
      <c r="Q476" s="357">
        <f>_xll.qlCalendarAdvance(Calendar,Q475,"1D","f")</f>
        <v>42646</v>
      </c>
      <c r="R476" s="233">
        <f>_xll.qlInterpolationInterpolate($N$1,Q476,TRUE)</f>
        <v>4.3179374474483831E-4</v>
      </c>
      <c r="W476" s="39"/>
      <c r="X476" s="39"/>
    </row>
    <row r="477" spans="5:24" ht="11.25" customHeight="1" x14ac:dyDescent="0.2">
      <c r="E477" s="165"/>
      <c r="F477" s="165"/>
      <c r="G477" s="39"/>
      <c r="K477" s="39"/>
      <c r="L477" s="39"/>
      <c r="Q477" s="357">
        <f>_xll.qlCalendarAdvance(Calendar,Q476,"1D","f")</f>
        <v>42647</v>
      </c>
      <c r="R477" s="233">
        <f>_xll.qlInterpolationInterpolate($N$1,Q477,TRUE)</f>
        <v>4.3197625186591884E-4</v>
      </c>
      <c r="W477" s="39"/>
      <c r="X477" s="39"/>
    </row>
    <row r="478" spans="5:24" ht="11.25" customHeight="1" x14ac:dyDescent="0.2">
      <c r="E478" s="165"/>
      <c r="F478" s="165"/>
      <c r="G478" s="39"/>
      <c r="K478" s="39"/>
      <c r="L478" s="39"/>
      <c r="Q478" s="357">
        <f>_xll.qlCalendarAdvance(Calendar,Q477,"1D","f")</f>
        <v>42648</v>
      </c>
      <c r="R478" s="233">
        <f>_xll.qlInterpolationInterpolate($N$1,Q478,TRUE)</f>
        <v>4.3216294533350997E-4</v>
      </c>
      <c r="W478" s="39"/>
      <c r="X478" s="39"/>
    </row>
    <row r="479" spans="5:24" ht="11.25" customHeight="1" x14ac:dyDescent="0.2">
      <c r="E479" s="165"/>
      <c r="F479" s="165"/>
      <c r="G479" s="39"/>
      <c r="K479" s="39"/>
      <c r="L479" s="39"/>
      <c r="Q479" s="357">
        <f>_xll.qlCalendarAdvance(Calendar,Q478,"1D","f")</f>
        <v>42649</v>
      </c>
      <c r="R479" s="233">
        <f>_xll.qlInterpolationInterpolate($N$1,Q479,TRUE)</f>
        <v>4.3235376905066491E-4</v>
      </c>
      <c r="U479" s="39"/>
      <c r="W479" s="39"/>
      <c r="X479" s="39"/>
    </row>
    <row r="480" spans="5:24" ht="11.25" customHeight="1" x14ac:dyDescent="0.2">
      <c r="E480" s="165"/>
      <c r="F480" s="165"/>
      <c r="G480" s="39"/>
      <c r="K480" s="39"/>
      <c r="L480" s="39"/>
      <c r="Q480" s="357">
        <f>_xll.qlCalendarAdvance(Calendar,Q479,"1D","f")</f>
        <v>42650</v>
      </c>
      <c r="R480" s="233">
        <f>_xll.qlInterpolationInterpolate($N$1,Q480,TRUE)</f>
        <v>4.3254866692043689E-4</v>
      </c>
      <c r="U480" s="39"/>
      <c r="W480" s="39"/>
      <c r="X480" s="39"/>
    </row>
    <row r="481" spans="5:24" ht="11.25" customHeight="1" x14ac:dyDescent="0.2">
      <c r="E481" s="165"/>
      <c r="F481" s="165"/>
      <c r="G481" s="39"/>
      <c r="K481" s="39"/>
      <c r="L481" s="39"/>
      <c r="Q481" s="357">
        <f>_xll.qlCalendarAdvance(Calendar,Q480,"1D","f")</f>
        <v>42653</v>
      </c>
      <c r="R481" s="233">
        <f>_xll.qlInterpolationInterpolate($N$1,Q481,TRUE)</f>
        <v>4.3315724447598664E-4</v>
      </c>
      <c r="U481" s="39"/>
      <c r="W481" s="39"/>
      <c r="X481" s="39"/>
    </row>
    <row r="482" spans="5:24" ht="11.25" customHeight="1" x14ac:dyDescent="0.2">
      <c r="E482" s="165"/>
      <c r="F482" s="165"/>
      <c r="G482" s="39"/>
      <c r="K482" s="39"/>
      <c r="L482" s="39"/>
      <c r="Q482" s="357">
        <f>_xll.qlCalendarAdvance(Calendar,Q481,"1D","f")</f>
        <v>42654</v>
      </c>
      <c r="R482" s="233">
        <f>_xll.qlInterpolationInterpolate($N$1,Q482,TRUE)</f>
        <v>4.3336787798675842E-4</v>
      </c>
      <c r="U482" s="39"/>
      <c r="W482" s="39"/>
      <c r="X482" s="39"/>
    </row>
    <row r="483" spans="5:24" ht="11.25" customHeight="1" x14ac:dyDescent="0.2">
      <c r="E483" s="165"/>
      <c r="F483" s="165"/>
      <c r="G483" s="39"/>
      <c r="K483" s="39"/>
      <c r="L483" s="39"/>
      <c r="Q483" s="357">
        <f>_xll.qlCalendarAdvance(Calendar,Q482,"1D","f")</f>
        <v>42655</v>
      </c>
      <c r="R483" s="233">
        <f>_xll.qlInterpolationInterpolate($N$1,Q483,TRUE)</f>
        <v>4.3358230516541308E-4</v>
      </c>
      <c r="U483" s="39"/>
      <c r="W483" s="39"/>
      <c r="X483" s="39"/>
    </row>
    <row r="484" spans="5:24" ht="11.25" customHeight="1" x14ac:dyDescent="0.2">
      <c r="E484" s="165"/>
      <c r="F484" s="165"/>
      <c r="G484" s="39"/>
      <c r="K484" s="39"/>
      <c r="L484" s="39"/>
      <c r="Q484" s="357">
        <f>_xll.qlCalendarAdvance(Calendar,Q483,"1D","f")</f>
        <v>42656</v>
      </c>
      <c r="R484" s="233">
        <f>_xll.qlInterpolationInterpolate($N$1,Q484,TRUE)</f>
        <v>4.338004699150038E-4</v>
      </c>
      <c r="U484" s="39"/>
      <c r="W484" s="39"/>
      <c r="X484" s="39"/>
    </row>
    <row r="485" spans="5:24" ht="11.25" customHeight="1" x14ac:dyDescent="0.2">
      <c r="E485" s="165"/>
      <c r="F485" s="165"/>
      <c r="G485" s="39"/>
      <c r="K485" s="39"/>
      <c r="L485" s="39"/>
      <c r="Q485" s="357">
        <f>_xll.qlCalendarAdvance(Calendar,Q484,"1D","f")</f>
        <v>42657</v>
      </c>
      <c r="R485" s="233">
        <f>_xll.qlInterpolationInterpolate($N$1,Q485,TRUE)</f>
        <v>4.3402231613858379E-4</v>
      </c>
      <c r="U485" s="39"/>
      <c r="W485" s="39"/>
      <c r="X485" s="39"/>
    </row>
    <row r="486" spans="5:24" ht="11.25" customHeight="1" x14ac:dyDescent="0.2">
      <c r="E486" s="165"/>
      <c r="F486" s="165"/>
      <c r="G486" s="39"/>
      <c r="K486" s="39"/>
      <c r="L486" s="39"/>
      <c r="Q486" s="357">
        <f>_xll.qlCalendarAdvance(Calendar,Q485,"1D","f")</f>
        <v>42660</v>
      </c>
      <c r="R486" s="233">
        <f>_xll.qlInterpolationInterpolate($N$1,Q486,TRUE)</f>
        <v>4.3470938268379099E-4</v>
      </c>
      <c r="U486" s="39"/>
      <c r="W486" s="39"/>
      <c r="X486" s="39"/>
    </row>
    <row r="487" spans="5:24" ht="11.25" customHeight="1" x14ac:dyDescent="0.2">
      <c r="E487" s="165"/>
      <c r="F487" s="165"/>
      <c r="G487" s="39"/>
      <c r="K487" s="39"/>
      <c r="L487" s="39"/>
      <c r="Q487" s="357">
        <f>_xll.qlCalendarAdvance(Calendar,Q486,"1D","f")</f>
        <v>42661</v>
      </c>
      <c r="R487" s="233">
        <f>_xll.qlInterpolationInterpolate($N$1,Q487,TRUE)</f>
        <v>4.3494539383385973E-4</v>
      </c>
      <c r="U487" s="39"/>
      <c r="W487" s="39"/>
      <c r="X487" s="39"/>
    </row>
    <row r="488" spans="5:24" ht="11.25" customHeight="1" x14ac:dyDescent="0.2">
      <c r="E488" s="165"/>
      <c r="F488" s="165"/>
      <c r="G488" s="39"/>
      <c r="K488" s="39"/>
      <c r="L488" s="39"/>
      <c r="Q488" s="357">
        <f>_xll.qlCalendarAdvance(Calendar,Q487,"1D","f")</f>
        <v>42662</v>
      </c>
      <c r="R488" s="233">
        <f>_xll.qlInterpolationInterpolate($N$1,Q488,TRUE)</f>
        <v>4.3518480597318362E-4</v>
      </c>
      <c r="U488" s="39"/>
      <c r="W488" s="39"/>
      <c r="X488" s="39"/>
    </row>
    <row r="489" spans="5:24" ht="11.25" customHeight="1" x14ac:dyDescent="0.2">
      <c r="E489" s="165"/>
      <c r="F489" s="165"/>
      <c r="G489" s="39"/>
      <c r="K489" s="39"/>
      <c r="L489" s="39"/>
      <c r="Q489" s="357">
        <f>_xll.qlCalendarAdvance(Calendar,Q488,"1D","f")</f>
        <v>42663</v>
      </c>
      <c r="R489" s="233">
        <f>_xll.qlInterpolationInterpolate($N$1,Q489,TRUE)</f>
        <v>4.3542756300481579E-4</v>
      </c>
      <c r="U489" s="39"/>
      <c r="W489" s="39"/>
      <c r="X489" s="39"/>
    </row>
    <row r="490" spans="5:24" ht="11.25" customHeight="1" x14ac:dyDescent="0.2">
      <c r="E490" s="165"/>
      <c r="F490" s="165"/>
      <c r="G490" s="39"/>
      <c r="K490" s="39"/>
      <c r="L490" s="39"/>
      <c r="Q490" s="357">
        <f>_xll.qlCalendarAdvance(Calendar,Q489,"1D","f")</f>
        <v>42664</v>
      </c>
      <c r="R490" s="233">
        <f>_xll.qlInterpolationInterpolate($N$1,Q490,TRUE)</f>
        <v>4.3567360883180949E-4</v>
      </c>
      <c r="U490" s="39"/>
      <c r="W490" s="39"/>
      <c r="X490" s="39"/>
    </row>
    <row r="491" spans="5:24" ht="11.25" customHeight="1" x14ac:dyDescent="0.2">
      <c r="E491" s="165"/>
      <c r="F491" s="165"/>
      <c r="G491" s="39"/>
      <c r="K491" s="39"/>
      <c r="L491" s="39"/>
      <c r="Q491" s="357">
        <f>_xll.qlCalendarAdvance(Calendar,Q490,"1D","f")</f>
        <v>42667</v>
      </c>
      <c r="R491" s="233">
        <f>_xll.qlInterpolationInterpolate($N$1,Q491,TRUE)</f>
        <v>4.3643091811549126E-4</v>
      </c>
      <c r="U491" s="39"/>
      <c r="W491" s="39"/>
      <c r="X491" s="39"/>
    </row>
    <row r="492" spans="5:24" ht="11.25" customHeight="1" x14ac:dyDescent="0.2">
      <c r="E492" s="165"/>
      <c r="F492" s="165"/>
      <c r="G492" s="39"/>
      <c r="K492" s="39"/>
      <c r="L492" s="39"/>
      <c r="Q492" s="357">
        <f>_xll.qlCalendarAdvance(Calendar,Q491,"1D","f")</f>
        <v>42668</v>
      </c>
      <c r="R492" s="233">
        <f>_xll.qlInterpolationInterpolate($N$1,Q492,TRUE)</f>
        <v>4.3668955815446268E-4</v>
      </c>
      <c r="U492" s="39"/>
      <c r="W492" s="39"/>
      <c r="X492" s="39"/>
    </row>
    <row r="493" spans="5:24" ht="11.25" customHeight="1" x14ac:dyDescent="0.2">
      <c r="E493" s="165"/>
      <c r="F493" s="165"/>
      <c r="G493" s="39"/>
      <c r="K493" s="39"/>
      <c r="L493" s="39"/>
      <c r="Q493" s="357">
        <f>_xll.qlCalendarAdvance(Calendar,Q492,"1D","f")</f>
        <v>42669</v>
      </c>
      <c r="R493" s="233">
        <f>_xll.qlInterpolationInterpolate($N$1,Q493,TRUE)</f>
        <v>4.3695120650406145E-4</v>
      </c>
      <c r="U493" s="39"/>
      <c r="W493" s="39"/>
      <c r="X493" s="39"/>
    </row>
    <row r="494" spans="5:24" ht="11.25" customHeight="1" x14ac:dyDescent="0.2">
      <c r="E494" s="165"/>
      <c r="F494" s="165"/>
      <c r="G494" s="39"/>
      <c r="K494" s="39"/>
      <c r="L494" s="39"/>
      <c r="Q494" s="357">
        <f>_xll.qlCalendarAdvance(Calendar,Q493,"1D","f")</f>
        <v>42670</v>
      </c>
      <c r="R494" s="233">
        <f>_xll.qlInterpolationInterpolate($N$1,Q494,TRUE)</f>
        <v>4.3721580706734082E-4</v>
      </c>
      <c r="U494" s="39"/>
      <c r="W494" s="39"/>
      <c r="X494" s="39"/>
    </row>
    <row r="495" spans="5:24" ht="11.25" customHeight="1" x14ac:dyDescent="0.2">
      <c r="E495" s="165"/>
      <c r="F495" s="165"/>
      <c r="G495" s="39"/>
      <c r="K495" s="39"/>
      <c r="L495" s="39"/>
      <c r="Q495" s="357">
        <f>_xll.qlCalendarAdvance(Calendar,Q494,"1D","f")</f>
        <v>42671</v>
      </c>
      <c r="R495" s="233">
        <f>_xll.qlInterpolationInterpolate($N$1,Q495,TRUE)</f>
        <v>4.3748330374735389E-4</v>
      </c>
      <c r="U495" s="39"/>
      <c r="W495" s="39"/>
      <c r="X495" s="39"/>
    </row>
    <row r="496" spans="5:24" ht="11.25" customHeight="1" x14ac:dyDescent="0.2">
      <c r="E496" s="165"/>
      <c r="F496" s="165"/>
      <c r="G496" s="39"/>
      <c r="K496" s="39"/>
      <c r="L496" s="39"/>
      <c r="Q496" s="357">
        <f>_xll.qlCalendarAdvance(Calendar,Q495,"1D","f")</f>
        <v>42674</v>
      </c>
      <c r="R496" s="233">
        <f>_xll.qlInterpolationInterpolate($N$1,Q496,TRUE)</f>
        <v>4.3830260951832731E-4</v>
      </c>
      <c r="U496" s="39"/>
      <c r="W496" s="39"/>
      <c r="X496" s="39"/>
    </row>
    <row r="497" spans="5:24" ht="11.25" customHeight="1" x14ac:dyDescent="0.2">
      <c r="E497" s="165"/>
      <c r="F497" s="165"/>
      <c r="G497" s="39"/>
      <c r="K497" s="39"/>
      <c r="L497" s="39"/>
      <c r="Q497" s="357">
        <f>_xll.qlCalendarAdvance(Calendar,Q496,"1D","f")</f>
        <v>42675</v>
      </c>
      <c r="R497" s="233">
        <f>_xll.qlInterpolationInterpolate($N$1,Q497,TRUE)</f>
        <v>4.3858112969580711E-4</v>
      </c>
      <c r="U497" s="39"/>
      <c r="W497" s="39"/>
      <c r="X497" s="39"/>
    </row>
    <row r="498" spans="5:24" ht="11.25" customHeight="1" x14ac:dyDescent="0.2">
      <c r="E498" s="165"/>
      <c r="F498" s="165"/>
      <c r="G498" s="39"/>
      <c r="K498" s="39"/>
      <c r="L498" s="39"/>
      <c r="Q498" s="357">
        <f>_xll.qlCalendarAdvance(Calendar,Q497,"1D","f")</f>
        <v>42676</v>
      </c>
      <c r="R498" s="233">
        <f>_xll.qlInterpolationInterpolate($N$1,Q498,TRUE)</f>
        <v>4.3886226550528653E-4</v>
      </c>
      <c r="U498" s="39"/>
      <c r="W498" s="39"/>
      <c r="X498" s="39"/>
    </row>
    <row r="499" spans="5:24" ht="11.25" customHeight="1" x14ac:dyDescent="0.2">
      <c r="E499" s="165"/>
      <c r="F499" s="165"/>
      <c r="G499" s="39"/>
      <c r="K499" s="39"/>
      <c r="L499" s="39"/>
      <c r="Q499" s="357">
        <f>_xll.qlCalendarAdvance(Calendar,Q498,"1D","f")</f>
        <v>42677</v>
      </c>
      <c r="R499" s="233">
        <f>_xll.qlInterpolationInterpolate($N$1,Q499,TRUE)</f>
        <v>4.3914596084981876E-4</v>
      </c>
      <c r="U499" s="39"/>
      <c r="W499" s="39"/>
      <c r="X499" s="39"/>
    </row>
    <row r="500" spans="5:24" ht="11.25" customHeight="1" x14ac:dyDescent="0.2">
      <c r="E500" s="165"/>
      <c r="F500" s="165"/>
      <c r="G500" s="39"/>
      <c r="K500" s="39"/>
      <c r="L500" s="39"/>
      <c r="Q500" s="357">
        <f>_xll.qlCalendarAdvance(Calendar,Q499,"1D","f")</f>
        <v>42678</v>
      </c>
      <c r="R500" s="233">
        <f>_xll.qlInterpolationInterpolate($N$1,Q500,TRUE)</f>
        <v>4.394321596324569E-4</v>
      </c>
      <c r="U500" s="39"/>
      <c r="W500" s="39"/>
      <c r="X500" s="39"/>
    </row>
    <row r="501" spans="5:24" ht="11.25" customHeight="1" x14ac:dyDescent="0.2">
      <c r="E501" s="165"/>
      <c r="F501" s="165"/>
      <c r="G501" s="39"/>
      <c r="K501" s="39"/>
      <c r="L501" s="39"/>
      <c r="Q501" s="357">
        <f>_xll.qlCalendarAdvance(Calendar,Q500,"1D","f")</f>
        <v>42681</v>
      </c>
      <c r="R501" s="233">
        <f>_xll.qlInterpolationInterpolate($N$1,Q501,TRUE)</f>
        <v>4.403052156395391E-4</v>
      </c>
      <c r="U501" s="39"/>
      <c r="W501" s="39"/>
      <c r="X501" s="39"/>
    </row>
    <row r="502" spans="5:24" ht="11.25" customHeight="1" x14ac:dyDescent="0.2">
      <c r="E502" s="165"/>
      <c r="F502" s="165"/>
      <c r="G502" s="39"/>
      <c r="K502" s="39"/>
      <c r="L502" s="39"/>
      <c r="Q502" s="357">
        <f>_xll.qlCalendarAdvance(Calendar,Q501,"1D","f")</f>
        <v>42682</v>
      </c>
      <c r="R502" s="233">
        <f>_xll.qlInterpolationInterpolate($N$1,Q502,TRUE)</f>
        <v>4.4060086720513298E-4</v>
      </c>
      <c r="U502" s="39"/>
      <c r="W502" s="39"/>
      <c r="X502" s="39"/>
    </row>
    <row r="503" spans="5:24" ht="11.25" customHeight="1" x14ac:dyDescent="0.2">
      <c r="E503" s="165"/>
      <c r="F503" s="165"/>
      <c r="G503" s="39"/>
      <c r="K503" s="39"/>
      <c r="L503" s="39"/>
      <c r="Q503" s="357">
        <f>_xll.qlCalendarAdvance(Calendar,Q502,"1D","f")</f>
        <v>42683</v>
      </c>
      <c r="R503" s="233">
        <f>_xll.qlInterpolationInterpolate($N$1,Q503,TRUE)</f>
        <v>4.408987417240987E-4</v>
      </c>
      <c r="U503" s="39"/>
      <c r="W503" s="39"/>
      <c r="X503" s="39"/>
    </row>
    <row r="504" spans="5:24" ht="11.25" customHeight="1" x14ac:dyDescent="0.2">
      <c r="E504" s="165"/>
      <c r="F504" s="165"/>
      <c r="G504" s="39"/>
      <c r="K504" s="39"/>
      <c r="L504" s="39"/>
      <c r="Q504" s="357">
        <f>_xll.qlCalendarAdvance(Calendar,Q503,"1D","f")</f>
        <v>42684</v>
      </c>
      <c r="R504" s="233">
        <f>_xll.qlInterpolationInterpolate($N$1,Q504,TRUE)</f>
        <v>4.4119878309948946E-4</v>
      </c>
      <c r="U504" s="39"/>
      <c r="W504" s="39"/>
      <c r="X504" s="39"/>
    </row>
    <row r="505" spans="5:24" ht="11.25" customHeight="1" x14ac:dyDescent="0.2">
      <c r="E505" s="165"/>
      <c r="F505" s="165"/>
      <c r="G505" s="39"/>
      <c r="K505" s="39"/>
      <c r="L505" s="39"/>
      <c r="Q505" s="357">
        <f>_xll.qlCalendarAdvance(Calendar,Q504,"1D","f")</f>
        <v>42685</v>
      </c>
      <c r="R505" s="233">
        <f>_xll.qlInterpolationInterpolate($N$1,Q505,TRUE)</f>
        <v>4.4150093523435843E-4</v>
      </c>
      <c r="U505" s="39"/>
      <c r="W505" s="39"/>
      <c r="X505" s="39"/>
    </row>
    <row r="506" spans="5:24" ht="11.25" customHeight="1" x14ac:dyDescent="0.2">
      <c r="E506" s="165"/>
      <c r="F506" s="165"/>
      <c r="G506" s="39"/>
      <c r="K506" s="39"/>
      <c r="L506" s="39"/>
      <c r="Q506" s="357">
        <f>_xll.qlCalendarAdvance(Calendar,Q505,"1D","f")</f>
        <v>42688</v>
      </c>
      <c r="R506" s="233">
        <f>_xll.qlInterpolationInterpolate($N$1,Q506,TRUE)</f>
        <v>4.4241949522636647E-4</v>
      </c>
      <c r="U506" s="39"/>
      <c r="W506" s="39"/>
      <c r="X506" s="39"/>
    </row>
    <row r="507" spans="5:24" ht="11.25" customHeight="1" x14ac:dyDescent="0.2">
      <c r="E507" s="165"/>
      <c r="F507" s="165"/>
      <c r="G507" s="39"/>
      <c r="K507" s="39"/>
      <c r="L507" s="39"/>
      <c r="Q507" s="357">
        <f>_xll.qlCalendarAdvance(Calendar,Q506,"1D","f")</f>
        <v>42689</v>
      </c>
      <c r="R507" s="233">
        <f>_xll.qlInterpolationInterpolate($N$1,Q507,TRUE)</f>
        <v>4.427295294296801E-4</v>
      </c>
      <c r="U507" s="39"/>
      <c r="W507" s="39"/>
      <c r="X507" s="39"/>
    </row>
    <row r="508" spans="5:24" ht="11.25" customHeight="1" x14ac:dyDescent="0.2">
      <c r="E508" s="165"/>
      <c r="F508" s="165"/>
      <c r="G508" s="39"/>
      <c r="K508" s="39"/>
      <c r="L508" s="39"/>
      <c r="Q508" s="357">
        <f>_xll.qlCalendarAdvance(Calendar,Q507,"1D","f")</f>
        <v>42690</v>
      </c>
      <c r="R508" s="233">
        <f>_xll.qlInterpolationInterpolate($N$1,Q508,TRUE)</f>
        <v>4.4304139390773784E-4</v>
      </c>
      <c r="U508" s="39"/>
      <c r="W508" s="39"/>
      <c r="X508" s="39"/>
    </row>
    <row r="509" spans="5:24" ht="11.25" customHeight="1" x14ac:dyDescent="0.2">
      <c r="E509" s="165"/>
      <c r="F509" s="165"/>
      <c r="G509" s="39"/>
      <c r="K509" s="39"/>
      <c r="L509" s="39"/>
      <c r="Q509" s="357">
        <f>_xll.qlCalendarAdvance(Calendar,Q508,"1D","f")</f>
        <v>42691</v>
      </c>
      <c r="R509" s="233">
        <f>_xll.qlInterpolationInterpolate($N$1,Q509,TRUE)</f>
        <v>4.4335503256359287E-4</v>
      </c>
      <c r="U509" s="39"/>
      <c r="W509" s="39"/>
      <c r="X509" s="39"/>
    </row>
    <row r="510" spans="5:24" ht="11.25" customHeight="1" x14ac:dyDescent="0.2">
      <c r="E510" s="165"/>
      <c r="F510" s="165"/>
      <c r="G510" s="39"/>
      <c r="K510" s="39"/>
      <c r="L510" s="39"/>
      <c r="Q510" s="357">
        <f>_xll.qlCalendarAdvance(Calendar,Q509,"1D","f")</f>
        <v>42692</v>
      </c>
      <c r="R510" s="233">
        <f>_xll.qlInterpolationInterpolate($N$1,Q510,TRUE)</f>
        <v>4.4367038930029834E-4</v>
      </c>
      <c r="U510" s="39"/>
      <c r="W510" s="39"/>
      <c r="X510" s="39"/>
    </row>
    <row r="511" spans="5:24" ht="11.25" customHeight="1" x14ac:dyDescent="0.2">
      <c r="E511" s="165"/>
      <c r="F511" s="165"/>
      <c r="G511" s="39"/>
      <c r="K511" s="39"/>
      <c r="L511" s="39"/>
      <c r="Q511" s="357">
        <f>_xll.qlCalendarAdvance(Calendar,Q510,"1D","f")</f>
        <v>42695</v>
      </c>
      <c r="R511" s="233">
        <f>_xll.qlInterpolationInterpolate($N$1,Q511,TRUE)</f>
        <v>4.4462620702604929E-4</v>
      </c>
      <c r="U511" s="39"/>
      <c r="W511" s="39"/>
      <c r="X511" s="39"/>
    </row>
    <row r="512" spans="5:24" ht="11.25" customHeight="1" x14ac:dyDescent="0.2">
      <c r="E512" s="165"/>
      <c r="F512" s="165"/>
      <c r="G512" s="39"/>
      <c r="K512" s="39"/>
      <c r="L512" s="39"/>
      <c r="Q512" s="357">
        <f>_xll.qlCalendarAdvance(Calendar,Q511,"1D","f")</f>
        <v>42696</v>
      </c>
      <c r="R512" s="233">
        <f>_xll.qlInterpolationInterpolate($N$1,Q512,TRUE)</f>
        <v>4.4494787511668838E-4</v>
      </c>
      <c r="U512" s="39"/>
      <c r="W512" s="39"/>
      <c r="X512" s="39"/>
    </row>
    <row r="513" spans="5:24" ht="11.25" customHeight="1" x14ac:dyDescent="0.2">
      <c r="E513" s="165"/>
      <c r="F513" s="165"/>
      <c r="G513" s="39"/>
      <c r="K513" s="39"/>
      <c r="L513" s="39"/>
      <c r="Q513" s="357">
        <f>_xll.qlCalendarAdvance(Calendar,Q512,"1D","f")</f>
        <v>42697</v>
      </c>
      <c r="R513" s="233">
        <f>_xll.qlInterpolationInterpolate($N$1,Q513,TRUE)</f>
        <v>4.4527098080344383E-4</v>
      </c>
      <c r="U513" s="39"/>
      <c r="W513" s="39"/>
      <c r="X513" s="39"/>
    </row>
    <row r="514" spans="5:24" ht="11.25" customHeight="1" x14ac:dyDescent="0.2">
      <c r="E514" s="165"/>
      <c r="F514" s="165"/>
      <c r="G514" s="39"/>
      <c r="K514" s="39"/>
      <c r="L514" s="39"/>
      <c r="Q514" s="357">
        <f>_xll.qlCalendarAdvance(Calendar,Q513,"1D","f")</f>
        <v>42698</v>
      </c>
      <c r="R514" s="233">
        <f>_xll.qlInterpolationInterpolate($N$1,Q514,TRUE)</f>
        <v>4.4559546798936879E-4</v>
      </c>
      <c r="U514" s="39"/>
      <c r="W514" s="39"/>
      <c r="X514" s="39"/>
    </row>
    <row r="515" spans="5:24" ht="11.25" customHeight="1" x14ac:dyDescent="0.2">
      <c r="E515" s="165"/>
      <c r="F515" s="165"/>
      <c r="G515" s="39"/>
      <c r="K515" s="39"/>
      <c r="L515" s="39"/>
      <c r="Q515" s="357">
        <f>_xll.qlCalendarAdvance(Calendar,Q514,"1D","f")</f>
        <v>42699</v>
      </c>
      <c r="R515" s="233">
        <f>_xll.qlInterpolationInterpolate($N$1,Q515,TRUE)</f>
        <v>4.4592128057751646E-4</v>
      </c>
      <c r="U515" s="39"/>
      <c r="W515" s="39"/>
      <c r="X515" s="39"/>
    </row>
    <row r="516" spans="5:24" ht="11.25" customHeight="1" x14ac:dyDescent="0.2">
      <c r="E516" s="165"/>
      <c r="F516" s="165"/>
      <c r="G516" s="39"/>
      <c r="K516" s="39"/>
      <c r="L516" s="39"/>
      <c r="Q516" s="357">
        <f>_xll.qlCalendarAdvance(Calendar,Q515,"1D","f")</f>
        <v>42702</v>
      </c>
      <c r="R516" s="233">
        <f>_xll.qlInterpolationInterpolate($N$1,Q516,TRUE)</f>
        <v>4.4690610978582752E-4</v>
      </c>
      <c r="U516" s="39"/>
      <c r="W516" s="39"/>
      <c r="X516" s="39"/>
    </row>
    <row r="517" spans="5:24" ht="11.25" customHeight="1" x14ac:dyDescent="0.2">
      <c r="E517" s="165"/>
      <c r="F517" s="165"/>
      <c r="G517" s="39"/>
      <c r="K517" s="39"/>
      <c r="L517" s="39"/>
      <c r="Q517" s="357">
        <f>_xll.qlCalendarAdvance(Calendar,Q516,"1D","f")</f>
        <v>42703</v>
      </c>
      <c r="R517" s="233">
        <f>_xll.qlInterpolationInterpolate($N$1,Q517,TRUE)</f>
        <v>4.4723666301339776E-4</v>
      </c>
      <c r="U517" s="39"/>
      <c r="W517" s="39"/>
      <c r="X517" s="39"/>
    </row>
    <row r="518" spans="5:24" ht="11.25" customHeight="1" x14ac:dyDescent="0.2">
      <c r="E518" s="165"/>
      <c r="F518" s="165"/>
      <c r="G518" s="39"/>
      <c r="K518" s="39"/>
      <c r="L518" s="39"/>
      <c r="Q518" s="357">
        <f>_xll.qlCalendarAdvance(Calendar,Q517,"1D","f")</f>
        <v>42704</v>
      </c>
      <c r="R518" s="233">
        <f>_xll.qlInterpolationInterpolate($N$1,Q518,TRUE)</f>
        <v>4.4756826115845659E-4</v>
      </c>
      <c r="U518" s="39"/>
      <c r="W518" s="39"/>
      <c r="X518" s="39"/>
    </row>
    <row r="519" spans="5:24" ht="11.25" customHeight="1" x14ac:dyDescent="0.2">
      <c r="E519" s="165"/>
      <c r="F519" s="165"/>
      <c r="G519" s="39"/>
      <c r="K519" s="39"/>
      <c r="L519" s="39"/>
      <c r="Q519" s="357">
        <f>_xll.qlCalendarAdvance(Calendar,Q518,"1D","f")</f>
        <v>42705</v>
      </c>
      <c r="R519" s="233">
        <f>_xll.qlInterpolationInterpolate($N$1,Q519,TRUE)</f>
        <v>4.4790084812405725E-4</v>
      </c>
      <c r="U519" s="39"/>
      <c r="W519" s="39"/>
      <c r="X519" s="39"/>
    </row>
    <row r="520" spans="5:24" ht="11.25" customHeight="1" x14ac:dyDescent="0.2">
      <c r="E520" s="165"/>
      <c r="F520" s="165"/>
      <c r="G520" s="39"/>
      <c r="K520" s="39"/>
      <c r="L520" s="39"/>
      <c r="Q520" s="357">
        <f>_xll.qlCalendarAdvance(Calendar,Q519,"1D","f")</f>
        <v>42706</v>
      </c>
      <c r="R520" s="233">
        <f>_xll.qlInterpolationInterpolate($N$1,Q520,TRUE)</f>
        <v>4.4823436781325277E-4</v>
      </c>
      <c r="U520" s="39"/>
      <c r="W520" s="39"/>
      <c r="X520" s="39"/>
    </row>
    <row r="521" spans="5:24" ht="11.25" customHeight="1" x14ac:dyDescent="0.2">
      <c r="E521" s="165"/>
      <c r="F521" s="165"/>
      <c r="G521" s="39"/>
      <c r="K521" s="39"/>
      <c r="L521" s="39"/>
      <c r="Q521" s="357">
        <f>_xll.qlCalendarAdvance(Calendar,Q520,"1D","f")</f>
        <v>42709</v>
      </c>
      <c r="R521" s="233">
        <f>_xll.qlInterpolationInterpolate($N$1,Q521,TRUE)</f>
        <v>4.4923996225294094E-4</v>
      </c>
      <c r="U521" s="39"/>
      <c r="W521" s="39"/>
      <c r="X521" s="39"/>
    </row>
    <row r="522" spans="5:24" ht="11.25" customHeight="1" x14ac:dyDescent="0.2">
      <c r="E522" s="165"/>
      <c r="F522" s="165"/>
      <c r="G522" s="39"/>
      <c r="K522" s="39"/>
      <c r="L522" s="39"/>
      <c r="Q522" s="357">
        <f>_xll.qlCalendarAdvance(Calendar,Q521,"1D","f")</f>
        <v>42710</v>
      </c>
      <c r="R522" s="233">
        <f>_xll.qlInterpolationInterpolate($N$1,Q522,TRUE)</f>
        <v>4.4957665186704806E-4</v>
      </c>
      <c r="U522" s="39"/>
      <c r="W522" s="39"/>
      <c r="X522" s="39"/>
    </row>
    <row r="523" spans="5:24" ht="11.25" customHeight="1" x14ac:dyDescent="0.2">
      <c r="E523" s="165"/>
      <c r="F523" s="165"/>
      <c r="G523" s="39"/>
      <c r="K523" s="39"/>
      <c r="L523" s="39"/>
      <c r="Q523" s="357">
        <f>_xll.qlCalendarAdvance(Calendar,Q522,"1D","f")</f>
        <v>42711</v>
      </c>
      <c r="R523" s="233">
        <f>_xll.qlInterpolationInterpolate($N$1,Q523,TRUE)</f>
        <v>4.4991399372001602E-4</v>
      </c>
      <c r="U523" s="39"/>
      <c r="W523" s="39"/>
      <c r="X523" s="39"/>
    </row>
    <row r="524" spans="5:24" ht="11.25" customHeight="1" x14ac:dyDescent="0.2">
      <c r="E524" s="165"/>
      <c r="F524" s="165"/>
      <c r="G524" s="39"/>
      <c r="K524" s="39"/>
      <c r="L524" s="39"/>
      <c r="Q524" s="357">
        <f>_xll.qlCalendarAdvance(Calendar,Q523,"1D","f")</f>
        <v>42712</v>
      </c>
      <c r="R524" s="233">
        <f>_xll.qlInterpolationInterpolate($N$1,Q524,TRUE)</f>
        <v>4.5025193171489798E-4</v>
      </c>
      <c r="U524" s="39"/>
      <c r="W524" s="39"/>
      <c r="X524" s="39"/>
    </row>
    <row r="525" spans="5:24" ht="11.25" customHeight="1" x14ac:dyDescent="0.2">
      <c r="E525" s="165"/>
      <c r="F525" s="165"/>
      <c r="G525" s="39"/>
      <c r="K525" s="39"/>
      <c r="L525" s="39"/>
      <c r="Q525" s="357">
        <f>_xll.qlCalendarAdvance(Calendar,Q524,"1D","f")</f>
        <v>42713</v>
      </c>
      <c r="R525" s="233">
        <f>_xll.qlInterpolationInterpolate($N$1,Q525,TRUE)</f>
        <v>4.5059040975474712E-4</v>
      </c>
      <c r="U525" s="39"/>
      <c r="W525" s="39"/>
      <c r="X525" s="39"/>
    </row>
    <row r="526" spans="5:24" ht="11.25" customHeight="1" x14ac:dyDescent="0.2">
      <c r="E526" s="165"/>
      <c r="F526" s="165"/>
      <c r="G526" s="39"/>
      <c r="K526" s="39"/>
      <c r="L526" s="39"/>
      <c r="Q526" s="357">
        <f>_xll.qlCalendarAdvance(Calendar,Q525,"1D","f")</f>
        <v>42716</v>
      </c>
      <c r="R526" s="233">
        <f>_xll.qlInterpolationInterpolate($N$1,Q526,TRUE)</f>
        <v>4.5160852317462953E-4</v>
      </c>
      <c r="U526" s="39"/>
      <c r="W526" s="39"/>
      <c r="X526" s="39"/>
    </row>
    <row r="527" spans="5:24" ht="11.25" customHeight="1" x14ac:dyDescent="0.2">
      <c r="E527" s="165"/>
      <c r="F527" s="165"/>
      <c r="G527" s="39"/>
      <c r="K527" s="39"/>
      <c r="L527" s="39"/>
      <c r="Q527" s="357">
        <f>_xll.qlCalendarAdvance(Calendar,Q526,"1D","f")</f>
        <v>42717</v>
      </c>
      <c r="R527" s="233">
        <f>_xll.qlInterpolationInterpolate($N$1,Q527,TRUE)</f>
        <v>4.5194860042487917E-4</v>
      </c>
      <c r="U527" s="39"/>
      <c r="W527" s="39"/>
      <c r="X527" s="39"/>
    </row>
    <row r="528" spans="5:24" ht="11.25" customHeight="1" x14ac:dyDescent="0.2">
      <c r="E528" s="165"/>
      <c r="F528" s="165"/>
      <c r="G528" s="39"/>
      <c r="K528" s="39"/>
      <c r="L528" s="39"/>
      <c r="Q528" s="357">
        <f>_xll.qlCalendarAdvance(Calendar,Q527,"1D","f")</f>
        <v>42718</v>
      </c>
      <c r="R528" s="233">
        <f>_xll.qlInterpolationInterpolate($N$1,Q528,TRUE)</f>
        <v>4.5228893723536193E-4</v>
      </c>
      <c r="U528" s="39"/>
      <c r="W528" s="39"/>
      <c r="X528" s="39"/>
    </row>
    <row r="529" spans="5:24" ht="11.25" customHeight="1" x14ac:dyDescent="0.2">
      <c r="E529" s="165"/>
      <c r="F529" s="165"/>
      <c r="G529" s="39"/>
      <c r="K529" s="39"/>
      <c r="L529" s="39"/>
      <c r="Q529" s="357">
        <f>_xll.qlCalendarAdvance(Calendar,Q528,"1D","f")</f>
        <v>42719</v>
      </c>
      <c r="R529" s="233">
        <f>_xll.qlInterpolationInterpolate($N$1,Q529,TRUE)</f>
        <v>4.52629477509131E-4</v>
      </c>
      <c r="U529" s="39"/>
      <c r="W529" s="39"/>
      <c r="X529" s="39"/>
    </row>
    <row r="530" spans="5:24" ht="11.25" customHeight="1" x14ac:dyDescent="0.2">
      <c r="E530" s="165"/>
      <c r="F530" s="165"/>
      <c r="G530" s="39"/>
      <c r="K530" s="39"/>
      <c r="L530" s="39"/>
      <c r="Q530" s="357">
        <f>_xll.qlCalendarAdvance(Calendar,Q529,"1D","f")</f>
        <v>42720</v>
      </c>
      <c r="R530" s="233">
        <f>_xll.qlInterpolationInterpolate($N$1,Q530,TRUE)</f>
        <v>4.5297016514923941E-4</v>
      </c>
      <c r="U530" s="39"/>
      <c r="W530" s="39"/>
      <c r="X530" s="39"/>
    </row>
    <row r="531" spans="5:24" ht="11.25" customHeight="1" x14ac:dyDescent="0.2">
      <c r="E531" s="165"/>
      <c r="F531" s="165"/>
      <c r="G531" s="39"/>
      <c r="K531" s="39"/>
      <c r="L531" s="39"/>
      <c r="Q531" s="357">
        <f>_xll.qlCalendarAdvance(Calendar,Q530,"1D","f")</f>
        <v>42723</v>
      </c>
      <c r="R531" s="233">
        <f>_xll.qlInterpolationInterpolate($N$1,Q531,TRUE)</f>
        <v>4.5399255129813313E-4</v>
      </c>
      <c r="U531" s="39"/>
      <c r="W531" s="39"/>
      <c r="X531" s="39"/>
    </row>
    <row r="532" spans="5:24" ht="11.25" customHeight="1" x14ac:dyDescent="0.2">
      <c r="E532" s="165"/>
      <c r="F532" s="165"/>
      <c r="G532" s="39"/>
      <c r="K532" s="39"/>
      <c r="L532" s="39"/>
      <c r="Q532" s="357">
        <f>_xll.qlCalendarAdvance(Calendar,Q531,"1D","f")</f>
        <v>42724</v>
      </c>
      <c r="R532" s="233">
        <f>_xll.qlInterpolationInterpolate($N$1,Q532,TRUE)</f>
        <v>4.5433326743413106E-4</v>
      </c>
      <c r="U532" s="39"/>
      <c r="W532" s="39"/>
      <c r="X532" s="39"/>
    </row>
    <row r="533" spans="5:24" ht="11.25" customHeight="1" thickBot="1" x14ac:dyDescent="0.25">
      <c r="E533" s="165"/>
      <c r="F533" s="165"/>
      <c r="G533" s="39"/>
      <c r="K533" s="39"/>
      <c r="L533" s="39"/>
      <c r="Q533" s="358">
        <f>_xll.qlCalendarAdvance(Calendar,Q532,"1D","f")</f>
        <v>42725</v>
      </c>
      <c r="R533" s="237">
        <f>_xll.qlInterpolationInterpolate($N$1,Q533,TRUE)</f>
        <v>4.5467385045173432E-4</v>
      </c>
      <c r="U533" s="39"/>
      <c r="W533" s="39"/>
      <c r="X533" s="39"/>
    </row>
    <row r="534" spans="5:24" ht="11.25" customHeight="1" x14ac:dyDescent="0.2">
      <c r="E534" s="165"/>
      <c r="F534" s="165"/>
      <c r="G534" s="39"/>
      <c r="K534" s="39"/>
      <c r="L534" s="39"/>
      <c r="U534" s="39"/>
      <c r="W534" s="39"/>
      <c r="X534" s="39"/>
    </row>
    <row r="535" spans="5:24" ht="11.25" customHeight="1" x14ac:dyDescent="0.2">
      <c r="E535" s="165"/>
      <c r="F535" s="165"/>
      <c r="G535" s="39"/>
      <c r="K535" s="39"/>
      <c r="L535" s="39"/>
      <c r="U535" s="39"/>
      <c r="W535" s="39"/>
      <c r="X535" s="39"/>
    </row>
    <row r="536" spans="5:24" ht="11.25" customHeight="1" x14ac:dyDescent="0.2">
      <c r="E536" s="165"/>
      <c r="F536" s="165"/>
      <c r="G536" s="39"/>
      <c r="K536" s="39"/>
      <c r="L536" s="39"/>
      <c r="U536" s="39"/>
      <c r="W536" s="39"/>
      <c r="X536" s="39"/>
    </row>
    <row r="537" spans="5:24" ht="11.25" customHeight="1" x14ac:dyDescent="0.2">
      <c r="E537" s="165"/>
      <c r="F537" s="165"/>
      <c r="G537" s="39"/>
      <c r="K537" s="39"/>
      <c r="L537" s="39"/>
      <c r="U537" s="39"/>
      <c r="W537" s="39"/>
      <c r="X537" s="39"/>
    </row>
    <row r="538" spans="5:24" ht="11.25" customHeight="1" x14ac:dyDescent="0.2">
      <c r="E538" s="165"/>
      <c r="F538" s="165"/>
      <c r="G538" s="39"/>
      <c r="K538" s="39"/>
      <c r="L538" s="39"/>
      <c r="U538" s="39"/>
      <c r="W538" s="39"/>
      <c r="X538" s="39"/>
    </row>
    <row r="539" spans="5:24" ht="11.25" customHeight="1" x14ac:dyDescent="0.2">
      <c r="E539" s="165"/>
      <c r="F539" s="165"/>
      <c r="G539" s="39"/>
      <c r="K539" s="39"/>
      <c r="L539" s="39"/>
      <c r="U539" s="39"/>
      <c r="W539" s="39"/>
      <c r="X539" s="39"/>
    </row>
    <row r="540" spans="5:24" ht="11.25" customHeight="1" x14ac:dyDescent="0.2">
      <c r="E540" s="165"/>
      <c r="F540" s="165"/>
      <c r="G540" s="39"/>
      <c r="K540" s="39"/>
      <c r="L540" s="39"/>
      <c r="U540" s="39"/>
      <c r="W540" s="39"/>
      <c r="X540" s="39"/>
    </row>
    <row r="541" spans="5:24" ht="11.25" customHeight="1" x14ac:dyDescent="0.2">
      <c r="E541" s="165"/>
      <c r="F541" s="165"/>
      <c r="G541" s="39"/>
      <c r="K541" s="39"/>
      <c r="L541" s="39"/>
      <c r="U541" s="39"/>
      <c r="W541" s="39"/>
      <c r="X541" s="39"/>
    </row>
    <row r="542" spans="5:24" ht="11.25" customHeight="1" x14ac:dyDescent="0.2">
      <c r="E542" s="165"/>
      <c r="F542" s="165"/>
      <c r="G542" s="39"/>
      <c r="K542" s="39"/>
      <c r="L542" s="39"/>
      <c r="U542" s="39"/>
      <c r="W542" s="39"/>
      <c r="X542" s="39"/>
    </row>
    <row r="543" spans="5:24" ht="11.25" customHeight="1" x14ac:dyDescent="0.2">
      <c r="E543" s="165"/>
      <c r="F543" s="165"/>
      <c r="G543" s="39"/>
      <c r="K543" s="39"/>
      <c r="L543" s="39"/>
      <c r="U543" s="39"/>
      <c r="W543" s="39"/>
      <c r="X543" s="39"/>
    </row>
    <row r="544" spans="5:24" ht="11.25" customHeight="1" x14ac:dyDescent="0.2">
      <c r="E544" s="165"/>
      <c r="F544" s="165"/>
      <c r="G544" s="39"/>
      <c r="K544" s="39"/>
      <c r="L544" s="39"/>
      <c r="U544" s="39"/>
      <c r="W544" s="39"/>
      <c r="X544" s="39"/>
    </row>
    <row r="545" spans="5:24" ht="11.25" customHeight="1" x14ac:dyDescent="0.2">
      <c r="E545" s="165"/>
      <c r="F545" s="165"/>
      <c r="G545" s="39"/>
      <c r="K545" s="39"/>
      <c r="L545" s="39"/>
      <c r="U545" s="39"/>
      <c r="W545" s="39"/>
      <c r="X545" s="39"/>
    </row>
    <row r="546" spans="5:24" ht="11.25" customHeight="1" x14ac:dyDescent="0.2">
      <c r="E546" s="165"/>
      <c r="F546" s="165"/>
      <c r="G546" s="39"/>
      <c r="K546" s="39"/>
      <c r="L546" s="39"/>
      <c r="U546" s="39"/>
      <c r="W546" s="39"/>
      <c r="X546" s="39"/>
    </row>
    <row r="547" spans="5:24" ht="11.25" customHeight="1" x14ac:dyDescent="0.2">
      <c r="E547" s="165"/>
      <c r="F547" s="165"/>
      <c r="G547" s="39"/>
      <c r="K547" s="39"/>
      <c r="L547" s="39"/>
      <c r="U547" s="39"/>
      <c r="W547" s="39"/>
      <c r="X547" s="39"/>
    </row>
    <row r="548" spans="5:24" ht="11.25" customHeight="1" x14ac:dyDescent="0.2">
      <c r="E548" s="165"/>
      <c r="F548" s="165"/>
      <c r="G548" s="39"/>
      <c r="K548" s="39"/>
      <c r="L548" s="39"/>
      <c r="U548" s="39"/>
      <c r="W548" s="39"/>
      <c r="X548" s="39"/>
    </row>
    <row r="549" spans="5:24" ht="11.25" customHeight="1" x14ac:dyDescent="0.2">
      <c r="E549" s="165"/>
      <c r="F549" s="165"/>
      <c r="G549" s="39"/>
      <c r="K549" s="39"/>
      <c r="L549" s="39"/>
      <c r="U549" s="39"/>
      <c r="W549" s="39"/>
      <c r="X549" s="39"/>
    </row>
    <row r="550" spans="5:24" ht="11.25" customHeight="1" x14ac:dyDescent="0.2">
      <c r="E550" s="165"/>
      <c r="F550" s="165"/>
      <c r="G550" s="39"/>
      <c r="K550" s="39"/>
      <c r="L550" s="39"/>
      <c r="U550" s="39"/>
      <c r="W550" s="39"/>
      <c r="X550" s="39"/>
    </row>
    <row r="551" spans="5:24" ht="11.25" customHeight="1" x14ac:dyDescent="0.2">
      <c r="E551" s="165"/>
      <c r="F551" s="165"/>
      <c r="G551" s="39"/>
      <c r="K551" s="39"/>
      <c r="L551" s="39"/>
      <c r="U551" s="39"/>
      <c r="W551" s="39"/>
      <c r="X551" s="39"/>
    </row>
    <row r="552" spans="5:24" ht="11.25" customHeight="1" x14ac:dyDescent="0.2">
      <c r="E552" s="165"/>
      <c r="F552" s="165"/>
      <c r="G552" s="39"/>
      <c r="K552" s="39"/>
      <c r="L552" s="39"/>
      <c r="U552" s="39"/>
      <c r="W552" s="39"/>
      <c r="X552" s="39"/>
    </row>
    <row r="553" spans="5:24" ht="11.25" customHeight="1" x14ac:dyDescent="0.2">
      <c r="E553" s="165"/>
      <c r="F553" s="165"/>
      <c r="G553" s="39"/>
      <c r="K553" s="39"/>
      <c r="L553" s="39"/>
      <c r="U553" s="39"/>
      <c r="W553" s="39"/>
      <c r="X553" s="39"/>
    </row>
    <row r="554" spans="5:24" ht="11.25" customHeight="1" x14ac:dyDescent="0.2">
      <c r="E554" s="165"/>
      <c r="F554" s="165"/>
      <c r="G554" s="39"/>
      <c r="K554" s="39"/>
      <c r="L554" s="39"/>
      <c r="U554" s="39"/>
      <c r="W554" s="39"/>
      <c r="X554" s="39"/>
    </row>
    <row r="555" spans="5:24" ht="11.25" customHeight="1" x14ac:dyDescent="0.2">
      <c r="E555" s="165"/>
      <c r="F555" s="165"/>
      <c r="G555" s="39"/>
      <c r="K555" s="39"/>
      <c r="L555" s="39"/>
      <c r="U555" s="39"/>
      <c r="W555" s="39"/>
      <c r="X555" s="39"/>
    </row>
    <row r="556" spans="5:24" ht="11.25" customHeight="1" x14ac:dyDescent="0.2">
      <c r="E556" s="165"/>
      <c r="F556" s="165"/>
      <c r="G556" s="39"/>
      <c r="K556" s="39"/>
      <c r="L556" s="39"/>
      <c r="U556" s="39"/>
      <c r="W556" s="39"/>
      <c r="X556" s="39"/>
    </row>
    <row r="557" spans="5:24" ht="11.25" customHeight="1" x14ac:dyDescent="0.2">
      <c r="E557" s="165"/>
      <c r="F557" s="165"/>
      <c r="G557" s="39"/>
      <c r="K557" s="39"/>
      <c r="L557" s="39"/>
      <c r="U557" s="39"/>
      <c r="W557" s="39"/>
      <c r="X557" s="39"/>
    </row>
    <row r="558" spans="5:24" ht="11.25" customHeight="1" x14ac:dyDescent="0.2">
      <c r="E558" s="165"/>
      <c r="F558" s="165"/>
      <c r="G558" s="39"/>
      <c r="K558" s="39"/>
      <c r="L558" s="39"/>
      <c r="U558" s="39"/>
      <c r="W558" s="39"/>
      <c r="X558" s="39"/>
    </row>
    <row r="559" spans="5:24" ht="11.25" customHeight="1" x14ac:dyDescent="0.2">
      <c r="E559" s="165"/>
      <c r="F559" s="165"/>
      <c r="G559" s="39"/>
      <c r="K559" s="39"/>
      <c r="L559" s="39"/>
      <c r="U559" s="39"/>
      <c r="W559" s="39"/>
      <c r="X559" s="39"/>
    </row>
    <row r="560" spans="5:24" ht="11.25" customHeight="1" x14ac:dyDescent="0.2">
      <c r="E560" s="165"/>
      <c r="F560" s="165"/>
      <c r="G560" s="39"/>
      <c r="K560" s="39"/>
      <c r="L560" s="39"/>
      <c r="U560" s="39"/>
      <c r="W560" s="39"/>
      <c r="X560" s="39"/>
    </row>
    <row r="561" spans="5:24" ht="11.25" customHeight="1" x14ac:dyDescent="0.2">
      <c r="E561" s="165"/>
      <c r="F561" s="165"/>
      <c r="G561" s="39"/>
      <c r="K561" s="39"/>
      <c r="L561" s="39"/>
      <c r="U561" s="39"/>
      <c r="W561" s="39"/>
      <c r="X561" s="39"/>
    </row>
    <row r="562" spans="5:24" ht="11.25" customHeight="1" x14ac:dyDescent="0.2">
      <c r="E562" s="165"/>
      <c r="F562" s="165"/>
      <c r="G562" s="39"/>
      <c r="K562" s="39"/>
      <c r="L562" s="39"/>
      <c r="U562" s="39"/>
      <c r="W562" s="39"/>
      <c r="X562" s="39"/>
    </row>
    <row r="563" spans="5:24" ht="11.25" customHeight="1" x14ac:dyDescent="0.2">
      <c r="E563" s="165"/>
      <c r="F563" s="165"/>
      <c r="G563" s="39"/>
      <c r="K563" s="39"/>
      <c r="L563" s="39"/>
      <c r="U563" s="39"/>
      <c r="W563" s="39"/>
      <c r="X563" s="39"/>
    </row>
    <row r="564" spans="5:24" ht="11.25" customHeight="1" x14ac:dyDescent="0.2">
      <c r="E564" s="165"/>
      <c r="F564" s="165"/>
      <c r="G564" s="39"/>
      <c r="K564" s="39"/>
      <c r="L564" s="39"/>
      <c r="U564" s="39"/>
      <c r="W564" s="39"/>
      <c r="X564" s="39"/>
    </row>
    <row r="565" spans="5:24" ht="11.25" customHeight="1" x14ac:dyDescent="0.2">
      <c r="E565" s="165"/>
      <c r="F565" s="165"/>
      <c r="G565" s="39"/>
      <c r="K565" s="39"/>
      <c r="L565" s="39"/>
      <c r="U565" s="39"/>
      <c r="W565" s="39"/>
      <c r="X565" s="39"/>
    </row>
    <row r="566" spans="5:24" ht="11.25" customHeight="1" x14ac:dyDescent="0.2">
      <c r="E566" s="165"/>
      <c r="F566" s="165"/>
      <c r="G566" s="39"/>
      <c r="K566" s="39"/>
      <c r="L566" s="39"/>
      <c r="U566" s="39"/>
      <c r="W566" s="39"/>
      <c r="X566" s="39"/>
    </row>
    <row r="567" spans="5:24" ht="11.25" customHeight="1" x14ac:dyDescent="0.2">
      <c r="E567" s="165"/>
      <c r="F567" s="165"/>
      <c r="G567" s="39"/>
      <c r="K567" s="39"/>
      <c r="L567" s="39"/>
      <c r="U567" s="39"/>
      <c r="W567" s="39"/>
      <c r="X567" s="39"/>
    </row>
    <row r="568" spans="5:24" ht="11.25" customHeight="1" x14ac:dyDescent="0.2">
      <c r="E568" s="165"/>
      <c r="F568" s="165"/>
      <c r="G568" s="39"/>
      <c r="K568" s="39"/>
      <c r="L568" s="39"/>
      <c r="U568" s="39"/>
      <c r="W568" s="39"/>
      <c r="X568" s="39"/>
    </row>
    <row r="569" spans="5:24" ht="11.25" customHeight="1" x14ac:dyDescent="0.2">
      <c r="E569" s="165"/>
      <c r="F569" s="165"/>
      <c r="G569" s="39"/>
      <c r="K569" s="39"/>
      <c r="L569" s="39"/>
      <c r="U569" s="39"/>
      <c r="W569" s="39"/>
      <c r="X569" s="39"/>
    </row>
    <row r="570" spans="5:24" ht="11.25" customHeight="1" x14ac:dyDescent="0.2">
      <c r="E570" s="165"/>
      <c r="F570" s="165"/>
      <c r="G570" s="39"/>
      <c r="K570" s="39"/>
      <c r="L570" s="39"/>
      <c r="U570" s="39"/>
      <c r="W570" s="39"/>
      <c r="X570" s="39"/>
    </row>
    <row r="571" spans="5:24" ht="11.25" customHeight="1" x14ac:dyDescent="0.2">
      <c r="E571" s="165"/>
      <c r="F571" s="165"/>
      <c r="G571" s="39"/>
      <c r="K571" s="39"/>
      <c r="L571" s="39"/>
      <c r="U571" s="39"/>
      <c r="W571" s="39"/>
      <c r="X571" s="39"/>
    </row>
    <row r="572" spans="5:24" ht="11.25" customHeight="1" x14ac:dyDescent="0.2">
      <c r="E572" s="165"/>
      <c r="F572" s="165"/>
      <c r="G572" s="39"/>
      <c r="K572" s="39"/>
      <c r="L572" s="39"/>
      <c r="U572" s="39"/>
      <c r="W572" s="39"/>
      <c r="X572" s="39"/>
    </row>
    <row r="573" spans="5:24" ht="11.25" customHeight="1" x14ac:dyDescent="0.2">
      <c r="E573" s="165"/>
      <c r="F573" s="165"/>
      <c r="G573" s="39"/>
      <c r="K573" s="39"/>
      <c r="L573" s="39"/>
      <c r="U573" s="39"/>
      <c r="W573" s="39"/>
      <c r="X573" s="39"/>
    </row>
    <row r="574" spans="5:24" ht="11.25" customHeight="1" x14ac:dyDescent="0.2">
      <c r="E574" s="165"/>
      <c r="F574" s="165"/>
      <c r="G574" s="39"/>
      <c r="K574" s="39"/>
      <c r="L574" s="39"/>
      <c r="U574" s="39"/>
      <c r="W574" s="39"/>
      <c r="X574" s="39"/>
    </row>
    <row r="575" spans="5:24" ht="11.25" customHeight="1" x14ac:dyDescent="0.2">
      <c r="E575" s="165"/>
      <c r="F575" s="165"/>
      <c r="G575" s="39"/>
      <c r="K575" s="39"/>
      <c r="L575" s="39"/>
      <c r="U575" s="39"/>
      <c r="W575" s="39"/>
      <c r="X575" s="39"/>
    </row>
    <row r="576" spans="5:24" ht="11.25" customHeight="1" x14ac:dyDescent="0.2">
      <c r="E576" s="165"/>
      <c r="F576" s="165"/>
      <c r="G576" s="39"/>
      <c r="K576" s="39"/>
      <c r="L576" s="39"/>
      <c r="U576" s="39"/>
      <c r="W576" s="39"/>
      <c r="X576" s="39"/>
    </row>
    <row r="577" spans="5:24" ht="11.25" customHeight="1" x14ac:dyDescent="0.2">
      <c r="E577" s="165"/>
      <c r="F577" s="165"/>
      <c r="G577" s="39"/>
      <c r="K577" s="39"/>
      <c r="L577" s="39"/>
      <c r="U577" s="39"/>
      <c r="W577" s="39"/>
      <c r="X577" s="39"/>
    </row>
    <row r="578" spans="5:24" ht="11.25" customHeight="1" x14ac:dyDescent="0.2">
      <c r="U578" s="39"/>
      <c r="W578" s="39"/>
      <c r="X578" s="39"/>
    </row>
    <row r="579" spans="5:24" ht="11.25" customHeight="1" x14ac:dyDescent="0.2">
      <c r="U579" s="39"/>
      <c r="W579" s="39"/>
      <c r="X579" s="39"/>
    </row>
    <row r="580" spans="5:24" ht="11.25" customHeight="1" x14ac:dyDescent="0.2">
      <c r="U580" s="39"/>
      <c r="W580" s="39"/>
      <c r="X580" s="39"/>
    </row>
    <row r="581" spans="5:24" ht="11.25" customHeight="1" x14ac:dyDescent="0.2">
      <c r="U581" s="39"/>
      <c r="W581" s="39"/>
      <c r="X581" s="39"/>
    </row>
    <row r="582" spans="5:24" x14ac:dyDescent="0.2">
      <c r="U582" s="39"/>
      <c r="W582" s="39"/>
      <c r="X582" s="39"/>
    </row>
    <row r="583" spans="5:24" x14ac:dyDescent="0.2">
      <c r="U583" s="39"/>
      <c r="W583" s="39"/>
      <c r="X583" s="39"/>
    </row>
    <row r="584" spans="5:24" x14ac:dyDescent="0.2">
      <c r="U584" s="39"/>
      <c r="W584" s="39"/>
      <c r="X584" s="39"/>
    </row>
    <row r="585" spans="5:24" x14ac:dyDescent="0.2">
      <c r="U585" s="39"/>
      <c r="W585" s="39"/>
      <c r="X585" s="39"/>
    </row>
    <row r="586" spans="5:24" x14ac:dyDescent="0.2">
      <c r="U586" s="39"/>
      <c r="W586" s="39"/>
      <c r="X586" s="39"/>
    </row>
    <row r="587" spans="5:24" x14ac:dyDescent="0.2">
      <c r="U587" s="39"/>
      <c r="W587" s="39"/>
      <c r="X587" s="39"/>
    </row>
    <row r="588" spans="5:24" x14ac:dyDescent="0.2">
      <c r="U588" s="39"/>
      <c r="W588" s="39"/>
      <c r="X588" s="39"/>
    </row>
    <row r="589" spans="5:24" x14ac:dyDescent="0.2">
      <c r="U589" s="39"/>
      <c r="W589" s="39"/>
      <c r="X589" s="39"/>
    </row>
    <row r="590" spans="5:24" x14ac:dyDescent="0.2">
      <c r="U590" s="39"/>
      <c r="W590" s="39"/>
      <c r="X590" s="39"/>
    </row>
    <row r="591" spans="5:24" x14ac:dyDescent="0.2">
      <c r="U591" s="39"/>
      <c r="W591" s="39"/>
      <c r="X591" s="39"/>
    </row>
    <row r="592" spans="5:24" x14ac:dyDescent="0.2">
      <c r="U592" s="39"/>
      <c r="W592" s="39"/>
      <c r="X592" s="39"/>
    </row>
    <row r="593" spans="21:24" x14ac:dyDescent="0.2">
      <c r="U593" s="39"/>
      <c r="W593" s="39"/>
      <c r="X593" s="39"/>
    </row>
    <row r="594" spans="21:24" x14ac:dyDescent="0.2">
      <c r="U594" s="39"/>
      <c r="W594" s="39"/>
      <c r="X594" s="39"/>
    </row>
    <row r="595" spans="21:24" x14ac:dyDescent="0.2">
      <c r="U595" s="39"/>
      <c r="W595" s="39"/>
      <c r="X595" s="39"/>
    </row>
    <row r="596" spans="21:24" x14ac:dyDescent="0.2">
      <c r="U596" s="39"/>
      <c r="W596" s="39"/>
      <c r="X596" s="39"/>
    </row>
    <row r="597" spans="21:24" x14ac:dyDescent="0.2">
      <c r="U597" s="39"/>
      <c r="W597" s="39"/>
      <c r="X597" s="39"/>
    </row>
    <row r="598" spans="21:24" x14ac:dyDescent="0.2">
      <c r="U598" s="39"/>
      <c r="W598" s="39"/>
      <c r="X598" s="39"/>
    </row>
    <row r="599" spans="21:24" x14ac:dyDescent="0.2">
      <c r="U599" s="39"/>
      <c r="W599" s="39"/>
      <c r="X599" s="39"/>
    </row>
    <row r="600" spans="21:24" x14ac:dyDescent="0.2">
      <c r="U600" s="39"/>
      <c r="W600" s="39"/>
      <c r="X600" s="39"/>
    </row>
    <row r="601" spans="21:24" x14ac:dyDescent="0.2">
      <c r="U601" s="39"/>
      <c r="W601" s="39"/>
      <c r="X601" s="39"/>
    </row>
    <row r="602" spans="21:24" x14ac:dyDescent="0.2">
      <c r="U602" s="39"/>
      <c r="W602" s="39"/>
      <c r="X602" s="39"/>
    </row>
    <row r="603" spans="21:24" x14ac:dyDescent="0.2">
      <c r="U603" s="39"/>
      <c r="W603" s="39"/>
      <c r="X603" s="39"/>
    </row>
    <row r="604" spans="21:24" x14ac:dyDescent="0.2">
      <c r="U604" s="39"/>
      <c r="W604" s="39"/>
      <c r="X604" s="39"/>
    </row>
    <row r="605" spans="21:24" x14ac:dyDescent="0.2">
      <c r="U605" s="39"/>
      <c r="W605" s="39"/>
      <c r="X605" s="39"/>
    </row>
    <row r="606" spans="21:24" x14ac:dyDescent="0.2">
      <c r="U606" s="39"/>
      <c r="W606" s="39"/>
      <c r="X606" s="39"/>
    </row>
    <row r="607" spans="21:24" x14ac:dyDescent="0.2">
      <c r="U607" s="39"/>
      <c r="W607" s="39"/>
      <c r="X607" s="39"/>
    </row>
    <row r="608" spans="21:24" x14ac:dyDescent="0.2">
      <c r="U608" s="39"/>
      <c r="W608" s="39"/>
      <c r="X608" s="39"/>
    </row>
    <row r="609" spans="21:24" x14ac:dyDescent="0.2">
      <c r="U609" s="39"/>
      <c r="W609" s="39"/>
      <c r="X609" s="39"/>
    </row>
    <row r="610" spans="21:24" x14ac:dyDescent="0.2">
      <c r="U610" s="39"/>
      <c r="W610" s="39"/>
      <c r="X610" s="39"/>
    </row>
    <row r="611" spans="21:24" x14ac:dyDescent="0.2">
      <c r="U611" s="39"/>
      <c r="W611" s="39"/>
      <c r="X611" s="39"/>
    </row>
    <row r="612" spans="21:24" x14ac:dyDescent="0.2">
      <c r="U612" s="39"/>
      <c r="W612" s="39"/>
      <c r="X612" s="39"/>
    </row>
    <row r="613" spans="21:24" x14ac:dyDescent="0.2">
      <c r="U613" s="39"/>
      <c r="W613" s="39"/>
      <c r="X613" s="39"/>
    </row>
    <row r="614" spans="21:24" x14ac:dyDescent="0.2">
      <c r="U614" s="39"/>
      <c r="W614" s="39"/>
      <c r="X614" s="39"/>
    </row>
    <row r="615" spans="21:24" x14ac:dyDescent="0.2">
      <c r="U615" s="39"/>
      <c r="W615" s="39"/>
      <c r="X615" s="39"/>
    </row>
    <row r="616" spans="21:24" x14ac:dyDescent="0.2">
      <c r="U616" s="39"/>
      <c r="W616" s="39"/>
      <c r="X616" s="39"/>
    </row>
    <row r="617" spans="21:24" x14ac:dyDescent="0.2">
      <c r="U617" s="39"/>
      <c r="W617" s="39"/>
      <c r="X617" s="39"/>
    </row>
    <row r="618" spans="21:24" x14ac:dyDescent="0.2">
      <c r="U618" s="39"/>
      <c r="W618" s="39"/>
      <c r="X618" s="39"/>
    </row>
    <row r="619" spans="21:24" x14ac:dyDescent="0.2">
      <c r="U619" s="39"/>
      <c r="W619" s="39"/>
      <c r="X619" s="39"/>
    </row>
    <row r="620" spans="21:24" x14ac:dyDescent="0.2">
      <c r="U620" s="39"/>
      <c r="W620" s="39"/>
      <c r="X620" s="39"/>
    </row>
    <row r="621" spans="21:24" x14ac:dyDescent="0.2">
      <c r="U621" s="39"/>
      <c r="W621" s="39"/>
      <c r="X621" s="39"/>
    </row>
    <row r="622" spans="21:24" x14ac:dyDescent="0.2">
      <c r="U622" s="39"/>
      <c r="W622" s="39"/>
      <c r="X622" s="39"/>
    </row>
    <row r="623" spans="21:24" x14ac:dyDescent="0.2">
      <c r="U623" s="39"/>
      <c r="W623" s="39"/>
      <c r="X623" s="39"/>
    </row>
    <row r="624" spans="21:24" x14ac:dyDescent="0.2">
      <c r="U624" s="39"/>
      <c r="W624" s="39"/>
      <c r="X624" s="39"/>
    </row>
    <row r="625" spans="21:24" x14ac:dyDescent="0.2">
      <c r="U625" s="39"/>
      <c r="W625" s="39"/>
      <c r="X625" s="39"/>
    </row>
    <row r="626" spans="21:24" x14ac:dyDescent="0.2">
      <c r="U626" s="39"/>
      <c r="W626" s="39"/>
      <c r="X626" s="39"/>
    </row>
    <row r="627" spans="21:24" x14ac:dyDescent="0.2">
      <c r="U627" s="39"/>
      <c r="W627" s="39"/>
      <c r="X627" s="39"/>
    </row>
    <row r="628" spans="21:24" x14ac:dyDescent="0.2">
      <c r="U628" s="39"/>
      <c r="W628" s="39"/>
      <c r="X628" s="39"/>
    </row>
    <row r="629" spans="21:24" x14ac:dyDescent="0.2">
      <c r="U629" s="39"/>
      <c r="W629" s="39"/>
      <c r="X629" s="39"/>
    </row>
    <row r="630" spans="21:24" x14ac:dyDescent="0.2">
      <c r="U630" s="39"/>
      <c r="W630" s="39"/>
      <c r="X630" s="39"/>
    </row>
    <row r="631" spans="21:24" x14ac:dyDescent="0.2">
      <c r="U631" s="39"/>
      <c r="W631" s="39"/>
      <c r="X631" s="39"/>
    </row>
    <row r="632" spans="21:24" x14ac:dyDescent="0.2">
      <c r="U632" s="39"/>
      <c r="W632" s="39"/>
      <c r="X632" s="39"/>
    </row>
    <row r="633" spans="21:24" x14ac:dyDescent="0.2">
      <c r="U633" s="39"/>
      <c r="W633" s="39"/>
      <c r="X633" s="39"/>
    </row>
    <row r="634" spans="21:24" x14ac:dyDescent="0.2">
      <c r="U634" s="39"/>
      <c r="W634" s="39"/>
      <c r="X634" s="39"/>
    </row>
    <row r="635" spans="21:24" x14ac:dyDescent="0.2">
      <c r="U635" s="39"/>
      <c r="W635" s="39"/>
      <c r="X635" s="39"/>
    </row>
    <row r="636" spans="21:24" x14ac:dyDescent="0.2">
      <c r="U636" s="39"/>
      <c r="W636" s="39"/>
      <c r="X636" s="39"/>
    </row>
    <row r="637" spans="21:24" x14ac:dyDescent="0.2">
      <c r="U637" s="39"/>
      <c r="W637" s="39"/>
      <c r="X637" s="39"/>
    </row>
    <row r="638" spans="21:24" x14ac:dyDescent="0.2">
      <c r="U638" s="39"/>
      <c r="W638" s="39"/>
      <c r="X638" s="39"/>
    </row>
    <row r="639" spans="21:24" x14ac:dyDescent="0.2">
      <c r="U639" s="39"/>
      <c r="W639" s="39"/>
      <c r="X639" s="39"/>
    </row>
    <row r="640" spans="21:24" x14ac:dyDescent="0.2">
      <c r="U640" s="39"/>
      <c r="W640" s="39"/>
      <c r="X640" s="39"/>
    </row>
    <row r="641" spans="21:24" x14ac:dyDescent="0.2">
      <c r="U641" s="39"/>
      <c r="W641" s="39"/>
      <c r="X641" s="39"/>
    </row>
    <row r="642" spans="21:24" x14ac:dyDescent="0.2">
      <c r="U642" s="39"/>
      <c r="W642" s="39"/>
      <c r="X642" s="39"/>
    </row>
    <row r="643" spans="21:24" x14ac:dyDescent="0.2">
      <c r="U643" s="39"/>
      <c r="W643" s="39"/>
      <c r="X643" s="39"/>
    </row>
    <row r="644" spans="21:24" x14ac:dyDescent="0.2">
      <c r="U644" s="39"/>
      <c r="W644" s="39"/>
      <c r="X644" s="39"/>
    </row>
    <row r="645" spans="21:24" x14ac:dyDescent="0.2">
      <c r="U645" s="39"/>
      <c r="W645" s="39"/>
      <c r="X645" s="39"/>
    </row>
    <row r="646" spans="21:24" x14ac:dyDescent="0.2">
      <c r="U646" s="39"/>
      <c r="W646" s="39"/>
      <c r="X646" s="39"/>
    </row>
    <row r="647" spans="21:24" x14ac:dyDescent="0.2">
      <c r="U647" s="39"/>
      <c r="W647" s="39"/>
      <c r="X647" s="39"/>
    </row>
    <row r="648" spans="21:24" x14ac:dyDescent="0.2">
      <c r="U648" s="39"/>
      <c r="W648" s="39"/>
      <c r="X648" s="39"/>
    </row>
    <row r="649" spans="21:24" x14ac:dyDescent="0.2">
      <c r="U649" s="39"/>
      <c r="W649" s="39"/>
      <c r="X649" s="39"/>
    </row>
    <row r="650" spans="21:24" x14ac:dyDescent="0.2">
      <c r="U650" s="39"/>
      <c r="W650" s="39"/>
      <c r="X650" s="39"/>
    </row>
    <row r="651" spans="21:24" x14ac:dyDescent="0.2">
      <c r="U651" s="39"/>
      <c r="W651" s="39"/>
      <c r="X651" s="39"/>
    </row>
    <row r="652" spans="21:24" x14ac:dyDescent="0.2">
      <c r="U652" s="39"/>
      <c r="W652" s="39"/>
      <c r="X652" s="39"/>
    </row>
    <row r="653" spans="21:24" x14ac:dyDescent="0.2">
      <c r="U653" s="39"/>
      <c r="W653" s="39"/>
      <c r="X653" s="39"/>
    </row>
    <row r="654" spans="21:24" x14ac:dyDescent="0.2">
      <c r="U654" s="39"/>
      <c r="W654" s="39"/>
      <c r="X654" s="39"/>
    </row>
    <row r="655" spans="21:24" x14ac:dyDescent="0.2">
      <c r="U655" s="39"/>
      <c r="W655" s="39"/>
      <c r="X655" s="39"/>
    </row>
    <row r="656" spans="21:24" x14ac:dyDescent="0.2">
      <c r="U656" s="39"/>
      <c r="W656" s="39"/>
      <c r="X656" s="39"/>
    </row>
    <row r="657" spans="21:24" x14ac:dyDescent="0.2">
      <c r="U657" s="39"/>
      <c r="W657" s="39"/>
      <c r="X657" s="39"/>
    </row>
    <row r="658" spans="21:24" x14ac:dyDescent="0.2">
      <c r="U658" s="39"/>
      <c r="W658" s="39"/>
      <c r="X658" s="39"/>
    </row>
    <row r="659" spans="21:24" x14ac:dyDescent="0.2">
      <c r="U659" s="39"/>
      <c r="W659" s="39"/>
      <c r="X659" s="39"/>
    </row>
    <row r="660" spans="21:24" x14ac:dyDescent="0.2">
      <c r="U660" s="39"/>
      <c r="W660" s="39"/>
      <c r="X660" s="39"/>
    </row>
    <row r="661" spans="21:24" x14ac:dyDescent="0.2">
      <c r="U661" s="39"/>
      <c r="W661" s="39"/>
      <c r="X661" s="39"/>
    </row>
    <row r="662" spans="21:24" x14ac:dyDescent="0.2">
      <c r="U662" s="39"/>
      <c r="W662" s="39"/>
      <c r="X662" s="39"/>
    </row>
    <row r="663" spans="21:24" x14ac:dyDescent="0.2">
      <c r="U663" s="39"/>
      <c r="W663" s="39"/>
      <c r="X663" s="39"/>
    </row>
    <row r="664" spans="21:24" x14ac:dyDescent="0.2">
      <c r="U664" s="39"/>
      <c r="W664" s="39"/>
      <c r="X664" s="39"/>
    </row>
    <row r="665" spans="21:24" x14ac:dyDescent="0.2">
      <c r="U665" s="39"/>
      <c r="W665" s="39"/>
      <c r="X665" s="39"/>
    </row>
    <row r="666" spans="21:24" x14ac:dyDescent="0.2">
      <c r="U666" s="39"/>
      <c r="W666" s="39"/>
      <c r="X666" s="39"/>
    </row>
    <row r="667" spans="21:24" x14ac:dyDescent="0.2">
      <c r="U667" s="39"/>
      <c r="W667" s="39"/>
      <c r="X667" s="39"/>
    </row>
    <row r="668" spans="21:24" x14ac:dyDescent="0.2">
      <c r="U668" s="39"/>
      <c r="W668" s="39"/>
      <c r="X668" s="39"/>
    </row>
    <row r="669" spans="21:24" x14ac:dyDescent="0.2">
      <c r="U669" s="39"/>
      <c r="W669" s="39"/>
      <c r="X669" s="39"/>
    </row>
    <row r="670" spans="21:24" x14ac:dyDescent="0.2">
      <c r="U670" s="39"/>
      <c r="W670" s="39"/>
      <c r="X670" s="39"/>
    </row>
    <row r="671" spans="21:24" x14ac:dyDescent="0.2">
      <c r="U671" s="39"/>
      <c r="W671" s="39"/>
      <c r="X671" s="39"/>
    </row>
    <row r="672" spans="21:24" x14ac:dyDescent="0.2">
      <c r="U672" s="39"/>
      <c r="W672" s="39"/>
      <c r="X672" s="39"/>
    </row>
    <row r="673" spans="21:24" x14ac:dyDescent="0.2">
      <c r="U673" s="39"/>
      <c r="W673" s="39"/>
      <c r="X673" s="39"/>
    </row>
    <row r="674" spans="21:24" x14ac:dyDescent="0.2">
      <c r="U674" s="39"/>
      <c r="W674" s="39"/>
      <c r="X674" s="39"/>
    </row>
    <row r="675" spans="21:24" x14ac:dyDescent="0.2">
      <c r="U675" s="39"/>
      <c r="W675" s="39"/>
      <c r="X675" s="39"/>
    </row>
    <row r="676" spans="21:24" x14ac:dyDescent="0.2">
      <c r="U676" s="39"/>
      <c r="W676" s="39"/>
      <c r="X676" s="39"/>
    </row>
    <row r="677" spans="21:24" x14ac:dyDescent="0.2">
      <c r="U677" s="39"/>
      <c r="W677" s="39"/>
      <c r="X677" s="39"/>
    </row>
    <row r="678" spans="21:24" x14ac:dyDescent="0.2">
      <c r="U678" s="39"/>
      <c r="W678" s="39"/>
      <c r="X678" s="39"/>
    </row>
    <row r="679" spans="21:24" x14ac:dyDescent="0.2">
      <c r="U679" s="39"/>
      <c r="W679" s="39"/>
      <c r="X679" s="39"/>
    </row>
    <row r="680" spans="21:24" x14ac:dyDescent="0.2">
      <c r="U680" s="39"/>
      <c r="W680" s="39"/>
      <c r="X680" s="39"/>
    </row>
    <row r="681" spans="21:24" x14ac:dyDescent="0.2">
      <c r="U681" s="39"/>
      <c r="W681" s="39"/>
      <c r="X681" s="39"/>
    </row>
    <row r="682" spans="21:24" x14ac:dyDescent="0.2">
      <c r="U682" s="39"/>
      <c r="W682" s="39"/>
      <c r="X682" s="39"/>
    </row>
    <row r="683" spans="21:24" x14ac:dyDescent="0.2">
      <c r="U683" s="39"/>
      <c r="W683" s="39"/>
      <c r="X683" s="39"/>
    </row>
    <row r="684" spans="21:24" x14ac:dyDescent="0.2">
      <c r="U684" s="39"/>
      <c r="W684" s="39"/>
      <c r="X684" s="39"/>
    </row>
    <row r="685" spans="21:24" x14ac:dyDescent="0.2">
      <c r="U685" s="39"/>
      <c r="W685" s="39"/>
      <c r="X685" s="39"/>
    </row>
    <row r="686" spans="21:24" x14ac:dyDescent="0.2">
      <c r="U686" s="39"/>
      <c r="W686" s="39"/>
      <c r="X686" s="39"/>
    </row>
    <row r="687" spans="21:24" x14ac:dyDescent="0.2">
      <c r="U687" s="39"/>
      <c r="W687" s="39"/>
      <c r="X687" s="39"/>
    </row>
    <row r="688" spans="21:24" x14ac:dyDescent="0.2">
      <c r="U688" s="39"/>
      <c r="W688" s="39"/>
      <c r="X688" s="39"/>
    </row>
    <row r="689" spans="21:24" x14ac:dyDescent="0.2">
      <c r="U689" s="39"/>
      <c r="W689" s="39"/>
      <c r="X689" s="39"/>
    </row>
    <row r="690" spans="21:24" x14ac:dyDescent="0.2">
      <c r="U690" s="39"/>
      <c r="W690" s="39"/>
      <c r="X690" s="39"/>
    </row>
    <row r="691" spans="21:24" x14ac:dyDescent="0.2">
      <c r="U691" s="39"/>
      <c r="W691" s="39"/>
      <c r="X691" s="39"/>
    </row>
    <row r="692" spans="21:24" x14ac:dyDescent="0.2">
      <c r="U692" s="39"/>
      <c r="W692" s="39"/>
      <c r="X692" s="39"/>
    </row>
    <row r="693" spans="21:24" x14ac:dyDescent="0.2">
      <c r="U693" s="39"/>
      <c r="W693" s="39"/>
      <c r="X693" s="39"/>
    </row>
    <row r="694" spans="21:24" x14ac:dyDescent="0.2">
      <c r="U694" s="39"/>
      <c r="W694" s="39"/>
      <c r="X694" s="39"/>
    </row>
    <row r="695" spans="21:24" x14ac:dyDescent="0.2">
      <c r="U695" s="39"/>
      <c r="W695" s="39"/>
      <c r="X695" s="39"/>
    </row>
    <row r="696" spans="21:24" x14ac:dyDescent="0.2">
      <c r="U696" s="39"/>
      <c r="W696" s="39"/>
      <c r="X696" s="39"/>
    </row>
    <row r="697" spans="21:24" x14ac:dyDescent="0.2">
      <c r="U697" s="39"/>
      <c r="W697" s="39"/>
      <c r="X697" s="39"/>
    </row>
    <row r="698" spans="21:24" x14ac:dyDescent="0.2">
      <c r="U698" s="39"/>
      <c r="W698" s="39"/>
      <c r="X698" s="39"/>
    </row>
    <row r="699" spans="21:24" x14ac:dyDescent="0.2">
      <c r="U699" s="39"/>
      <c r="W699" s="39"/>
      <c r="X699" s="39"/>
    </row>
    <row r="700" spans="21:24" x14ac:dyDescent="0.2">
      <c r="U700" s="39"/>
      <c r="W700" s="39"/>
      <c r="X700" s="39"/>
    </row>
    <row r="701" spans="21:24" x14ac:dyDescent="0.2">
      <c r="U701" s="39"/>
      <c r="W701" s="39"/>
      <c r="X701" s="39"/>
    </row>
    <row r="702" spans="21:24" x14ac:dyDescent="0.2">
      <c r="U702" s="39"/>
      <c r="W702" s="39"/>
      <c r="X702" s="39"/>
    </row>
    <row r="703" spans="21:24" x14ac:dyDescent="0.2">
      <c r="U703" s="39"/>
      <c r="W703" s="39"/>
      <c r="X703" s="39"/>
    </row>
    <row r="704" spans="21:24" x14ac:dyDescent="0.2">
      <c r="U704" s="39"/>
      <c r="W704" s="39"/>
      <c r="X704" s="39"/>
    </row>
    <row r="705" spans="21:24" x14ac:dyDescent="0.2">
      <c r="U705" s="39"/>
      <c r="W705" s="39"/>
      <c r="X705" s="39"/>
    </row>
    <row r="706" spans="21:24" x14ac:dyDescent="0.2">
      <c r="U706" s="39"/>
      <c r="W706" s="39"/>
      <c r="X706" s="39"/>
    </row>
    <row r="707" spans="21:24" x14ac:dyDescent="0.2">
      <c r="U707" s="39"/>
      <c r="W707" s="39"/>
      <c r="X707" s="39"/>
    </row>
    <row r="708" spans="21:24" x14ac:dyDescent="0.2">
      <c r="U708" s="39"/>
      <c r="W708" s="39"/>
      <c r="X708" s="39"/>
    </row>
    <row r="709" spans="21:24" x14ac:dyDescent="0.2">
      <c r="U709" s="39"/>
      <c r="W709" s="39"/>
      <c r="X709" s="39"/>
    </row>
    <row r="710" spans="21:24" x14ac:dyDescent="0.2">
      <c r="U710" s="39"/>
      <c r="W710" s="39"/>
      <c r="X710" s="39"/>
    </row>
    <row r="711" spans="21:24" x14ac:dyDescent="0.2">
      <c r="U711" s="39"/>
      <c r="W711" s="39"/>
      <c r="X711" s="39"/>
    </row>
    <row r="712" spans="21:24" x14ac:dyDescent="0.2">
      <c r="U712" s="39"/>
      <c r="W712" s="39"/>
      <c r="X712" s="39"/>
    </row>
    <row r="713" spans="21:24" x14ac:dyDescent="0.2">
      <c r="U713" s="39"/>
      <c r="W713" s="39"/>
      <c r="X713" s="39"/>
    </row>
    <row r="714" spans="21:24" x14ac:dyDescent="0.2">
      <c r="U714" s="39"/>
      <c r="W714" s="39"/>
      <c r="X714" s="39"/>
    </row>
    <row r="715" spans="21:24" x14ac:dyDescent="0.2">
      <c r="U715" s="39"/>
      <c r="W715" s="39"/>
      <c r="X715" s="39"/>
    </row>
    <row r="716" spans="21:24" x14ac:dyDescent="0.2">
      <c r="U716" s="39"/>
      <c r="W716" s="39"/>
      <c r="X716" s="39"/>
    </row>
    <row r="717" spans="21:24" x14ac:dyDescent="0.2">
      <c r="U717" s="39"/>
      <c r="W717" s="39"/>
      <c r="X717" s="39"/>
    </row>
    <row r="718" spans="21:24" x14ac:dyDescent="0.2">
      <c r="U718" s="39"/>
      <c r="W718" s="39"/>
      <c r="X718" s="39"/>
    </row>
    <row r="719" spans="21:24" x14ac:dyDescent="0.2">
      <c r="U719" s="39"/>
      <c r="W719" s="39"/>
      <c r="X719" s="39"/>
    </row>
    <row r="720" spans="21:24" x14ac:dyDescent="0.2">
      <c r="U720" s="39"/>
      <c r="W720" s="39"/>
      <c r="X720" s="39"/>
    </row>
    <row r="721" spans="21:24" x14ac:dyDescent="0.2">
      <c r="U721" s="39"/>
      <c r="W721" s="39"/>
      <c r="X721" s="39"/>
    </row>
    <row r="722" spans="21:24" x14ac:dyDescent="0.2">
      <c r="U722" s="39"/>
      <c r="W722" s="39"/>
      <c r="X722" s="39"/>
    </row>
    <row r="723" spans="21:24" x14ac:dyDescent="0.2">
      <c r="U723" s="39"/>
      <c r="W723" s="39"/>
      <c r="X723" s="39"/>
    </row>
    <row r="724" spans="21:24" x14ac:dyDescent="0.2">
      <c r="U724" s="39"/>
      <c r="W724" s="39"/>
      <c r="X724" s="39"/>
    </row>
    <row r="725" spans="21:24" x14ac:dyDescent="0.2">
      <c r="U725" s="39"/>
      <c r="W725" s="39"/>
      <c r="X725" s="39"/>
    </row>
    <row r="726" spans="21:24" x14ac:dyDescent="0.2">
      <c r="U726" s="39"/>
      <c r="W726" s="39"/>
      <c r="X726" s="39"/>
    </row>
    <row r="727" spans="21:24" x14ac:dyDescent="0.2">
      <c r="U727" s="39"/>
      <c r="W727" s="39"/>
      <c r="X727" s="39"/>
    </row>
    <row r="728" spans="21:24" x14ac:dyDescent="0.2">
      <c r="U728" s="39"/>
      <c r="W728" s="39"/>
      <c r="X728" s="39"/>
    </row>
    <row r="729" spans="21:24" x14ac:dyDescent="0.2">
      <c r="U729" s="39"/>
      <c r="W729" s="39"/>
      <c r="X729" s="39"/>
    </row>
    <row r="730" spans="21:24" x14ac:dyDescent="0.2">
      <c r="U730" s="39"/>
      <c r="W730" s="39"/>
      <c r="X730" s="39"/>
    </row>
    <row r="731" spans="21:24" x14ac:dyDescent="0.2">
      <c r="U731" s="39"/>
      <c r="W731" s="39"/>
      <c r="X731" s="39"/>
    </row>
    <row r="732" spans="21:24" x14ac:dyDescent="0.2">
      <c r="U732" s="39"/>
      <c r="W732" s="39"/>
      <c r="X732" s="39"/>
    </row>
    <row r="733" spans="21:24" x14ac:dyDescent="0.2">
      <c r="U733" s="39"/>
      <c r="W733" s="39"/>
      <c r="X733" s="39"/>
    </row>
    <row r="734" spans="21:24" x14ac:dyDescent="0.2">
      <c r="U734" s="39"/>
      <c r="W734" s="39"/>
      <c r="X734" s="39"/>
    </row>
    <row r="735" spans="21:24" x14ac:dyDescent="0.2">
      <c r="U735" s="39"/>
      <c r="W735" s="39"/>
      <c r="X735" s="39"/>
    </row>
    <row r="736" spans="21:24" x14ac:dyDescent="0.2">
      <c r="U736" s="39"/>
      <c r="W736" s="39"/>
      <c r="X736" s="39"/>
    </row>
    <row r="737" spans="21:24" x14ac:dyDescent="0.2">
      <c r="U737" s="39"/>
      <c r="W737" s="39"/>
      <c r="X737" s="39"/>
    </row>
    <row r="738" spans="21:24" x14ac:dyDescent="0.2">
      <c r="U738" s="39"/>
      <c r="W738" s="39"/>
      <c r="X738" s="39"/>
    </row>
    <row r="739" spans="21:24" x14ac:dyDescent="0.2">
      <c r="U739" s="39"/>
      <c r="W739" s="39"/>
      <c r="X739" s="39"/>
    </row>
    <row r="740" spans="21:24" x14ac:dyDescent="0.2">
      <c r="U740" s="39"/>
      <c r="W740" s="39"/>
      <c r="X740" s="39"/>
    </row>
    <row r="741" spans="21:24" x14ac:dyDescent="0.2">
      <c r="U741" s="39"/>
      <c r="W741" s="39"/>
      <c r="X741" s="39"/>
    </row>
    <row r="742" spans="21:24" x14ac:dyDescent="0.2">
      <c r="U742" s="39"/>
      <c r="W742" s="39"/>
      <c r="X742" s="39"/>
    </row>
    <row r="743" spans="21:24" x14ac:dyDescent="0.2">
      <c r="U743" s="39"/>
      <c r="W743" s="39"/>
      <c r="X743" s="39"/>
    </row>
    <row r="744" spans="21:24" x14ac:dyDescent="0.2">
      <c r="U744" s="39"/>
      <c r="W744" s="39"/>
      <c r="X744" s="39"/>
    </row>
    <row r="745" spans="21:24" x14ac:dyDescent="0.2">
      <c r="U745" s="39"/>
      <c r="W745" s="39"/>
      <c r="X745" s="39"/>
    </row>
    <row r="746" spans="21:24" x14ac:dyDescent="0.2">
      <c r="U746" s="39"/>
      <c r="W746" s="39"/>
      <c r="X746" s="39"/>
    </row>
    <row r="747" spans="21:24" x14ac:dyDescent="0.2">
      <c r="U747" s="39"/>
      <c r="W747" s="39"/>
      <c r="X747" s="39"/>
    </row>
    <row r="748" spans="21:24" x14ac:dyDescent="0.2">
      <c r="U748" s="39"/>
      <c r="W748" s="39"/>
      <c r="X748" s="39"/>
    </row>
    <row r="749" spans="21:24" x14ac:dyDescent="0.2">
      <c r="U749" s="39"/>
      <c r="W749" s="39"/>
      <c r="X749" s="39"/>
    </row>
    <row r="750" spans="21:24" x14ac:dyDescent="0.2">
      <c r="U750" s="39"/>
      <c r="W750" s="39"/>
      <c r="X750" s="39"/>
    </row>
    <row r="751" spans="21:24" x14ac:dyDescent="0.2">
      <c r="U751" s="39"/>
      <c r="W751" s="39"/>
      <c r="X751" s="39"/>
    </row>
    <row r="752" spans="21:24" x14ac:dyDescent="0.2">
      <c r="U752" s="39"/>
      <c r="W752" s="39"/>
      <c r="X752" s="39"/>
    </row>
    <row r="753" spans="21:24" x14ac:dyDescent="0.2">
      <c r="U753" s="39"/>
      <c r="W753" s="39"/>
      <c r="X753" s="39"/>
    </row>
    <row r="754" spans="21:24" x14ac:dyDescent="0.2">
      <c r="U754" s="39"/>
      <c r="W754" s="39"/>
      <c r="X754" s="39"/>
    </row>
    <row r="755" spans="21:24" x14ac:dyDescent="0.2">
      <c r="U755" s="39"/>
      <c r="W755" s="39"/>
      <c r="X755" s="39"/>
    </row>
    <row r="756" spans="21:24" x14ac:dyDescent="0.2">
      <c r="U756" s="39"/>
      <c r="W756" s="39"/>
      <c r="X756" s="39"/>
    </row>
    <row r="757" spans="21:24" x14ac:dyDescent="0.2">
      <c r="U757" s="39"/>
      <c r="W757" s="39"/>
      <c r="X757" s="39"/>
    </row>
    <row r="758" spans="21:24" x14ac:dyDescent="0.2">
      <c r="U758" s="39"/>
      <c r="W758" s="39"/>
      <c r="X758" s="39"/>
    </row>
    <row r="759" spans="21:24" x14ac:dyDescent="0.2">
      <c r="U759" s="39"/>
      <c r="W759" s="39"/>
      <c r="X759" s="39"/>
    </row>
    <row r="760" spans="21:24" x14ac:dyDescent="0.2">
      <c r="U760" s="39"/>
      <c r="W760" s="39"/>
      <c r="X760" s="39"/>
    </row>
    <row r="761" spans="21:24" x14ac:dyDescent="0.2">
      <c r="U761" s="39"/>
      <c r="W761" s="39"/>
      <c r="X761" s="39"/>
    </row>
    <row r="762" spans="21:24" x14ac:dyDescent="0.2">
      <c r="U762" s="39"/>
      <c r="W762" s="39"/>
      <c r="X762" s="39"/>
    </row>
    <row r="763" spans="21:24" x14ac:dyDescent="0.2">
      <c r="U763" s="39"/>
      <c r="W763" s="39"/>
      <c r="X763" s="39"/>
    </row>
    <row r="764" spans="21:24" x14ac:dyDescent="0.2">
      <c r="U764" s="39"/>
      <c r="W764" s="39"/>
      <c r="X764" s="39"/>
    </row>
    <row r="765" spans="21:24" x14ac:dyDescent="0.2">
      <c r="U765" s="39"/>
      <c r="W765" s="39"/>
      <c r="X765" s="39"/>
    </row>
    <row r="766" spans="21:24" x14ac:dyDescent="0.2">
      <c r="U766" s="39"/>
      <c r="W766" s="39"/>
      <c r="X766" s="39"/>
    </row>
    <row r="767" spans="21:24" x14ac:dyDescent="0.2">
      <c r="U767" s="39"/>
      <c r="W767" s="39"/>
      <c r="X767" s="39"/>
    </row>
    <row r="768" spans="21:24" x14ac:dyDescent="0.2">
      <c r="U768" s="39"/>
      <c r="W768" s="39"/>
      <c r="X768" s="39"/>
    </row>
    <row r="769" spans="21:24" x14ac:dyDescent="0.2">
      <c r="U769" s="39"/>
      <c r="W769" s="39"/>
      <c r="X769" s="39"/>
    </row>
    <row r="770" spans="21:24" x14ac:dyDescent="0.2">
      <c r="U770" s="39"/>
      <c r="W770" s="39"/>
      <c r="X770" s="39"/>
    </row>
    <row r="771" spans="21:24" x14ac:dyDescent="0.2">
      <c r="U771" s="39"/>
      <c r="W771" s="39"/>
      <c r="X771" s="39"/>
    </row>
    <row r="772" spans="21:24" x14ac:dyDescent="0.2">
      <c r="U772" s="39"/>
      <c r="W772" s="39"/>
      <c r="X772" s="39"/>
    </row>
    <row r="773" spans="21:24" x14ac:dyDescent="0.2">
      <c r="U773" s="39"/>
      <c r="W773" s="39"/>
      <c r="X773" s="39"/>
    </row>
    <row r="774" spans="21:24" x14ac:dyDescent="0.2">
      <c r="U774" s="39"/>
      <c r="W774" s="39"/>
      <c r="X774" s="39"/>
    </row>
    <row r="775" spans="21:24" x14ac:dyDescent="0.2">
      <c r="U775" s="39"/>
      <c r="W775" s="39"/>
      <c r="X775" s="39"/>
    </row>
    <row r="776" spans="21:24" x14ac:dyDescent="0.2">
      <c r="U776" s="39"/>
      <c r="W776" s="39"/>
      <c r="X776" s="39"/>
    </row>
    <row r="777" spans="21:24" x14ac:dyDescent="0.2">
      <c r="U777" s="39"/>
      <c r="W777" s="39"/>
      <c r="X777" s="39"/>
    </row>
    <row r="778" spans="21:24" x14ac:dyDescent="0.2">
      <c r="U778" s="39"/>
      <c r="W778" s="39"/>
      <c r="X778" s="39"/>
    </row>
    <row r="779" spans="21:24" x14ac:dyDescent="0.2">
      <c r="U779" s="39"/>
      <c r="W779" s="39"/>
      <c r="X779" s="39"/>
    </row>
    <row r="780" spans="21:24" x14ac:dyDescent="0.2">
      <c r="U780" s="39"/>
      <c r="W780" s="39"/>
      <c r="X780" s="39"/>
    </row>
    <row r="781" spans="21:24" x14ac:dyDescent="0.2">
      <c r="U781" s="39"/>
      <c r="W781" s="39"/>
      <c r="X781" s="39"/>
    </row>
    <row r="782" spans="21:24" x14ac:dyDescent="0.2">
      <c r="U782" s="39"/>
      <c r="W782" s="39"/>
      <c r="X782" s="39"/>
    </row>
    <row r="783" spans="21:24" x14ac:dyDescent="0.2">
      <c r="U783" s="39"/>
      <c r="W783" s="39"/>
      <c r="X783" s="39"/>
    </row>
    <row r="784" spans="21:24" x14ac:dyDescent="0.2">
      <c r="U784" s="39"/>
      <c r="W784" s="39"/>
      <c r="X784" s="39"/>
    </row>
    <row r="785" spans="21:24" x14ac:dyDescent="0.2">
      <c r="U785" s="39"/>
      <c r="W785" s="39"/>
      <c r="X785" s="39"/>
    </row>
    <row r="786" spans="21:24" x14ac:dyDescent="0.2">
      <c r="U786" s="39"/>
      <c r="W786" s="39"/>
      <c r="X786" s="39"/>
    </row>
    <row r="787" spans="21:24" x14ac:dyDescent="0.2">
      <c r="U787" s="39"/>
      <c r="W787" s="39"/>
      <c r="X787" s="39"/>
    </row>
    <row r="788" spans="21:24" x14ac:dyDescent="0.2">
      <c r="U788" s="39"/>
      <c r="W788" s="39"/>
      <c r="X788" s="39"/>
    </row>
    <row r="789" spans="21:24" x14ac:dyDescent="0.2">
      <c r="U789" s="39"/>
      <c r="W789" s="39"/>
      <c r="X789" s="39"/>
    </row>
    <row r="790" spans="21:24" x14ac:dyDescent="0.2">
      <c r="U790" s="39"/>
      <c r="W790" s="39"/>
      <c r="X790" s="39"/>
    </row>
    <row r="791" spans="21:24" x14ac:dyDescent="0.2">
      <c r="U791" s="39"/>
      <c r="W791" s="39"/>
      <c r="X791" s="39"/>
    </row>
    <row r="792" spans="21:24" x14ac:dyDescent="0.2">
      <c r="U792" s="39"/>
      <c r="W792" s="39"/>
      <c r="X792" s="39"/>
    </row>
    <row r="793" spans="21:24" x14ac:dyDescent="0.2">
      <c r="U793" s="39"/>
      <c r="W793" s="39"/>
      <c r="X793" s="39"/>
    </row>
    <row r="794" spans="21:24" x14ac:dyDescent="0.2">
      <c r="U794" s="39"/>
      <c r="W794" s="39"/>
      <c r="X794" s="39"/>
    </row>
    <row r="795" spans="21:24" x14ac:dyDescent="0.2">
      <c r="U795" s="39"/>
      <c r="W795" s="39"/>
      <c r="X795" s="39"/>
    </row>
    <row r="796" spans="21:24" x14ac:dyDescent="0.2">
      <c r="U796" s="39"/>
      <c r="W796" s="39"/>
      <c r="X796" s="39"/>
    </row>
    <row r="797" spans="21:24" x14ac:dyDescent="0.2">
      <c r="U797" s="39"/>
      <c r="W797" s="39"/>
      <c r="X797" s="39"/>
    </row>
    <row r="798" spans="21:24" x14ac:dyDescent="0.2">
      <c r="U798" s="39"/>
      <c r="W798" s="39"/>
      <c r="X798" s="39"/>
    </row>
    <row r="799" spans="21:24" x14ac:dyDescent="0.2">
      <c r="U799" s="39"/>
      <c r="W799" s="39"/>
      <c r="X799" s="39"/>
    </row>
    <row r="800" spans="21:24" x14ac:dyDescent="0.2">
      <c r="U800" s="39"/>
      <c r="W800" s="39"/>
      <c r="X800" s="39"/>
    </row>
    <row r="801" spans="21:24" x14ac:dyDescent="0.2">
      <c r="U801" s="39"/>
      <c r="W801" s="39"/>
      <c r="X801" s="39"/>
    </row>
    <row r="802" spans="21:24" x14ac:dyDescent="0.2">
      <c r="U802" s="39"/>
      <c r="W802" s="39"/>
      <c r="X802" s="39"/>
    </row>
    <row r="803" spans="21:24" x14ac:dyDescent="0.2">
      <c r="U803" s="39"/>
      <c r="W803" s="39"/>
      <c r="X803" s="39"/>
    </row>
    <row r="804" spans="21:24" x14ac:dyDescent="0.2">
      <c r="U804" s="39"/>
      <c r="W804" s="39"/>
      <c r="X804" s="39"/>
    </row>
    <row r="805" spans="21:24" x14ac:dyDescent="0.2">
      <c r="U805" s="39"/>
      <c r="W805" s="39"/>
      <c r="X805" s="39"/>
    </row>
    <row r="806" spans="21:24" x14ac:dyDescent="0.2">
      <c r="U806" s="39"/>
      <c r="W806" s="39"/>
      <c r="X806" s="39"/>
    </row>
    <row r="807" spans="21:24" x14ac:dyDescent="0.2">
      <c r="U807" s="39"/>
      <c r="W807" s="39"/>
      <c r="X807" s="39"/>
    </row>
    <row r="808" spans="21:24" x14ac:dyDescent="0.2">
      <c r="U808" s="39"/>
      <c r="W808" s="39"/>
      <c r="X808" s="39"/>
    </row>
    <row r="809" spans="21:24" x14ac:dyDescent="0.2">
      <c r="U809" s="39"/>
      <c r="W809" s="39"/>
      <c r="X809" s="39"/>
    </row>
    <row r="810" spans="21:24" x14ac:dyDescent="0.2">
      <c r="U810" s="39"/>
      <c r="W810" s="39"/>
      <c r="X810" s="39"/>
    </row>
    <row r="811" spans="21:24" x14ac:dyDescent="0.2">
      <c r="U811" s="39"/>
      <c r="W811" s="39"/>
      <c r="X811" s="39"/>
    </row>
    <row r="812" spans="21:24" x14ac:dyDescent="0.2">
      <c r="U812" s="39"/>
      <c r="W812" s="39"/>
      <c r="X812" s="39"/>
    </row>
    <row r="813" spans="21:24" x14ac:dyDescent="0.2">
      <c r="U813" s="39"/>
      <c r="W813" s="39"/>
      <c r="X813" s="39"/>
    </row>
    <row r="814" spans="21:24" x14ac:dyDescent="0.2">
      <c r="U814" s="39"/>
      <c r="W814" s="39"/>
      <c r="X814" s="39"/>
    </row>
    <row r="815" spans="21:24" x14ac:dyDescent="0.2">
      <c r="U815" s="39"/>
      <c r="W815" s="39"/>
      <c r="X815" s="39"/>
    </row>
    <row r="816" spans="21:24" x14ac:dyDescent="0.2">
      <c r="U816" s="39"/>
      <c r="W816" s="39"/>
      <c r="X816" s="39"/>
    </row>
    <row r="817" spans="21:24" x14ac:dyDescent="0.2">
      <c r="U817" s="39"/>
      <c r="W817" s="39"/>
      <c r="X817" s="39"/>
    </row>
    <row r="818" spans="21:24" x14ac:dyDescent="0.2">
      <c r="U818" s="39"/>
      <c r="W818" s="39"/>
      <c r="X818" s="39"/>
    </row>
    <row r="819" spans="21:24" x14ac:dyDescent="0.2">
      <c r="U819" s="39"/>
      <c r="W819" s="39"/>
      <c r="X819" s="39"/>
    </row>
    <row r="820" spans="21:24" x14ac:dyDescent="0.2">
      <c r="U820" s="39"/>
      <c r="W820" s="39"/>
      <c r="X820" s="39"/>
    </row>
    <row r="821" spans="21:24" x14ac:dyDescent="0.2">
      <c r="U821" s="39"/>
      <c r="W821" s="39"/>
      <c r="X821" s="39"/>
    </row>
    <row r="822" spans="21:24" x14ac:dyDescent="0.2">
      <c r="U822" s="39"/>
      <c r="W822" s="39"/>
      <c r="X822" s="39"/>
    </row>
    <row r="823" spans="21:24" x14ac:dyDescent="0.2">
      <c r="U823" s="39"/>
      <c r="W823" s="39"/>
      <c r="X823" s="39"/>
    </row>
    <row r="824" spans="21:24" x14ac:dyDescent="0.2">
      <c r="U824" s="39"/>
      <c r="W824" s="39"/>
      <c r="X824" s="39"/>
    </row>
    <row r="825" spans="21:24" x14ac:dyDescent="0.2">
      <c r="U825" s="39"/>
      <c r="W825" s="39"/>
      <c r="X825" s="39"/>
    </row>
    <row r="826" spans="21:24" x14ac:dyDescent="0.2">
      <c r="U826" s="39"/>
      <c r="W826" s="39"/>
      <c r="X826" s="39"/>
    </row>
    <row r="827" spans="21:24" x14ac:dyDescent="0.2">
      <c r="U827" s="39"/>
      <c r="W827" s="39"/>
      <c r="X827" s="39"/>
    </row>
    <row r="828" spans="21:24" x14ac:dyDescent="0.2">
      <c r="U828" s="39"/>
      <c r="W828" s="39"/>
      <c r="X828" s="39"/>
    </row>
    <row r="829" spans="21:24" x14ac:dyDescent="0.2">
      <c r="U829" s="39"/>
      <c r="W829" s="39"/>
      <c r="X829" s="39"/>
    </row>
    <row r="830" spans="21:24" x14ac:dyDescent="0.2">
      <c r="U830" s="39"/>
      <c r="W830" s="39"/>
      <c r="X830" s="39"/>
    </row>
    <row r="831" spans="21:24" x14ac:dyDescent="0.2">
      <c r="U831" s="39"/>
      <c r="W831" s="39"/>
      <c r="X831" s="39"/>
    </row>
    <row r="832" spans="21:24" x14ac:dyDescent="0.2">
      <c r="U832" s="39"/>
      <c r="W832" s="39"/>
      <c r="X832" s="39"/>
    </row>
    <row r="833" spans="21:24" x14ac:dyDescent="0.2">
      <c r="U833" s="39"/>
      <c r="W833" s="39"/>
      <c r="X833" s="39"/>
    </row>
    <row r="834" spans="21:24" x14ac:dyDescent="0.2">
      <c r="U834" s="39"/>
      <c r="W834" s="39"/>
      <c r="X834" s="39"/>
    </row>
    <row r="835" spans="21:24" x14ac:dyDescent="0.2">
      <c r="U835" s="39"/>
      <c r="W835" s="39"/>
      <c r="X835" s="39"/>
    </row>
    <row r="836" spans="21:24" x14ac:dyDescent="0.2">
      <c r="U836" s="39"/>
      <c r="W836" s="39"/>
      <c r="X836" s="39"/>
    </row>
    <row r="837" spans="21:24" x14ac:dyDescent="0.2">
      <c r="U837" s="39"/>
      <c r="W837" s="39"/>
      <c r="X837" s="39"/>
    </row>
    <row r="838" spans="21:24" x14ac:dyDescent="0.2">
      <c r="U838" s="39"/>
      <c r="W838" s="39"/>
      <c r="X838" s="39"/>
    </row>
    <row r="839" spans="21:24" x14ac:dyDescent="0.2">
      <c r="U839" s="39"/>
      <c r="W839" s="39"/>
      <c r="X839" s="39"/>
    </row>
    <row r="840" spans="21:24" x14ac:dyDescent="0.2">
      <c r="U840" s="39"/>
      <c r="W840" s="39"/>
      <c r="X840" s="39"/>
    </row>
    <row r="841" spans="21:24" x14ac:dyDescent="0.2">
      <c r="U841" s="39"/>
      <c r="W841" s="39"/>
      <c r="X841" s="39"/>
    </row>
    <row r="842" spans="21:24" x14ac:dyDescent="0.2">
      <c r="U842" s="39"/>
      <c r="W842" s="39"/>
      <c r="X842" s="39"/>
    </row>
    <row r="843" spans="21:24" x14ac:dyDescent="0.2">
      <c r="U843" s="39"/>
      <c r="W843" s="39"/>
      <c r="X843" s="39"/>
    </row>
    <row r="844" spans="21:24" x14ac:dyDescent="0.2">
      <c r="U844" s="39"/>
      <c r="W844" s="39"/>
      <c r="X844" s="39"/>
    </row>
    <row r="845" spans="21:24" x14ac:dyDescent="0.2">
      <c r="U845" s="39"/>
      <c r="W845" s="39"/>
      <c r="X845" s="39"/>
    </row>
    <row r="846" spans="21:24" x14ac:dyDescent="0.2">
      <c r="U846" s="39"/>
      <c r="W846" s="39"/>
      <c r="X846" s="39"/>
    </row>
    <row r="847" spans="21:24" x14ac:dyDescent="0.2">
      <c r="U847" s="39"/>
      <c r="W847" s="39"/>
      <c r="X847" s="39"/>
    </row>
    <row r="848" spans="21:24" x14ac:dyDescent="0.2">
      <c r="U848" s="39"/>
      <c r="W848" s="39"/>
      <c r="X848" s="39"/>
    </row>
    <row r="849" spans="21:24" x14ac:dyDescent="0.2">
      <c r="U849" s="39"/>
      <c r="W849" s="39"/>
      <c r="X849" s="39"/>
    </row>
    <row r="850" spans="21:24" x14ac:dyDescent="0.2">
      <c r="U850" s="39"/>
      <c r="W850" s="39"/>
      <c r="X850" s="39"/>
    </row>
    <row r="851" spans="21:24" x14ac:dyDescent="0.2">
      <c r="U851" s="39"/>
      <c r="W851" s="39"/>
      <c r="X851" s="39"/>
    </row>
    <row r="852" spans="21:24" x14ac:dyDescent="0.2">
      <c r="U852" s="39"/>
      <c r="W852" s="39"/>
      <c r="X852" s="39"/>
    </row>
    <row r="853" spans="21:24" x14ac:dyDescent="0.2">
      <c r="U853" s="39"/>
      <c r="W853" s="39"/>
      <c r="X853" s="39"/>
    </row>
    <row r="854" spans="21:24" x14ac:dyDescent="0.2">
      <c r="U854" s="39"/>
      <c r="W854" s="39"/>
      <c r="X854" s="39"/>
    </row>
    <row r="855" spans="21:24" x14ac:dyDescent="0.2">
      <c r="U855" s="39"/>
      <c r="W855" s="39"/>
      <c r="X855" s="39"/>
    </row>
    <row r="856" spans="21:24" x14ac:dyDescent="0.2">
      <c r="U856" s="39"/>
      <c r="W856" s="39"/>
      <c r="X856" s="39"/>
    </row>
    <row r="857" spans="21:24" x14ac:dyDescent="0.2">
      <c r="U857" s="39"/>
      <c r="W857" s="39"/>
      <c r="X857" s="39"/>
    </row>
    <row r="858" spans="21:24" x14ac:dyDescent="0.2">
      <c r="U858" s="39"/>
      <c r="W858" s="39"/>
      <c r="X858" s="39"/>
    </row>
    <row r="859" spans="21:24" x14ac:dyDescent="0.2">
      <c r="U859" s="39"/>
      <c r="W859" s="39"/>
      <c r="X859" s="39"/>
    </row>
    <row r="860" spans="21:24" x14ac:dyDescent="0.2">
      <c r="U860" s="39"/>
      <c r="W860" s="39"/>
      <c r="X860" s="39"/>
    </row>
    <row r="861" spans="21:24" x14ac:dyDescent="0.2">
      <c r="U861" s="39"/>
      <c r="W861" s="39"/>
      <c r="X861" s="39"/>
    </row>
    <row r="862" spans="21:24" x14ac:dyDescent="0.2">
      <c r="U862" s="39"/>
      <c r="W862" s="39"/>
      <c r="X862" s="39"/>
    </row>
    <row r="863" spans="21:24" x14ac:dyDescent="0.2">
      <c r="U863" s="39"/>
      <c r="W863" s="39"/>
      <c r="X863" s="39"/>
    </row>
    <row r="864" spans="21:24" x14ac:dyDescent="0.2">
      <c r="U864" s="39"/>
      <c r="W864" s="39"/>
      <c r="X864" s="39"/>
    </row>
    <row r="865" spans="21:24" x14ac:dyDescent="0.2">
      <c r="U865" s="39"/>
      <c r="W865" s="39"/>
      <c r="X865" s="39"/>
    </row>
    <row r="866" spans="21:24" x14ac:dyDescent="0.2">
      <c r="U866" s="39"/>
      <c r="W866" s="39"/>
      <c r="X866" s="39"/>
    </row>
    <row r="867" spans="21:24" x14ac:dyDescent="0.2">
      <c r="U867" s="39"/>
      <c r="W867" s="39"/>
      <c r="X867" s="39"/>
    </row>
    <row r="868" spans="21:24" x14ac:dyDescent="0.2">
      <c r="U868" s="39"/>
      <c r="W868" s="39"/>
      <c r="X868" s="39"/>
    </row>
    <row r="869" spans="21:24" x14ac:dyDescent="0.2">
      <c r="U869" s="39"/>
      <c r="W869" s="39"/>
      <c r="X869" s="39"/>
    </row>
    <row r="870" spans="21:24" x14ac:dyDescent="0.2">
      <c r="U870" s="39"/>
      <c r="W870" s="39"/>
      <c r="X870" s="39"/>
    </row>
    <row r="871" spans="21:24" x14ac:dyDescent="0.2">
      <c r="U871" s="39"/>
      <c r="W871" s="39"/>
      <c r="X871" s="39"/>
    </row>
    <row r="872" spans="21:24" x14ac:dyDescent="0.2">
      <c r="U872" s="39"/>
      <c r="W872" s="39"/>
      <c r="X872" s="39"/>
    </row>
    <row r="873" spans="21:24" x14ac:dyDescent="0.2">
      <c r="U873" s="39"/>
      <c r="W873" s="39"/>
      <c r="X873" s="39"/>
    </row>
    <row r="874" spans="21:24" x14ac:dyDescent="0.2">
      <c r="U874" s="39"/>
      <c r="W874" s="39"/>
      <c r="X874" s="39"/>
    </row>
    <row r="875" spans="21:24" x14ac:dyDescent="0.2">
      <c r="U875" s="39"/>
      <c r="W875" s="39"/>
      <c r="X875" s="39"/>
    </row>
    <row r="876" spans="21:24" x14ac:dyDescent="0.2">
      <c r="U876" s="39"/>
      <c r="W876" s="39"/>
      <c r="X876" s="39"/>
    </row>
    <row r="877" spans="21:24" x14ac:dyDescent="0.2">
      <c r="U877" s="39"/>
      <c r="W877" s="39"/>
      <c r="X877" s="39"/>
    </row>
    <row r="878" spans="21:24" x14ac:dyDescent="0.2">
      <c r="U878" s="39"/>
      <c r="W878" s="39"/>
      <c r="X878" s="39"/>
    </row>
    <row r="879" spans="21:24" x14ac:dyDescent="0.2">
      <c r="U879" s="39"/>
      <c r="W879" s="39"/>
      <c r="X879" s="39"/>
    </row>
    <row r="880" spans="21:24" x14ac:dyDescent="0.2">
      <c r="U880" s="39"/>
      <c r="W880" s="39"/>
      <c r="X880" s="39"/>
    </row>
    <row r="881" spans="21:24" x14ac:dyDescent="0.2">
      <c r="U881" s="39"/>
      <c r="W881" s="39"/>
      <c r="X881" s="39"/>
    </row>
    <row r="882" spans="21:24" x14ac:dyDescent="0.2">
      <c r="U882" s="39"/>
      <c r="W882" s="39"/>
      <c r="X882" s="39"/>
    </row>
    <row r="883" spans="21:24" x14ac:dyDescent="0.2">
      <c r="U883" s="39"/>
      <c r="W883" s="39"/>
      <c r="X883" s="39"/>
    </row>
    <row r="884" spans="21:24" x14ac:dyDescent="0.2">
      <c r="U884" s="39"/>
      <c r="W884" s="39"/>
      <c r="X884" s="39"/>
    </row>
    <row r="885" spans="21:24" x14ac:dyDescent="0.2">
      <c r="U885" s="39"/>
      <c r="W885" s="39"/>
      <c r="X885" s="39"/>
    </row>
    <row r="886" spans="21:24" x14ac:dyDescent="0.2">
      <c r="U886" s="39"/>
      <c r="W886" s="39"/>
      <c r="X886" s="39"/>
    </row>
    <row r="887" spans="21:24" x14ac:dyDescent="0.2">
      <c r="U887" s="39"/>
      <c r="W887" s="39"/>
      <c r="X887" s="39"/>
    </row>
    <row r="888" spans="21:24" x14ac:dyDescent="0.2">
      <c r="U888" s="39"/>
      <c r="W888" s="39"/>
      <c r="X888" s="39"/>
    </row>
    <row r="889" spans="21:24" x14ac:dyDescent="0.2">
      <c r="U889" s="39"/>
      <c r="W889" s="39"/>
      <c r="X889" s="39"/>
    </row>
    <row r="890" spans="21:24" x14ac:dyDescent="0.2">
      <c r="U890" s="39"/>
      <c r="W890" s="39"/>
      <c r="X890" s="39"/>
    </row>
    <row r="891" spans="21:24" x14ac:dyDescent="0.2">
      <c r="U891" s="39"/>
      <c r="W891" s="39"/>
      <c r="X891" s="39"/>
    </row>
    <row r="892" spans="21:24" x14ac:dyDescent="0.2">
      <c r="U892" s="39"/>
      <c r="W892" s="39"/>
      <c r="X892" s="39"/>
    </row>
    <row r="893" spans="21:24" x14ac:dyDescent="0.2">
      <c r="U893" s="39"/>
      <c r="W893" s="39"/>
      <c r="X893" s="39"/>
    </row>
    <row r="894" spans="21:24" x14ac:dyDescent="0.2">
      <c r="U894" s="39"/>
      <c r="W894" s="39"/>
      <c r="X894" s="39"/>
    </row>
    <row r="895" spans="21:24" x14ac:dyDescent="0.2">
      <c r="U895" s="39"/>
      <c r="W895" s="39"/>
      <c r="X895" s="39"/>
    </row>
    <row r="896" spans="21:24" x14ac:dyDescent="0.2">
      <c r="U896" s="39"/>
      <c r="W896" s="39"/>
      <c r="X896" s="39"/>
    </row>
    <row r="897" spans="21:24" x14ac:dyDescent="0.2">
      <c r="U897" s="39"/>
      <c r="W897" s="39"/>
      <c r="X897" s="39"/>
    </row>
    <row r="898" spans="21:24" x14ac:dyDescent="0.2">
      <c r="U898" s="39"/>
      <c r="W898" s="39"/>
      <c r="X898" s="39"/>
    </row>
    <row r="899" spans="21:24" x14ac:dyDescent="0.2">
      <c r="U899" s="39"/>
      <c r="W899" s="39"/>
      <c r="X899" s="39"/>
    </row>
    <row r="900" spans="21:24" x14ac:dyDescent="0.2">
      <c r="U900" s="39"/>
      <c r="W900" s="39"/>
      <c r="X900" s="39"/>
    </row>
    <row r="901" spans="21:24" x14ac:dyDescent="0.2">
      <c r="U901" s="39"/>
      <c r="W901" s="39"/>
      <c r="X901" s="39"/>
    </row>
    <row r="902" spans="21:24" x14ac:dyDescent="0.2">
      <c r="U902" s="39"/>
      <c r="W902" s="39"/>
      <c r="X902" s="39"/>
    </row>
    <row r="903" spans="21:24" x14ac:dyDescent="0.2">
      <c r="U903" s="39"/>
      <c r="W903" s="39"/>
      <c r="X903" s="39"/>
    </row>
    <row r="904" spans="21:24" x14ac:dyDescent="0.2">
      <c r="U904" s="39"/>
      <c r="W904" s="39"/>
      <c r="X904" s="39"/>
    </row>
    <row r="905" spans="21:24" x14ac:dyDescent="0.2">
      <c r="U905" s="39"/>
      <c r="W905" s="39"/>
      <c r="X905" s="39"/>
    </row>
    <row r="906" spans="21:24" x14ac:dyDescent="0.2">
      <c r="U906" s="39"/>
      <c r="W906" s="39"/>
      <c r="X906" s="39"/>
    </row>
    <row r="907" spans="21:24" x14ac:dyDescent="0.2">
      <c r="U907" s="39"/>
      <c r="W907" s="39"/>
      <c r="X907" s="39"/>
    </row>
    <row r="908" spans="21:24" x14ac:dyDescent="0.2">
      <c r="U908" s="39"/>
      <c r="W908" s="39"/>
      <c r="X908" s="39"/>
    </row>
    <row r="909" spans="21:24" x14ac:dyDescent="0.2">
      <c r="U909" s="39"/>
      <c r="W909" s="39"/>
      <c r="X909" s="39"/>
    </row>
    <row r="910" spans="21:24" x14ac:dyDescent="0.2">
      <c r="U910" s="39"/>
      <c r="W910" s="39"/>
      <c r="X910" s="39"/>
    </row>
    <row r="911" spans="21:24" x14ac:dyDescent="0.2">
      <c r="U911" s="39"/>
      <c r="W911" s="39"/>
      <c r="X911" s="39"/>
    </row>
    <row r="912" spans="21:24" x14ac:dyDescent="0.2">
      <c r="U912" s="39"/>
      <c r="W912" s="39"/>
      <c r="X912" s="39"/>
    </row>
    <row r="913" spans="21:24" x14ac:dyDescent="0.2">
      <c r="U913" s="39"/>
      <c r="W913" s="39"/>
      <c r="X913" s="39"/>
    </row>
    <row r="914" spans="21:24" x14ac:dyDescent="0.2">
      <c r="U914" s="39"/>
      <c r="W914" s="39"/>
      <c r="X914" s="39"/>
    </row>
    <row r="915" spans="21:24" x14ac:dyDescent="0.2">
      <c r="U915" s="39"/>
      <c r="W915" s="39"/>
      <c r="X915" s="39"/>
    </row>
    <row r="916" spans="21:24" x14ac:dyDescent="0.2">
      <c r="U916" s="39"/>
      <c r="W916" s="39"/>
      <c r="X916" s="39"/>
    </row>
    <row r="917" spans="21:24" x14ac:dyDescent="0.2">
      <c r="U917" s="39"/>
      <c r="W917" s="39"/>
      <c r="X917" s="39"/>
    </row>
    <row r="918" spans="21:24" x14ac:dyDescent="0.2">
      <c r="U918" s="39"/>
      <c r="W918" s="39"/>
      <c r="X918" s="39"/>
    </row>
    <row r="919" spans="21:24" x14ac:dyDescent="0.2">
      <c r="U919" s="39"/>
      <c r="W919" s="39"/>
      <c r="X919" s="39"/>
    </row>
    <row r="920" spans="21:24" x14ac:dyDescent="0.2">
      <c r="U920" s="39"/>
      <c r="W920" s="39"/>
      <c r="X920" s="39"/>
    </row>
    <row r="921" spans="21:24" x14ac:dyDescent="0.2">
      <c r="U921" s="39"/>
      <c r="W921" s="39"/>
      <c r="X921" s="39"/>
    </row>
    <row r="922" spans="21:24" x14ac:dyDescent="0.2">
      <c r="U922" s="39"/>
      <c r="W922" s="39"/>
      <c r="X922" s="39"/>
    </row>
    <row r="923" spans="21:24" x14ac:dyDescent="0.2">
      <c r="U923" s="39"/>
      <c r="W923" s="39"/>
      <c r="X923" s="39"/>
    </row>
    <row r="924" spans="21:24" x14ac:dyDescent="0.2">
      <c r="U924" s="39"/>
      <c r="W924" s="39"/>
      <c r="X924" s="39"/>
    </row>
    <row r="925" spans="21:24" x14ac:dyDescent="0.2">
      <c r="U925" s="39"/>
      <c r="W925" s="39"/>
      <c r="X925" s="39"/>
    </row>
    <row r="926" spans="21:24" x14ac:dyDescent="0.2">
      <c r="U926" s="39"/>
      <c r="W926" s="39"/>
      <c r="X926" s="39"/>
    </row>
    <row r="927" spans="21:24" x14ac:dyDescent="0.2">
      <c r="U927" s="39"/>
      <c r="W927" s="39"/>
      <c r="X927" s="39"/>
    </row>
    <row r="928" spans="21:24" x14ac:dyDescent="0.2">
      <c r="U928" s="39"/>
      <c r="W928" s="39"/>
      <c r="X928" s="39"/>
    </row>
    <row r="929" spans="21:24" x14ac:dyDescent="0.2">
      <c r="U929" s="39"/>
      <c r="W929" s="39"/>
      <c r="X929" s="39"/>
    </row>
    <row r="930" spans="21:24" x14ac:dyDescent="0.2">
      <c r="U930" s="39"/>
      <c r="W930" s="39"/>
      <c r="X930" s="39"/>
    </row>
    <row r="931" spans="21:24" x14ac:dyDescent="0.2">
      <c r="U931" s="39"/>
      <c r="W931" s="39"/>
      <c r="X931" s="39"/>
    </row>
    <row r="932" spans="21:24" x14ac:dyDescent="0.2">
      <c r="U932" s="39"/>
      <c r="W932" s="39"/>
      <c r="X932" s="39"/>
    </row>
    <row r="933" spans="21:24" x14ac:dyDescent="0.2">
      <c r="U933" s="39"/>
      <c r="W933" s="39"/>
      <c r="X933" s="39"/>
    </row>
    <row r="934" spans="21:24" x14ac:dyDescent="0.2">
      <c r="U934" s="39"/>
      <c r="W934" s="39"/>
      <c r="X934" s="39"/>
    </row>
    <row r="935" spans="21:24" x14ac:dyDescent="0.2">
      <c r="U935" s="39"/>
      <c r="W935" s="39"/>
      <c r="X935" s="39"/>
    </row>
    <row r="936" spans="21:24" x14ac:dyDescent="0.2">
      <c r="U936" s="39"/>
      <c r="W936" s="39"/>
      <c r="X936" s="39"/>
    </row>
    <row r="937" spans="21:24" x14ac:dyDescent="0.2">
      <c r="U937" s="39"/>
      <c r="W937" s="39"/>
      <c r="X937" s="39"/>
    </row>
    <row r="938" spans="21:24" x14ac:dyDescent="0.2">
      <c r="U938" s="39"/>
      <c r="W938" s="39"/>
      <c r="X938" s="39"/>
    </row>
    <row r="939" spans="21:24" x14ac:dyDescent="0.2">
      <c r="U939" s="39"/>
      <c r="W939" s="39"/>
      <c r="X939" s="39"/>
    </row>
    <row r="940" spans="21:24" x14ac:dyDescent="0.2">
      <c r="U940" s="39"/>
      <c r="W940" s="39"/>
      <c r="X940" s="39"/>
    </row>
    <row r="941" spans="21:24" x14ac:dyDescent="0.2">
      <c r="U941" s="39"/>
      <c r="W941" s="39"/>
      <c r="X941" s="39"/>
    </row>
    <row r="942" spans="21:24" x14ac:dyDescent="0.2">
      <c r="U942" s="39"/>
      <c r="W942" s="39"/>
      <c r="X942" s="39"/>
    </row>
    <row r="943" spans="21:24" x14ac:dyDescent="0.2">
      <c r="U943" s="39"/>
      <c r="W943" s="39"/>
      <c r="X943" s="39"/>
    </row>
    <row r="944" spans="21:24" x14ac:dyDescent="0.2">
      <c r="U944" s="39"/>
      <c r="W944" s="39"/>
      <c r="X944" s="39"/>
    </row>
    <row r="945" spans="21:24" x14ac:dyDescent="0.2">
      <c r="U945" s="39"/>
      <c r="W945" s="39"/>
      <c r="X945" s="39"/>
    </row>
    <row r="946" spans="21:24" x14ac:dyDescent="0.2">
      <c r="U946" s="39"/>
      <c r="W946" s="39"/>
      <c r="X946" s="39"/>
    </row>
    <row r="947" spans="21:24" x14ac:dyDescent="0.2">
      <c r="U947" s="39"/>
      <c r="W947" s="39"/>
      <c r="X947" s="39"/>
    </row>
    <row r="948" spans="21:24" x14ac:dyDescent="0.2">
      <c r="U948" s="39"/>
      <c r="W948" s="39"/>
      <c r="X948" s="39"/>
    </row>
    <row r="949" spans="21:24" x14ac:dyDescent="0.2">
      <c r="U949" s="39"/>
      <c r="W949" s="39"/>
      <c r="X949" s="39"/>
    </row>
    <row r="950" spans="21:24" x14ac:dyDescent="0.2">
      <c r="U950" s="39"/>
      <c r="W950" s="39"/>
      <c r="X950" s="39"/>
    </row>
    <row r="951" spans="21:24" x14ac:dyDescent="0.2">
      <c r="U951" s="39"/>
      <c r="W951" s="39"/>
      <c r="X951" s="39"/>
    </row>
    <row r="952" spans="21:24" x14ac:dyDescent="0.2">
      <c r="U952" s="39"/>
      <c r="W952" s="39"/>
      <c r="X952" s="39"/>
    </row>
    <row r="953" spans="21:24" x14ac:dyDescent="0.2">
      <c r="U953" s="39"/>
      <c r="W953" s="39"/>
      <c r="X953" s="39"/>
    </row>
    <row r="954" spans="21:24" x14ac:dyDescent="0.2">
      <c r="U954" s="39"/>
      <c r="W954" s="39"/>
      <c r="X954" s="39"/>
    </row>
    <row r="955" spans="21:24" x14ac:dyDescent="0.2">
      <c r="U955" s="39"/>
      <c r="W955" s="39"/>
      <c r="X955" s="39"/>
    </row>
    <row r="956" spans="21:24" x14ac:dyDescent="0.2">
      <c r="U956" s="39"/>
      <c r="W956" s="39"/>
      <c r="X956" s="39"/>
    </row>
    <row r="957" spans="21:24" x14ac:dyDescent="0.2">
      <c r="U957" s="39"/>
      <c r="W957" s="39"/>
      <c r="X957" s="39"/>
    </row>
    <row r="958" spans="21:24" x14ac:dyDescent="0.2">
      <c r="U958" s="39"/>
      <c r="W958" s="39"/>
      <c r="X958" s="39"/>
    </row>
    <row r="959" spans="21:24" x14ac:dyDescent="0.2">
      <c r="U959" s="39"/>
      <c r="W959" s="39"/>
      <c r="X959" s="39"/>
    </row>
    <row r="960" spans="21:24" x14ac:dyDescent="0.2">
      <c r="U960" s="39"/>
      <c r="W960" s="39"/>
      <c r="X960" s="39"/>
    </row>
    <row r="961" spans="21:24" x14ac:dyDescent="0.2">
      <c r="U961" s="39"/>
      <c r="W961" s="39"/>
      <c r="X961" s="39"/>
    </row>
    <row r="962" spans="21:24" x14ac:dyDescent="0.2">
      <c r="U962" s="39"/>
      <c r="W962" s="39"/>
      <c r="X962" s="39"/>
    </row>
    <row r="963" spans="21:24" x14ac:dyDescent="0.2">
      <c r="U963" s="39"/>
      <c r="W963" s="39"/>
      <c r="X963" s="39"/>
    </row>
    <row r="964" spans="21:24" x14ac:dyDescent="0.2">
      <c r="U964" s="39"/>
      <c r="W964" s="39"/>
      <c r="X964" s="39"/>
    </row>
    <row r="965" spans="21:24" x14ac:dyDescent="0.2">
      <c r="U965" s="39"/>
      <c r="W965" s="39"/>
      <c r="X965" s="39"/>
    </row>
    <row r="966" spans="21:24" x14ac:dyDescent="0.2">
      <c r="U966" s="39"/>
      <c r="W966" s="39"/>
      <c r="X966" s="39"/>
    </row>
    <row r="967" spans="21:24" x14ac:dyDescent="0.2">
      <c r="U967" s="39"/>
      <c r="W967" s="39"/>
      <c r="X967" s="39"/>
    </row>
    <row r="968" spans="21:24" x14ac:dyDescent="0.2">
      <c r="U968" s="39"/>
      <c r="W968" s="39"/>
      <c r="X968" s="39"/>
    </row>
    <row r="969" spans="21:24" x14ac:dyDescent="0.2">
      <c r="U969" s="39"/>
      <c r="W969" s="39"/>
      <c r="X969" s="39"/>
    </row>
    <row r="970" spans="21:24" x14ac:dyDescent="0.2">
      <c r="U970" s="39"/>
      <c r="W970" s="39"/>
      <c r="X970" s="39"/>
    </row>
    <row r="971" spans="21:24" x14ac:dyDescent="0.2">
      <c r="U971" s="39"/>
      <c r="W971" s="39"/>
      <c r="X971" s="39"/>
    </row>
    <row r="972" spans="21:24" x14ac:dyDescent="0.2">
      <c r="U972" s="39"/>
      <c r="W972" s="39"/>
      <c r="X972" s="39"/>
    </row>
    <row r="973" spans="21:24" x14ac:dyDescent="0.2">
      <c r="U973" s="39"/>
      <c r="W973" s="39"/>
      <c r="X973" s="39"/>
    </row>
    <row r="974" spans="21:24" x14ac:dyDescent="0.2">
      <c r="U974" s="39"/>
      <c r="W974" s="39"/>
      <c r="X974" s="39"/>
    </row>
    <row r="975" spans="21:24" x14ac:dyDescent="0.2">
      <c r="U975" s="39"/>
      <c r="W975" s="39"/>
      <c r="X975" s="39"/>
    </row>
    <row r="976" spans="21:24" x14ac:dyDescent="0.2">
      <c r="U976" s="39"/>
      <c r="W976" s="39"/>
      <c r="X976" s="39"/>
    </row>
    <row r="977" spans="21:24" x14ac:dyDescent="0.2">
      <c r="U977" s="39"/>
      <c r="W977" s="39"/>
      <c r="X977" s="39"/>
    </row>
    <row r="978" spans="21:24" x14ac:dyDescent="0.2">
      <c r="U978" s="39"/>
      <c r="W978" s="39"/>
      <c r="X978" s="39"/>
    </row>
    <row r="979" spans="21:24" x14ac:dyDescent="0.2">
      <c r="U979" s="39"/>
      <c r="W979" s="39"/>
      <c r="X979" s="39"/>
    </row>
    <row r="980" spans="21:24" x14ac:dyDescent="0.2">
      <c r="U980" s="39"/>
      <c r="W980" s="39"/>
      <c r="X980" s="39"/>
    </row>
    <row r="981" spans="21:24" x14ac:dyDescent="0.2">
      <c r="U981" s="39"/>
      <c r="W981" s="39"/>
      <c r="X981" s="39"/>
    </row>
    <row r="982" spans="21:24" x14ac:dyDescent="0.2">
      <c r="U982" s="39"/>
      <c r="W982" s="39"/>
      <c r="X982" s="39"/>
    </row>
    <row r="983" spans="21:24" x14ac:dyDescent="0.2">
      <c r="U983" s="39"/>
      <c r="W983" s="39"/>
      <c r="X983" s="39"/>
    </row>
    <row r="984" spans="21:24" x14ac:dyDescent="0.2">
      <c r="U984" s="39"/>
      <c r="W984" s="39"/>
      <c r="X984" s="39"/>
    </row>
    <row r="985" spans="21:24" x14ac:dyDescent="0.2">
      <c r="U985" s="39"/>
      <c r="W985" s="39"/>
      <c r="X985" s="39"/>
    </row>
    <row r="986" spans="21:24" x14ac:dyDescent="0.2">
      <c r="U986" s="39"/>
      <c r="W986" s="39"/>
      <c r="X986" s="39"/>
    </row>
    <row r="987" spans="21:24" x14ac:dyDescent="0.2">
      <c r="U987" s="39"/>
      <c r="W987" s="39"/>
      <c r="X987" s="39"/>
    </row>
    <row r="988" spans="21:24" x14ac:dyDescent="0.2">
      <c r="U988" s="39"/>
      <c r="W988" s="39"/>
      <c r="X988" s="39"/>
    </row>
    <row r="989" spans="21:24" x14ac:dyDescent="0.2">
      <c r="U989" s="39"/>
      <c r="W989" s="39"/>
      <c r="X989" s="39"/>
    </row>
    <row r="990" spans="21:24" x14ac:dyDescent="0.2">
      <c r="U990" s="39"/>
      <c r="W990" s="39"/>
      <c r="X990" s="39"/>
    </row>
    <row r="991" spans="21:24" x14ac:dyDescent="0.2">
      <c r="U991" s="39"/>
      <c r="W991" s="39"/>
      <c r="X991" s="39"/>
    </row>
    <row r="992" spans="21:24" x14ac:dyDescent="0.2">
      <c r="U992" s="39"/>
      <c r="W992" s="39"/>
      <c r="X992" s="39"/>
    </row>
    <row r="993" spans="21:24" x14ac:dyDescent="0.2">
      <c r="U993" s="39"/>
      <c r="W993" s="39"/>
      <c r="X993" s="39"/>
    </row>
    <row r="994" spans="21:24" x14ac:dyDescent="0.2">
      <c r="U994" s="39"/>
      <c r="W994" s="39"/>
      <c r="X994" s="39"/>
    </row>
    <row r="995" spans="21:24" x14ac:dyDescent="0.2">
      <c r="U995" s="39"/>
      <c r="W995" s="39"/>
      <c r="X995" s="39"/>
    </row>
    <row r="996" spans="21:24" x14ac:dyDescent="0.2">
      <c r="U996" s="39"/>
      <c r="W996" s="39"/>
      <c r="X996" s="39"/>
    </row>
    <row r="997" spans="21:24" x14ac:dyDescent="0.2">
      <c r="U997" s="39"/>
      <c r="W997" s="39"/>
      <c r="X997" s="39"/>
    </row>
    <row r="998" spans="21:24" x14ac:dyDescent="0.2">
      <c r="U998" s="39"/>
      <c r="W998" s="39"/>
      <c r="X998" s="39"/>
    </row>
    <row r="999" spans="21:24" x14ac:dyDescent="0.2">
      <c r="U999" s="39"/>
      <c r="W999" s="39"/>
      <c r="X999" s="39"/>
    </row>
    <row r="1000" spans="21:24" x14ac:dyDescent="0.2">
      <c r="U1000" s="39"/>
      <c r="W1000" s="39"/>
      <c r="X1000" s="39"/>
    </row>
    <row r="1001" spans="21:24" x14ac:dyDescent="0.2">
      <c r="U1001" s="39"/>
      <c r="W1001" s="39"/>
      <c r="X1001" s="39"/>
    </row>
    <row r="1002" spans="21:24" x14ac:dyDescent="0.2">
      <c r="U1002" s="39"/>
      <c r="W1002" s="39"/>
      <c r="X1002" s="39"/>
    </row>
    <row r="1003" spans="21:24" x14ac:dyDescent="0.2">
      <c r="U1003" s="39"/>
      <c r="W1003" s="39"/>
      <c r="X1003" s="39"/>
    </row>
    <row r="1004" spans="21:24" x14ac:dyDescent="0.2">
      <c r="U1004" s="39"/>
      <c r="W1004" s="39"/>
      <c r="X1004" s="39"/>
    </row>
    <row r="1005" spans="21:24" x14ac:dyDescent="0.2">
      <c r="U1005" s="39"/>
      <c r="W1005" s="39"/>
      <c r="X1005" s="39"/>
    </row>
    <row r="1006" spans="21:24" x14ac:dyDescent="0.2">
      <c r="U1006" s="39"/>
      <c r="W1006" s="39"/>
      <c r="X1006" s="39"/>
    </row>
    <row r="1007" spans="21:24" x14ac:dyDescent="0.2">
      <c r="U1007" s="39"/>
      <c r="W1007" s="39"/>
      <c r="X1007" s="39"/>
    </row>
    <row r="1008" spans="21:24" x14ac:dyDescent="0.2">
      <c r="U1008" s="39"/>
      <c r="W1008" s="39"/>
      <c r="X1008" s="39"/>
    </row>
    <row r="1009" spans="21:24" x14ac:dyDescent="0.2">
      <c r="U1009" s="39"/>
      <c r="W1009" s="39"/>
      <c r="X1009" s="39"/>
    </row>
    <row r="1010" spans="21:24" x14ac:dyDescent="0.2">
      <c r="U1010" s="39"/>
      <c r="W1010" s="39"/>
      <c r="X1010" s="39"/>
    </row>
    <row r="1011" spans="21:24" x14ac:dyDescent="0.2">
      <c r="U1011" s="39"/>
      <c r="W1011" s="39"/>
      <c r="X1011" s="39"/>
    </row>
    <row r="1012" spans="21:24" x14ac:dyDescent="0.2">
      <c r="U1012" s="39"/>
      <c r="W1012" s="39"/>
      <c r="X1012" s="39"/>
    </row>
    <row r="1013" spans="21:24" x14ac:dyDescent="0.2">
      <c r="U1013" s="39"/>
      <c r="W1013" s="39"/>
      <c r="X1013" s="39"/>
    </row>
    <row r="1014" spans="21:24" x14ac:dyDescent="0.2">
      <c r="U1014" s="39"/>
      <c r="W1014" s="39"/>
      <c r="X1014" s="39"/>
    </row>
    <row r="1015" spans="21:24" x14ac:dyDescent="0.2">
      <c r="U1015" s="39"/>
      <c r="W1015" s="39"/>
      <c r="X1015" s="39"/>
    </row>
    <row r="1016" spans="21:24" x14ac:dyDescent="0.2">
      <c r="U1016" s="39"/>
      <c r="W1016" s="39"/>
      <c r="X1016" s="39"/>
    </row>
    <row r="1017" spans="21:24" x14ac:dyDescent="0.2">
      <c r="U1017" s="39"/>
      <c r="W1017" s="39"/>
      <c r="X1017" s="39"/>
    </row>
    <row r="1018" spans="21:24" x14ac:dyDescent="0.2">
      <c r="U1018" s="39"/>
      <c r="W1018" s="39"/>
      <c r="X1018" s="39"/>
    </row>
    <row r="1019" spans="21:24" x14ac:dyDescent="0.2">
      <c r="U1019" s="39"/>
      <c r="W1019" s="39"/>
      <c r="X1019" s="39"/>
    </row>
    <row r="1020" spans="21:24" x14ac:dyDescent="0.2">
      <c r="U1020" s="39"/>
      <c r="W1020" s="39"/>
      <c r="X1020" s="39"/>
    </row>
    <row r="1021" spans="21:24" x14ac:dyDescent="0.2">
      <c r="U1021" s="39"/>
      <c r="W1021" s="39"/>
      <c r="X1021" s="39"/>
    </row>
    <row r="1022" spans="21:24" x14ac:dyDescent="0.2">
      <c r="U1022" s="39"/>
      <c r="W1022" s="39"/>
      <c r="X1022" s="39"/>
    </row>
    <row r="1023" spans="21:24" x14ac:dyDescent="0.2">
      <c r="U1023" s="39"/>
      <c r="W1023" s="39"/>
      <c r="X1023" s="39"/>
    </row>
    <row r="1024" spans="21:24" x14ac:dyDescent="0.2">
      <c r="U1024" s="39"/>
      <c r="W1024" s="39"/>
      <c r="X1024" s="39"/>
    </row>
    <row r="1025" spans="21:24" x14ac:dyDescent="0.2">
      <c r="U1025" s="39"/>
      <c r="W1025" s="39"/>
      <c r="X1025" s="39"/>
    </row>
    <row r="1026" spans="21:24" x14ac:dyDescent="0.2">
      <c r="U1026" s="39"/>
      <c r="W1026" s="39"/>
      <c r="X1026" s="39"/>
    </row>
    <row r="1027" spans="21:24" x14ac:dyDescent="0.2">
      <c r="U1027" s="39"/>
      <c r="W1027" s="39"/>
      <c r="X1027" s="39"/>
    </row>
    <row r="1028" spans="21:24" x14ac:dyDescent="0.2">
      <c r="U1028" s="39"/>
      <c r="W1028" s="39"/>
      <c r="X1028" s="39"/>
    </row>
    <row r="1029" spans="21:24" x14ac:dyDescent="0.2">
      <c r="U1029" s="39"/>
      <c r="W1029" s="39"/>
      <c r="X1029" s="39"/>
    </row>
    <row r="1030" spans="21:24" x14ac:dyDescent="0.2">
      <c r="U1030" s="39"/>
      <c r="W1030" s="39"/>
      <c r="X1030" s="39"/>
    </row>
    <row r="1031" spans="21:24" x14ac:dyDescent="0.2">
      <c r="U1031" s="39"/>
      <c r="W1031" s="39"/>
      <c r="X1031" s="39"/>
    </row>
    <row r="1032" spans="21:24" x14ac:dyDescent="0.2">
      <c r="U1032" s="39"/>
      <c r="W1032" s="39"/>
      <c r="X1032" s="39"/>
    </row>
    <row r="1033" spans="21:24" x14ac:dyDescent="0.2">
      <c r="U1033" s="39"/>
      <c r="W1033" s="39"/>
      <c r="X1033" s="39"/>
    </row>
    <row r="1034" spans="21:24" x14ac:dyDescent="0.2">
      <c r="U1034" s="39"/>
      <c r="W1034" s="39"/>
      <c r="X1034" s="39"/>
    </row>
    <row r="1035" spans="21:24" x14ac:dyDescent="0.2">
      <c r="U1035" s="39"/>
      <c r="W1035" s="39"/>
      <c r="X1035" s="39"/>
    </row>
    <row r="1036" spans="21:24" x14ac:dyDescent="0.2">
      <c r="U1036" s="39"/>
      <c r="W1036" s="39"/>
      <c r="X1036" s="39"/>
    </row>
    <row r="1037" spans="21:24" x14ac:dyDescent="0.2">
      <c r="U1037" s="39"/>
      <c r="W1037" s="39"/>
      <c r="X1037" s="39"/>
    </row>
    <row r="1038" spans="21:24" x14ac:dyDescent="0.2">
      <c r="U1038" s="39"/>
      <c r="W1038" s="39"/>
      <c r="X1038" s="39"/>
    </row>
    <row r="1039" spans="21:24" x14ac:dyDescent="0.2">
      <c r="U1039" s="39"/>
      <c r="W1039" s="39"/>
      <c r="X1039" s="39"/>
    </row>
    <row r="1040" spans="21:24" x14ac:dyDescent="0.2">
      <c r="U1040" s="39"/>
      <c r="W1040" s="39"/>
      <c r="X1040" s="39"/>
    </row>
    <row r="1041" spans="21:24" x14ac:dyDescent="0.2">
      <c r="U1041" s="39"/>
      <c r="W1041" s="39"/>
      <c r="X1041" s="39"/>
    </row>
    <row r="1042" spans="21:24" x14ac:dyDescent="0.2">
      <c r="U1042" s="39"/>
      <c r="W1042" s="39"/>
      <c r="X1042" s="39"/>
    </row>
    <row r="1043" spans="21:24" x14ac:dyDescent="0.2">
      <c r="U1043" s="39"/>
      <c r="W1043" s="39"/>
      <c r="X1043" s="39"/>
    </row>
    <row r="1044" spans="21:24" x14ac:dyDescent="0.2">
      <c r="U1044" s="39"/>
      <c r="W1044" s="39"/>
      <c r="X1044" s="39"/>
    </row>
    <row r="1045" spans="21:24" x14ac:dyDescent="0.2">
      <c r="U1045" s="39"/>
      <c r="W1045" s="39"/>
      <c r="X1045" s="39"/>
    </row>
    <row r="1046" spans="21:24" x14ac:dyDescent="0.2">
      <c r="U1046" s="39"/>
      <c r="W1046" s="39"/>
      <c r="X1046" s="39"/>
    </row>
    <row r="1047" spans="21:24" x14ac:dyDescent="0.2">
      <c r="U1047" s="39"/>
      <c r="W1047" s="39"/>
      <c r="X1047" s="39"/>
    </row>
    <row r="1048" spans="21:24" x14ac:dyDescent="0.2">
      <c r="U1048" s="39"/>
      <c r="W1048" s="39"/>
      <c r="X1048" s="39"/>
    </row>
    <row r="1049" spans="21:24" x14ac:dyDescent="0.2">
      <c r="U1049" s="39"/>
      <c r="W1049" s="39"/>
      <c r="X1049" s="39"/>
    </row>
    <row r="1050" spans="21:24" x14ac:dyDescent="0.2">
      <c r="U1050" s="39"/>
      <c r="W1050" s="39"/>
      <c r="X1050" s="39"/>
    </row>
    <row r="1051" spans="21:24" x14ac:dyDescent="0.2">
      <c r="U1051" s="39"/>
      <c r="W1051" s="39"/>
      <c r="X1051" s="39"/>
    </row>
    <row r="1052" spans="21:24" x14ac:dyDescent="0.2">
      <c r="U1052" s="39"/>
      <c r="W1052" s="39"/>
      <c r="X1052" s="39"/>
    </row>
    <row r="1053" spans="21:24" x14ac:dyDescent="0.2">
      <c r="U1053" s="39"/>
      <c r="W1053" s="39"/>
      <c r="X1053" s="39"/>
    </row>
    <row r="1054" spans="21:24" x14ac:dyDescent="0.2">
      <c r="U1054" s="39"/>
      <c r="W1054" s="39"/>
      <c r="X1054" s="39"/>
    </row>
    <row r="1055" spans="21:24" x14ac:dyDescent="0.2">
      <c r="U1055" s="39"/>
      <c r="W1055" s="39"/>
      <c r="X1055" s="39"/>
    </row>
    <row r="1056" spans="21:24" x14ac:dyDescent="0.2">
      <c r="U1056" s="39"/>
      <c r="W1056" s="39"/>
      <c r="X1056" s="39"/>
    </row>
    <row r="1057" spans="21:24" x14ac:dyDescent="0.2">
      <c r="U1057" s="39"/>
      <c r="W1057" s="39"/>
      <c r="X1057" s="39"/>
    </row>
    <row r="1058" spans="21:24" x14ac:dyDescent="0.2">
      <c r="U1058" s="39"/>
      <c r="W1058" s="39"/>
      <c r="X1058" s="39"/>
    </row>
    <row r="1059" spans="21:24" x14ac:dyDescent="0.2">
      <c r="U1059" s="39"/>
      <c r="W1059" s="39"/>
      <c r="X1059" s="39"/>
    </row>
    <row r="1060" spans="21:24" x14ac:dyDescent="0.2">
      <c r="U1060" s="39"/>
      <c r="W1060" s="39"/>
      <c r="X1060" s="39"/>
    </row>
    <row r="1061" spans="21:24" x14ac:dyDescent="0.2">
      <c r="U1061" s="39"/>
      <c r="W1061" s="39"/>
      <c r="X1061" s="39"/>
    </row>
    <row r="1062" spans="21:24" x14ac:dyDescent="0.2">
      <c r="U1062" s="39"/>
      <c r="W1062" s="39"/>
      <c r="X1062" s="39"/>
    </row>
    <row r="1063" spans="21:24" x14ac:dyDescent="0.2">
      <c r="U1063" s="39"/>
      <c r="W1063" s="39"/>
      <c r="X1063" s="39"/>
    </row>
    <row r="1064" spans="21:24" x14ac:dyDescent="0.2">
      <c r="U1064" s="39"/>
      <c r="W1064" s="39"/>
      <c r="X1064" s="39"/>
    </row>
    <row r="1065" spans="21:24" x14ac:dyDescent="0.2">
      <c r="U1065" s="39"/>
      <c r="W1065" s="39"/>
      <c r="X1065" s="39"/>
    </row>
    <row r="1066" spans="21:24" x14ac:dyDescent="0.2">
      <c r="U1066" s="39"/>
      <c r="W1066" s="39"/>
      <c r="X1066" s="39"/>
    </row>
    <row r="1067" spans="21:24" x14ac:dyDescent="0.2">
      <c r="U1067" s="39"/>
      <c r="W1067" s="39"/>
      <c r="X1067" s="39"/>
    </row>
    <row r="1068" spans="21:24" x14ac:dyDescent="0.2">
      <c r="U1068" s="39"/>
      <c r="W1068" s="39"/>
      <c r="X1068" s="39"/>
    </row>
    <row r="1069" spans="21:24" x14ac:dyDescent="0.2">
      <c r="U1069" s="39"/>
      <c r="W1069" s="39"/>
      <c r="X1069" s="39"/>
    </row>
    <row r="1070" spans="21:24" x14ac:dyDescent="0.2">
      <c r="U1070" s="39"/>
      <c r="W1070" s="39"/>
      <c r="X1070" s="39"/>
    </row>
    <row r="1071" spans="21:24" x14ac:dyDescent="0.2">
      <c r="U1071" s="39"/>
      <c r="W1071" s="39"/>
      <c r="X1071" s="39"/>
    </row>
    <row r="1072" spans="21:24" x14ac:dyDescent="0.2">
      <c r="U1072" s="39"/>
      <c r="W1072" s="39"/>
      <c r="X1072" s="39"/>
    </row>
    <row r="1073" spans="21:24" x14ac:dyDescent="0.2">
      <c r="U1073" s="39"/>
      <c r="W1073" s="39"/>
      <c r="X1073" s="39"/>
    </row>
    <row r="1074" spans="21:24" x14ac:dyDescent="0.2">
      <c r="U1074" s="39"/>
      <c r="W1074" s="39"/>
      <c r="X1074" s="39"/>
    </row>
    <row r="1075" spans="21:24" x14ac:dyDescent="0.2">
      <c r="U1075" s="39"/>
      <c r="W1075" s="39"/>
      <c r="X1075" s="39"/>
    </row>
    <row r="1076" spans="21:24" x14ac:dyDescent="0.2">
      <c r="U1076" s="39"/>
      <c r="W1076" s="39"/>
      <c r="X1076" s="39"/>
    </row>
    <row r="1077" spans="21:24" x14ac:dyDescent="0.2">
      <c r="U1077" s="39"/>
      <c r="W1077" s="39"/>
      <c r="X1077" s="39"/>
    </row>
    <row r="1078" spans="21:24" x14ac:dyDescent="0.2">
      <c r="U1078" s="39"/>
      <c r="W1078" s="39"/>
      <c r="X1078" s="39"/>
    </row>
    <row r="1079" spans="21:24" x14ac:dyDescent="0.2">
      <c r="U1079" s="39"/>
      <c r="W1079" s="39"/>
      <c r="X1079" s="39"/>
    </row>
    <row r="1080" spans="21:24" x14ac:dyDescent="0.2">
      <c r="U1080" s="39"/>
      <c r="W1080" s="39"/>
      <c r="X1080" s="39"/>
    </row>
    <row r="1081" spans="21:24" x14ac:dyDescent="0.2">
      <c r="U1081" s="39"/>
      <c r="W1081" s="39"/>
      <c r="X1081" s="39"/>
    </row>
    <row r="1082" spans="21:24" x14ac:dyDescent="0.2">
      <c r="U1082" s="39"/>
      <c r="W1082" s="39"/>
      <c r="X1082" s="39"/>
    </row>
    <row r="1083" spans="21:24" x14ac:dyDescent="0.2">
      <c r="U1083" s="39"/>
      <c r="W1083" s="39"/>
      <c r="X1083" s="39"/>
    </row>
    <row r="1084" spans="21:24" x14ac:dyDescent="0.2">
      <c r="U1084" s="39"/>
      <c r="W1084" s="39"/>
      <c r="X1084" s="39"/>
    </row>
    <row r="1085" spans="21:24" x14ac:dyDescent="0.2">
      <c r="U1085" s="39"/>
      <c r="W1085" s="39"/>
      <c r="X1085" s="39"/>
    </row>
    <row r="1086" spans="21:24" x14ac:dyDescent="0.2">
      <c r="U1086" s="39"/>
      <c r="W1086" s="39"/>
      <c r="X1086" s="39"/>
    </row>
    <row r="1087" spans="21:24" x14ac:dyDescent="0.2">
      <c r="U1087" s="39"/>
      <c r="W1087" s="39"/>
      <c r="X1087" s="39"/>
    </row>
    <row r="1088" spans="21:24" x14ac:dyDescent="0.2">
      <c r="U1088" s="39"/>
      <c r="W1088" s="39"/>
      <c r="X1088" s="39"/>
    </row>
    <row r="1089" spans="21:24" x14ac:dyDescent="0.2">
      <c r="U1089" s="39"/>
      <c r="W1089" s="39"/>
      <c r="X1089" s="39"/>
    </row>
    <row r="1090" spans="21:24" x14ac:dyDescent="0.2">
      <c r="U1090" s="39"/>
      <c r="W1090" s="39"/>
      <c r="X1090" s="39"/>
    </row>
    <row r="1091" spans="21:24" x14ac:dyDescent="0.2">
      <c r="U1091" s="39"/>
      <c r="W1091" s="39"/>
      <c r="X1091" s="39"/>
    </row>
    <row r="1092" spans="21:24" x14ac:dyDescent="0.2">
      <c r="U1092" s="39"/>
      <c r="W1092" s="39"/>
      <c r="X1092" s="39"/>
    </row>
    <row r="1093" spans="21:24" x14ac:dyDescent="0.2">
      <c r="U1093" s="39"/>
      <c r="W1093" s="39"/>
      <c r="X1093" s="39"/>
    </row>
    <row r="1094" spans="21:24" x14ac:dyDescent="0.2">
      <c r="U1094" s="39"/>
      <c r="W1094" s="39"/>
      <c r="X1094" s="39"/>
    </row>
    <row r="1095" spans="21:24" x14ac:dyDescent="0.2">
      <c r="U1095" s="39"/>
      <c r="W1095" s="39"/>
      <c r="X1095" s="39"/>
    </row>
    <row r="1096" spans="21:24" x14ac:dyDescent="0.2">
      <c r="U1096" s="39"/>
      <c r="W1096" s="39"/>
      <c r="X1096" s="39"/>
    </row>
    <row r="1097" spans="21:24" x14ac:dyDescent="0.2">
      <c r="U1097" s="39"/>
      <c r="W1097" s="39"/>
      <c r="X1097" s="39"/>
    </row>
    <row r="1098" spans="21:24" x14ac:dyDescent="0.2">
      <c r="U1098" s="39"/>
      <c r="W1098" s="39"/>
      <c r="X1098" s="39"/>
    </row>
    <row r="1099" spans="21:24" x14ac:dyDescent="0.2">
      <c r="U1099" s="39"/>
      <c r="W1099" s="39"/>
      <c r="X1099" s="39"/>
    </row>
    <row r="1100" spans="21:24" x14ac:dyDescent="0.2">
      <c r="U1100" s="39"/>
      <c r="W1100" s="39"/>
      <c r="X1100" s="39"/>
    </row>
    <row r="1101" spans="21:24" x14ac:dyDescent="0.2">
      <c r="U1101" s="39"/>
      <c r="W1101" s="39"/>
      <c r="X1101" s="39"/>
    </row>
    <row r="1102" spans="21:24" x14ac:dyDescent="0.2">
      <c r="U1102" s="39"/>
      <c r="W1102" s="39"/>
      <c r="X1102" s="39"/>
    </row>
    <row r="1103" spans="21:24" x14ac:dyDescent="0.2">
      <c r="U1103" s="39"/>
      <c r="W1103" s="39"/>
      <c r="X1103" s="39"/>
    </row>
    <row r="1104" spans="21:24" x14ac:dyDescent="0.2">
      <c r="U1104" s="39"/>
      <c r="W1104" s="39"/>
      <c r="X1104" s="39"/>
    </row>
    <row r="1105" spans="21:24" x14ac:dyDescent="0.2">
      <c r="U1105" s="39"/>
      <c r="W1105" s="39"/>
      <c r="X1105" s="39"/>
    </row>
    <row r="1106" spans="21:24" x14ac:dyDescent="0.2">
      <c r="U1106" s="39"/>
      <c r="W1106" s="39"/>
      <c r="X1106" s="39"/>
    </row>
    <row r="1107" spans="21:24" x14ac:dyDescent="0.2">
      <c r="U1107" s="39"/>
      <c r="W1107" s="39"/>
      <c r="X1107" s="39"/>
    </row>
    <row r="1108" spans="21:24" x14ac:dyDescent="0.2">
      <c r="U1108" s="39"/>
      <c r="W1108" s="39"/>
      <c r="X1108" s="39"/>
    </row>
    <row r="1109" spans="21:24" x14ac:dyDescent="0.2">
      <c r="U1109" s="39"/>
      <c r="W1109" s="39"/>
      <c r="X1109" s="39"/>
    </row>
    <row r="1110" spans="21:24" x14ac:dyDescent="0.2">
      <c r="U1110" s="39"/>
      <c r="W1110" s="39"/>
      <c r="X1110" s="39"/>
    </row>
    <row r="1111" spans="21:24" x14ac:dyDescent="0.2">
      <c r="U1111" s="39"/>
      <c r="W1111" s="39"/>
      <c r="X1111" s="39"/>
    </row>
    <row r="1112" spans="21:24" x14ac:dyDescent="0.2">
      <c r="U1112" s="39"/>
      <c r="W1112" s="39"/>
      <c r="X1112" s="39"/>
    </row>
    <row r="1113" spans="21:24" x14ac:dyDescent="0.2">
      <c r="U1113" s="39"/>
      <c r="W1113" s="39"/>
      <c r="X1113" s="39"/>
    </row>
    <row r="1114" spans="21:24" x14ac:dyDescent="0.2">
      <c r="U1114" s="39"/>
      <c r="W1114" s="39"/>
      <c r="X1114" s="39"/>
    </row>
    <row r="1115" spans="21:24" x14ac:dyDescent="0.2">
      <c r="U1115" s="39"/>
      <c r="W1115" s="39"/>
      <c r="X1115" s="39"/>
    </row>
    <row r="1116" spans="21:24" x14ac:dyDescent="0.2">
      <c r="U1116" s="39"/>
      <c r="W1116" s="39"/>
      <c r="X1116" s="39"/>
    </row>
    <row r="1117" spans="21:24" x14ac:dyDescent="0.2">
      <c r="U1117" s="39"/>
      <c r="W1117" s="39"/>
      <c r="X1117" s="39"/>
    </row>
    <row r="1118" spans="21:24" x14ac:dyDescent="0.2">
      <c r="U1118" s="39"/>
      <c r="W1118" s="39"/>
      <c r="X1118" s="39"/>
    </row>
    <row r="1119" spans="21:24" x14ac:dyDescent="0.2">
      <c r="U1119" s="39"/>
      <c r="W1119" s="39"/>
      <c r="X1119" s="39"/>
    </row>
    <row r="1120" spans="21:24" x14ac:dyDescent="0.2">
      <c r="U1120" s="39"/>
      <c r="W1120" s="39"/>
      <c r="X1120" s="39"/>
    </row>
    <row r="1121" spans="21:24" x14ac:dyDescent="0.2">
      <c r="U1121" s="39"/>
      <c r="W1121" s="39"/>
      <c r="X1121" s="39"/>
    </row>
    <row r="1122" spans="21:24" x14ac:dyDescent="0.2">
      <c r="U1122" s="39"/>
      <c r="W1122" s="39"/>
      <c r="X1122" s="39"/>
    </row>
    <row r="1123" spans="21:24" x14ac:dyDescent="0.2">
      <c r="U1123" s="39"/>
      <c r="W1123" s="39"/>
      <c r="X1123" s="39"/>
    </row>
    <row r="1124" spans="21:24" x14ac:dyDescent="0.2">
      <c r="U1124" s="39"/>
      <c r="W1124" s="39"/>
      <c r="X1124" s="39"/>
    </row>
    <row r="1125" spans="21:24" x14ac:dyDescent="0.2">
      <c r="U1125" s="39"/>
      <c r="W1125" s="39"/>
      <c r="X1125" s="39"/>
    </row>
    <row r="1126" spans="21:24" x14ac:dyDescent="0.2">
      <c r="U1126" s="39"/>
      <c r="W1126" s="39"/>
      <c r="X1126" s="39"/>
    </row>
    <row r="1127" spans="21:24" x14ac:dyDescent="0.2">
      <c r="U1127" s="39"/>
      <c r="W1127" s="39"/>
      <c r="X1127" s="39"/>
    </row>
    <row r="1128" spans="21:24" x14ac:dyDescent="0.2">
      <c r="U1128" s="39"/>
      <c r="W1128" s="39"/>
      <c r="X1128" s="39"/>
    </row>
    <row r="1129" spans="21:24" x14ac:dyDescent="0.2">
      <c r="U1129" s="39"/>
      <c r="W1129" s="39"/>
      <c r="X1129" s="39"/>
    </row>
    <row r="1130" spans="21:24" x14ac:dyDescent="0.2">
      <c r="U1130" s="39"/>
      <c r="W1130" s="39"/>
      <c r="X1130" s="39"/>
    </row>
    <row r="1131" spans="21:24" x14ac:dyDescent="0.2">
      <c r="U1131" s="39"/>
      <c r="W1131" s="39"/>
      <c r="X1131" s="39"/>
    </row>
    <row r="1132" spans="21:24" x14ac:dyDescent="0.2">
      <c r="U1132" s="39"/>
      <c r="W1132" s="39"/>
      <c r="X1132" s="39"/>
    </row>
    <row r="1133" spans="21:24" x14ac:dyDescent="0.2">
      <c r="U1133" s="39"/>
      <c r="W1133" s="39"/>
      <c r="X1133" s="39"/>
    </row>
    <row r="1134" spans="21:24" x14ac:dyDescent="0.2">
      <c r="U1134" s="39"/>
      <c r="W1134" s="39"/>
      <c r="X1134" s="39"/>
    </row>
    <row r="1135" spans="21:24" x14ac:dyDescent="0.2">
      <c r="U1135" s="39"/>
      <c r="W1135" s="39"/>
      <c r="X1135" s="39"/>
    </row>
    <row r="1136" spans="21:24" x14ac:dyDescent="0.2">
      <c r="U1136" s="39"/>
      <c r="W1136" s="39"/>
      <c r="X1136" s="39"/>
    </row>
    <row r="1137" spans="21:24" x14ac:dyDescent="0.2">
      <c r="U1137" s="39"/>
      <c r="W1137" s="39"/>
      <c r="X1137" s="39"/>
    </row>
    <row r="1138" spans="21:24" x14ac:dyDescent="0.2">
      <c r="U1138" s="39"/>
      <c r="W1138" s="39"/>
      <c r="X1138" s="39"/>
    </row>
    <row r="1139" spans="21:24" x14ac:dyDescent="0.2">
      <c r="U1139" s="39"/>
      <c r="W1139" s="39"/>
      <c r="X1139" s="39"/>
    </row>
    <row r="1140" spans="21:24" x14ac:dyDescent="0.2">
      <c r="U1140" s="39"/>
      <c r="W1140" s="39"/>
      <c r="X1140" s="39"/>
    </row>
    <row r="1141" spans="21:24" x14ac:dyDescent="0.2">
      <c r="U1141" s="39"/>
      <c r="W1141" s="39"/>
      <c r="X1141" s="39"/>
    </row>
    <row r="1142" spans="21:24" x14ac:dyDescent="0.2">
      <c r="U1142" s="39"/>
      <c r="W1142" s="39"/>
      <c r="X1142" s="39"/>
    </row>
    <row r="1143" spans="21:24" x14ac:dyDescent="0.2">
      <c r="U1143" s="39"/>
      <c r="W1143" s="39"/>
      <c r="X1143" s="39"/>
    </row>
    <row r="1144" spans="21:24" x14ac:dyDescent="0.2">
      <c r="U1144" s="39"/>
      <c r="W1144" s="39"/>
      <c r="X1144" s="39"/>
    </row>
    <row r="1145" spans="21:24" x14ac:dyDescent="0.2">
      <c r="U1145" s="39"/>
      <c r="W1145" s="39"/>
      <c r="X1145" s="39"/>
    </row>
    <row r="1146" spans="21:24" x14ac:dyDescent="0.2">
      <c r="U1146" s="39"/>
      <c r="W1146" s="39"/>
      <c r="X1146" s="39"/>
    </row>
    <row r="1147" spans="21:24" x14ac:dyDescent="0.2">
      <c r="U1147" s="39"/>
      <c r="W1147" s="39"/>
      <c r="X1147" s="39"/>
    </row>
    <row r="1148" spans="21:24" x14ac:dyDescent="0.2">
      <c r="U1148" s="39"/>
      <c r="W1148" s="39"/>
      <c r="X1148" s="39"/>
    </row>
    <row r="1149" spans="21:24" x14ac:dyDescent="0.2">
      <c r="U1149" s="39"/>
      <c r="W1149" s="39"/>
      <c r="X1149" s="39"/>
    </row>
    <row r="1150" spans="21:24" x14ac:dyDescent="0.2">
      <c r="U1150" s="39"/>
      <c r="W1150" s="39"/>
      <c r="X1150" s="39"/>
    </row>
    <row r="1151" spans="21:24" x14ac:dyDescent="0.2">
      <c r="U1151" s="39"/>
      <c r="W1151" s="39"/>
      <c r="X1151" s="39"/>
    </row>
    <row r="1152" spans="21:24" x14ac:dyDescent="0.2">
      <c r="U1152" s="39"/>
      <c r="W1152" s="39"/>
      <c r="X1152" s="39"/>
    </row>
    <row r="1153" spans="21:24" x14ac:dyDescent="0.2">
      <c r="U1153" s="39"/>
      <c r="W1153" s="39"/>
      <c r="X1153" s="39"/>
    </row>
    <row r="1154" spans="21:24" x14ac:dyDescent="0.2">
      <c r="U1154" s="39"/>
      <c r="W1154" s="39"/>
      <c r="X1154" s="39"/>
    </row>
    <row r="1155" spans="21:24" x14ac:dyDescent="0.2">
      <c r="U1155" s="39"/>
      <c r="W1155" s="39"/>
      <c r="X1155" s="39"/>
    </row>
    <row r="1156" spans="21:24" x14ac:dyDescent="0.2">
      <c r="U1156" s="39"/>
      <c r="W1156" s="39"/>
      <c r="X1156" s="39"/>
    </row>
    <row r="1157" spans="21:24" x14ac:dyDescent="0.2">
      <c r="U1157" s="39"/>
      <c r="W1157" s="39"/>
      <c r="X1157" s="39"/>
    </row>
    <row r="1158" spans="21:24" x14ac:dyDescent="0.2">
      <c r="U1158" s="39"/>
      <c r="W1158" s="39"/>
      <c r="X1158" s="39"/>
    </row>
    <row r="1159" spans="21:24" x14ac:dyDescent="0.2">
      <c r="U1159" s="39"/>
      <c r="W1159" s="39"/>
      <c r="X1159" s="39"/>
    </row>
    <row r="1160" spans="21:24" x14ac:dyDescent="0.2">
      <c r="U1160" s="39"/>
      <c r="W1160" s="39"/>
      <c r="X1160" s="39"/>
    </row>
    <row r="1161" spans="21:24" x14ac:dyDescent="0.2">
      <c r="U1161" s="39"/>
      <c r="W1161" s="39"/>
      <c r="X1161" s="39"/>
    </row>
    <row r="1162" spans="21:24" x14ac:dyDescent="0.2">
      <c r="U1162" s="39"/>
      <c r="W1162" s="39"/>
      <c r="X1162" s="39"/>
    </row>
    <row r="1163" spans="21:24" x14ac:dyDescent="0.2">
      <c r="U1163" s="39"/>
      <c r="W1163" s="39"/>
      <c r="X1163" s="39"/>
    </row>
    <row r="1164" spans="21:24" x14ac:dyDescent="0.2">
      <c r="U1164" s="39"/>
      <c r="W1164" s="39"/>
      <c r="X1164" s="39"/>
    </row>
    <row r="1165" spans="21:24" x14ac:dyDescent="0.2">
      <c r="U1165" s="39"/>
      <c r="W1165" s="39"/>
      <c r="X1165" s="39"/>
    </row>
    <row r="1166" spans="21:24" x14ac:dyDescent="0.2">
      <c r="U1166" s="39"/>
      <c r="W1166" s="39"/>
      <c r="X1166" s="39"/>
    </row>
    <row r="1167" spans="21:24" x14ac:dyDescent="0.2">
      <c r="U1167" s="39"/>
      <c r="W1167" s="39"/>
      <c r="X1167" s="39"/>
    </row>
    <row r="1168" spans="21:24" x14ac:dyDescent="0.2">
      <c r="U1168" s="39"/>
      <c r="W1168" s="39"/>
      <c r="X1168" s="39"/>
    </row>
    <row r="1169" spans="21:24" x14ac:dyDescent="0.2">
      <c r="U1169" s="39"/>
      <c r="W1169" s="39"/>
      <c r="X1169" s="39"/>
    </row>
    <row r="1170" spans="21:24" x14ac:dyDescent="0.2">
      <c r="U1170" s="39"/>
      <c r="W1170" s="39"/>
      <c r="X1170" s="39"/>
    </row>
    <row r="1171" spans="21:24" x14ac:dyDescent="0.2">
      <c r="U1171" s="39"/>
      <c r="W1171" s="39"/>
      <c r="X1171" s="39"/>
    </row>
    <row r="1172" spans="21:24" x14ac:dyDescent="0.2">
      <c r="U1172" s="39"/>
      <c r="W1172" s="39"/>
      <c r="X1172" s="39"/>
    </row>
    <row r="1173" spans="21:24" x14ac:dyDescent="0.2">
      <c r="U1173" s="39"/>
      <c r="W1173" s="39"/>
      <c r="X1173" s="39"/>
    </row>
    <row r="1174" spans="21:24" x14ac:dyDescent="0.2">
      <c r="U1174" s="39"/>
      <c r="W1174" s="39"/>
      <c r="X1174" s="39"/>
    </row>
    <row r="1175" spans="21:24" x14ac:dyDescent="0.2">
      <c r="U1175" s="39"/>
      <c r="W1175" s="39"/>
      <c r="X1175" s="39"/>
    </row>
    <row r="1176" spans="21:24" x14ac:dyDescent="0.2">
      <c r="U1176" s="39"/>
      <c r="W1176" s="39"/>
      <c r="X1176" s="39"/>
    </row>
    <row r="1177" spans="21:24" x14ac:dyDescent="0.2">
      <c r="U1177" s="39"/>
      <c r="W1177" s="39"/>
      <c r="X1177" s="39"/>
    </row>
    <row r="1178" spans="21:24" x14ac:dyDescent="0.2">
      <c r="U1178" s="39"/>
      <c r="W1178" s="39"/>
      <c r="X1178" s="39"/>
    </row>
    <row r="1179" spans="21:24" x14ac:dyDescent="0.2">
      <c r="U1179" s="39"/>
      <c r="W1179" s="39"/>
      <c r="X1179" s="39"/>
    </row>
    <row r="1180" spans="21:24" x14ac:dyDescent="0.2">
      <c r="U1180" s="39"/>
      <c r="W1180" s="39"/>
      <c r="X1180" s="39"/>
    </row>
    <row r="1181" spans="21:24" x14ac:dyDescent="0.2">
      <c r="U1181" s="39"/>
      <c r="W1181" s="39"/>
      <c r="X1181" s="39"/>
    </row>
    <row r="1182" spans="21:24" x14ac:dyDescent="0.2">
      <c r="U1182" s="39"/>
      <c r="W1182" s="39"/>
      <c r="X1182" s="39"/>
    </row>
    <row r="1183" spans="21:24" x14ac:dyDescent="0.2">
      <c r="U1183" s="39"/>
      <c r="W1183" s="39"/>
      <c r="X1183" s="39"/>
    </row>
    <row r="1184" spans="21:24" x14ac:dyDescent="0.2">
      <c r="U1184" s="39"/>
      <c r="W1184" s="39"/>
      <c r="X1184" s="39"/>
    </row>
    <row r="1185" spans="21:24" x14ac:dyDescent="0.2">
      <c r="U1185" s="39"/>
      <c r="W1185" s="39"/>
      <c r="X1185" s="39"/>
    </row>
    <row r="1186" spans="21:24" x14ac:dyDescent="0.2">
      <c r="U1186" s="39"/>
      <c r="W1186" s="39"/>
      <c r="X1186" s="39"/>
    </row>
    <row r="1187" spans="21:24" x14ac:dyDescent="0.2">
      <c r="U1187" s="39"/>
      <c r="W1187" s="39"/>
      <c r="X1187" s="39"/>
    </row>
    <row r="1188" spans="21:24" x14ac:dyDescent="0.2">
      <c r="U1188" s="39"/>
      <c r="W1188" s="39"/>
      <c r="X1188" s="39"/>
    </row>
    <row r="1189" spans="21:24" x14ac:dyDescent="0.2">
      <c r="U1189" s="39"/>
      <c r="W1189" s="39"/>
      <c r="X1189" s="39"/>
    </row>
    <row r="1190" spans="21:24" x14ac:dyDescent="0.2">
      <c r="U1190" s="39"/>
      <c r="W1190" s="39"/>
      <c r="X1190" s="39"/>
    </row>
    <row r="1191" spans="21:24" x14ac:dyDescent="0.2">
      <c r="U1191" s="39"/>
      <c r="W1191" s="39"/>
      <c r="X1191" s="39"/>
    </row>
    <row r="1192" spans="21:24" x14ac:dyDescent="0.2">
      <c r="U1192" s="39"/>
      <c r="W1192" s="39"/>
      <c r="X1192" s="39"/>
    </row>
    <row r="1193" spans="21:24" x14ac:dyDescent="0.2">
      <c r="U1193" s="39"/>
      <c r="W1193" s="39"/>
      <c r="X1193" s="39"/>
    </row>
    <row r="1194" spans="21:24" x14ac:dyDescent="0.2">
      <c r="U1194" s="39"/>
      <c r="W1194" s="39"/>
      <c r="X1194" s="39"/>
    </row>
    <row r="1195" spans="21:24" x14ac:dyDescent="0.2">
      <c r="U1195" s="39"/>
      <c r="W1195" s="39"/>
      <c r="X1195" s="39"/>
    </row>
    <row r="1196" spans="21:24" x14ac:dyDescent="0.2">
      <c r="U1196" s="39"/>
      <c r="W1196" s="39"/>
      <c r="X1196" s="39"/>
    </row>
    <row r="1197" spans="21:24" x14ac:dyDescent="0.2">
      <c r="U1197" s="39"/>
      <c r="W1197" s="39"/>
      <c r="X1197" s="39"/>
    </row>
    <row r="1198" spans="21:24" x14ac:dyDescent="0.2">
      <c r="U1198" s="39"/>
      <c r="W1198" s="39"/>
      <c r="X1198" s="39"/>
    </row>
    <row r="1199" spans="21:24" x14ac:dyDescent="0.2">
      <c r="U1199" s="39"/>
      <c r="W1199" s="39"/>
      <c r="X1199" s="39"/>
    </row>
    <row r="1200" spans="21:24" x14ac:dyDescent="0.2">
      <c r="U1200" s="39"/>
      <c r="W1200" s="39"/>
      <c r="X1200" s="39"/>
    </row>
    <row r="1201" spans="21:24" x14ac:dyDescent="0.2">
      <c r="U1201" s="39"/>
      <c r="W1201" s="39"/>
      <c r="X1201" s="39"/>
    </row>
    <row r="1202" spans="21:24" x14ac:dyDescent="0.2">
      <c r="U1202" s="39"/>
      <c r="W1202" s="39"/>
      <c r="X1202" s="39"/>
    </row>
    <row r="1203" spans="21:24" x14ac:dyDescent="0.2">
      <c r="U1203" s="39"/>
      <c r="W1203" s="39"/>
      <c r="X1203" s="39"/>
    </row>
    <row r="1204" spans="21:24" x14ac:dyDescent="0.2">
      <c r="U1204" s="39"/>
      <c r="W1204" s="39"/>
      <c r="X1204" s="39"/>
    </row>
    <row r="1205" spans="21:24" x14ac:dyDescent="0.2">
      <c r="U1205" s="39"/>
      <c r="W1205" s="39"/>
      <c r="X1205" s="39"/>
    </row>
    <row r="1206" spans="21:24" x14ac:dyDescent="0.2">
      <c r="U1206" s="39"/>
      <c r="W1206" s="39"/>
      <c r="X1206" s="39"/>
    </row>
    <row r="1207" spans="21:24" x14ac:dyDescent="0.2">
      <c r="U1207" s="39"/>
      <c r="W1207" s="39"/>
      <c r="X1207" s="39"/>
    </row>
    <row r="1208" spans="21:24" x14ac:dyDescent="0.2">
      <c r="U1208" s="39"/>
      <c r="W1208" s="39"/>
      <c r="X1208" s="39"/>
    </row>
    <row r="1209" spans="21:24" x14ac:dyDescent="0.2">
      <c r="U1209" s="39"/>
      <c r="W1209" s="39"/>
      <c r="X1209" s="39"/>
    </row>
    <row r="1210" spans="21:24" x14ac:dyDescent="0.2">
      <c r="U1210" s="39"/>
      <c r="W1210" s="39"/>
      <c r="X1210" s="39"/>
    </row>
    <row r="1211" spans="21:24" x14ac:dyDescent="0.2">
      <c r="U1211" s="39"/>
      <c r="W1211" s="39"/>
      <c r="X1211" s="39"/>
    </row>
    <row r="1212" spans="21:24" x14ac:dyDescent="0.2">
      <c r="U1212" s="39"/>
      <c r="W1212" s="39"/>
      <c r="X1212" s="39"/>
    </row>
    <row r="1213" spans="21:24" x14ac:dyDescent="0.2">
      <c r="U1213" s="39"/>
      <c r="W1213" s="39"/>
      <c r="X1213" s="39"/>
    </row>
    <row r="1214" spans="21:24" x14ac:dyDescent="0.2">
      <c r="U1214" s="39"/>
      <c r="W1214" s="39"/>
      <c r="X1214" s="39"/>
    </row>
    <row r="1215" spans="21:24" x14ac:dyDescent="0.2">
      <c r="U1215" s="39"/>
      <c r="W1215" s="39"/>
      <c r="X1215" s="39"/>
    </row>
    <row r="1216" spans="21:24" x14ac:dyDescent="0.2">
      <c r="U1216" s="39"/>
      <c r="W1216" s="39"/>
      <c r="X1216" s="39"/>
    </row>
    <row r="1217" spans="21:24" x14ac:dyDescent="0.2">
      <c r="U1217" s="39"/>
      <c r="W1217" s="39"/>
      <c r="X1217" s="39"/>
    </row>
    <row r="1218" spans="21:24" x14ac:dyDescent="0.2">
      <c r="U1218" s="39"/>
      <c r="W1218" s="39"/>
      <c r="X1218" s="39"/>
    </row>
    <row r="1219" spans="21:24" x14ac:dyDescent="0.2">
      <c r="U1219" s="39"/>
      <c r="W1219" s="39"/>
      <c r="X1219" s="39"/>
    </row>
    <row r="1220" spans="21:24" x14ac:dyDescent="0.2">
      <c r="U1220" s="39"/>
      <c r="W1220" s="39"/>
      <c r="X1220" s="39"/>
    </row>
    <row r="1221" spans="21:24" x14ac:dyDescent="0.2">
      <c r="U1221" s="39"/>
      <c r="W1221" s="39"/>
      <c r="X1221" s="39"/>
    </row>
    <row r="1222" spans="21:24" x14ac:dyDescent="0.2">
      <c r="U1222" s="39"/>
      <c r="W1222" s="39"/>
      <c r="X1222" s="39"/>
    </row>
    <row r="1223" spans="21:24" x14ac:dyDescent="0.2">
      <c r="U1223" s="39"/>
      <c r="W1223" s="39"/>
      <c r="X1223" s="39"/>
    </row>
    <row r="1224" spans="21:24" x14ac:dyDescent="0.2">
      <c r="U1224" s="39"/>
      <c r="W1224" s="39"/>
      <c r="X1224" s="39"/>
    </row>
    <row r="1225" spans="21:24" x14ac:dyDescent="0.2">
      <c r="U1225" s="39"/>
      <c r="W1225" s="39"/>
      <c r="X1225" s="39"/>
    </row>
    <row r="1226" spans="21:24" x14ac:dyDescent="0.2">
      <c r="U1226" s="39"/>
      <c r="W1226" s="39"/>
      <c r="X1226" s="39"/>
    </row>
    <row r="1227" spans="21:24" x14ac:dyDescent="0.2">
      <c r="U1227" s="39"/>
      <c r="W1227" s="39"/>
      <c r="X1227" s="39"/>
    </row>
    <row r="1228" spans="21:24" x14ac:dyDescent="0.2">
      <c r="U1228" s="39"/>
      <c r="W1228" s="39"/>
      <c r="X1228" s="39"/>
    </row>
    <row r="1229" spans="21:24" x14ac:dyDescent="0.2">
      <c r="U1229" s="39"/>
      <c r="W1229" s="39"/>
      <c r="X1229" s="39"/>
    </row>
    <row r="1230" spans="21:24" x14ac:dyDescent="0.2">
      <c r="U1230" s="39"/>
      <c r="W1230" s="39"/>
      <c r="X1230" s="39"/>
    </row>
    <row r="1231" spans="21:24" x14ac:dyDescent="0.2">
      <c r="U1231" s="39"/>
      <c r="W1231" s="39"/>
      <c r="X1231" s="39"/>
    </row>
    <row r="1232" spans="21:24" x14ac:dyDescent="0.2">
      <c r="U1232" s="39"/>
      <c r="W1232" s="39"/>
      <c r="X1232" s="39"/>
    </row>
    <row r="1233" spans="21:24" x14ac:dyDescent="0.2">
      <c r="U1233" s="39"/>
      <c r="W1233" s="39"/>
      <c r="X1233" s="39"/>
    </row>
    <row r="1234" spans="21:24" x14ac:dyDescent="0.2">
      <c r="U1234" s="39"/>
      <c r="W1234" s="39"/>
      <c r="X1234" s="39"/>
    </row>
    <row r="1235" spans="21:24" x14ac:dyDescent="0.2">
      <c r="U1235" s="39"/>
      <c r="W1235" s="39"/>
      <c r="X1235" s="39"/>
    </row>
    <row r="1236" spans="21:24" x14ac:dyDescent="0.2">
      <c r="U1236" s="39"/>
      <c r="W1236" s="39"/>
      <c r="X1236" s="39"/>
    </row>
    <row r="1237" spans="21:24" x14ac:dyDescent="0.2">
      <c r="U1237" s="39"/>
      <c r="W1237" s="39"/>
      <c r="X1237" s="39"/>
    </row>
    <row r="1238" spans="21:24" x14ac:dyDescent="0.2">
      <c r="U1238" s="39"/>
      <c r="W1238" s="39"/>
      <c r="X1238" s="39"/>
    </row>
    <row r="1239" spans="21:24" x14ac:dyDescent="0.2">
      <c r="U1239" s="39"/>
      <c r="W1239" s="39"/>
      <c r="X1239" s="39"/>
    </row>
    <row r="1240" spans="21:24" x14ac:dyDescent="0.2">
      <c r="U1240" s="39"/>
      <c r="W1240" s="39"/>
      <c r="X1240" s="39"/>
    </row>
    <row r="1241" spans="21:24" x14ac:dyDescent="0.2">
      <c r="U1241" s="39"/>
      <c r="W1241" s="39"/>
      <c r="X1241" s="39"/>
    </row>
    <row r="1242" spans="21:24" x14ac:dyDescent="0.2">
      <c r="U1242" s="39"/>
      <c r="W1242" s="39"/>
      <c r="X1242" s="39"/>
    </row>
    <row r="1243" spans="21:24" x14ac:dyDescent="0.2">
      <c r="U1243" s="39"/>
      <c r="W1243" s="39"/>
      <c r="X1243" s="39"/>
    </row>
    <row r="1244" spans="21:24" x14ac:dyDescent="0.2">
      <c r="U1244" s="39"/>
      <c r="W1244" s="39"/>
      <c r="X1244" s="39"/>
    </row>
    <row r="1245" spans="21:24" x14ac:dyDescent="0.2">
      <c r="U1245" s="39"/>
      <c r="W1245" s="39"/>
      <c r="X1245" s="39"/>
    </row>
    <row r="1246" spans="21:24" x14ac:dyDescent="0.2">
      <c r="U1246" s="39"/>
      <c r="W1246" s="39"/>
      <c r="X1246" s="39"/>
    </row>
    <row r="1247" spans="21:24" x14ac:dyDescent="0.2">
      <c r="U1247" s="39"/>
      <c r="W1247" s="39"/>
      <c r="X1247" s="39"/>
    </row>
    <row r="1248" spans="21:24" x14ac:dyDescent="0.2">
      <c r="U1248" s="39"/>
      <c r="W1248" s="39"/>
      <c r="X1248" s="39"/>
    </row>
    <row r="1249" spans="21:24" x14ac:dyDescent="0.2">
      <c r="U1249" s="39"/>
      <c r="W1249" s="39"/>
      <c r="X1249" s="39"/>
    </row>
    <row r="1250" spans="21:24" x14ac:dyDescent="0.2">
      <c r="U1250" s="39"/>
      <c r="W1250" s="39"/>
      <c r="X1250" s="39"/>
    </row>
    <row r="1251" spans="21:24" x14ac:dyDescent="0.2">
      <c r="U1251" s="39"/>
      <c r="W1251" s="39"/>
      <c r="X1251" s="39"/>
    </row>
    <row r="1252" spans="21:24" x14ac:dyDescent="0.2">
      <c r="U1252" s="39"/>
      <c r="W1252" s="39"/>
      <c r="X1252" s="39"/>
    </row>
    <row r="1253" spans="21:24" x14ac:dyDescent="0.2">
      <c r="U1253" s="39"/>
      <c r="W1253" s="39"/>
      <c r="X1253" s="39"/>
    </row>
    <row r="1254" spans="21:24" x14ac:dyDescent="0.2">
      <c r="U1254" s="39"/>
      <c r="W1254" s="39"/>
      <c r="X1254" s="39"/>
    </row>
    <row r="1255" spans="21:24" x14ac:dyDescent="0.2">
      <c r="U1255" s="39"/>
      <c r="W1255" s="39"/>
      <c r="X1255" s="39"/>
    </row>
    <row r="1256" spans="21:24" x14ac:dyDescent="0.2">
      <c r="U1256" s="39"/>
      <c r="W1256" s="39"/>
      <c r="X1256" s="39"/>
    </row>
    <row r="1257" spans="21:24" x14ac:dyDescent="0.2">
      <c r="U1257" s="39"/>
      <c r="W1257" s="39"/>
      <c r="X1257" s="39"/>
    </row>
    <row r="1258" spans="21:24" x14ac:dyDescent="0.2">
      <c r="U1258" s="39"/>
      <c r="W1258" s="39"/>
      <c r="X1258" s="39"/>
    </row>
    <row r="1259" spans="21:24" x14ac:dyDescent="0.2">
      <c r="U1259" s="39"/>
      <c r="W1259" s="39"/>
      <c r="X1259" s="39"/>
    </row>
    <row r="1260" spans="21:24" x14ac:dyDescent="0.2">
      <c r="U1260" s="39"/>
      <c r="W1260" s="39"/>
      <c r="X1260" s="39"/>
    </row>
    <row r="1261" spans="21:24" x14ac:dyDescent="0.2">
      <c r="U1261" s="39"/>
      <c r="W1261" s="39"/>
      <c r="X1261" s="39"/>
    </row>
    <row r="1262" spans="21:24" x14ac:dyDescent="0.2">
      <c r="U1262" s="39"/>
      <c r="W1262" s="39"/>
      <c r="X1262" s="39"/>
    </row>
    <row r="1263" spans="21:24" x14ac:dyDescent="0.2">
      <c r="U1263" s="39"/>
      <c r="W1263" s="39"/>
      <c r="X1263" s="39"/>
    </row>
    <row r="1264" spans="21:24" x14ac:dyDescent="0.2">
      <c r="U1264" s="39"/>
      <c r="W1264" s="39"/>
      <c r="X1264" s="39"/>
    </row>
    <row r="1265" spans="21:24" x14ac:dyDescent="0.2">
      <c r="U1265" s="39"/>
      <c r="W1265" s="39"/>
      <c r="X1265" s="39"/>
    </row>
    <row r="1266" spans="21:24" x14ac:dyDescent="0.2">
      <c r="U1266" s="39"/>
      <c r="W1266" s="39"/>
      <c r="X1266" s="39"/>
    </row>
    <row r="1267" spans="21:24" x14ac:dyDescent="0.2">
      <c r="U1267" s="39"/>
      <c r="W1267" s="39"/>
      <c r="X1267" s="39"/>
    </row>
    <row r="1268" spans="21:24" x14ac:dyDescent="0.2">
      <c r="U1268" s="39"/>
      <c r="W1268" s="39"/>
      <c r="X1268" s="39"/>
    </row>
    <row r="1269" spans="21:24" x14ac:dyDescent="0.2">
      <c r="U1269" s="39"/>
      <c r="W1269" s="39"/>
      <c r="X1269" s="39"/>
    </row>
    <row r="1270" spans="21:24" x14ac:dyDescent="0.2">
      <c r="U1270" s="39"/>
      <c r="W1270" s="39"/>
      <c r="X1270" s="39"/>
    </row>
    <row r="1271" spans="21:24" x14ac:dyDescent="0.2">
      <c r="U1271" s="39"/>
      <c r="W1271" s="39"/>
      <c r="X1271" s="39"/>
    </row>
    <row r="1272" spans="21:24" x14ac:dyDescent="0.2">
      <c r="U1272" s="39"/>
      <c r="W1272" s="39"/>
      <c r="X1272" s="39"/>
    </row>
    <row r="1273" spans="21:24" x14ac:dyDescent="0.2">
      <c r="U1273" s="39"/>
      <c r="W1273" s="39"/>
      <c r="X1273" s="39"/>
    </row>
    <row r="1274" spans="21:24" x14ac:dyDescent="0.2">
      <c r="U1274" s="39"/>
      <c r="W1274" s="39"/>
      <c r="X1274" s="39"/>
    </row>
    <row r="1275" spans="21:24" x14ac:dyDescent="0.2">
      <c r="U1275" s="39"/>
      <c r="W1275" s="39"/>
      <c r="X1275" s="39"/>
    </row>
    <row r="1276" spans="21:24" x14ac:dyDescent="0.2">
      <c r="U1276" s="39"/>
      <c r="W1276" s="39"/>
      <c r="X1276" s="39"/>
    </row>
    <row r="1277" spans="21:24" x14ac:dyDescent="0.2">
      <c r="U1277" s="39"/>
      <c r="W1277" s="39"/>
      <c r="X1277" s="39"/>
    </row>
    <row r="1278" spans="21:24" x14ac:dyDescent="0.2">
      <c r="U1278" s="39"/>
      <c r="W1278" s="39"/>
      <c r="X1278" s="39"/>
    </row>
    <row r="1279" spans="21:24" x14ac:dyDescent="0.2">
      <c r="U1279" s="39"/>
      <c r="W1279" s="39"/>
      <c r="X1279" s="39"/>
    </row>
    <row r="1280" spans="21:24" x14ac:dyDescent="0.2">
      <c r="U1280" s="39"/>
      <c r="W1280" s="39"/>
      <c r="X1280" s="39"/>
    </row>
    <row r="1281" spans="21:24" x14ac:dyDescent="0.2">
      <c r="U1281" s="39"/>
      <c r="W1281" s="39"/>
      <c r="X1281" s="39"/>
    </row>
    <row r="1282" spans="21:24" x14ac:dyDescent="0.2">
      <c r="U1282" s="39"/>
      <c r="W1282" s="39"/>
      <c r="X1282" s="39"/>
    </row>
    <row r="1283" spans="21:24" x14ac:dyDescent="0.2">
      <c r="U1283" s="39"/>
      <c r="W1283" s="39"/>
      <c r="X1283" s="39"/>
    </row>
    <row r="1284" spans="21:24" x14ac:dyDescent="0.2">
      <c r="U1284" s="39"/>
      <c r="W1284" s="39"/>
      <c r="X1284" s="39"/>
    </row>
    <row r="1285" spans="21:24" x14ac:dyDescent="0.2">
      <c r="U1285" s="39"/>
      <c r="W1285" s="39"/>
      <c r="X1285" s="39"/>
    </row>
    <row r="1286" spans="21:24" x14ac:dyDescent="0.2">
      <c r="U1286" s="39"/>
      <c r="W1286" s="39"/>
      <c r="X1286" s="39"/>
    </row>
    <row r="1287" spans="21:24" x14ac:dyDescent="0.2">
      <c r="U1287" s="39"/>
      <c r="W1287" s="39"/>
      <c r="X1287" s="39"/>
    </row>
    <row r="1288" spans="21:24" x14ac:dyDescent="0.2">
      <c r="U1288" s="39"/>
      <c r="W1288" s="39"/>
      <c r="X1288" s="39"/>
    </row>
    <row r="1289" spans="21:24" x14ac:dyDescent="0.2">
      <c r="U1289" s="39"/>
      <c r="W1289" s="39"/>
      <c r="X1289" s="39"/>
    </row>
    <row r="1290" spans="21:24" x14ac:dyDescent="0.2">
      <c r="U1290" s="39"/>
      <c r="W1290" s="39"/>
      <c r="X1290" s="39"/>
    </row>
    <row r="1291" spans="21:24" x14ac:dyDescent="0.2">
      <c r="U1291" s="39"/>
      <c r="W1291" s="39"/>
      <c r="X1291" s="39"/>
    </row>
    <row r="1292" spans="21:24" x14ac:dyDescent="0.2">
      <c r="U1292" s="39"/>
      <c r="W1292" s="39"/>
      <c r="X1292" s="39"/>
    </row>
    <row r="1293" spans="21:24" x14ac:dyDescent="0.2">
      <c r="U1293" s="39"/>
      <c r="W1293" s="39"/>
      <c r="X1293" s="39"/>
    </row>
    <row r="1294" spans="21:24" x14ac:dyDescent="0.2">
      <c r="U1294" s="39"/>
      <c r="W1294" s="39"/>
      <c r="X1294" s="39"/>
    </row>
    <row r="1295" spans="21:24" x14ac:dyDescent="0.2">
      <c r="U1295" s="39"/>
      <c r="W1295" s="39"/>
      <c r="X1295" s="39"/>
    </row>
    <row r="1296" spans="21:24" x14ac:dyDescent="0.2">
      <c r="U1296" s="39"/>
      <c r="W1296" s="39"/>
      <c r="X1296" s="39"/>
    </row>
    <row r="1297" spans="21:24" x14ac:dyDescent="0.2">
      <c r="U1297" s="39"/>
      <c r="W1297" s="39"/>
      <c r="X1297" s="39"/>
    </row>
    <row r="1298" spans="21:24" x14ac:dyDescent="0.2">
      <c r="U1298" s="39"/>
      <c r="W1298" s="39"/>
      <c r="X1298" s="39"/>
    </row>
    <row r="1299" spans="21:24" x14ac:dyDescent="0.2">
      <c r="U1299" s="39"/>
      <c r="W1299" s="39"/>
      <c r="X1299" s="39"/>
    </row>
    <row r="1300" spans="21:24" x14ac:dyDescent="0.2">
      <c r="U1300" s="39"/>
      <c r="W1300" s="39"/>
      <c r="X1300" s="39"/>
    </row>
    <row r="1301" spans="21:24" x14ac:dyDescent="0.2">
      <c r="U1301" s="39"/>
      <c r="W1301" s="39"/>
      <c r="X1301" s="39"/>
    </row>
    <row r="1302" spans="21:24" x14ac:dyDescent="0.2">
      <c r="U1302" s="39"/>
      <c r="W1302" s="39"/>
      <c r="X1302" s="39"/>
    </row>
    <row r="1303" spans="21:24" x14ac:dyDescent="0.2">
      <c r="U1303" s="39"/>
      <c r="W1303" s="39"/>
      <c r="X1303" s="39"/>
    </row>
    <row r="1304" spans="21:24" x14ac:dyDescent="0.2">
      <c r="U1304" s="39"/>
      <c r="W1304" s="39"/>
      <c r="X1304" s="39"/>
    </row>
    <row r="1305" spans="21:24" x14ac:dyDescent="0.2">
      <c r="U1305" s="39"/>
      <c r="W1305" s="39"/>
      <c r="X1305" s="39"/>
    </row>
    <row r="1306" spans="21:24" x14ac:dyDescent="0.2">
      <c r="U1306" s="39"/>
      <c r="W1306" s="39"/>
      <c r="X1306" s="39"/>
    </row>
    <row r="1307" spans="21:24" x14ac:dyDescent="0.2">
      <c r="U1307" s="39"/>
      <c r="W1307" s="39"/>
      <c r="X1307" s="39"/>
    </row>
    <row r="1308" spans="21:24" x14ac:dyDescent="0.2">
      <c r="U1308" s="39"/>
      <c r="W1308" s="39"/>
      <c r="X1308" s="39"/>
    </row>
    <row r="1309" spans="21:24" x14ac:dyDescent="0.2">
      <c r="U1309" s="39"/>
      <c r="W1309" s="39"/>
      <c r="X1309" s="39"/>
    </row>
    <row r="1310" spans="21:24" x14ac:dyDescent="0.2">
      <c r="U1310" s="39"/>
      <c r="W1310" s="39"/>
      <c r="X1310" s="39"/>
    </row>
    <row r="1311" spans="21:24" x14ac:dyDescent="0.2">
      <c r="U1311" s="39"/>
      <c r="W1311" s="39"/>
      <c r="X1311" s="39"/>
    </row>
    <row r="1312" spans="21:24" x14ac:dyDescent="0.2">
      <c r="U1312" s="39"/>
      <c r="W1312" s="39"/>
      <c r="X1312" s="39"/>
    </row>
    <row r="1313" spans="21:24" x14ac:dyDescent="0.2">
      <c r="U1313" s="39"/>
      <c r="W1313" s="39"/>
      <c r="X1313" s="39"/>
    </row>
    <row r="1314" spans="21:24" x14ac:dyDescent="0.2">
      <c r="U1314" s="39"/>
      <c r="W1314" s="39"/>
      <c r="X1314" s="39"/>
    </row>
    <row r="1315" spans="21:24" x14ac:dyDescent="0.2">
      <c r="U1315" s="39"/>
      <c r="W1315" s="39"/>
      <c r="X1315" s="39"/>
    </row>
    <row r="1316" spans="21:24" x14ac:dyDescent="0.2">
      <c r="U1316" s="39"/>
      <c r="W1316" s="39"/>
      <c r="X1316" s="39"/>
    </row>
    <row r="1317" spans="21:24" x14ac:dyDescent="0.2">
      <c r="U1317" s="39"/>
      <c r="W1317" s="39"/>
      <c r="X1317" s="39"/>
    </row>
    <row r="1318" spans="21:24" x14ac:dyDescent="0.2">
      <c r="U1318" s="39"/>
      <c r="W1318" s="39"/>
      <c r="X1318" s="39"/>
    </row>
    <row r="1319" spans="21:24" x14ac:dyDescent="0.2">
      <c r="U1319" s="39"/>
      <c r="W1319" s="39"/>
      <c r="X1319" s="39"/>
    </row>
    <row r="1320" spans="21:24" x14ac:dyDescent="0.2">
      <c r="U1320" s="39"/>
      <c r="W1320" s="39"/>
      <c r="X1320" s="39"/>
    </row>
    <row r="1321" spans="21:24" x14ac:dyDescent="0.2">
      <c r="U1321" s="39"/>
      <c r="W1321" s="39"/>
      <c r="X1321" s="39"/>
    </row>
    <row r="1322" spans="21:24" x14ac:dyDescent="0.2">
      <c r="U1322" s="39"/>
      <c r="W1322" s="39"/>
      <c r="X1322" s="39"/>
    </row>
    <row r="1323" spans="21:24" x14ac:dyDescent="0.2">
      <c r="U1323" s="39"/>
      <c r="W1323" s="39"/>
      <c r="X1323" s="39"/>
    </row>
    <row r="1324" spans="21:24" x14ac:dyDescent="0.2">
      <c r="U1324" s="39"/>
      <c r="W1324" s="39"/>
      <c r="X1324" s="39"/>
    </row>
    <row r="1325" spans="21:24" x14ac:dyDescent="0.2">
      <c r="U1325" s="39"/>
      <c r="W1325" s="39"/>
      <c r="X1325" s="39"/>
    </row>
    <row r="1326" spans="21:24" x14ac:dyDescent="0.2">
      <c r="U1326" s="39"/>
      <c r="W1326" s="39"/>
      <c r="X1326" s="39"/>
    </row>
    <row r="1327" spans="21:24" x14ac:dyDescent="0.2">
      <c r="U1327" s="39"/>
      <c r="W1327" s="39"/>
      <c r="X1327" s="39"/>
    </row>
    <row r="1328" spans="21:24" x14ac:dyDescent="0.2">
      <c r="U1328" s="39"/>
      <c r="W1328" s="39"/>
      <c r="X1328" s="39"/>
    </row>
    <row r="1329" spans="21:24" x14ac:dyDescent="0.2">
      <c r="U1329" s="39"/>
      <c r="W1329" s="39"/>
      <c r="X1329" s="39"/>
    </row>
    <row r="1330" spans="21:24" x14ac:dyDescent="0.2">
      <c r="U1330" s="39"/>
      <c r="W1330" s="39"/>
      <c r="X1330" s="39"/>
    </row>
    <row r="1331" spans="21:24" x14ac:dyDescent="0.2">
      <c r="U1331" s="39"/>
      <c r="W1331" s="39"/>
      <c r="X1331" s="39"/>
    </row>
    <row r="1332" spans="21:24" x14ac:dyDescent="0.2">
      <c r="U1332" s="39"/>
      <c r="W1332" s="39"/>
      <c r="X1332" s="39"/>
    </row>
    <row r="1333" spans="21:24" x14ac:dyDescent="0.2">
      <c r="U1333" s="39"/>
      <c r="W1333" s="39"/>
      <c r="X1333" s="39"/>
    </row>
    <row r="1334" spans="21:24" x14ac:dyDescent="0.2">
      <c r="U1334" s="39"/>
      <c r="W1334" s="39"/>
      <c r="X1334" s="39"/>
    </row>
    <row r="1335" spans="21:24" x14ac:dyDescent="0.2">
      <c r="U1335" s="39"/>
      <c r="W1335" s="39"/>
      <c r="X1335" s="39"/>
    </row>
    <row r="1336" spans="21:24" x14ac:dyDescent="0.2">
      <c r="U1336" s="39"/>
      <c r="W1336" s="39"/>
      <c r="X1336" s="39"/>
    </row>
    <row r="1337" spans="21:24" x14ac:dyDescent="0.2">
      <c r="U1337" s="39"/>
      <c r="W1337" s="39"/>
      <c r="X1337" s="39"/>
    </row>
    <row r="1338" spans="21:24" x14ac:dyDescent="0.2">
      <c r="U1338" s="39"/>
      <c r="W1338" s="39"/>
      <c r="X1338" s="39"/>
    </row>
    <row r="1339" spans="21:24" x14ac:dyDescent="0.2">
      <c r="U1339" s="39"/>
      <c r="W1339" s="39"/>
      <c r="X1339" s="39"/>
    </row>
    <row r="1340" spans="21:24" x14ac:dyDescent="0.2">
      <c r="U1340" s="39"/>
      <c r="W1340" s="39"/>
      <c r="X1340" s="39"/>
    </row>
    <row r="1341" spans="21:24" x14ac:dyDescent="0.2">
      <c r="U1341" s="39"/>
      <c r="W1341" s="39"/>
      <c r="X1341" s="39"/>
    </row>
    <row r="1342" spans="21:24" x14ac:dyDescent="0.2">
      <c r="U1342" s="39"/>
      <c r="W1342" s="39"/>
      <c r="X1342" s="39"/>
    </row>
    <row r="1343" spans="21:24" x14ac:dyDescent="0.2">
      <c r="U1343" s="39"/>
      <c r="W1343" s="39"/>
      <c r="X1343" s="39"/>
    </row>
    <row r="1344" spans="21:24" x14ac:dyDescent="0.2">
      <c r="U1344" s="39"/>
      <c r="W1344" s="39"/>
      <c r="X1344" s="39"/>
    </row>
    <row r="1345" spans="21:24" x14ac:dyDescent="0.2">
      <c r="U1345" s="39"/>
      <c r="W1345" s="39"/>
      <c r="X1345" s="39"/>
    </row>
    <row r="1346" spans="21:24" x14ac:dyDescent="0.2">
      <c r="U1346" s="39"/>
      <c r="W1346" s="39"/>
      <c r="X1346" s="39"/>
    </row>
    <row r="1347" spans="21:24" x14ac:dyDescent="0.2">
      <c r="U1347" s="39"/>
      <c r="W1347" s="39"/>
      <c r="X1347" s="39"/>
    </row>
    <row r="1348" spans="21:24" x14ac:dyDescent="0.2">
      <c r="U1348" s="39"/>
      <c r="W1348" s="39"/>
      <c r="X1348" s="39"/>
    </row>
    <row r="1349" spans="21:24" x14ac:dyDescent="0.2">
      <c r="U1349" s="39"/>
      <c r="W1349" s="39"/>
      <c r="X1349" s="39"/>
    </row>
    <row r="1350" spans="21:24" x14ac:dyDescent="0.2">
      <c r="U1350" s="39"/>
      <c r="W1350" s="39"/>
      <c r="X1350" s="39"/>
    </row>
    <row r="1351" spans="21:24" x14ac:dyDescent="0.2">
      <c r="U1351" s="39"/>
      <c r="W1351" s="39"/>
      <c r="X1351" s="39"/>
    </row>
    <row r="1352" spans="21:24" x14ac:dyDescent="0.2">
      <c r="U1352" s="39"/>
      <c r="W1352" s="39"/>
      <c r="X1352" s="39"/>
    </row>
    <row r="1353" spans="21:24" x14ac:dyDescent="0.2">
      <c r="U1353" s="39"/>
      <c r="W1353" s="39"/>
      <c r="X1353" s="39"/>
    </row>
    <row r="1354" spans="21:24" x14ac:dyDescent="0.2">
      <c r="U1354" s="39"/>
      <c r="W1354" s="39"/>
      <c r="X1354" s="39"/>
    </row>
    <row r="1355" spans="21:24" x14ac:dyDescent="0.2">
      <c r="U1355" s="39"/>
      <c r="W1355" s="39"/>
      <c r="X1355" s="39"/>
    </row>
    <row r="1356" spans="21:24" x14ac:dyDescent="0.2">
      <c r="U1356" s="39"/>
      <c r="W1356" s="39"/>
      <c r="X1356" s="39"/>
    </row>
    <row r="1357" spans="21:24" x14ac:dyDescent="0.2">
      <c r="U1357" s="39"/>
      <c r="W1357" s="39"/>
      <c r="X1357" s="39"/>
    </row>
    <row r="1358" spans="21:24" x14ac:dyDescent="0.2">
      <c r="U1358" s="39"/>
      <c r="W1358" s="39"/>
      <c r="X1358" s="39"/>
    </row>
    <row r="1359" spans="21:24" x14ac:dyDescent="0.2">
      <c r="U1359" s="39"/>
      <c r="W1359" s="39"/>
      <c r="X1359" s="39"/>
    </row>
    <row r="1360" spans="21:24" x14ac:dyDescent="0.2">
      <c r="U1360" s="39"/>
      <c r="W1360" s="39"/>
      <c r="X1360" s="39"/>
    </row>
    <row r="1361" spans="21:24" x14ac:dyDescent="0.2">
      <c r="U1361" s="39"/>
      <c r="W1361" s="39"/>
      <c r="X1361" s="39"/>
    </row>
    <row r="1362" spans="21:24" x14ac:dyDescent="0.2">
      <c r="U1362" s="39"/>
      <c r="W1362" s="39"/>
      <c r="X1362" s="39"/>
    </row>
    <row r="1363" spans="21:24" x14ac:dyDescent="0.2">
      <c r="U1363" s="39"/>
      <c r="W1363" s="39"/>
      <c r="X1363" s="39"/>
    </row>
    <row r="1364" spans="21:24" x14ac:dyDescent="0.2">
      <c r="U1364" s="39"/>
      <c r="W1364" s="39"/>
      <c r="X1364" s="39"/>
    </row>
    <row r="1365" spans="21:24" x14ac:dyDescent="0.2">
      <c r="U1365" s="39"/>
      <c r="W1365" s="39"/>
      <c r="X1365" s="39"/>
    </row>
    <row r="1366" spans="21:24" x14ac:dyDescent="0.2">
      <c r="U1366" s="39"/>
      <c r="W1366" s="39"/>
      <c r="X1366" s="39"/>
    </row>
    <row r="1367" spans="21:24" x14ac:dyDescent="0.2">
      <c r="U1367" s="39"/>
      <c r="W1367" s="39"/>
      <c r="X1367" s="39"/>
    </row>
    <row r="1368" spans="21:24" x14ac:dyDescent="0.2">
      <c r="U1368" s="39"/>
      <c r="W1368" s="39"/>
      <c r="X1368" s="39"/>
    </row>
    <row r="1369" spans="21:24" x14ac:dyDescent="0.2">
      <c r="U1369" s="39"/>
      <c r="W1369" s="39"/>
      <c r="X1369" s="39"/>
    </row>
    <row r="1370" spans="21:24" x14ac:dyDescent="0.2">
      <c r="U1370" s="39"/>
      <c r="W1370" s="39"/>
      <c r="X1370" s="39"/>
    </row>
    <row r="1371" spans="21:24" x14ac:dyDescent="0.2">
      <c r="U1371" s="39"/>
      <c r="W1371" s="39"/>
      <c r="X1371" s="39"/>
    </row>
    <row r="1372" spans="21:24" x14ac:dyDescent="0.2">
      <c r="U1372" s="39"/>
      <c r="W1372" s="39"/>
      <c r="X1372" s="39"/>
    </row>
    <row r="1373" spans="21:24" x14ac:dyDescent="0.2">
      <c r="U1373" s="39"/>
      <c r="W1373" s="39"/>
      <c r="X1373" s="39"/>
    </row>
    <row r="1374" spans="21:24" x14ac:dyDescent="0.2">
      <c r="U1374" s="39"/>
      <c r="W1374" s="39"/>
      <c r="X1374" s="39"/>
    </row>
    <row r="1375" spans="21:24" x14ac:dyDescent="0.2">
      <c r="U1375" s="39"/>
      <c r="W1375" s="39"/>
      <c r="X1375" s="39"/>
    </row>
    <row r="1376" spans="21:24" x14ac:dyDescent="0.2">
      <c r="U1376" s="39"/>
      <c r="W1376" s="39"/>
      <c r="X1376" s="39"/>
    </row>
    <row r="1377" spans="21:24" x14ac:dyDescent="0.2">
      <c r="U1377" s="39"/>
      <c r="W1377" s="39"/>
      <c r="X1377" s="39"/>
    </row>
    <row r="1378" spans="21:24" x14ac:dyDescent="0.2">
      <c r="U1378" s="39"/>
      <c r="W1378" s="39"/>
      <c r="X1378" s="39"/>
    </row>
    <row r="1379" spans="21:24" x14ac:dyDescent="0.2">
      <c r="U1379" s="39"/>
      <c r="W1379" s="39"/>
      <c r="X1379" s="39"/>
    </row>
    <row r="1380" spans="21:24" x14ac:dyDescent="0.2">
      <c r="U1380" s="39"/>
      <c r="W1380" s="39"/>
      <c r="X1380" s="39"/>
    </row>
    <row r="1381" spans="21:24" x14ac:dyDescent="0.2">
      <c r="U1381" s="39"/>
      <c r="W1381" s="39"/>
      <c r="X1381" s="39"/>
    </row>
    <row r="1382" spans="21:24" x14ac:dyDescent="0.2">
      <c r="U1382" s="39"/>
      <c r="W1382" s="39"/>
      <c r="X1382" s="39"/>
    </row>
    <row r="1383" spans="21:24" x14ac:dyDescent="0.2">
      <c r="U1383" s="39"/>
      <c r="W1383" s="39"/>
      <c r="X1383" s="39"/>
    </row>
    <row r="1384" spans="21:24" x14ac:dyDescent="0.2">
      <c r="U1384" s="39"/>
      <c r="W1384" s="39"/>
      <c r="X1384" s="39"/>
    </row>
    <row r="1385" spans="21:24" x14ac:dyDescent="0.2">
      <c r="U1385" s="39"/>
      <c r="W1385" s="39"/>
      <c r="X1385" s="39"/>
    </row>
    <row r="1386" spans="21:24" x14ac:dyDescent="0.2">
      <c r="U1386" s="39"/>
      <c r="W1386" s="39"/>
      <c r="X1386" s="39"/>
    </row>
    <row r="1387" spans="21:24" x14ac:dyDescent="0.2">
      <c r="U1387" s="39"/>
      <c r="W1387" s="39"/>
      <c r="X1387" s="39"/>
    </row>
    <row r="1388" spans="21:24" x14ac:dyDescent="0.2">
      <c r="U1388" s="39"/>
      <c r="W1388" s="39"/>
      <c r="X1388" s="39"/>
    </row>
    <row r="1389" spans="21:24" x14ac:dyDescent="0.2">
      <c r="U1389" s="39"/>
      <c r="W1389" s="39"/>
      <c r="X1389" s="39"/>
    </row>
    <row r="1390" spans="21:24" x14ac:dyDescent="0.2">
      <c r="U1390" s="39"/>
      <c r="W1390" s="39"/>
      <c r="X1390" s="39"/>
    </row>
    <row r="1391" spans="21:24" x14ac:dyDescent="0.2">
      <c r="U1391" s="39"/>
      <c r="W1391" s="39"/>
      <c r="X1391" s="39"/>
    </row>
    <row r="1392" spans="21:24" x14ac:dyDescent="0.2">
      <c r="U1392" s="39"/>
      <c r="W1392" s="39"/>
      <c r="X1392" s="39"/>
    </row>
    <row r="1393" spans="21:24" x14ac:dyDescent="0.2">
      <c r="U1393" s="39"/>
      <c r="W1393" s="39"/>
      <c r="X1393" s="39"/>
    </row>
    <row r="1394" spans="21:24" x14ac:dyDescent="0.2">
      <c r="U1394" s="39"/>
      <c r="W1394" s="39"/>
      <c r="X1394" s="39"/>
    </row>
    <row r="1395" spans="21:24" x14ac:dyDescent="0.2">
      <c r="U1395" s="39"/>
      <c r="W1395" s="39"/>
      <c r="X1395" s="39"/>
    </row>
    <row r="1396" spans="21:24" x14ac:dyDescent="0.2">
      <c r="U1396" s="39"/>
      <c r="W1396" s="39"/>
      <c r="X1396" s="39"/>
    </row>
    <row r="1397" spans="21:24" x14ac:dyDescent="0.2">
      <c r="U1397" s="39"/>
      <c r="W1397" s="39"/>
      <c r="X1397" s="39"/>
    </row>
    <row r="1398" spans="21:24" x14ac:dyDescent="0.2">
      <c r="U1398" s="39"/>
      <c r="W1398" s="39"/>
      <c r="X1398" s="39"/>
    </row>
    <row r="1399" spans="21:24" x14ac:dyDescent="0.2">
      <c r="U1399" s="39"/>
      <c r="W1399" s="39"/>
      <c r="X1399" s="39"/>
    </row>
    <row r="1400" spans="21:24" x14ac:dyDescent="0.2">
      <c r="U1400" s="39"/>
      <c r="W1400" s="39"/>
      <c r="X1400" s="39"/>
    </row>
    <row r="1401" spans="21:24" x14ac:dyDescent="0.2">
      <c r="U1401" s="39"/>
      <c r="W1401" s="39"/>
      <c r="X1401" s="39"/>
    </row>
    <row r="1402" spans="21:24" x14ac:dyDescent="0.2">
      <c r="U1402" s="39"/>
      <c r="W1402" s="39"/>
      <c r="X1402" s="39"/>
    </row>
    <row r="1403" spans="21:24" x14ac:dyDescent="0.2">
      <c r="U1403" s="39"/>
      <c r="W1403" s="39"/>
      <c r="X1403" s="39"/>
    </row>
    <row r="1404" spans="21:24" x14ac:dyDescent="0.2">
      <c r="U1404" s="39"/>
      <c r="W1404" s="39"/>
      <c r="X1404" s="39"/>
    </row>
    <row r="1405" spans="21:24" x14ac:dyDescent="0.2">
      <c r="U1405" s="39"/>
      <c r="W1405" s="39"/>
      <c r="X1405" s="39"/>
    </row>
    <row r="1406" spans="21:24" x14ac:dyDescent="0.2">
      <c r="U1406" s="39"/>
      <c r="W1406" s="39"/>
      <c r="X1406" s="39"/>
    </row>
    <row r="1407" spans="21:24" x14ac:dyDescent="0.2">
      <c r="U1407" s="39"/>
      <c r="W1407" s="39"/>
      <c r="X1407" s="39"/>
    </row>
    <row r="1408" spans="21:24" x14ac:dyDescent="0.2">
      <c r="U1408" s="39"/>
      <c r="W1408" s="39"/>
      <c r="X1408" s="39"/>
    </row>
    <row r="1409" spans="21:24" x14ac:dyDescent="0.2">
      <c r="U1409" s="39"/>
      <c r="W1409" s="39"/>
      <c r="X1409" s="39"/>
    </row>
    <row r="1410" spans="21:24" x14ac:dyDescent="0.2">
      <c r="U1410" s="39"/>
      <c r="W1410" s="39"/>
      <c r="X1410" s="39"/>
    </row>
    <row r="1411" spans="21:24" x14ac:dyDescent="0.2">
      <c r="U1411" s="39"/>
      <c r="W1411" s="39"/>
      <c r="X1411" s="39"/>
    </row>
    <row r="1412" spans="21:24" x14ac:dyDescent="0.2">
      <c r="U1412" s="39"/>
      <c r="W1412" s="39"/>
      <c r="X1412" s="39"/>
    </row>
    <row r="1413" spans="21:24" x14ac:dyDescent="0.2">
      <c r="U1413" s="39"/>
      <c r="W1413" s="39"/>
      <c r="X1413" s="39"/>
    </row>
    <row r="1414" spans="21:24" x14ac:dyDescent="0.2">
      <c r="U1414" s="39"/>
      <c r="W1414" s="39"/>
      <c r="X1414" s="39"/>
    </row>
    <row r="1415" spans="21:24" x14ac:dyDescent="0.2">
      <c r="U1415" s="39"/>
      <c r="W1415" s="39"/>
      <c r="X1415" s="39"/>
    </row>
    <row r="1416" spans="21:24" x14ac:dyDescent="0.2">
      <c r="U1416" s="39"/>
      <c r="W1416" s="39"/>
      <c r="X1416" s="39"/>
    </row>
    <row r="1417" spans="21:24" x14ac:dyDescent="0.2">
      <c r="U1417" s="39"/>
      <c r="W1417" s="39"/>
      <c r="X1417" s="39"/>
    </row>
    <row r="1418" spans="21:24" x14ac:dyDescent="0.2">
      <c r="U1418" s="39"/>
      <c r="W1418" s="39"/>
      <c r="X1418" s="39"/>
    </row>
    <row r="1419" spans="21:24" x14ac:dyDescent="0.2">
      <c r="U1419" s="39"/>
      <c r="W1419" s="39"/>
      <c r="X1419" s="39"/>
    </row>
    <row r="1420" spans="21:24" x14ac:dyDescent="0.2">
      <c r="U1420" s="39"/>
      <c r="W1420" s="39"/>
      <c r="X1420" s="39"/>
    </row>
    <row r="1421" spans="21:24" x14ac:dyDescent="0.2">
      <c r="U1421" s="39"/>
      <c r="W1421" s="39"/>
      <c r="X1421" s="39"/>
    </row>
    <row r="1422" spans="21:24" x14ac:dyDescent="0.2">
      <c r="U1422" s="39"/>
      <c r="W1422" s="39"/>
      <c r="X1422" s="39"/>
    </row>
    <row r="1423" spans="21:24" x14ac:dyDescent="0.2">
      <c r="U1423" s="39"/>
      <c r="W1423" s="39"/>
      <c r="X1423" s="39"/>
    </row>
    <row r="1424" spans="21:24" x14ac:dyDescent="0.2">
      <c r="U1424" s="39"/>
      <c r="W1424" s="39"/>
      <c r="X1424" s="39"/>
    </row>
    <row r="1425" spans="21:24" x14ac:dyDescent="0.2">
      <c r="U1425" s="39"/>
      <c r="W1425" s="39"/>
      <c r="X1425" s="39"/>
    </row>
    <row r="1426" spans="21:24" x14ac:dyDescent="0.2">
      <c r="U1426" s="39"/>
      <c r="W1426" s="39"/>
      <c r="X1426" s="39"/>
    </row>
    <row r="1427" spans="21:24" x14ac:dyDescent="0.2">
      <c r="U1427" s="39"/>
      <c r="W1427" s="39"/>
      <c r="X1427" s="39"/>
    </row>
    <row r="1428" spans="21:24" x14ac:dyDescent="0.2">
      <c r="U1428" s="39"/>
      <c r="W1428" s="39"/>
      <c r="X1428" s="39"/>
    </row>
    <row r="1429" spans="21:24" x14ac:dyDescent="0.2">
      <c r="U1429" s="39"/>
      <c r="W1429" s="39"/>
      <c r="X1429" s="39"/>
    </row>
    <row r="1430" spans="21:24" x14ac:dyDescent="0.2">
      <c r="U1430" s="39"/>
      <c r="W1430" s="39"/>
      <c r="X1430" s="39"/>
    </row>
    <row r="1431" spans="21:24" x14ac:dyDescent="0.2">
      <c r="U1431" s="39"/>
      <c r="W1431" s="39"/>
      <c r="X1431" s="39"/>
    </row>
    <row r="1432" spans="21:24" x14ac:dyDescent="0.2">
      <c r="U1432" s="39"/>
      <c r="W1432" s="39"/>
      <c r="X1432" s="39"/>
    </row>
    <row r="1433" spans="21:24" x14ac:dyDescent="0.2">
      <c r="U1433" s="39"/>
      <c r="W1433" s="39"/>
      <c r="X1433" s="39"/>
    </row>
    <row r="1434" spans="21:24" x14ac:dyDescent="0.2">
      <c r="U1434" s="39"/>
      <c r="W1434" s="39"/>
      <c r="X1434" s="39"/>
    </row>
    <row r="1435" spans="21:24" x14ac:dyDescent="0.2">
      <c r="U1435" s="39"/>
      <c r="W1435" s="39"/>
      <c r="X1435" s="39"/>
    </row>
    <row r="1436" spans="21:24" x14ac:dyDescent="0.2">
      <c r="U1436" s="39"/>
      <c r="W1436" s="39"/>
      <c r="X1436" s="39"/>
    </row>
    <row r="1437" spans="21:24" x14ac:dyDescent="0.2">
      <c r="U1437" s="39"/>
      <c r="W1437" s="39"/>
      <c r="X1437" s="39"/>
    </row>
    <row r="1438" spans="21:24" x14ac:dyDescent="0.2">
      <c r="U1438" s="39"/>
      <c r="W1438" s="39"/>
      <c r="X1438" s="39"/>
    </row>
    <row r="1439" spans="21:24" x14ac:dyDescent="0.2">
      <c r="U1439" s="39"/>
      <c r="W1439" s="39"/>
      <c r="X1439" s="39"/>
    </row>
    <row r="1440" spans="21:24" x14ac:dyDescent="0.2">
      <c r="U1440" s="39"/>
      <c r="W1440" s="39"/>
      <c r="X1440" s="39"/>
    </row>
    <row r="1441" spans="21:24" x14ac:dyDescent="0.2">
      <c r="U1441" s="39"/>
      <c r="W1441" s="39"/>
      <c r="X1441" s="39"/>
    </row>
    <row r="1442" spans="21:24" x14ac:dyDescent="0.2">
      <c r="U1442" s="39"/>
      <c r="W1442" s="39"/>
      <c r="X1442" s="39"/>
    </row>
    <row r="1443" spans="21:24" x14ac:dyDescent="0.2">
      <c r="U1443" s="39"/>
      <c r="W1443" s="39"/>
      <c r="X1443" s="39"/>
    </row>
    <row r="1444" spans="21:24" x14ac:dyDescent="0.2">
      <c r="U1444" s="39"/>
      <c r="W1444" s="39"/>
      <c r="X1444" s="39"/>
    </row>
    <row r="1445" spans="21:24" x14ac:dyDescent="0.2">
      <c r="U1445" s="39"/>
      <c r="W1445" s="39"/>
      <c r="X1445" s="39"/>
    </row>
    <row r="1446" spans="21:24" x14ac:dyDescent="0.2">
      <c r="U1446" s="39"/>
      <c r="W1446" s="39"/>
      <c r="X1446" s="39"/>
    </row>
    <row r="1447" spans="21:24" x14ac:dyDescent="0.2">
      <c r="U1447" s="39"/>
      <c r="W1447" s="39"/>
      <c r="X1447" s="39"/>
    </row>
    <row r="1448" spans="21:24" x14ac:dyDescent="0.2">
      <c r="U1448" s="39"/>
      <c r="W1448" s="39"/>
      <c r="X1448" s="39"/>
    </row>
    <row r="1449" spans="21:24" x14ac:dyDescent="0.2">
      <c r="U1449" s="39"/>
      <c r="W1449" s="39"/>
      <c r="X1449" s="39"/>
    </row>
    <row r="1450" spans="21:24" x14ac:dyDescent="0.2">
      <c r="U1450" s="39"/>
      <c r="W1450" s="39"/>
      <c r="X1450" s="39"/>
    </row>
    <row r="1451" spans="21:24" x14ac:dyDescent="0.2">
      <c r="U1451" s="39"/>
      <c r="W1451" s="39"/>
      <c r="X1451" s="39"/>
    </row>
    <row r="1452" spans="21:24" x14ac:dyDescent="0.2">
      <c r="U1452" s="39"/>
      <c r="W1452" s="39"/>
      <c r="X1452" s="39"/>
    </row>
    <row r="1453" spans="21:24" x14ac:dyDescent="0.2">
      <c r="U1453" s="39"/>
      <c r="W1453" s="39"/>
      <c r="X1453" s="39"/>
    </row>
    <row r="1454" spans="21:24" x14ac:dyDescent="0.2">
      <c r="U1454" s="39"/>
      <c r="W1454" s="39"/>
      <c r="X1454" s="39"/>
    </row>
    <row r="1455" spans="21:24" x14ac:dyDescent="0.2">
      <c r="U1455" s="39"/>
      <c r="W1455" s="39"/>
      <c r="X1455" s="39"/>
    </row>
    <row r="1456" spans="21:24" x14ac:dyDescent="0.2">
      <c r="U1456" s="39"/>
      <c r="W1456" s="39"/>
      <c r="X1456" s="39"/>
    </row>
    <row r="1457" spans="21:24" x14ac:dyDescent="0.2">
      <c r="U1457" s="39"/>
      <c r="W1457" s="39"/>
      <c r="X1457" s="39"/>
    </row>
    <row r="1458" spans="21:24" x14ac:dyDescent="0.2">
      <c r="U1458" s="39"/>
      <c r="W1458" s="39"/>
      <c r="X1458" s="39"/>
    </row>
    <row r="1459" spans="21:24" x14ac:dyDescent="0.2">
      <c r="U1459" s="39"/>
      <c r="W1459" s="39"/>
      <c r="X1459" s="39"/>
    </row>
    <row r="1460" spans="21:24" x14ac:dyDescent="0.2">
      <c r="U1460" s="39"/>
      <c r="W1460" s="39"/>
      <c r="X1460" s="39"/>
    </row>
    <row r="1461" spans="21:24" x14ac:dyDescent="0.2">
      <c r="U1461" s="39"/>
      <c r="W1461" s="39"/>
      <c r="X1461" s="39"/>
    </row>
    <row r="1462" spans="21:24" x14ac:dyDescent="0.2">
      <c r="U1462" s="39"/>
      <c r="W1462" s="39"/>
      <c r="X1462" s="39"/>
    </row>
    <row r="1463" spans="21:24" x14ac:dyDescent="0.2">
      <c r="U1463" s="39"/>
      <c r="W1463" s="39"/>
      <c r="X1463" s="39"/>
    </row>
    <row r="1464" spans="21:24" x14ac:dyDescent="0.2">
      <c r="U1464" s="39"/>
      <c r="W1464" s="39"/>
      <c r="X1464" s="39"/>
    </row>
    <row r="1465" spans="21:24" x14ac:dyDescent="0.2">
      <c r="U1465" s="39"/>
      <c r="W1465" s="39"/>
      <c r="X1465" s="39"/>
    </row>
    <row r="1466" spans="21:24" x14ac:dyDescent="0.2">
      <c r="U1466" s="39"/>
      <c r="W1466" s="39"/>
      <c r="X1466" s="39"/>
    </row>
    <row r="1467" spans="21:24" x14ac:dyDescent="0.2">
      <c r="U1467" s="39"/>
      <c r="W1467" s="39"/>
      <c r="X1467" s="39"/>
    </row>
    <row r="1468" spans="21:24" x14ac:dyDescent="0.2">
      <c r="U1468" s="39"/>
      <c r="W1468" s="39"/>
      <c r="X1468" s="39"/>
    </row>
    <row r="1469" spans="21:24" x14ac:dyDescent="0.2">
      <c r="U1469" s="39"/>
      <c r="W1469" s="39"/>
      <c r="X1469" s="39"/>
    </row>
    <row r="1470" spans="21:24" x14ac:dyDescent="0.2">
      <c r="U1470" s="39"/>
      <c r="W1470" s="39"/>
      <c r="X1470" s="39"/>
    </row>
    <row r="1471" spans="21:24" x14ac:dyDescent="0.2">
      <c r="U1471" s="39"/>
      <c r="W1471" s="39"/>
      <c r="X1471" s="39"/>
    </row>
    <row r="1472" spans="21:24" x14ac:dyDescent="0.2">
      <c r="U1472" s="39"/>
      <c r="W1472" s="39"/>
      <c r="X1472" s="39"/>
    </row>
    <row r="1473" spans="21:24" x14ac:dyDescent="0.2">
      <c r="U1473" s="39"/>
      <c r="W1473" s="39"/>
      <c r="X1473" s="39"/>
    </row>
    <row r="1474" spans="21:24" x14ac:dyDescent="0.2">
      <c r="U1474" s="39"/>
      <c r="W1474" s="39"/>
      <c r="X1474" s="39"/>
    </row>
    <row r="1475" spans="21:24" x14ac:dyDescent="0.2">
      <c r="U1475" s="39"/>
      <c r="W1475" s="39"/>
      <c r="X1475" s="39"/>
    </row>
    <row r="1476" spans="21:24" x14ac:dyDescent="0.2">
      <c r="U1476" s="39"/>
      <c r="W1476" s="39"/>
      <c r="X1476" s="39"/>
    </row>
    <row r="1477" spans="21:24" x14ac:dyDescent="0.2">
      <c r="U1477" s="39"/>
      <c r="W1477" s="39"/>
      <c r="X1477" s="39"/>
    </row>
    <row r="1478" spans="21:24" x14ac:dyDescent="0.2">
      <c r="U1478" s="39"/>
      <c r="W1478" s="39"/>
      <c r="X1478" s="39"/>
    </row>
    <row r="1479" spans="21:24" x14ac:dyDescent="0.2">
      <c r="U1479" s="39"/>
      <c r="W1479" s="39"/>
      <c r="X1479" s="39"/>
    </row>
    <row r="1480" spans="21:24" x14ac:dyDescent="0.2">
      <c r="U1480" s="39"/>
      <c r="W1480" s="39"/>
      <c r="X1480" s="39"/>
    </row>
    <row r="1481" spans="21:24" x14ac:dyDescent="0.2">
      <c r="U1481" s="39"/>
      <c r="W1481" s="39"/>
      <c r="X1481" s="39"/>
    </row>
    <row r="1482" spans="21:24" x14ac:dyDescent="0.2">
      <c r="U1482" s="39"/>
      <c r="W1482" s="39"/>
      <c r="X1482" s="39"/>
    </row>
    <row r="1483" spans="21:24" x14ac:dyDescent="0.2">
      <c r="U1483" s="39"/>
      <c r="W1483" s="39"/>
      <c r="X1483" s="39"/>
    </row>
    <row r="1484" spans="21:24" x14ac:dyDescent="0.2">
      <c r="U1484" s="39"/>
      <c r="W1484" s="39"/>
      <c r="X1484" s="39"/>
    </row>
    <row r="1485" spans="21:24" x14ac:dyDescent="0.2">
      <c r="U1485" s="39"/>
      <c r="W1485" s="39"/>
      <c r="X1485" s="39"/>
    </row>
    <row r="1486" spans="21:24" x14ac:dyDescent="0.2">
      <c r="U1486" s="39"/>
      <c r="W1486" s="39"/>
      <c r="X1486" s="39"/>
    </row>
    <row r="1487" spans="21:24" x14ac:dyDescent="0.2">
      <c r="U1487" s="39"/>
      <c r="W1487" s="39"/>
      <c r="X1487" s="39"/>
    </row>
    <row r="1488" spans="21:24" x14ac:dyDescent="0.2">
      <c r="U1488" s="39"/>
      <c r="W1488" s="39"/>
      <c r="X1488" s="39"/>
    </row>
    <row r="1489" spans="21:24" x14ac:dyDescent="0.2">
      <c r="U1489" s="39"/>
      <c r="W1489" s="39"/>
      <c r="X1489" s="39"/>
    </row>
    <row r="1490" spans="21:24" x14ac:dyDescent="0.2">
      <c r="U1490" s="39"/>
      <c r="W1490" s="39"/>
      <c r="X1490" s="39"/>
    </row>
    <row r="1491" spans="21:24" x14ac:dyDescent="0.2">
      <c r="U1491" s="39"/>
      <c r="W1491" s="39"/>
      <c r="X1491" s="39"/>
    </row>
    <row r="1492" spans="21:24" x14ac:dyDescent="0.2">
      <c r="U1492" s="39"/>
      <c r="W1492" s="39"/>
      <c r="X1492" s="39"/>
    </row>
    <row r="1493" spans="21:24" x14ac:dyDescent="0.2">
      <c r="U1493" s="39"/>
      <c r="W1493" s="39"/>
      <c r="X1493" s="39"/>
    </row>
    <row r="1494" spans="21:24" x14ac:dyDescent="0.2">
      <c r="U1494" s="39"/>
      <c r="W1494" s="39"/>
      <c r="X1494" s="39"/>
    </row>
    <row r="1495" spans="21:24" x14ac:dyDescent="0.2">
      <c r="U1495" s="39"/>
      <c r="W1495" s="39"/>
      <c r="X1495" s="39"/>
    </row>
    <row r="1496" spans="21:24" x14ac:dyDescent="0.2">
      <c r="U1496" s="39"/>
      <c r="W1496" s="39"/>
      <c r="X1496" s="39"/>
    </row>
    <row r="1497" spans="21:24" x14ac:dyDescent="0.2">
      <c r="U1497" s="39"/>
      <c r="W1497" s="39"/>
      <c r="X1497" s="39"/>
    </row>
    <row r="1498" spans="21:24" x14ac:dyDescent="0.2">
      <c r="U1498" s="39"/>
      <c r="W1498" s="39"/>
      <c r="X1498" s="39"/>
    </row>
    <row r="1499" spans="21:24" x14ac:dyDescent="0.2">
      <c r="U1499" s="39"/>
      <c r="W1499" s="39"/>
      <c r="X1499" s="39"/>
    </row>
    <row r="1500" spans="21:24" x14ac:dyDescent="0.2">
      <c r="U1500" s="39"/>
      <c r="W1500" s="39"/>
      <c r="X1500" s="39"/>
    </row>
    <row r="1501" spans="21:24" x14ac:dyDescent="0.2">
      <c r="U1501" s="39"/>
      <c r="W1501" s="39"/>
      <c r="X1501" s="39"/>
    </row>
    <row r="1502" spans="21:24" x14ac:dyDescent="0.2">
      <c r="U1502" s="39"/>
      <c r="W1502" s="39"/>
      <c r="X1502" s="39"/>
    </row>
    <row r="1503" spans="21:24" x14ac:dyDescent="0.2">
      <c r="U1503" s="39"/>
      <c r="W1503" s="39"/>
      <c r="X1503" s="39"/>
    </row>
    <row r="1504" spans="21:24" x14ac:dyDescent="0.2">
      <c r="U1504" s="39"/>
      <c r="W1504" s="39"/>
      <c r="X1504" s="39"/>
    </row>
    <row r="1505" spans="21:24" x14ac:dyDescent="0.2">
      <c r="U1505" s="39"/>
      <c r="W1505" s="39"/>
      <c r="X1505" s="39"/>
    </row>
    <row r="1506" spans="21:24" x14ac:dyDescent="0.2">
      <c r="U1506" s="39"/>
      <c r="W1506" s="39"/>
      <c r="X1506" s="39"/>
    </row>
    <row r="1507" spans="21:24" x14ac:dyDescent="0.2">
      <c r="U1507" s="39"/>
      <c r="W1507" s="39"/>
      <c r="X1507" s="39"/>
    </row>
    <row r="1508" spans="21:24" x14ac:dyDescent="0.2">
      <c r="U1508" s="39"/>
      <c r="W1508" s="39"/>
      <c r="X1508" s="39"/>
    </row>
    <row r="1509" spans="21:24" x14ac:dyDescent="0.2">
      <c r="U1509" s="39"/>
      <c r="W1509" s="39"/>
      <c r="X1509" s="39"/>
    </row>
    <row r="1510" spans="21:24" x14ac:dyDescent="0.2">
      <c r="U1510" s="39"/>
      <c r="W1510" s="39"/>
      <c r="X1510" s="39"/>
    </row>
    <row r="1511" spans="21:24" x14ac:dyDescent="0.2">
      <c r="U1511" s="39"/>
      <c r="W1511" s="39"/>
      <c r="X1511" s="39"/>
    </row>
    <row r="1512" spans="21:24" x14ac:dyDescent="0.2">
      <c r="U1512" s="39"/>
      <c r="W1512" s="39"/>
      <c r="X1512" s="39"/>
    </row>
    <row r="1513" spans="21:24" x14ac:dyDescent="0.2">
      <c r="U1513" s="39"/>
      <c r="W1513" s="39"/>
      <c r="X1513" s="39"/>
    </row>
    <row r="1514" spans="21:24" x14ac:dyDescent="0.2">
      <c r="U1514" s="39"/>
      <c r="W1514" s="39"/>
      <c r="X1514" s="39"/>
    </row>
    <row r="1515" spans="21:24" x14ac:dyDescent="0.2">
      <c r="U1515" s="39"/>
      <c r="W1515" s="39"/>
      <c r="X1515" s="39"/>
    </row>
    <row r="1516" spans="21:24" x14ac:dyDescent="0.2">
      <c r="U1516" s="39"/>
      <c r="W1516" s="39"/>
      <c r="X1516" s="39"/>
    </row>
    <row r="1517" spans="21:24" x14ac:dyDescent="0.2">
      <c r="U1517" s="39"/>
      <c r="W1517" s="39"/>
      <c r="X1517" s="39"/>
    </row>
    <row r="1518" spans="21:24" x14ac:dyDescent="0.2">
      <c r="U1518" s="39"/>
      <c r="W1518" s="39"/>
      <c r="X1518" s="39"/>
    </row>
    <row r="1519" spans="21:24" x14ac:dyDescent="0.2">
      <c r="U1519" s="39"/>
      <c r="W1519" s="39"/>
      <c r="X1519" s="39"/>
    </row>
    <row r="1520" spans="21:24" x14ac:dyDescent="0.2">
      <c r="U1520" s="39"/>
      <c r="W1520" s="39"/>
      <c r="X1520" s="39"/>
    </row>
    <row r="1521" spans="21:24" x14ac:dyDescent="0.2">
      <c r="U1521" s="39"/>
      <c r="W1521" s="39"/>
      <c r="X1521" s="39"/>
    </row>
    <row r="1522" spans="21:24" x14ac:dyDescent="0.2">
      <c r="U1522" s="39"/>
      <c r="W1522" s="39"/>
      <c r="X1522" s="39"/>
    </row>
    <row r="1523" spans="21:24" x14ac:dyDescent="0.2">
      <c r="U1523" s="39"/>
      <c r="W1523" s="39"/>
      <c r="X1523" s="39"/>
    </row>
    <row r="1524" spans="21:24" x14ac:dyDescent="0.2">
      <c r="U1524" s="39"/>
      <c r="W1524" s="39"/>
      <c r="X1524" s="39"/>
    </row>
    <row r="1525" spans="21:24" x14ac:dyDescent="0.2">
      <c r="U1525" s="39"/>
      <c r="W1525" s="39"/>
      <c r="X1525" s="39"/>
    </row>
    <row r="1526" spans="21:24" x14ac:dyDescent="0.2">
      <c r="U1526" s="39"/>
      <c r="W1526" s="39"/>
      <c r="X1526" s="39"/>
    </row>
    <row r="1527" spans="21:24" x14ac:dyDescent="0.2">
      <c r="U1527" s="39"/>
      <c r="W1527" s="39"/>
      <c r="X1527" s="39"/>
    </row>
    <row r="1528" spans="21:24" x14ac:dyDescent="0.2">
      <c r="U1528" s="39"/>
      <c r="W1528" s="39"/>
      <c r="X1528" s="39"/>
    </row>
    <row r="1529" spans="21:24" x14ac:dyDescent="0.2">
      <c r="U1529" s="39"/>
      <c r="W1529" s="39"/>
      <c r="X1529" s="39"/>
    </row>
    <row r="1530" spans="21:24" x14ac:dyDescent="0.2">
      <c r="U1530" s="39"/>
      <c r="W1530" s="39"/>
      <c r="X1530" s="39"/>
    </row>
    <row r="1531" spans="21:24" x14ac:dyDescent="0.2">
      <c r="U1531" s="39"/>
      <c r="W1531" s="39"/>
      <c r="X1531" s="39"/>
    </row>
    <row r="1532" spans="21:24" x14ac:dyDescent="0.2">
      <c r="U1532" s="39"/>
      <c r="W1532" s="39"/>
      <c r="X1532" s="39"/>
    </row>
    <row r="1533" spans="21:24" x14ac:dyDescent="0.2">
      <c r="U1533" s="39"/>
      <c r="W1533" s="39"/>
      <c r="X1533" s="39"/>
    </row>
    <row r="1534" spans="21:24" x14ac:dyDescent="0.2">
      <c r="U1534" s="39"/>
      <c r="W1534" s="39"/>
      <c r="X1534" s="39"/>
    </row>
    <row r="1535" spans="21:24" x14ac:dyDescent="0.2">
      <c r="U1535" s="39"/>
      <c r="W1535" s="39"/>
      <c r="X1535" s="39"/>
    </row>
    <row r="1536" spans="21:24" x14ac:dyDescent="0.2">
      <c r="U1536" s="39"/>
      <c r="W1536" s="39"/>
      <c r="X1536" s="39"/>
    </row>
    <row r="1537" spans="21:24" x14ac:dyDescent="0.2">
      <c r="U1537" s="39"/>
      <c r="W1537" s="39"/>
      <c r="X1537" s="39"/>
    </row>
    <row r="1538" spans="21:24" x14ac:dyDescent="0.2">
      <c r="U1538" s="39"/>
      <c r="W1538" s="39"/>
      <c r="X1538" s="39"/>
    </row>
    <row r="1539" spans="21:24" x14ac:dyDescent="0.2">
      <c r="U1539" s="39"/>
      <c r="W1539" s="39"/>
      <c r="X1539" s="39"/>
    </row>
    <row r="1540" spans="21:24" x14ac:dyDescent="0.2">
      <c r="U1540" s="39"/>
      <c r="W1540" s="39"/>
      <c r="X1540" s="39"/>
    </row>
    <row r="1541" spans="21:24" x14ac:dyDescent="0.2">
      <c r="U1541" s="39"/>
      <c r="W1541" s="39"/>
      <c r="X1541" s="39"/>
    </row>
    <row r="1542" spans="21:24" x14ac:dyDescent="0.2">
      <c r="U1542" s="39"/>
      <c r="W1542" s="39"/>
      <c r="X1542" s="39"/>
    </row>
    <row r="1543" spans="21:24" x14ac:dyDescent="0.2">
      <c r="U1543" s="39"/>
      <c r="W1543" s="39"/>
      <c r="X1543" s="39"/>
    </row>
    <row r="1544" spans="21:24" x14ac:dyDescent="0.2">
      <c r="U1544" s="39"/>
      <c r="W1544" s="39"/>
      <c r="X1544" s="39"/>
    </row>
    <row r="1545" spans="21:24" x14ac:dyDescent="0.2">
      <c r="U1545" s="39"/>
      <c r="W1545" s="39"/>
      <c r="X1545" s="39"/>
    </row>
    <row r="1546" spans="21:24" x14ac:dyDescent="0.2">
      <c r="U1546" s="39"/>
      <c r="W1546" s="39"/>
      <c r="X1546" s="39"/>
    </row>
    <row r="1547" spans="21:24" x14ac:dyDescent="0.2">
      <c r="U1547" s="39"/>
      <c r="W1547" s="39"/>
      <c r="X1547" s="39"/>
    </row>
    <row r="1548" spans="21:24" x14ac:dyDescent="0.2">
      <c r="U1548" s="39"/>
      <c r="W1548" s="39"/>
      <c r="X1548" s="39"/>
    </row>
    <row r="1549" spans="21:24" x14ac:dyDescent="0.2">
      <c r="U1549" s="39"/>
      <c r="W1549" s="39"/>
      <c r="X1549" s="39"/>
    </row>
    <row r="1550" spans="21:24" x14ac:dyDescent="0.2">
      <c r="U1550" s="39"/>
      <c r="W1550" s="39"/>
      <c r="X1550" s="39"/>
    </row>
    <row r="1551" spans="21:24" x14ac:dyDescent="0.2">
      <c r="U1551" s="39"/>
      <c r="W1551" s="39"/>
      <c r="X1551" s="39"/>
    </row>
    <row r="1552" spans="21:24" x14ac:dyDescent="0.2">
      <c r="U1552" s="39"/>
      <c r="W1552" s="39"/>
      <c r="X1552" s="39"/>
    </row>
    <row r="1553" spans="21:24" x14ac:dyDescent="0.2">
      <c r="U1553" s="39"/>
      <c r="W1553" s="39"/>
      <c r="X1553" s="39"/>
    </row>
    <row r="1554" spans="21:24" x14ac:dyDescent="0.2">
      <c r="U1554" s="39"/>
      <c r="W1554" s="39"/>
      <c r="X1554" s="39"/>
    </row>
    <row r="1555" spans="21:24" x14ac:dyDescent="0.2">
      <c r="U1555" s="39"/>
      <c r="W1555" s="39"/>
      <c r="X1555" s="39"/>
    </row>
    <row r="1556" spans="21:24" x14ac:dyDescent="0.2">
      <c r="U1556" s="39"/>
      <c r="W1556" s="39"/>
      <c r="X1556" s="39"/>
    </row>
    <row r="1557" spans="21:24" x14ac:dyDescent="0.2">
      <c r="U1557" s="39"/>
      <c r="W1557" s="39"/>
      <c r="X1557" s="39"/>
    </row>
    <row r="1558" spans="21:24" x14ac:dyDescent="0.2">
      <c r="U1558" s="39"/>
      <c r="W1558" s="39"/>
      <c r="X1558" s="39"/>
    </row>
    <row r="1559" spans="21:24" x14ac:dyDescent="0.2">
      <c r="U1559" s="39"/>
      <c r="W1559" s="39"/>
      <c r="X1559" s="39"/>
    </row>
    <row r="1560" spans="21:24" x14ac:dyDescent="0.2">
      <c r="U1560" s="39"/>
      <c r="W1560" s="39"/>
      <c r="X1560" s="39"/>
    </row>
    <row r="1561" spans="21:24" x14ac:dyDescent="0.2">
      <c r="U1561" s="39"/>
      <c r="W1561" s="39"/>
      <c r="X1561" s="39"/>
    </row>
    <row r="1562" spans="21:24" x14ac:dyDescent="0.2">
      <c r="U1562" s="39"/>
      <c r="W1562" s="39"/>
      <c r="X1562" s="39"/>
    </row>
    <row r="1563" spans="21:24" x14ac:dyDescent="0.2">
      <c r="U1563" s="39"/>
      <c r="W1563" s="39"/>
      <c r="X1563" s="39"/>
    </row>
    <row r="1564" spans="21:24" x14ac:dyDescent="0.2">
      <c r="U1564" s="39"/>
      <c r="W1564" s="39"/>
      <c r="X1564" s="39"/>
    </row>
    <row r="1565" spans="21:24" x14ac:dyDescent="0.2">
      <c r="U1565" s="39"/>
      <c r="W1565" s="39"/>
      <c r="X1565" s="39"/>
    </row>
    <row r="1566" spans="21:24" x14ac:dyDescent="0.2">
      <c r="U1566" s="39"/>
      <c r="W1566" s="39"/>
      <c r="X1566" s="39"/>
    </row>
    <row r="1567" spans="21:24" x14ac:dyDescent="0.2">
      <c r="U1567" s="39"/>
      <c r="W1567" s="39"/>
      <c r="X1567" s="39"/>
    </row>
    <row r="1568" spans="21:24" x14ac:dyDescent="0.2">
      <c r="U1568" s="39"/>
      <c r="W1568" s="39"/>
      <c r="X1568" s="39"/>
    </row>
    <row r="1569" spans="21:24" x14ac:dyDescent="0.2">
      <c r="U1569" s="39"/>
      <c r="W1569" s="39"/>
      <c r="X1569" s="39"/>
    </row>
    <row r="1570" spans="21:24" x14ac:dyDescent="0.2">
      <c r="U1570" s="39"/>
      <c r="W1570" s="39"/>
      <c r="X1570" s="39"/>
    </row>
    <row r="1571" spans="21:24" x14ac:dyDescent="0.2">
      <c r="U1571" s="39"/>
      <c r="W1571" s="39"/>
      <c r="X1571" s="39"/>
    </row>
    <row r="1572" spans="21:24" x14ac:dyDescent="0.2">
      <c r="U1572" s="39"/>
      <c r="W1572" s="39"/>
      <c r="X1572" s="39"/>
    </row>
    <row r="1573" spans="21:24" x14ac:dyDescent="0.2">
      <c r="U1573" s="39"/>
      <c r="W1573" s="39"/>
      <c r="X1573" s="39"/>
    </row>
    <row r="1574" spans="21:24" x14ac:dyDescent="0.2">
      <c r="U1574" s="39"/>
      <c r="W1574" s="39"/>
      <c r="X1574" s="39"/>
    </row>
    <row r="1575" spans="21:24" x14ac:dyDescent="0.2">
      <c r="U1575" s="39"/>
      <c r="W1575" s="39"/>
      <c r="X1575" s="39"/>
    </row>
    <row r="1576" spans="21:24" x14ac:dyDescent="0.2">
      <c r="U1576" s="39"/>
      <c r="W1576" s="39"/>
      <c r="X1576" s="39"/>
    </row>
    <row r="1577" spans="21:24" x14ac:dyDescent="0.2">
      <c r="U1577" s="39"/>
      <c r="W1577" s="39"/>
      <c r="X1577" s="39"/>
    </row>
    <row r="1578" spans="21:24" x14ac:dyDescent="0.2">
      <c r="U1578" s="39"/>
      <c r="W1578" s="39"/>
      <c r="X1578" s="39"/>
    </row>
    <row r="1579" spans="21:24" x14ac:dyDescent="0.2">
      <c r="U1579" s="39"/>
      <c r="W1579" s="39"/>
      <c r="X1579" s="39"/>
    </row>
    <row r="1580" spans="21:24" x14ac:dyDescent="0.2">
      <c r="U1580" s="39"/>
      <c r="W1580" s="39"/>
      <c r="X1580" s="39"/>
    </row>
    <row r="1581" spans="21:24" x14ac:dyDescent="0.2">
      <c r="U1581" s="39"/>
      <c r="W1581" s="39"/>
      <c r="X1581" s="39"/>
    </row>
    <row r="1582" spans="21:24" x14ac:dyDescent="0.2">
      <c r="U1582" s="39"/>
      <c r="W1582" s="39"/>
      <c r="X1582" s="39"/>
    </row>
    <row r="1583" spans="21:24" x14ac:dyDescent="0.2">
      <c r="U1583" s="39"/>
      <c r="W1583" s="39"/>
      <c r="X1583" s="39"/>
    </row>
    <row r="1584" spans="21:24" x14ac:dyDescent="0.2">
      <c r="U1584" s="39"/>
      <c r="W1584" s="39"/>
      <c r="X1584" s="39"/>
    </row>
    <row r="1585" spans="21:24" x14ac:dyDescent="0.2">
      <c r="U1585" s="39"/>
      <c r="W1585" s="39"/>
      <c r="X1585" s="39"/>
    </row>
    <row r="1586" spans="21:24" x14ac:dyDescent="0.2">
      <c r="U1586" s="39"/>
      <c r="W1586" s="39"/>
      <c r="X1586" s="39"/>
    </row>
    <row r="1587" spans="21:24" x14ac:dyDescent="0.2">
      <c r="U1587" s="39"/>
      <c r="W1587" s="39"/>
      <c r="X1587" s="39"/>
    </row>
    <row r="1588" spans="21:24" x14ac:dyDescent="0.2">
      <c r="U1588" s="39"/>
      <c r="W1588" s="39"/>
      <c r="X1588" s="39"/>
    </row>
    <row r="1589" spans="21:24" x14ac:dyDescent="0.2">
      <c r="U1589" s="39"/>
      <c r="W1589" s="39"/>
      <c r="X1589" s="39"/>
    </row>
    <row r="1590" spans="21:24" x14ac:dyDescent="0.2">
      <c r="U1590" s="39"/>
      <c r="W1590" s="39"/>
      <c r="X1590" s="39"/>
    </row>
    <row r="1591" spans="21:24" x14ac:dyDescent="0.2">
      <c r="U1591" s="39"/>
      <c r="W1591" s="39"/>
      <c r="X1591" s="39"/>
    </row>
    <row r="1592" spans="21:24" x14ac:dyDescent="0.2">
      <c r="U1592" s="39"/>
      <c r="W1592" s="39"/>
      <c r="X1592" s="39"/>
    </row>
    <row r="1593" spans="21:24" x14ac:dyDescent="0.2">
      <c r="U1593" s="39"/>
      <c r="W1593" s="39"/>
      <c r="X1593" s="39"/>
    </row>
    <row r="1594" spans="21:24" x14ac:dyDescent="0.2">
      <c r="U1594" s="39"/>
      <c r="W1594" s="39"/>
      <c r="X1594" s="39"/>
    </row>
    <row r="1595" spans="21:24" x14ac:dyDescent="0.2">
      <c r="U1595" s="39"/>
      <c r="W1595" s="39"/>
      <c r="X1595" s="39"/>
    </row>
    <row r="1596" spans="21:24" x14ac:dyDescent="0.2">
      <c r="U1596" s="39"/>
      <c r="W1596" s="39"/>
      <c r="X1596" s="39"/>
    </row>
    <row r="1597" spans="21:24" x14ac:dyDescent="0.2">
      <c r="U1597" s="39"/>
      <c r="W1597" s="39"/>
      <c r="X1597" s="39"/>
    </row>
    <row r="1598" spans="21:24" x14ac:dyDescent="0.2">
      <c r="U1598" s="39"/>
      <c r="W1598" s="39"/>
      <c r="X1598" s="39"/>
    </row>
    <row r="1599" spans="21:24" x14ac:dyDescent="0.2">
      <c r="U1599" s="39"/>
      <c r="W1599" s="39"/>
      <c r="X1599" s="39"/>
    </row>
    <row r="1600" spans="21:24" x14ac:dyDescent="0.2">
      <c r="U1600" s="39"/>
      <c r="W1600" s="39"/>
      <c r="X1600" s="39"/>
    </row>
    <row r="1601" spans="21:24" x14ac:dyDescent="0.2">
      <c r="U1601" s="39"/>
      <c r="W1601" s="39"/>
      <c r="X1601" s="39"/>
    </row>
    <row r="1602" spans="21:24" x14ac:dyDescent="0.2">
      <c r="U1602" s="39"/>
      <c r="W1602" s="39"/>
      <c r="X1602" s="39"/>
    </row>
    <row r="1603" spans="21:24" x14ac:dyDescent="0.2">
      <c r="U1603" s="39"/>
      <c r="W1603" s="39"/>
      <c r="X1603" s="39"/>
    </row>
    <row r="1604" spans="21:24" x14ac:dyDescent="0.2">
      <c r="U1604" s="39"/>
      <c r="W1604" s="39"/>
      <c r="X1604" s="39"/>
    </row>
    <row r="1605" spans="21:24" x14ac:dyDescent="0.2">
      <c r="U1605" s="39"/>
      <c r="W1605" s="39"/>
      <c r="X1605" s="39"/>
    </row>
    <row r="1606" spans="21:24" x14ac:dyDescent="0.2">
      <c r="U1606" s="39"/>
      <c r="W1606" s="39"/>
      <c r="X1606" s="39"/>
    </row>
    <row r="1607" spans="21:24" x14ac:dyDescent="0.2">
      <c r="U1607" s="39"/>
      <c r="W1607" s="39"/>
      <c r="X1607" s="39"/>
    </row>
    <row r="1608" spans="21:24" x14ac:dyDescent="0.2">
      <c r="U1608" s="39"/>
      <c r="W1608" s="39"/>
      <c r="X1608" s="39"/>
    </row>
    <row r="1609" spans="21:24" x14ac:dyDescent="0.2">
      <c r="U1609" s="39"/>
      <c r="W1609" s="39"/>
      <c r="X1609" s="39"/>
    </row>
    <row r="1610" spans="21:24" x14ac:dyDescent="0.2">
      <c r="U1610" s="39"/>
      <c r="W1610" s="39"/>
      <c r="X1610" s="39"/>
    </row>
    <row r="1611" spans="21:24" x14ac:dyDescent="0.2">
      <c r="U1611" s="39"/>
      <c r="W1611" s="39"/>
      <c r="X1611" s="39"/>
    </row>
    <row r="1612" spans="21:24" x14ac:dyDescent="0.2">
      <c r="U1612" s="39"/>
      <c r="W1612" s="39"/>
      <c r="X1612" s="39"/>
    </row>
    <row r="1613" spans="21:24" x14ac:dyDescent="0.2">
      <c r="U1613" s="39"/>
      <c r="W1613" s="39"/>
      <c r="X1613" s="39"/>
    </row>
    <row r="1614" spans="21:24" x14ac:dyDescent="0.2">
      <c r="U1614" s="39"/>
      <c r="W1614" s="39"/>
      <c r="X1614" s="39"/>
    </row>
    <row r="1615" spans="21:24" x14ac:dyDescent="0.2">
      <c r="U1615" s="39"/>
      <c r="W1615" s="39"/>
      <c r="X1615" s="39"/>
    </row>
    <row r="1616" spans="21:24" x14ac:dyDescent="0.2">
      <c r="U1616" s="39"/>
      <c r="W1616" s="39"/>
      <c r="X1616" s="39"/>
    </row>
    <row r="1617" spans="21:24" x14ac:dyDescent="0.2">
      <c r="U1617" s="39"/>
      <c r="W1617" s="39"/>
      <c r="X1617" s="39"/>
    </row>
    <row r="1618" spans="21:24" x14ac:dyDescent="0.2">
      <c r="U1618" s="39"/>
      <c r="W1618" s="39"/>
      <c r="X1618" s="39"/>
    </row>
    <row r="1619" spans="21:24" x14ac:dyDescent="0.2">
      <c r="U1619" s="39"/>
      <c r="W1619" s="39"/>
      <c r="X1619" s="39"/>
    </row>
    <row r="1620" spans="21:24" x14ac:dyDescent="0.2">
      <c r="U1620" s="39"/>
      <c r="W1620" s="39"/>
      <c r="X1620" s="39"/>
    </row>
    <row r="1621" spans="21:24" x14ac:dyDescent="0.2">
      <c r="U1621" s="39"/>
      <c r="W1621" s="39"/>
      <c r="X1621" s="39"/>
    </row>
    <row r="1622" spans="21:24" x14ac:dyDescent="0.2">
      <c r="U1622" s="39"/>
      <c r="W1622" s="39"/>
      <c r="X1622" s="39"/>
    </row>
    <row r="1623" spans="21:24" x14ac:dyDescent="0.2">
      <c r="U1623" s="39"/>
      <c r="W1623" s="39"/>
      <c r="X1623" s="39"/>
    </row>
    <row r="1624" spans="21:24" x14ac:dyDescent="0.2">
      <c r="U1624" s="39"/>
      <c r="W1624" s="39"/>
      <c r="X1624" s="39"/>
    </row>
    <row r="1625" spans="21:24" x14ac:dyDescent="0.2">
      <c r="U1625" s="39"/>
      <c r="W1625" s="39"/>
      <c r="X1625" s="39"/>
    </row>
    <row r="1626" spans="21:24" x14ac:dyDescent="0.2">
      <c r="U1626" s="39"/>
      <c r="W1626" s="39"/>
      <c r="X1626" s="39"/>
    </row>
    <row r="1627" spans="21:24" x14ac:dyDescent="0.2">
      <c r="U1627" s="39"/>
      <c r="W1627" s="39"/>
      <c r="X1627" s="39"/>
    </row>
    <row r="1628" spans="21:24" x14ac:dyDescent="0.2">
      <c r="U1628" s="39"/>
      <c r="W1628" s="39"/>
      <c r="X1628" s="39"/>
    </row>
    <row r="1629" spans="21:24" x14ac:dyDescent="0.2">
      <c r="U1629" s="39"/>
      <c r="W1629" s="39"/>
      <c r="X1629" s="39"/>
    </row>
    <row r="1630" spans="21:24" x14ac:dyDescent="0.2">
      <c r="U1630" s="39"/>
      <c r="W1630" s="39"/>
      <c r="X1630" s="39"/>
    </row>
    <row r="1631" spans="21:24" x14ac:dyDescent="0.2">
      <c r="U1631" s="39"/>
      <c r="W1631" s="39"/>
      <c r="X1631" s="39"/>
    </row>
    <row r="1632" spans="21:24" x14ac:dyDescent="0.2">
      <c r="U1632" s="39"/>
      <c r="W1632" s="39"/>
      <c r="X1632" s="39"/>
    </row>
    <row r="1633" spans="21:24" x14ac:dyDescent="0.2">
      <c r="U1633" s="39"/>
      <c r="W1633" s="39"/>
      <c r="X1633" s="39"/>
    </row>
    <row r="1634" spans="21:24" x14ac:dyDescent="0.2">
      <c r="U1634" s="39"/>
      <c r="W1634" s="39"/>
      <c r="X1634" s="39"/>
    </row>
    <row r="1635" spans="21:24" x14ac:dyDescent="0.2">
      <c r="U1635" s="39"/>
      <c r="W1635" s="39"/>
      <c r="X1635" s="39"/>
    </row>
    <row r="1636" spans="21:24" x14ac:dyDescent="0.2">
      <c r="U1636" s="39"/>
      <c r="W1636" s="39"/>
      <c r="X1636" s="39"/>
    </row>
    <row r="1637" spans="21:24" x14ac:dyDescent="0.2">
      <c r="U1637" s="39"/>
      <c r="W1637" s="39"/>
      <c r="X1637" s="39"/>
    </row>
    <row r="1638" spans="21:24" x14ac:dyDescent="0.2">
      <c r="U1638" s="39"/>
      <c r="W1638" s="39"/>
      <c r="X1638" s="39"/>
    </row>
    <row r="1639" spans="21:24" x14ac:dyDescent="0.2">
      <c r="U1639" s="39"/>
      <c r="W1639" s="39"/>
      <c r="X1639" s="39"/>
    </row>
    <row r="1640" spans="21:24" x14ac:dyDescent="0.2">
      <c r="U1640" s="39"/>
      <c r="W1640" s="39"/>
      <c r="X1640" s="39"/>
    </row>
    <row r="1641" spans="21:24" x14ac:dyDescent="0.2">
      <c r="U1641" s="39"/>
      <c r="W1641" s="39"/>
      <c r="X1641" s="39"/>
    </row>
    <row r="1642" spans="21:24" x14ac:dyDescent="0.2">
      <c r="U1642" s="39"/>
      <c r="W1642" s="39"/>
      <c r="X1642" s="39"/>
    </row>
    <row r="1643" spans="21:24" x14ac:dyDescent="0.2">
      <c r="U1643" s="39"/>
      <c r="W1643" s="39"/>
      <c r="X1643" s="39"/>
    </row>
    <row r="1644" spans="21:24" x14ac:dyDescent="0.2">
      <c r="U1644" s="39"/>
      <c r="W1644" s="39"/>
      <c r="X1644" s="39"/>
    </row>
    <row r="1645" spans="21:24" x14ac:dyDescent="0.2">
      <c r="U1645" s="39"/>
      <c r="W1645" s="39"/>
      <c r="X1645" s="39"/>
    </row>
    <row r="1646" spans="21:24" x14ac:dyDescent="0.2">
      <c r="U1646" s="39"/>
      <c r="W1646" s="39"/>
      <c r="X1646" s="39"/>
    </row>
    <row r="1647" spans="21:24" x14ac:dyDescent="0.2">
      <c r="U1647" s="39"/>
      <c r="W1647" s="39"/>
      <c r="X1647" s="39"/>
    </row>
    <row r="1648" spans="21:24" x14ac:dyDescent="0.2">
      <c r="U1648" s="39"/>
      <c r="W1648" s="39"/>
      <c r="X1648" s="39"/>
    </row>
    <row r="1649" spans="21:24" x14ac:dyDescent="0.2">
      <c r="U1649" s="39"/>
      <c r="W1649" s="39"/>
      <c r="X1649" s="39"/>
    </row>
    <row r="1650" spans="21:24" x14ac:dyDescent="0.2">
      <c r="U1650" s="39"/>
      <c r="W1650" s="39"/>
      <c r="X1650" s="39"/>
    </row>
    <row r="1651" spans="21:24" x14ac:dyDescent="0.2">
      <c r="U1651" s="39"/>
      <c r="W1651" s="39"/>
      <c r="X1651" s="39"/>
    </row>
    <row r="1652" spans="21:24" x14ac:dyDescent="0.2">
      <c r="U1652" s="39"/>
      <c r="W1652" s="39"/>
      <c r="X1652" s="39"/>
    </row>
    <row r="1653" spans="21:24" x14ac:dyDescent="0.2">
      <c r="U1653" s="39"/>
      <c r="W1653" s="39"/>
      <c r="X1653" s="39"/>
    </row>
    <row r="1654" spans="21:24" x14ac:dyDescent="0.2">
      <c r="U1654" s="39"/>
      <c r="W1654" s="39"/>
      <c r="X1654" s="39"/>
    </row>
    <row r="1655" spans="21:24" x14ac:dyDescent="0.2">
      <c r="U1655" s="39"/>
      <c r="W1655" s="39"/>
      <c r="X1655" s="39"/>
    </row>
    <row r="1656" spans="21:24" x14ac:dyDescent="0.2">
      <c r="U1656" s="39"/>
      <c r="W1656" s="39"/>
      <c r="X1656" s="39"/>
    </row>
    <row r="1657" spans="21:24" x14ac:dyDescent="0.2">
      <c r="U1657" s="39"/>
      <c r="W1657" s="39"/>
      <c r="X1657" s="39"/>
    </row>
    <row r="1658" spans="21:24" x14ac:dyDescent="0.2">
      <c r="U1658" s="39"/>
      <c r="W1658" s="39"/>
      <c r="X1658" s="39"/>
    </row>
    <row r="1659" spans="21:24" x14ac:dyDescent="0.2">
      <c r="U1659" s="39"/>
      <c r="W1659" s="39"/>
      <c r="X1659" s="39"/>
    </row>
    <row r="1660" spans="21:24" x14ac:dyDescent="0.2">
      <c r="U1660" s="39"/>
      <c r="W1660" s="39"/>
      <c r="X1660" s="39"/>
    </row>
    <row r="1661" spans="21:24" x14ac:dyDescent="0.2">
      <c r="U1661" s="39"/>
      <c r="W1661" s="39"/>
      <c r="X1661" s="39"/>
    </row>
    <row r="1662" spans="21:24" x14ac:dyDescent="0.2">
      <c r="U1662" s="39"/>
      <c r="W1662" s="39"/>
      <c r="X1662" s="39"/>
    </row>
    <row r="1663" spans="21:24" x14ac:dyDescent="0.2">
      <c r="U1663" s="39"/>
      <c r="W1663" s="39"/>
      <c r="X1663" s="39"/>
    </row>
    <row r="1664" spans="21:24" x14ac:dyDescent="0.2">
      <c r="U1664" s="39"/>
      <c r="W1664" s="39"/>
      <c r="X1664" s="39"/>
    </row>
    <row r="1665" spans="21:24" x14ac:dyDescent="0.2">
      <c r="U1665" s="39"/>
      <c r="W1665" s="39"/>
      <c r="X1665" s="39"/>
    </row>
    <row r="1666" spans="21:24" x14ac:dyDescent="0.2">
      <c r="U1666" s="39"/>
      <c r="W1666" s="39"/>
      <c r="X1666" s="39"/>
    </row>
    <row r="1667" spans="21:24" x14ac:dyDescent="0.2">
      <c r="U1667" s="39"/>
      <c r="W1667" s="39"/>
      <c r="X1667" s="39"/>
    </row>
    <row r="1668" spans="21:24" x14ac:dyDescent="0.2">
      <c r="U1668" s="39"/>
      <c r="W1668" s="39"/>
      <c r="X1668" s="39"/>
    </row>
    <row r="1669" spans="21:24" x14ac:dyDescent="0.2">
      <c r="U1669" s="39"/>
      <c r="W1669" s="39"/>
      <c r="X1669" s="39"/>
    </row>
    <row r="1670" spans="21:24" x14ac:dyDescent="0.2">
      <c r="U1670" s="39"/>
      <c r="W1670" s="39"/>
      <c r="X1670" s="39"/>
    </row>
    <row r="1671" spans="21:24" x14ac:dyDescent="0.2">
      <c r="U1671" s="39"/>
      <c r="W1671" s="39"/>
      <c r="X1671" s="39"/>
    </row>
    <row r="1672" spans="21:24" x14ac:dyDescent="0.2">
      <c r="U1672" s="39"/>
      <c r="W1672" s="39"/>
      <c r="X1672" s="39"/>
    </row>
    <row r="1673" spans="21:24" x14ac:dyDescent="0.2">
      <c r="U1673" s="39"/>
      <c r="W1673" s="39"/>
      <c r="X1673" s="39"/>
    </row>
    <row r="1674" spans="21:24" x14ac:dyDescent="0.2">
      <c r="U1674" s="39"/>
      <c r="W1674" s="39"/>
      <c r="X1674" s="39"/>
    </row>
    <row r="1675" spans="21:24" x14ac:dyDescent="0.2">
      <c r="U1675" s="39"/>
      <c r="W1675" s="39"/>
      <c r="X1675" s="39"/>
    </row>
    <row r="1676" spans="21:24" x14ac:dyDescent="0.2">
      <c r="U1676" s="39"/>
      <c r="W1676" s="39"/>
      <c r="X1676" s="39"/>
    </row>
    <row r="1677" spans="21:24" x14ac:dyDescent="0.2">
      <c r="U1677" s="39"/>
      <c r="W1677" s="39"/>
      <c r="X1677" s="39"/>
    </row>
    <row r="1678" spans="21:24" x14ac:dyDescent="0.2">
      <c r="U1678" s="39"/>
      <c r="W1678" s="39"/>
      <c r="X1678" s="39"/>
    </row>
    <row r="1679" spans="21:24" x14ac:dyDescent="0.2">
      <c r="U1679" s="39"/>
      <c r="W1679" s="39"/>
      <c r="X1679" s="39"/>
    </row>
    <row r="1680" spans="21:24" x14ac:dyDescent="0.2">
      <c r="U1680" s="39"/>
      <c r="W1680" s="39"/>
      <c r="X1680" s="39"/>
    </row>
    <row r="1681" spans="21:24" x14ac:dyDescent="0.2">
      <c r="U1681" s="39"/>
      <c r="W1681" s="39"/>
      <c r="X1681" s="39"/>
    </row>
    <row r="1682" spans="21:24" x14ac:dyDescent="0.2">
      <c r="U1682" s="39"/>
      <c r="W1682" s="39"/>
      <c r="X1682" s="39"/>
    </row>
    <row r="1683" spans="21:24" x14ac:dyDescent="0.2">
      <c r="U1683" s="39"/>
      <c r="W1683" s="39"/>
      <c r="X1683" s="39"/>
    </row>
    <row r="1684" spans="21:24" x14ac:dyDescent="0.2">
      <c r="U1684" s="39"/>
      <c r="W1684" s="39"/>
      <c r="X1684" s="39"/>
    </row>
    <row r="1685" spans="21:24" x14ac:dyDescent="0.2">
      <c r="U1685" s="39"/>
      <c r="W1685" s="39"/>
      <c r="X1685" s="39"/>
    </row>
    <row r="1686" spans="21:24" x14ac:dyDescent="0.2">
      <c r="U1686" s="39"/>
      <c r="W1686" s="39"/>
      <c r="X1686" s="39"/>
    </row>
    <row r="1687" spans="21:24" x14ac:dyDescent="0.2">
      <c r="U1687" s="39"/>
      <c r="W1687" s="39"/>
      <c r="X1687" s="39"/>
    </row>
    <row r="1688" spans="21:24" x14ac:dyDescent="0.2">
      <c r="U1688" s="39"/>
      <c r="W1688" s="39"/>
      <c r="X1688" s="39"/>
    </row>
    <row r="1689" spans="21:24" x14ac:dyDescent="0.2">
      <c r="U1689" s="39"/>
      <c r="W1689" s="39"/>
      <c r="X1689" s="39"/>
    </row>
    <row r="1690" spans="21:24" x14ac:dyDescent="0.2">
      <c r="U1690" s="39"/>
      <c r="W1690" s="39"/>
      <c r="X1690" s="39"/>
    </row>
    <row r="1691" spans="21:24" x14ac:dyDescent="0.2">
      <c r="U1691" s="39"/>
      <c r="W1691" s="39"/>
      <c r="X1691" s="39"/>
    </row>
    <row r="1692" spans="21:24" x14ac:dyDescent="0.2">
      <c r="U1692" s="39"/>
      <c r="W1692" s="39"/>
      <c r="X1692" s="39"/>
    </row>
    <row r="1693" spans="21:24" x14ac:dyDescent="0.2">
      <c r="U1693" s="39"/>
      <c r="W1693" s="39"/>
      <c r="X1693" s="39"/>
    </row>
    <row r="1694" spans="21:24" x14ac:dyDescent="0.2">
      <c r="U1694" s="39"/>
      <c r="W1694" s="39"/>
      <c r="X1694" s="39"/>
    </row>
    <row r="1695" spans="21:24" x14ac:dyDescent="0.2">
      <c r="U1695" s="39"/>
      <c r="W1695" s="39"/>
      <c r="X1695" s="39"/>
    </row>
    <row r="1696" spans="21:24" x14ac:dyDescent="0.2">
      <c r="U1696" s="39"/>
      <c r="W1696" s="39"/>
      <c r="X1696" s="39"/>
    </row>
    <row r="1697" spans="21:24" x14ac:dyDescent="0.2">
      <c r="U1697" s="39"/>
      <c r="W1697" s="39"/>
      <c r="X1697" s="39"/>
    </row>
    <row r="1698" spans="21:24" x14ac:dyDescent="0.2">
      <c r="U1698" s="39"/>
      <c r="W1698" s="39"/>
      <c r="X1698" s="39"/>
    </row>
    <row r="1699" spans="21:24" x14ac:dyDescent="0.2">
      <c r="U1699" s="39"/>
      <c r="W1699" s="39"/>
      <c r="X1699" s="39"/>
    </row>
    <row r="1700" spans="21:24" x14ac:dyDescent="0.2">
      <c r="U1700" s="39"/>
      <c r="W1700" s="39"/>
      <c r="X1700" s="39"/>
    </row>
    <row r="1701" spans="21:24" x14ac:dyDescent="0.2">
      <c r="U1701" s="39"/>
      <c r="W1701" s="39"/>
      <c r="X1701" s="39"/>
    </row>
    <row r="1702" spans="21:24" x14ac:dyDescent="0.2">
      <c r="U1702" s="39"/>
      <c r="W1702" s="39"/>
      <c r="X1702" s="39"/>
    </row>
    <row r="1703" spans="21:24" x14ac:dyDescent="0.2">
      <c r="U1703" s="39"/>
      <c r="W1703" s="39"/>
      <c r="X1703" s="39"/>
    </row>
    <row r="1704" spans="21:24" x14ac:dyDescent="0.2">
      <c r="U1704" s="39"/>
      <c r="W1704" s="39"/>
      <c r="X1704" s="39"/>
    </row>
    <row r="1705" spans="21:24" x14ac:dyDescent="0.2">
      <c r="U1705" s="39"/>
      <c r="W1705" s="39"/>
      <c r="X1705" s="39"/>
    </row>
    <row r="1706" spans="21:24" x14ac:dyDescent="0.2">
      <c r="U1706" s="39"/>
      <c r="W1706" s="39"/>
      <c r="X1706" s="39"/>
    </row>
    <row r="1707" spans="21:24" x14ac:dyDescent="0.2">
      <c r="U1707" s="39"/>
      <c r="W1707" s="39"/>
      <c r="X1707" s="39"/>
    </row>
    <row r="1708" spans="21:24" x14ac:dyDescent="0.2">
      <c r="U1708" s="39"/>
      <c r="W1708" s="39"/>
      <c r="X1708" s="39"/>
    </row>
    <row r="1709" spans="21:24" x14ac:dyDescent="0.2">
      <c r="U1709" s="39"/>
      <c r="W1709" s="39"/>
      <c r="X1709" s="39"/>
    </row>
    <row r="1710" spans="21:24" x14ac:dyDescent="0.2">
      <c r="U1710" s="39"/>
      <c r="W1710" s="39"/>
      <c r="X1710" s="39"/>
    </row>
    <row r="1711" spans="21:24" x14ac:dyDescent="0.2">
      <c r="U1711" s="39"/>
      <c r="W1711" s="39"/>
      <c r="X1711" s="39"/>
    </row>
    <row r="1712" spans="21:24" x14ac:dyDescent="0.2">
      <c r="U1712" s="39"/>
      <c r="W1712" s="39"/>
      <c r="X1712" s="39"/>
    </row>
    <row r="1713" spans="21:24" x14ac:dyDescent="0.2">
      <c r="U1713" s="39"/>
      <c r="W1713" s="39"/>
      <c r="X1713" s="39"/>
    </row>
    <row r="1714" spans="21:24" x14ac:dyDescent="0.2">
      <c r="U1714" s="39"/>
      <c r="W1714" s="39"/>
      <c r="X1714" s="39"/>
    </row>
    <row r="1715" spans="21:24" x14ac:dyDescent="0.2">
      <c r="U1715" s="39"/>
      <c r="W1715" s="39"/>
      <c r="X1715" s="39"/>
    </row>
    <row r="1716" spans="21:24" x14ac:dyDescent="0.2">
      <c r="U1716" s="39"/>
      <c r="W1716" s="39"/>
      <c r="X1716" s="39"/>
    </row>
    <row r="1717" spans="21:24" x14ac:dyDescent="0.2">
      <c r="U1717" s="39"/>
      <c r="W1717" s="39"/>
      <c r="X1717" s="39"/>
    </row>
    <row r="1718" spans="21:24" x14ac:dyDescent="0.2">
      <c r="U1718" s="39"/>
      <c r="W1718" s="39"/>
      <c r="X1718" s="39"/>
    </row>
    <row r="1719" spans="21:24" x14ac:dyDescent="0.2">
      <c r="U1719" s="39"/>
      <c r="W1719" s="39"/>
      <c r="X1719" s="39"/>
    </row>
    <row r="1720" spans="21:24" x14ac:dyDescent="0.2">
      <c r="U1720" s="39"/>
      <c r="W1720" s="39"/>
      <c r="X1720" s="39"/>
    </row>
    <row r="1721" spans="21:24" x14ac:dyDescent="0.2">
      <c r="U1721" s="39"/>
      <c r="W1721" s="39"/>
      <c r="X1721" s="39"/>
    </row>
    <row r="1722" spans="21:24" x14ac:dyDescent="0.2">
      <c r="U1722" s="39"/>
      <c r="W1722" s="39"/>
      <c r="X1722" s="39"/>
    </row>
    <row r="1723" spans="21:24" x14ac:dyDescent="0.2">
      <c r="U1723" s="39"/>
      <c r="W1723" s="39"/>
      <c r="X1723" s="39"/>
    </row>
    <row r="1724" spans="21:24" x14ac:dyDescent="0.2">
      <c r="U1724" s="39"/>
      <c r="W1724" s="39"/>
      <c r="X1724" s="39"/>
    </row>
    <row r="1725" spans="21:24" x14ac:dyDescent="0.2">
      <c r="U1725" s="39"/>
      <c r="W1725" s="39"/>
      <c r="X1725" s="39"/>
    </row>
    <row r="1726" spans="21:24" x14ac:dyDescent="0.2">
      <c r="U1726" s="39"/>
      <c r="W1726" s="39"/>
      <c r="X1726" s="39"/>
    </row>
    <row r="1727" spans="21:24" x14ac:dyDescent="0.2">
      <c r="U1727" s="39"/>
      <c r="W1727" s="39"/>
      <c r="X1727" s="39"/>
    </row>
    <row r="1728" spans="21:24" x14ac:dyDescent="0.2">
      <c r="U1728" s="39"/>
      <c r="W1728" s="39"/>
      <c r="X1728" s="39"/>
    </row>
    <row r="1729" spans="21:24" x14ac:dyDescent="0.2">
      <c r="U1729" s="39"/>
      <c r="W1729" s="39"/>
      <c r="X1729" s="39"/>
    </row>
    <row r="1730" spans="21:24" x14ac:dyDescent="0.2">
      <c r="U1730" s="39"/>
      <c r="W1730" s="39"/>
      <c r="X1730" s="39"/>
    </row>
    <row r="1731" spans="21:24" x14ac:dyDescent="0.2">
      <c r="U1731" s="39"/>
      <c r="W1731" s="39"/>
      <c r="X1731" s="39"/>
    </row>
    <row r="1732" spans="21:24" x14ac:dyDescent="0.2">
      <c r="U1732" s="39"/>
      <c r="W1732" s="39"/>
      <c r="X1732" s="39"/>
    </row>
    <row r="1733" spans="21:24" x14ac:dyDescent="0.2">
      <c r="U1733" s="39"/>
      <c r="W1733" s="39"/>
      <c r="X1733" s="39"/>
    </row>
    <row r="1734" spans="21:24" x14ac:dyDescent="0.2">
      <c r="U1734" s="39"/>
      <c r="W1734" s="39"/>
      <c r="X1734" s="39"/>
    </row>
    <row r="1735" spans="21:24" x14ac:dyDescent="0.2">
      <c r="U1735" s="39"/>
      <c r="W1735" s="39"/>
      <c r="X1735" s="39"/>
    </row>
    <row r="1736" spans="21:24" x14ac:dyDescent="0.2">
      <c r="U1736" s="39"/>
      <c r="W1736" s="39"/>
      <c r="X1736" s="39"/>
    </row>
    <row r="1737" spans="21:24" x14ac:dyDescent="0.2">
      <c r="U1737" s="39"/>
      <c r="W1737" s="39"/>
      <c r="X1737" s="39"/>
    </row>
    <row r="1738" spans="21:24" x14ac:dyDescent="0.2">
      <c r="U1738" s="39"/>
      <c r="W1738" s="39"/>
      <c r="X1738" s="39"/>
    </row>
    <row r="1739" spans="21:24" x14ac:dyDescent="0.2">
      <c r="U1739" s="39"/>
      <c r="W1739" s="39"/>
      <c r="X1739" s="39"/>
    </row>
    <row r="1740" spans="21:24" x14ac:dyDescent="0.2">
      <c r="U1740" s="39"/>
      <c r="W1740" s="39"/>
      <c r="X1740" s="39"/>
    </row>
    <row r="1741" spans="21:24" x14ac:dyDescent="0.2">
      <c r="U1741" s="39"/>
      <c r="W1741" s="39"/>
      <c r="X1741" s="39"/>
    </row>
    <row r="1742" spans="21:24" x14ac:dyDescent="0.2">
      <c r="U1742" s="39"/>
      <c r="W1742" s="39"/>
      <c r="X1742" s="39"/>
    </row>
    <row r="1743" spans="21:24" x14ac:dyDescent="0.2">
      <c r="U1743" s="39"/>
      <c r="W1743" s="39"/>
      <c r="X1743" s="39"/>
    </row>
    <row r="1744" spans="21:24" x14ac:dyDescent="0.2">
      <c r="U1744" s="39"/>
      <c r="W1744" s="39"/>
      <c r="X1744" s="39"/>
    </row>
    <row r="1745" spans="21:24" x14ac:dyDescent="0.2">
      <c r="U1745" s="39"/>
      <c r="W1745" s="39"/>
      <c r="X1745" s="39"/>
    </row>
    <row r="1746" spans="21:24" x14ac:dyDescent="0.2">
      <c r="U1746" s="39"/>
      <c r="W1746" s="39"/>
      <c r="X1746" s="39"/>
    </row>
    <row r="1747" spans="21:24" x14ac:dyDescent="0.2">
      <c r="U1747" s="39"/>
      <c r="W1747" s="39"/>
      <c r="X1747" s="39"/>
    </row>
    <row r="1748" spans="21:24" x14ac:dyDescent="0.2">
      <c r="U1748" s="39"/>
      <c r="W1748" s="39"/>
      <c r="X1748" s="39"/>
    </row>
    <row r="1749" spans="21:24" x14ac:dyDescent="0.2">
      <c r="U1749" s="39"/>
      <c r="W1749" s="39"/>
      <c r="X1749" s="39"/>
    </row>
    <row r="1750" spans="21:24" x14ac:dyDescent="0.2">
      <c r="U1750" s="39"/>
      <c r="W1750" s="39"/>
      <c r="X1750" s="39"/>
    </row>
    <row r="1751" spans="21:24" x14ac:dyDescent="0.2">
      <c r="U1751" s="39"/>
      <c r="W1751" s="39"/>
      <c r="X1751" s="39"/>
    </row>
    <row r="1752" spans="21:24" x14ac:dyDescent="0.2">
      <c r="U1752" s="39"/>
      <c r="W1752" s="39"/>
      <c r="X1752" s="39"/>
    </row>
    <row r="1753" spans="21:24" x14ac:dyDescent="0.2">
      <c r="U1753" s="39"/>
      <c r="W1753" s="39"/>
      <c r="X1753" s="39"/>
    </row>
    <row r="1754" spans="21:24" x14ac:dyDescent="0.2">
      <c r="U1754" s="39"/>
      <c r="W1754" s="39"/>
      <c r="X1754" s="39"/>
    </row>
    <row r="1755" spans="21:24" x14ac:dyDescent="0.2">
      <c r="U1755" s="39"/>
      <c r="W1755" s="39"/>
      <c r="X1755" s="39"/>
    </row>
    <row r="1756" spans="21:24" x14ac:dyDescent="0.2">
      <c r="U1756" s="39"/>
      <c r="W1756" s="39"/>
      <c r="X1756" s="39"/>
    </row>
    <row r="1757" spans="21:24" x14ac:dyDescent="0.2">
      <c r="U1757" s="39"/>
      <c r="W1757" s="39"/>
      <c r="X1757" s="39"/>
    </row>
    <row r="1758" spans="21:24" x14ac:dyDescent="0.2">
      <c r="U1758" s="39"/>
      <c r="W1758" s="39"/>
      <c r="X1758" s="39"/>
    </row>
    <row r="1759" spans="21:24" x14ac:dyDescent="0.2">
      <c r="U1759" s="39"/>
      <c r="W1759" s="39"/>
      <c r="X1759" s="39"/>
    </row>
    <row r="1760" spans="21:24" x14ac:dyDescent="0.2">
      <c r="U1760" s="39"/>
      <c r="W1760" s="39"/>
      <c r="X1760" s="39"/>
    </row>
    <row r="1761" spans="21:24" x14ac:dyDescent="0.2">
      <c r="U1761" s="39"/>
      <c r="W1761" s="39"/>
      <c r="X1761" s="39"/>
    </row>
    <row r="1762" spans="21:24" x14ac:dyDescent="0.2">
      <c r="U1762" s="39"/>
      <c r="W1762" s="39"/>
      <c r="X1762" s="39"/>
    </row>
    <row r="1763" spans="21:24" x14ac:dyDescent="0.2">
      <c r="U1763" s="39"/>
      <c r="W1763" s="39"/>
      <c r="X1763" s="39"/>
    </row>
    <row r="1764" spans="21:24" x14ac:dyDescent="0.2">
      <c r="U1764" s="39"/>
      <c r="W1764" s="39"/>
      <c r="X1764" s="39"/>
    </row>
    <row r="1765" spans="21:24" x14ac:dyDescent="0.2">
      <c r="U1765" s="39"/>
      <c r="W1765" s="39"/>
      <c r="X1765" s="39"/>
    </row>
    <row r="1766" spans="21:24" x14ac:dyDescent="0.2">
      <c r="U1766" s="39"/>
      <c r="W1766" s="39"/>
      <c r="X1766" s="39"/>
    </row>
    <row r="1767" spans="21:24" x14ac:dyDescent="0.2">
      <c r="U1767" s="39"/>
      <c r="W1767" s="39"/>
      <c r="X1767" s="39"/>
    </row>
    <row r="1768" spans="21:24" x14ac:dyDescent="0.2">
      <c r="U1768" s="39"/>
      <c r="W1768" s="39"/>
      <c r="X1768" s="39"/>
    </row>
    <row r="1769" spans="21:24" x14ac:dyDescent="0.2">
      <c r="U1769" s="39"/>
      <c r="W1769" s="39"/>
      <c r="X1769" s="39"/>
    </row>
    <row r="1770" spans="21:24" x14ac:dyDescent="0.2">
      <c r="U1770" s="39"/>
      <c r="W1770" s="39"/>
      <c r="X1770" s="39"/>
    </row>
    <row r="1771" spans="21:24" x14ac:dyDescent="0.2">
      <c r="U1771" s="39"/>
      <c r="W1771" s="39"/>
      <c r="X1771" s="39"/>
    </row>
    <row r="1772" spans="21:24" x14ac:dyDescent="0.2">
      <c r="U1772" s="39"/>
      <c r="W1772" s="39"/>
      <c r="X1772" s="39"/>
    </row>
    <row r="1773" spans="21:24" x14ac:dyDescent="0.2">
      <c r="U1773" s="39"/>
      <c r="W1773" s="39"/>
      <c r="X1773" s="39"/>
    </row>
    <row r="1774" spans="21:24" x14ac:dyDescent="0.2">
      <c r="U1774" s="39"/>
      <c r="W1774" s="39"/>
      <c r="X1774" s="39"/>
    </row>
    <row r="1775" spans="21:24" x14ac:dyDescent="0.2">
      <c r="U1775" s="39"/>
      <c r="W1775" s="39"/>
      <c r="X1775" s="39"/>
    </row>
    <row r="1776" spans="21:24" x14ac:dyDescent="0.2">
      <c r="U1776" s="39"/>
      <c r="W1776" s="39"/>
      <c r="X1776" s="39"/>
    </row>
    <row r="1777" spans="21:24" x14ac:dyDescent="0.2">
      <c r="U1777" s="39"/>
      <c r="W1777" s="39"/>
      <c r="X1777" s="39"/>
    </row>
    <row r="1778" spans="21:24" x14ac:dyDescent="0.2">
      <c r="U1778" s="39"/>
      <c r="W1778" s="39"/>
      <c r="X1778" s="39"/>
    </row>
    <row r="1779" spans="21:24" x14ac:dyDescent="0.2">
      <c r="U1779" s="39"/>
      <c r="W1779" s="39"/>
      <c r="X1779" s="39"/>
    </row>
    <row r="1780" spans="21:24" x14ac:dyDescent="0.2">
      <c r="U1780" s="39"/>
      <c r="W1780" s="39"/>
      <c r="X1780" s="39"/>
    </row>
    <row r="1781" spans="21:24" x14ac:dyDescent="0.2">
      <c r="U1781" s="39"/>
      <c r="W1781" s="39"/>
      <c r="X1781" s="39"/>
    </row>
    <row r="1782" spans="21:24" x14ac:dyDescent="0.2">
      <c r="U1782" s="39"/>
      <c r="W1782" s="39"/>
      <c r="X1782" s="39"/>
    </row>
    <row r="1783" spans="21:24" x14ac:dyDescent="0.2">
      <c r="U1783" s="39"/>
      <c r="W1783" s="39"/>
      <c r="X1783" s="39"/>
    </row>
    <row r="1784" spans="21:24" x14ac:dyDescent="0.2">
      <c r="U1784" s="39"/>
      <c r="W1784" s="39"/>
      <c r="X1784" s="39"/>
    </row>
    <row r="1785" spans="21:24" x14ac:dyDescent="0.2">
      <c r="U1785" s="39"/>
      <c r="W1785" s="39"/>
      <c r="X1785" s="39"/>
    </row>
    <row r="1786" spans="21:24" x14ac:dyDescent="0.2">
      <c r="U1786" s="39"/>
      <c r="W1786" s="39"/>
      <c r="X1786" s="39"/>
    </row>
    <row r="1787" spans="21:24" x14ac:dyDescent="0.2">
      <c r="U1787" s="39"/>
      <c r="W1787" s="39"/>
      <c r="X1787" s="39"/>
    </row>
    <row r="1788" spans="21:24" x14ac:dyDescent="0.2">
      <c r="U1788" s="39"/>
      <c r="W1788" s="39"/>
      <c r="X1788" s="39"/>
    </row>
    <row r="1789" spans="21:24" x14ac:dyDescent="0.2">
      <c r="U1789" s="39"/>
      <c r="W1789" s="39"/>
      <c r="X1789" s="39"/>
    </row>
    <row r="1790" spans="21:24" x14ac:dyDescent="0.2">
      <c r="U1790" s="39"/>
      <c r="W1790" s="39"/>
      <c r="X1790" s="39"/>
    </row>
    <row r="1791" spans="21:24" x14ac:dyDescent="0.2">
      <c r="U1791" s="39"/>
      <c r="W1791" s="39"/>
      <c r="X1791" s="39"/>
    </row>
    <row r="1792" spans="21:24" x14ac:dyDescent="0.2">
      <c r="U1792" s="39"/>
      <c r="W1792" s="39"/>
      <c r="X1792" s="39"/>
    </row>
    <row r="1793" spans="21:24" x14ac:dyDescent="0.2">
      <c r="U1793" s="39"/>
      <c r="W1793" s="39"/>
      <c r="X1793" s="39"/>
    </row>
    <row r="1794" spans="21:24" x14ac:dyDescent="0.2">
      <c r="U1794" s="39"/>
      <c r="W1794" s="39"/>
      <c r="X1794" s="39"/>
    </row>
    <row r="1795" spans="21:24" x14ac:dyDescent="0.2">
      <c r="U1795" s="39"/>
      <c r="W1795" s="39"/>
      <c r="X1795" s="39"/>
    </row>
    <row r="1796" spans="21:24" x14ac:dyDescent="0.2">
      <c r="U1796" s="39"/>
      <c r="W1796" s="39"/>
      <c r="X1796" s="39"/>
    </row>
    <row r="1797" spans="21:24" x14ac:dyDescent="0.2">
      <c r="U1797" s="39"/>
      <c r="W1797" s="39"/>
      <c r="X1797" s="39"/>
    </row>
    <row r="1798" spans="21:24" x14ac:dyDescent="0.2">
      <c r="U1798" s="39"/>
      <c r="W1798" s="39"/>
      <c r="X1798" s="39"/>
    </row>
    <row r="1799" spans="21:24" x14ac:dyDescent="0.2">
      <c r="U1799" s="39"/>
      <c r="W1799" s="39"/>
      <c r="X1799" s="39"/>
    </row>
    <row r="1800" spans="21:24" x14ac:dyDescent="0.2">
      <c r="U1800" s="39"/>
      <c r="W1800" s="39"/>
      <c r="X1800" s="39"/>
    </row>
    <row r="1801" spans="21:24" x14ac:dyDescent="0.2">
      <c r="U1801" s="39"/>
      <c r="W1801" s="39"/>
      <c r="X1801" s="39"/>
    </row>
    <row r="1802" spans="21:24" x14ac:dyDescent="0.2">
      <c r="U1802" s="39"/>
      <c r="W1802" s="39"/>
      <c r="X1802" s="39"/>
    </row>
    <row r="1803" spans="21:24" x14ac:dyDescent="0.2">
      <c r="U1803" s="39"/>
      <c r="W1803" s="39"/>
      <c r="X1803" s="39"/>
    </row>
    <row r="1804" spans="21:24" x14ac:dyDescent="0.2">
      <c r="U1804" s="39"/>
      <c r="W1804" s="39"/>
      <c r="X1804" s="39"/>
    </row>
    <row r="1805" spans="21:24" x14ac:dyDescent="0.2">
      <c r="U1805" s="39"/>
      <c r="W1805" s="39"/>
      <c r="X1805" s="39"/>
    </row>
    <row r="1806" spans="21:24" x14ac:dyDescent="0.2">
      <c r="U1806" s="39"/>
      <c r="W1806" s="39"/>
      <c r="X1806" s="39"/>
    </row>
    <row r="1807" spans="21:24" x14ac:dyDescent="0.2">
      <c r="U1807" s="39"/>
      <c r="W1807" s="39"/>
      <c r="X1807" s="39"/>
    </row>
    <row r="1808" spans="21:24" x14ac:dyDescent="0.2">
      <c r="U1808" s="39"/>
      <c r="W1808" s="39"/>
      <c r="X1808" s="39"/>
    </row>
    <row r="1809" spans="21:24" x14ac:dyDescent="0.2">
      <c r="U1809" s="39"/>
      <c r="W1809" s="39"/>
      <c r="X1809" s="39"/>
    </row>
    <row r="1810" spans="21:24" x14ac:dyDescent="0.2">
      <c r="U1810" s="39"/>
      <c r="W1810" s="39"/>
      <c r="X1810" s="39"/>
    </row>
    <row r="1811" spans="21:24" x14ac:dyDescent="0.2">
      <c r="U1811" s="39"/>
      <c r="W1811" s="39"/>
      <c r="X1811" s="39"/>
    </row>
    <row r="1812" spans="21:24" x14ac:dyDescent="0.2">
      <c r="U1812" s="39"/>
      <c r="W1812" s="39"/>
      <c r="X1812" s="39"/>
    </row>
    <row r="1813" spans="21:24" x14ac:dyDescent="0.2">
      <c r="U1813" s="39"/>
      <c r="W1813" s="39"/>
      <c r="X1813" s="39"/>
    </row>
    <row r="1814" spans="21:24" x14ac:dyDescent="0.2">
      <c r="U1814" s="39"/>
      <c r="W1814" s="39"/>
      <c r="X1814" s="39"/>
    </row>
    <row r="1815" spans="21:24" x14ac:dyDescent="0.2">
      <c r="U1815" s="39"/>
      <c r="W1815" s="39"/>
      <c r="X1815" s="39"/>
    </row>
    <row r="1816" spans="21:24" x14ac:dyDescent="0.2">
      <c r="U1816" s="39"/>
      <c r="W1816" s="39"/>
      <c r="X1816" s="39"/>
    </row>
    <row r="1817" spans="21:24" x14ac:dyDescent="0.2">
      <c r="U1817" s="39"/>
      <c r="W1817" s="39"/>
      <c r="X1817" s="39"/>
    </row>
    <row r="1818" spans="21:24" x14ac:dyDescent="0.2">
      <c r="U1818" s="39"/>
      <c r="W1818" s="39"/>
      <c r="X1818" s="39"/>
    </row>
    <row r="1819" spans="21:24" x14ac:dyDescent="0.2">
      <c r="U1819" s="39"/>
      <c r="W1819" s="39"/>
      <c r="X1819" s="39"/>
    </row>
    <row r="1820" spans="21:24" x14ac:dyDescent="0.2">
      <c r="U1820" s="39"/>
      <c r="W1820" s="39"/>
      <c r="X1820" s="39"/>
    </row>
    <row r="1821" spans="21:24" x14ac:dyDescent="0.2">
      <c r="U1821" s="39"/>
      <c r="W1821" s="39"/>
      <c r="X1821" s="39"/>
    </row>
    <row r="1822" spans="21:24" x14ac:dyDescent="0.2">
      <c r="U1822" s="39"/>
      <c r="W1822" s="39"/>
      <c r="X1822" s="39"/>
    </row>
    <row r="1823" spans="21:24" x14ac:dyDescent="0.2">
      <c r="U1823" s="39"/>
      <c r="W1823" s="39"/>
      <c r="X1823" s="39"/>
    </row>
    <row r="1824" spans="21:24" x14ac:dyDescent="0.2">
      <c r="U1824" s="39"/>
      <c r="W1824" s="39"/>
      <c r="X1824" s="39"/>
    </row>
    <row r="1825" spans="21:24" x14ac:dyDescent="0.2">
      <c r="U1825" s="39"/>
      <c r="W1825" s="39"/>
      <c r="X1825" s="39"/>
    </row>
    <row r="1826" spans="21:24" x14ac:dyDescent="0.2">
      <c r="U1826" s="39"/>
      <c r="W1826" s="39"/>
      <c r="X1826" s="39"/>
    </row>
    <row r="1827" spans="21:24" x14ac:dyDescent="0.2">
      <c r="U1827" s="39"/>
      <c r="W1827" s="39"/>
      <c r="X1827" s="39"/>
    </row>
    <row r="1828" spans="21:24" x14ac:dyDescent="0.2">
      <c r="U1828" s="39"/>
      <c r="W1828" s="39"/>
      <c r="X1828" s="39"/>
    </row>
    <row r="1829" spans="21:24" x14ac:dyDescent="0.2">
      <c r="U1829" s="39"/>
      <c r="W1829" s="39"/>
      <c r="X1829" s="39"/>
    </row>
    <row r="1830" spans="21:24" x14ac:dyDescent="0.2">
      <c r="U1830" s="39"/>
      <c r="W1830" s="39"/>
      <c r="X1830" s="39"/>
    </row>
    <row r="1831" spans="21:24" x14ac:dyDescent="0.2">
      <c r="U1831" s="39"/>
      <c r="W1831" s="39"/>
      <c r="X1831" s="39"/>
    </row>
    <row r="1832" spans="21:24" x14ac:dyDescent="0.2">
      <c r="U1832" s="39"/>
      <c r="W1832" s="39"/>
      <c r="X1832" s="39"/>
    </row>
    <row r="1833" spans="21:24" x14ac:dyDescent="0.2">
      <c r="U1833" s="39"/>
      <c r="W1833" s="39"/>
      <c r="X1833" s="39"/>
    </row>
    <row r="1834" spans="21:24" x14ac:dyDescent="0.2">
      <c r="U1834" s="39"/>
      <c r="W1834" s="39"/>
      <c r="X1834" s="39"/>
    </row>
    <row r="1835" spans="21:24" x14ac:dyDescent="0.2">
      <c r="U1835" s="39"/>
      <c r="W1835" s="39"/>
      <c r="X1835" s="39"/>
    </row>
    <row r="1836" spans="21:24" x14ac:dyDescent="0.2">
      <c r="U1836" s="39"/>
      <c r="W1836" s="39"/>
      <c r="X1836" s="39"/>
    </row>
    <row r="1837" spans="21:24" x14ac:dyDescent="0.2">
      <c r="U1837" s="39"/>
      <c r="W1837" s="39"/>
      <c r="X1837" s="39"/>
    </row>
    <row r="1838" spans="21:24" x14ac:dyDescent="0.2">
      <c r="U1838" s="39"/>
      <c r="W1838" s="39"/>
      <c r="X1838" s="39"/>
    </row>
    <row r="1839" spans="21:24" x14ac:dyDescent="0.2">
      <c r="U1839" s="39"/>
      <c r="W1839" s="39"/>
      <c r="X1839" s="39"/>
    </row>
    <row r="1840" spans="21:24" x14ac:dyDescent="0.2">
      <c r="U1840" s="39"/>
      <c r="W1840" s="39"/>
      <c r="X1840" s="39"/>
    </row>
    <row r="1841" spans="21:24" x14ac:dyDescent="0.2">
      <c r="U1841" s="39"/>
      <c r="W1841" s="39"/>
      <c r="X1841" s="39"/>
    </row>
    <row r="1842" spans="21:24" x14ac:dyDescent="0.2">
      <c r="U1842" s="39"/>
      <c r="W1842" s="39"/>
      <c r="X1842" s="39"/>
    </row>
    <row r="1843" spans="21:24" x14ac:dyDescent="0.2">
      <c r="U1843" s="39"/>
      <c r="W1843" s="39"/>
      <c r="X1843" s="39"/>
    </row>
    <row r="1844" spans="21:24" x14ac:dyDescent="0.2">
      <c r="U1844" s="39"/>
      <c r="W1844" s="39"/>
      <c r="X1844" s="39"/>
    </row>
    <row r="1845" spans="21:24" x14ac:dyDescent="0.2">
      <c r="U1845" s="39"/>
      <c r="W1845" s="39"/>
      <c r="X1845" s="39"/>
    </row>
    <row r="1846" spans="21:24" x14ac:dyDescent="0.2">
      <c r="U1846" s="39"/>
      <c r="W1846" s="39"/>
      <c r="X1846" s="39"/>
    </row>
    <row r="1847" spans="21:24" x14ac:dyDescent="0.2">
      <c r="U1847" s="39"/>
      <c r="W1847" s="39"/>
      <c r="X1847" s="39"/>
    </row>
    <row r="1848" spans="21:24" x14ac:dyDescent="0.2">
      <c r="U1848" s="39"/>
      <c r="W1848" s="39"/>
      <c r="X1848" s="39"/>
    </row>
    <row r="1849" spans="21:24" x14ac:dyDescent="0.2">
      <c r="U1849" s="39"/>
      <c r="W1849" s="39"/>
      <c r="X1849" s="39"/>
    </row>
    <row r="1850" spans="21:24" x14ac:dyDescent="0.2">
      <c r="U1850" s="39"/>
      <c r="W1850" s="39"/>
      <c r="X1850" s="39"/>
    </row>
    <row r="1851" spans="21:24" x14ac:dyDescent="0.2">
      <c r="U1851" s="39"/>
      <c r="W1851" s="39"/>
      <c r="X1851" s="39"/>
    </row>
    <row r="1852" spans="21:24" x14ac:dyDescent="0.2">
      <c r="U1852" s="39"/>
      <c r="W1852" s="39"/>
      <c r="X1852" s="39"/>
    </row>
    <row r="1853" spans="21:24" x14ac:dyDescent="0.2">
      <c r="U1853" s="39"/>
      <c r="W1853" s="39"/>
      <c r="X1853" s="39"/>
    </row>
    <row r="1854" spans="21:24" x14ac:dyDescent="0.2">
      <c r="U1854" s="39"/>
      <c r="W1854" s="39"/>
      <c r="X1854" s="39"/>
    </row>
    <row r="1855" spans="21:24" x14ac:dyDescent="0.2">
      <c r="U1855" s="39"/>
      <c r="W1855" s="39"/>
      <c r="X1855" s="39"/>
    </row>
    <row r="1856" spans="21:24" x14ac:dyDescent="0.2">
      <c r="U1856" s="39"/>
      <c r="W1856" s="39"/>
      <c r="X1856" s="39"/>
    </row>
    <row r="1857" spans="21:24" x14ac:dyDescent="0.2">
      <c r="U1857" s="39"/>
      <c r="W1857" s="39"/>
      <c r="X1857" s="39"/>
    </row>
    <row r="1858" spans="21:24" x14ac:dyDescent="0.2">
      <c r="U1858" s="39"/>
      <c r="W1858" s="39"/>
      <c r="X1858" s="39"/>
    </row>
    <row r="1859" spans="21:24" x14ac:dyDescent="0.2">
      <c r="U1859" s="39"/>
      <c r="W1859" s="39"/>
      <c r="X1859" s="39"/>
    </row>
    <row r="1860" spans="21:24" x14ac:dyDescent="0.2">
      <c r="U1860" s="39"/>
      <c r="W1860" s="39"/>
      <c r="X1860" s="39"/>
    </row>
    <row r="1861" spans="21:24" x14ac:dyDescent="0.2">
      <c r="U1861" s="39"/>
      <c r="W1861" s="39"/>
      <c r="X1861" s="39"/>
    </row>
    <row r="1862" spans="21:24" x14ac:dyDescent="0.2">
      <c r="U1862" s="39"/>
      <c r="W1862" s="39"/>
      <c r="X1862" s="39"/>
    </row>
    <row r="1863" spans="21:24" x14ac:dyDescent="0.2">
      <c r="U1863" s="39"/>
      <c r="W1863" s="39"/>
      <c r="X1863" s="39"/>
    </row>
    <row r="1864" spans="21:24" x14ac:dyDescent="0.2">
      <c r="U1864" s="39"/>
      <c r="W1864" s="39"/>
      <c r="X1864" s="39"/>
    </row>
    <row r="1865" spans="21:24" x14ac:dyDescent="0.2">
      <c r="U1865" s="39"/>
      <c r="W1865" s="39"/>
      <c r="X1865" s="39"/>
    </row>
    <row r="1866" spans="21:24" x14ac:dyDescent="0.2">
      <c r="U1866" s="39"/>
      <c r="W1866" s="39"/>
      <c r="X1866" s="39"/>
    </row>
    <row r="1867" spans="21:24" x14ac:dyDescent="0.2">
      <c r="U1867" s="39"/>
      <c r="W1867" s="39"/>
      <c r="X1867" s="39"/>
    </row>
    <row r="1868" spans="21:24" x14ac:dyDescent="0.2">
      <c r="U1868" s="39"/>
      <c r="W1868" s="39"/>
      <c r="X1868" s="39"/>
    </row>
    <row r="1869" spans="21:24" x14ac:dyDescent="0.2">
      <c r="U1869" s="39"/>
      <c r="W1869" s="39"/>
      <c r="X1869" s="39"/>
    </row>
    <row r="1870" spans="21:24" x14ac:dyDescent="0.2">
      <c r="U1870" s="39"/>
      <c r="W1870" s="39"/>
      <c r="X1870" s="39"/>
    </row>
    <row r="1871" spans="21:24" x14ac:dyDescent="0.2">
      <c r="U1871" s="39"/>
      <c r="W1871" s="39"/>
      <c r="X1871" s="39"/>
    </row>
    <row r="1872" spans="21:24" x14ac:dyDescent="0.2">
      <c r="U1872" s="39"/>
      <c r="W1872" s="39"/>
      <c r="X1872" s="39"/>
    </row>
    <row r="1873" spans="21:24" x14ac:dyDescent="0.2">
      <c r="U1873" s="39"/>
      <c r="W1873" s="39"/>
      <c r="X1873" s="39"/>
    </row>
    <row r="1874" spans="21:24" x14ac:dyDescent="0.2">
      <c r="U1874" s="39"/>
      <c r="W1874" s="39"/>
      <c r="X1874" s="39"/>
    </row>
    <row r="1875" spans="21:24" x14ac:dyDescent="0.2">
      <c r="U1875" s="39"/>
      <c r="W1875" s="39"/>
      <c r="X1875" s="39"/>
    </row>
    <row r="1876" spans="21:24" x14ac:dyDescent="0.2">
      <c r="U1876" s="39"/>
      <c r="W1876" s="39"/>
      <c r="X1876" s="39"/>
    </row>
    <row r="1877" spans="21:24" x14ac:dyDescent="0.2">
      <c r="U1877" s="39"/>
      <c r="W1877" s="39"/>
      <c r="X1877" s="39"/>
    </row>
    <row r="1878" spans="21:24" x14ac:dyDescent="0.2">
      <c r="U1878" s="39"/>
      <c r="W1878" s="39"/>
      <c r="X1878" s="39"/>
    </row>
    <row r="1879" spans="21:24" x14ac:dyDescent="0.2">
      <c r="U1879" s="39"/>
      <c r="W1879" s="39"/>
      <c r="X1879" s="39"/>
    </row>
    <row r="1880" spans="21:24" x14ac:dyDescent="0.2">
      <c r="U1880" s="39"/>
      <c r="W1880" s="39"/>
      <c r="X1880" s="39"/>
    </row>
    <row r="1881" spans="21:24" x14ac:dyDescent="0.2">
      <c r="U1881" s="39"/>
      <c r="W1881" s="39"/>
      <c r="X1881" s="39"/>
    </row>
    <row r="1882" spans="21:24" x14ac:dyDescent="0.2">
      <c r="U1882" s="39"/>
      <c r="W1882" s="39"/>
      <c r="X1882" s="39"/>
    </row>
    <row r="1883" spans="21:24" x14ac:dyDescent="0.2">
      <c r="U1883" s="39"/>
      <c r="W1883" s="39"/>
      <c r="X1883" s="39"/>
    </row>
    <row r="1884" spans="21:24" x14ac:dyDescent="0.2">
      <c r="U1884" s="39"/>
      <c r="W1884" s="39"/>
      <c r="X1884" s="39"/>
    </row>
    <row r="1885" spans="21:24" x14ac:dyDescent="0.2">
      <c r="U1885" s="39"/>
      <c r="W1885" s="39"/>
      <c r="X1885" s="39"/>
    </row>
    <row r="1886" spans="21:24" x14ac:dyDescent="0.2">
      <c r="U1886" s="39"/>
      <c r="W1886" s="39"/>
      <c r="X1886" s="39"/>
    </row>
    <row r="1887" spans="21:24" x14ac:dyDescent="0.2">
      <c r="U1887" s="39"/>
      <c r="W1887" s="39"/>
      <c r="X1887" s="39"/>
    </row>
    <row r="1888" spans="21:24" x14ac:dyDescent="0.2">
      <c r="U1888" s="39"/>
      <c r="W1888" s="39"/>
      <c r="X1888" s="39"/>
    </row>
    <row r="1889" spans="21:24" x14ac:dyDescent="0.2">
      <c r="U1889" s="39"/>
      <c r="W1889" s="39"/>
      <c r="X1889" s="39"/>
    </row>
    <row r="1890" spans="21:24" x14ac:dyDescent="0.2">
      <c r="U1890" s="39"/>
      <c r="W1890" s="39"/>
      <c r="X1890" s="39"/>
    </row>
    <row r="1891" spans="21:24" x14ac:dyDescent="0.2">
      <c r="U1891" s="39"/>
      <c r="W1891" s="39"/>
      <c r="X1891" s="39"/>
    </row>
    <row r="1892" spans="21:24" x14ac:dyDescent="0.2">
      <c r="U1892" s="39"/>
      <c r="W1892" s="39"/>
      <c r="X1892" s="39"/>
    </row>
    <row r="1893" spans="21:24" x14ac:dyDescent="0.2">
      <c r="U1893" s="39"/>
      <c r="W1893" s="39"/>
      <c r="X1893" s="39"/>
    </row>
    <row r="1894" spans="21:24" x14ac:dyDescent="0.2">
      <c r="U1894" s="39"/>
      <c r="W1894" s="39"/>
      <c r="X1894" s="39"/>
    </row>
    <row r="1895" spans="21:24" x14ac:dyDescent="0.2">
      <c r="U1895" s="39"/>
      <c r="W1895" s="39"/>
      <c r="X1895" s="39"/>
    </row>
    <row r="1896" spans="21:24" x14ac:dyDescent="0.2">
      <c r="U1896" s="39"/>
      <c r="W1896" s="39"/>
      <c r="X1896" s="39"/>
    </row>
    <row r="1897" spans="21:24" x14ac:dyDescent="0.2">
      <c r="U1897" s="39"/>
      <c r="W1897" s="39"/>
      <c r="X1897" s="39"/>
    </row>
    <row r="1898" spans="21:24" x14ac:dyDescent="0.2">
      <c r="U1898" s="39"/>
      <c r="W1898" s="39"/>
      <c r="X1898" s="39"/>
    </row>
    <row r="1899" spans="21:24" x14ac:dyDescent="0.2">
      <c r="U1899" s="39"/>
      <c r="W1899" s="39"/>
      <c r="X1899" s="39"/>
    </row>
    <row r="1900" spans="21:24" x14ac:dyDescent="0.2">
      <c r="U1900" s="39"/>
      <c r="W1900" s="39"/>
      <c r="X1900" s="39"/>
    </row>
    <row r="1901" spans="21:24" x14ac:dyDescent="0.2">
      <c r="U1901" s="39"/>
      <c r="W1901" s="39"/>
      <c r="X1901" s="39"/>
    </row>
    <row r="1902" spans="21:24" x14ac:dyDescent="0.2">
      <c r="U1902" s="39"/>
      <c r="W1902" s="39"/>
      <c r="X1902" s="39"/>
    </row>
    <row r="1903" spans="21:24" x14ac:dyDescent="0.2">
      <c r="U1903" s="39"/>
      <c r="W1903" s="39"/>
      <c r="X1903" s="39"/>
    </row>
    <row r="1904" spans="21:24" x14ac:dyDescent="0.2">
      <c r="U1904" s="39"/>
      <c r="W1904" s="39"/>
      <c r="X1904" s="39"/>
    </row>
    <row r="1905" spans="21:24" x14ac:dyDescent="0.2">
      <c r="U1905" s="39"/>
      <c r="W1905" s="39"/>
      <c r="X1905" s="39"/>
    </row>
    <row r="1906" spans="21:24" x14ac:dyDescent="0.2">
      <c r="U1906" s="39"/>
      <c r="W1906" s="39"/>
      <c r="X1906" s="39"/>
    </row>
    <row r="1907" spans="21:24" x14ac:dyDescent="0.2">
      <c r="U1907" s="39"/>
      <c r="W1907" s="39"/>
      <c r="X1907" s="39"/>
    </row>
    <row r="1908" spans="21:24" x14ac:dyDescent="0.2">
      <c r="U1908" s="39"/>
      <c r="W1908" s="39"/>
      <c r="X1908" s="39"/>
    </row>
    <row r="1909" spans="21:24" x14ac:dyDescent="0.2">
      <c r="U1909" s="39"/>
      <c r="W1909" s="39"/>
      <c r="X1909" s="39"/>
    </row>
    <row r="1910" spans="21:24" x14ac:dyDescent="0.2">
      <c r="U1910" s="39"/>
      <c r="W1910" s="39"/>
      <c r="X1910" s="39"/>
    </row>
    <row r="1911" spans="21:24" x14ac:dyDescent="0.2">
      <c r="U1911" s="39"/>
      <c r="W1911" s="39"/>
      <c r="X1911" s="39"/>
    </row>
    <row r="1912" spans="21:24" x14ac:dyDescent="0.2">
      <c r="U1912" s="39"/>
      <c r="W1912" s="39"/>
      <c r="X1912" s="39"/>
    </row>
    <row r="1913" spans="21:24" x14ac:dyDescent="0.2">
      <c r="U1913" s="39"/>
      <c r="W1913" s="39"/>
      <c r="X1913" s="39"/>
    </row>
    <row r="1914" spans="21:24" x14ac:dyDescent="0.2">
      <c r="U1914" s="39"/>
      <c r="W1914" s="39"/>
      <c r="X1914" s="39"/>
    </row>
    <row r="1915" spans="21:24" x14ac:dyDescent="0.2">
      <c r="U1915" s="39"/>
      <c r="W1915" s="39"/>
      <c r="X1915" s="39"/>
    </row>
    <row r="1916" spans="21:24" x14ac:dyDescent="0.2">
      <c r="U1916" s="39"/>
      <c r="W1916" s="39"/>
      <c r="X1916" s="39"/>
    </row>
    <row r="1917" spans="21:24" x14ac:dyDescent="0.2">
      <c r="U1917" s="39"/>
      <c r="W1917" s="39"/>
      <c r="X1917" s="39"/>
    </row>
    <row r="1918" spans="21:24" x14ac:dyDescent="0.2">
      <c r="U1918" s="39"/>
      <c r="W1918" s="39"/>
      <c r="X1918" s="39"/>
    </row>
    <row r="1919" spans="21:24" x14ac:dyDescent="0.2">
      <c r="U1919" s="39"/>
      <c r="W1919" s="39"/>
      <c r="X1919" s="39"/>
    </row>
    <row r="1920" spans="21:24" x14ac:dyDescent="0.2">
      <c r="U1920" s="39"/>
      <c r="W1920" s="39"/>
      <c r="X1920" s="39"/>
    </row>
    <row r="1921" spans="21:24" x14ac:dyDescent="0.2">
      <c r="U1921" s="39"/>
      <c r="W1921" s="39"/>
      <c r="X1921" s="39"/>
    </row>
    <row r="1922" spans="21:24" x14ac:dyDescent="0.2">
      <c r="U1922" s="39"/>
      <c r="W1922" s="39"/>
      <c r="X1922" s="39"/>
    </row>
    <row r="1923" spans="21:24" x14ac:dyDescent="0.2">
      <c r="U1923" s="39"/>
      <c r="W1923" s="39"/>
      <c r="X1923" s="39"/>
    </row>
    <row r="1924" spans="21:24" x14ac:dyDescent="0.2">
      <c r="U1924" s="39"/>
      <c r="W1924" s="39"/>
      <c r="X1924" s="39"/>
    </row>
    <row r="1925" spans="21:24" x14ac:dyDescent="0.2">
      <c r="U1925" s="39"/>
      <c r="W1925" s="39"/>
      <c r="X1925" s="39"/>
    </row>
    <row r="1926" spans="21:24" x14ac:dyDescent="0.2">
      <c r="U1926" s="39"/>
      <c r="W1926" s="39"/>
      <c r="X1926" s="39"/>
    </row>
    <row r="1927" spans="21:24" x14ac:dyDescent="0.2">
      <c r="U1927" s="39"/>
      <c r="W1927" s="39"/>
      <c r="X1927" s="39"/>
    </row>
    <row r="1928" spans="21:24" x14ac:dyDescent="0.2">
      <c r="U1928" s="39"/>
      <c r="W1928" s="39"/>
      <c r="X1928" s="39"/>
    </row>
    <row r="1929" spans="21:24" x14ac:dyDescent="0.2">
      <c r="U1929" s="39"/>
      <c r="W1929" s="39"/>
      <c r="X1929" s="39"/>
    </row>
    <row r="1930" spans="21:24" x14ac:dyDescent="0.2">
      <c r="U1930" s="39"/>
      <c r="W1930" s="39"/>
      <c r="X1930" s="39"/>
    </row>
    <row r="1931" spans="21:24" x14ac:dyDescent="0.2">
      <c r="U1931" s="39"/>
      <c r="W1931" s="39"/>
      <c r="X1931" s="39"/>
    </row>
    <row r="1932" spans="21:24" x14ac:dyDescent="0.2">
      <c r="U1932" s="39"/>
      <c r="W1932" s="39"/>
      <c r="X1932" s="39"/>
    </row>
    <row r="1933" spans="21:24" x14ac:dyDescent="0.2">
      <c r="U1933" s="39"/>
      <c r="W1933" s="39"/>
      <c r="X1933" s="39"/>
    </row>
    <row r="1934" spans="21:24" x14ac:dyDescent="0.2">
      <c r="U1934" s="39"/>
      <c r="W1934" s="39"/>
      <c r="X1934" s="39"/>
    </row>
    <row r="1935" spans="21:24" x14ac:dyDescent="0.2">
      <c r="U1935" s="39"/>
      <c r="W1935" s="39"/>
      <c r="X1935" s="39"/>
    </row>
    <row r="1936" spans="21:24" x14ac:dyDescent="0.2">
      <c r="U1936" s="39"/>
      <c r="W1936" s="39"/>
      <c r="X1936" s="39"/>
    </row>
    <row r="1937" spans="21:24" x14ac:dyDescent="0.2">
      <c r="U1937" s="39"/>
      <c r="W1937" s="39"/>
      <c r="X1937" s="39"/>
    </row>
    <row r="1938" spans="21:24" x14ac:dyDescent="0.2">
      <c r="U1938" s="39"/>
      <c r="W1938" s="39"/>
      <c r="X1938" s="39"/>
    </row>
    <row r="1939" spans="21:24" x14ac:dyDescent="0.2">
      <c r="U1939" s="39"/>
      <c r="W1939" s="39"/>
      <c r="X1939" s="39"/>
    </row>
    <row r="1940" spans="21:24" x14ac:dyDescent="0.2">
      <c r="U1940" s="39"/>
      <c r="W1940" s="39"/>
      <c r="X1940" s="39"/>
    </row>
    <row r="1941" spans="21:24" x14ac:dyDescent="0.2">
      <c r="U1941" s="39"/>
      <c r="W1941" s="39"/>
      <c r="X1941" s="39"/>
    </row>
    <row r="1942" spans="21:24" x14ac:dyDescent="0.2">
      <c r="U1942" s="39"/>
      <c r="W1942" s="39"/>
      <c r="X1942" s="39"/>
    </row>
    <row r="1943" spans="21:24" x14ac:dyDescent="0.2">
      <c r="U1943" s="39"/>
      <c r="W1943" s="39"/>
      <c r="X1943" s="39"/>
    </row>
    <row r="1944" spans="21:24" x14ac:dyDescent="0.2">
      <c r="U1944" s="39"/>
      <c r="W1944" s="39"/>
      <c r="X1944" s="39"/>
    </row>
    <row r="1945" spans="21:24" x14ac:dyDescent="0.2">
      <c r="U1945" s="39"/>
      <c r="W1945" s="39"/>
      <c r="X1945" s="39"/>
    </row>
    <row r="1946" spans="21:24" x14ac:dyDescent="0.2">
      <c r="U1946" s="39"/>
      <c r="W1946" s="39"/>
      <c r="X1946" s="39"/>
    </row>
    <row r="1947" spans="21:24" x14ac:dyDescent="0.2">
      <c r="U1947" s="39"/>
      <c r="W1947" s="39"/>
      <c r="X1947" s="39"/>
    </row>
    <row r="1948" spans="21:24" x14ac:dyDescent="0.2">
      <c r="U1948" s="39"/>
      <c r="W1948" s="39"/>
      <c r="X1948" s="39"/>
    </row>
    <row r="1949" spans="21:24" x14ac:dyDescent="0.2">
      <c r="U1949" s="39"/>
      <c r="W1949" s="39"/>
      <c r="X1949" s="39"/>
    </row>
    <row r="1950" spans="21:24" x14ac:dyDescent="0.2">
      <c r="U1950" s="39"/>
      <c r="W1950" s="39"/>
      <c r="X1950" s="39"/>
    </row>
    <row r="1951" spans="21:24" x14ac:dyDescent="0.2">
      <c r="U1951" s="39"/>
      <c r="W1951" s="39"/>
      <c r="X1951" s="39"/>
    </row>
    <row r="1952" spans="21:24" x14ac:dyDescent="0.2">
      <c r="U1952" s="39"/>
      <c r="W1952" s="39"/>
      <c r="X1952" s="39"/>
    </row>
    <row r="1953" spans="21:24" x14ac:dyDescent="0.2">
      <c r="U1953" s="39"/>
      <c r="W1953" s="39"/>
      <c r="X1953" s="39"/>
    </row>
    <row r="1954" spans="21:24" x14ac:dyDescent="0.2">
      <c r="U1954" s="39"/>
      <c r="W1954" s="39"/>
      <c r="X1954" s="39"/>
    </row>
    <row r="1955" spans="21:24" x14ac:dyDescent="0.2">
      <c r="U1955" s="39"/>
      <c r="W1955" s="39"/>
      <c r="X1955" s="39"/>
    </row>
    <row r="1956" spans="21:24" x14ac:dyDescent="0.2">
      <c r="U1956" s="39"/>
      <c r="W1956" s="39"/>
      <c r="X1956" s="39"/>
    </row>
    <row r="1957" spans="21:24" x14ac:dyDescent="0.2">
      <c r="U1957" s="39"/>
      <c r="W1957" s="39"/>
      <c r="X1957" s="39"/>
    </row>
    <row r="1958" spans="21:24" x14ac:dyDescent="0.2">
      <c r="U1958" s="39"/>
      <c r="W1958" s="39"/>
      <c r="X1958" s="39"/>
    </row>
    <row r="1959" spans="21:24" x14ac:dyDescent="0.2">
      <c r="U1959" s="39"/>
      <c r="W1959" s="39"/>
      <c r="X1959" s="39"/>
    </row>
    <row r="1960" spans="21:24" x14ac:dyDescent="0.2">
      <c r="U1960" s="39"/>
      <c r="W1960" s="39"/>
      <c r="X1960" s="39"/>
    </row>
    <row r="1961" spans="21:24" x14ac:dyDescent="0.2">
      <c r="U1961" s="39"/>
      <c r="W1961" s="39"/>
      <c r="X1961" s="39"/>
    </row>
    <row r="1962" spans="21:24" x14ac:dyDescent="0.2">
      <c r="U1962" s="39"/>
      <c r="W1962" s="39"/>
      <c r="X1962" s="39"/>
    </row>
    <row r="1963" spans="21:24" x14ac:dyDescent="0.2">
      <c r="U1963" s="39"/>
      <c r="W1963" s="39"/>
      <c r="X1963" s="39"/>
    </row>
    <row r="1964" spans="21:24" x14ac:dyDescent="0.2">
      <c r="U1964" s="39"/>
      <c r="W1964" s="39"/>
      <c r="X1964" s="39"/>
    </row>
    <row r="1965" spans="21:24" x14ac:dyDescent="0.2">
      <c r="U1965" s="39"/>
      <c r="W1965" s="39"/>
      <c r="X1965" s="39"/>
    </row>
    <row r="1966" spans="21:24" x14ac:dyDescent="0.2">
      <c r="U1966" s="39"/>
      <c r="W1966" s="39"/>
      <c r="X1966" s="39"/>
    </row>
    <row r="1967" spans="21:24" x14ac:dyDescent="0.2">
      <c r="U1967" s="39"/>
      <c r="W1967" s="39"/>
      <c r="X1967" s="39"/>
    </row>
    <row r="1968" spans="21:24" x14ac:dyDescent="0.2">
      <c r="U1968" s="39"/>
      <c r="W1968" s="39"/>
      <c r="X1968" s="39"/>
    </row>
    <row r="1969" spans="21:24" x14ac:dyDescent="0.2">
      <c r="U1969" s="39"/>
      <c r="W1969" s="39"/>
      <c r="X1969" s="39"/>
    </row>
    <row r="1970" spans="21:24" x14ac:dyDescent="0.2">
      <c r="U1970" s="39"/>
      <c r="W1970" s="39"/>
      <c r="X1970" s="39"/>
    </row>
    <row r="1971" spans="21:24" x14ac:dyDescent="0.2">
      <c r="U1971" s="39"/>
      <c r="W1971" s="39"/>
      <c r="X1971" s="39"/>
    </row>
    <row r="1972" spans="21:24" x14ac:dyDescent="0.2">
      <c r="U1972" s="39"/>
      <c r="W1972" s="39"/>
      <c r="X1972" s="39"/>
    </row>
    <row r="1973" spans="21:24" x14ac:dyDescent="0.2">
      <c r="U1973" s="39"/>
      <c r="W1973" s="39"/>
      <c r="X1973" s="39"/>
    </row>
    <row r="1974" spans="21:24" x14ac:dyDescent="0.2">
      <c r="U1974" s="39"/>
      <c r="W1974" s="39"/>
      <c r="X1974" s="39"/>
    </row>
    <row r="1975" spans="21:24" x14ac:dyDescent="0.2">
      <c r="U1975" s="39"/>
      <c r="W1975" s="39"/>
      <c r="X1975" s="39"/>
    </row>
    <row r="1976" spans="21:24" x14ac:dyDescent="0.2">
      <c r="U1976" s="39"/>
      <c r="W1976" s="39"/>
      <c r="X1976" s="39"/>
    </row>
    <row r="1977" spans="21:24" x14ac:dyDescent="0.2">
      <c r="U1977" s="39"/>
      <c r="W1977" s="39"/>
      <c r="X1977" s="39"/>
    </row>
    <row r="1978" spans="21:24" x14ac:dyDescent="0.2">
      <c r="U1978" s="39"/>
      <c r="W1978" s="39"/>
      <c r="X1978" s="39"/>
    </row>
    <row r="1979" spans="21:24" x14ac:dyDescent="0.2">
      <c r="U1979" s="39"/>
      <c r="W1979" s="39"/>
      <c r="X1979" s="39"/>
    </row>
    <row r="1980" spans="21:24" x14ac:dyDescent="0.2">
      <c r="U1980" s="39"/>
      <c r="W1980" s="39"/>
      <c r="X1980" s="39"/>
    </row>
    <row r="1981" spans="21:24" x14ac:dyDescent="0.2">
      <c r="U1981" s="39"/>
      <c r="W1981" s="39"/>
      <c r="X1981" s="39"/>
    </row>
    <row r="1982" spans="21:24" x14ac:dyDescent="0.2">
      <c r="U1982" s="39"/>
      <c r="W1982" s="39"/>
      <c r="X1982" s="39"/>
    </row>
    <row r="1983" spans="21:24" x14ac:dyDescent="0.2">
      <c r="U1983" s="39"/>
      <c r="W1983" s="39"/>
      <c r="X1983" s="39"/>
    </row>
    <row r="1984" spans="21:24" x14ac:dyDescent="0.2">
      <c r="U1984" s="39"/>
      <c r="W1984" s="39"/>
      <c r="X1984" s="39"/>
    </row>
    <row r="1985" spans="21:24" x14ac:dyDescent="0.2">
      <c r="U1985" s="39"/>
      <c r="W1985" s="39"/>
      <c r="X1985" s="39"/>
    </row>
    <row r="1986" spans="21:24" x14ac:dyDescent="0.2">
      <c r="U1986" s="39"/>
      <c r="W1986" s="39"/>
      <c r="X1986" s="39"/>
    </row>
    <row r="1987" spans="21:24" x14ac:dyDescent="0.2">
      <c r="U1987" s="39"/>
      <c r="W1987" s="39"/>
      <c r="X1987" s="39"/>
    </row>
    <row r="1988" spans="21:24" x14ac:dyDescent="0.2">
      <c r="U1988" s="39"/>
      <c r="W1988" s="39"/>
      <c r="X1988" s="39"/>
    </row>
    <row r="1989" spans="21:24" x14ac:dyDescent="0.2">
      <c r="U1989" s="39"/>
      <c r="W1989" s="39"/>
      <c r="X1989" s="39"/>
    </row>
    <row r="1990" spans="21:24" x14ac:dyDescent="0.2">
      <c r="U1990" s="39"/>
      <c r="W1990" s="39"/>
      <c r="X1990" s="39"/>
    </row>
    <row r="1991" spans="21:24" x14ac:dyDescent="0.2">
      <c r="U1991" s="39"/>
      <c r="W1991" s="39"/>
      <c r="X1991" s="39"/>
    </row>
    <row r="1992" spans="21:24" x14ac:dyDescent="0.2">
      <c r="U1992" s="39"/>
      <c r="W1992" s="39"/>
      <c r="X1992" s="39"/>
    </row>
    <row r="1993" spans="21:24" x14ac:dyDescent="0.2">
      <c r="U1993" s="39"/>
      <c r="W1993" s="39"/>
      <c r="X1993" s="39"/>
    </row>
    <row r="1994" spans="21:24" x14ac:dyDescent="0.2">
      <c r="U1994" s="39"/>
      <c r="W1994" s="39"/>
      <c r="X1994" s="39"/>
    </row>
    <row r="1995" spans="21:24" x14ac:dyDescent="0.2">
      <c r="U1995" s="39"/>
      <c r="W1995" s="39"/>
      <c r="X1995" s="39"/>
    </row>
    <row r="1996" spans="21:24" x14ac:dyDescent="0.2">
      <c r="U1996" s="39"/>
      <c r="W1996" s="39"/>
      <c r="X1996" s="39"/>
    </row>
    <row r="1997" spans="21:24" x14ac:dyDescent="0.2">
      <c r="U1997" s="39"/>
      <c r="W1997" s="39"/>
      <c r="X1997" s="39"/>
    </row>
    <row r="1998" spans="21:24" x14ac:dyDescent="0.2">
      <c r="U1998" s="39"/>
      <c r="W1998" s="39"/>
      <c r="X1998" s="39"/>
    </row>
    <row r="1999" spans="21:24" x14ac:dyDescent="0.2">
      <c r="U1999" s="39"/>
      <c r="W1999" s="39"/>
      <c r="X1999" s="39"/>
    </row>
    <row r="2000" spans="21:24" x14ac:dyDescent="0.2">
      <c r="U2000" s="39"/>
      <c r="W2000" s="39"/>
      <c r="X2000" s="39"/>
    </row>
    <row r="2001" spans="21:24" x14ac:dyDescent="0.2">
      <c r="U2001" s="39"/>
      <c r="W2001" s="39"/>
      <c r="X2001" s="39"/>
    </row>
    <row r="2002" spans="21:24" x14ac:dyDescent="0.2">
      <c r="U2002" s="39"/>
      <c r="W2002" s="39"/>
      <c r="X2002" s="39"/>
    </row>
    <row r="2003" spans="21:24" x14ac:dyDescent="0.2">
      <c r="U2003" s="39"/>
      <c r="W2003" s="39"/>
      <c r="X2003" s="39"/>
    </row>
    <row r="2004" spans="21:24" x14ac:dyDescent="0.2">
      <c r="U2004" s="39"/>
      <c r="W2004" s="39"/>
      <c r="X2004" s="39"/>
    </row>
    <row r="2005" spans="21:24" x14ac:dyDescent="0.2">
      <c r="U2005" s="39"/>
      <c r="W2005" s="39"/>
      <c r="X2005" s="39"/>
    </row>
    <row r="2006" spans="21:24" x14ac:dyDescent="0.2">
      <c r="U2006" s="39"/>
      <c r="W2006" s="39"/>
      <c r="X2006" s="39"/>
    </row>
    <row r="2007" spans="21:24" x14ac:dyDescent="0.2">
      <c r="U2007" s="39"/>
      <c r="W2007" s="39"/>
      <c r="X2007" s="39"/>
    </row>
    <row r="2008" spans="21:24" x14ac:dyDescent="0.2">
      <c r="U2008" s="39"/>
      <c r="W2008" s="39"/>
      <c r="X2008" s="39"/>
    </row>
    <row r="2009" spans="21:24" x14ac:dyDescent="0.2">
      <c r="U2009" s="39"/>
      <c r="W2009" s="39"/>
      <c r="X2009" s="39"/>
    </row>
    <row r="2010" spans="21:24" x14ac:dyDescent="0.2">
      <c r="U2010" s="39"/>
      <c r="W2010" s="39"/>
      <c r="X2010" s="39"/>
    </row>
    <row r="2011" spans="21:24" x14ac:dyDescent="0.2">
      <c r="U2011" s="39"/>
      <c r="W2011" s="39"/>
      <c r="X2011" s="39"/>
    </row>
    <row r="2012" spans="21:24" x14ac:dyDescent="0.2">
      <c r="U2012" s="39"/>
      <c r="W2012" s="39"/>
      <c r="X2012" s="39"/>
    </row>
    <row r="2013" spans="21:24" x14ac:dyDescent="0.2">
      <c r="U2013" s="39"/>
      <c r="W2013" s="39"/>
      <c r="X2013" s="39"/>
    </row>
    <row r="2014" spans="21:24" x14ac:dyDescent="0.2">
      <c r="U2014" s="39"/>
      <c r="W2014" s="39"/>
      <c r="X2014" s="39"/>
    </row>
    <row r="2015" spans="21:24" x14ac:dyDescent="0.2">
      <c r="U2015" s="39"/>
      <c r="W2015" s="39"/>
      <c r="X2015" s="39"/>
    </row>
    <row r="2016" spans="21:24" x14ac:dyDescent="0.2">
      <c r="U2016" s="39"/>
      <c r="W2016" s="39"/>
      <c r="X2016" s="39"/>
    </row>
    <row r="2017" spans="21:24" x14ac:dyDescent="0.2">
      <c r="U2017" s="39"/>
      <c r="W2017" s="39"/>
      <c r="X2017" s="39"/>
    </row>
    <row r="2018" spans="21:24" x14ac:dyDescent="0.2">
      <c r="U2018" s="39"/>
      <c r="W2018" s="39"/>
      <c r="X2018" s="39"/>
    </row>
    <row r="2019" spans="21:24" x14ac:dyDescent="0.2">
      <c r="U2019" s="39"/>
      <c r="W2019" s="39"/>
      <c r="X2019" s="39"/>
    </row>
    <row r="2020" spans="21:24" x14ac:dyDescent="0.2">
      <c r="U2020" s="39"/>
      <c r="W2020" s="39"/>
      <c r="X2020" s="39"/>
    </row>
    <row r="2021" spans="21:24" x14ac:dyDescent="0.2">
      <c r="U2021" s="39"/>
      <c r="W2021" s="39"/>
      <c r="X2021" s="39"/>
    </row>
    <row r="2022" spans="21:24" x14ac:dyDescent="0.2">
      <c r="U2022" s="39"/>
      <c r="W2022" s="39"/>
      <c r="X2022" s="39"/>
    </row>
    <row r="2023" spans="21:24" x14ac:dyDescent="0.2">
      <c r="U2023" s="39"/>
      <c r="W2023" s="39"/>
      <c r="X2023" s="39"/>
    </row>
    <row r="2024" spans="21:24" x14ac:dyDescent="0.2">
      <c r="U2024" s="39"/>
      <c r="W2024" s="39"/>
      <c r="X2024" s="39"/>
    </row>
    <row r="2025" spans="21:24" x14ac:dyDescent="0.2">
      <c r="U2025" s="39"/>
      <c r="W2025" s="39"/>
      <c r="X2025" s="39"/>
    </row>
    <row r="2026" spans="21:24" x14ac:dyDescent="0.2">
      <c r="U2026" s="39"/>
      <c r="W2026" s="39"/>
      <c r="X2026" s="39"/>
    </row>
    <row r="2027" spans="21:24" x14ac:dyDescent="0.2">
      <c r="U2027" s="39"/>
      <c r="W2027" s="39"/>
      <c r="X2027" s="39"/>
    </row>
    <row r="2028" spans="21:24" x14ac:dyDescent="0.2">
      <c r="U2028" s="39"/>
      <c r="W2028" s="39"/>
      <c r="X2028" s="39"/>
    </row>
    <row r="2029" spans="21:24" x14ac:dyDescent="0.2">
      <c r="U2029" s="39"/>
      <c r="W2029" s="39"/>
      <c r="X2029" s="39"/>
    </row>
    <row r="2030" spans="21:24" x14ac:dyDescent="0.2">
      <c r="U2030" s="39"/>
      <c r="W2030" s="39"/>
      <c r="X2030" s="39"/>
    </row>
    <row r="2031" spans="21:24" x14ac:dyDescent="0.2">
      <c r="U2031" s="39"/>
      <c r="W2031" s="39"/>
      <c r="X2031" s="39"/>
    </row>
    <row r="2032" spans="21:24" x14ac:dyDescent="0.2">
      <c r="U2032" s="39"/>
      <c r="W2032" s="39"/>
      <c r="X2032" s="39"/>
    </row>
    <row r="2033" spans="21:24" x14ac:dyDescent="0.2">
      <c r="U2033" s="39"/>
      <c r="W2033" s="39"/>
      <c r="X2033" s="39"/>
    </row>
    <row r="2034" spans="21:24" x14ac:dyDescent="0.2">
      <c r="U2034" s="39"/>
      <c r="W2034" s="39"/>
      <c r="X2034" s="39"/>
    </row>
    <row r="2035" spans="21:24" x14ac:dyDescent="0.2">
      <c r="U2035" s="39"/>
      <c r="W2035" s="39"/>
      <c r="X2035" s="39"/>
    </row>
    <row r="2036" spans="21:24" x14ac:dyDescent="0.2">
      <c r="U2036" s="39"/>
      <c r="W2036" s="39"/>
      <c r="X2036" s="39"/>
    </row>
    <row r="2037" spans="21:24" x14ac:dyDescent="0.2">
      <c r="U2037" s="39"/>
      <c r="W2037" s="39"/>
      <c r="X2037" s="39"/>
    </row>
    <row r="2038" spans="21:24" x14ac:dyDescent="0.2">
      <c r="U2038" s="39"/>
      <c r="W2038" s="39"/>
      <c r="X2038" s="39"/>
    </row>
    <row r="2039" spans="21:24" x14ac:dyDescent="0.2">
      <c r="U2039" s="39"/>
      <c r="W2039" s="39"/>
      <c r="X2039" s="39"/>
    </row>
    <row r="2040" spans="21:24" x14ac:dyDescent="0.2">
      <c r="U2040" s="39"/>
      <c r="W2040" s="39"/>
      <c r="X2040" s="39"/>
    </row>
    <row r="2041" spans="21:24" x14ac:dyDescent="0.2">
      <c r="U2041" s="39"/>
      <c r="W2041" s="39"/>
      <c r="X2041" s="39"/>
    </row>
    <row r="2042" spans="21:24" x14ac:dyDescent="0.2">
      <c r="U2042" s="39"/>
      <c r="W2042" s="39"/>
      <c r="X2042" s="39"/>
    </row>
    <row r="2043" spans="21:24" x14ac:dyDescent="0.2">
      <c r="U2043" s="39"/>
      <c r="W2043" s="39"/>
      <c r="X2043" s="39"/>
    </row>
    <row r="2044" spans="21:24" x14ac:dyDescent="0.2">
      <c r="U2044" s="39"/>
      <c r="W2044" s="39"/>
      <c r="X2044" s="39"/>
    </row>
    <row r="2045" spans="21:24" x14ac:dyDescent="0.2">
      <c r="U2045" s="39"/>
      <c r="W2045" s="39"/>
      <c r="X2045" s="39"/>
    </row>
    <row r="2046" spans="21:24" x14ac:dyDescent="0.2">
      <c r="U2046" s="39"/>
      <c r="W2046" s="39"/>
      <c r="X2046" s="39"/>
    </row>
    <row r="2047" spans="21:24" x14ac:dyDescent="0.2">
      <c r="U2047" s="39"/>
      <c r="W2047" s="39"/>
      <c r="X2047" s="39"/>
    </row>
    <row r="2048" spans="21:24" x14ac:dyDescent="0.2">
      <c r="U2048" s="39"/>
      <c r="W2048" s="39"/>
      <c r="X2048" s="39"/>
    </row>
    <row r="2049" spans="21:24" x14ac:dyDescent="0.2">
      <c r="U2049" s="39"/>
      <c r="W2049" s="39"/>
      <c r="X2049" s="39"/>
    </row>
    <row r="2050" spans="21:24" x14ac:dyDescent="0.2">
      <c r="U2050" s="39"/>
      <c r="W2050" s="39"/>
      <c r="X2050" s="39"/>
    </row>
    <row r="2051" spans="21:24" x14ac:dyDescent="0.2">
      <c r="U2051" s="39"/>
      <c r="W2051" s="39"/>
      <c r="X2051" s="39"/>
    </row>
    <row r="2052" spans="21:24" x14ac:dyDescent="0.2">
      <c r="U2052" s="39"/>
      <c r="W2052" s="39"/>
      <c r="X2052" s="39"/>
    </row>
    <row r="2053" spans="21:24" x14ac:dyDescent="0.2">
      <c r="U2053" s="39"/>
      <c r="W2053" s="39"/>
      <c r="X2053" s="39"/>
    </row>
    <row r="2054" spans="21:24" x14ac:dyDescent="0.2">
      <c r="U2054" s="39"/>
      <c r="W2054" s="39"/>
      <c r="X2054" s="39"/>
    </row>
    <row r="2055" spans="21:24" x14ac:dyDescent="0.2">
      <c r="U2055" s="39"/>
      <c r="W2055" s="39"/>
      <c r="X2055" s="39"/>
    </row>
    <row r="2056" spans="21:24" x14ac:dyDescent="0.2">
      <c r="U2056" s="39"/>
      <c r="W2056" s="39"/>
      <c r="X2056" s="39"/>
    </row>
    <row r="2057" spans="21:24" x14ac:dyDescent="0.2">
      <c r="U2057" s="39"/>
      <c r="W2057" s="39"/>
      <c r="X2057" s="39"/>
    </row>
    <row r="2058" spans="21:24" x14ac:dyDescent="0.2">
      <c r="U2058" s="39"/>
      <c r="W2058" s="39"/>
      <c r="X2058" s="39"/>
    </row>
    <row r="2059" spans="21:24" x14ac:dyDescent="0.2">
      <c r="U2059" s="39"/>
      <c r="W2059" s="39"/>
      <c r="X2059" s="39"/>
    </row>
    <row r="2060" spans="21:24" x14ac:dyDescent="0.2">
      <c r="U2060" s="39"/>
      <c r="W2060" s="39"/>
      <c r="X2060" s="39"/>
    </row>
    <row r="2061" spans="21:24" x14ac:dyDescent="0.2">
      <c r="U2061" s="39"/>
      <c r="W2061" s="39"/>
      <c r="X2061" s="39"/>
    </row>
    <row r="2062" spans="21:24" x14ac:dyDescent="0.2">
      <c r="U2062" s="39"/>
      <c r="W2062" s="39"/>
      <c r="X2062" s="39"/>
    </row>
    <row r="2063" spans="21:24" x14ac:dyDescent="0.2">
      <c r="U2063" s="39"/>
      <c r="W2063" s="39"/>
      <c r="X2063" s="39"/>
    </row>
    <row r="2064" spans="21:24" x14ac:dyDescent="0.2">
      <c r="U2064" s="39"/>
      <c r="W2064" s="39"/>
      <c r="X2064" s="39"/>
    </row>
    <row r="2065" spans="21:24" x14ac:dyDescent="0.2">
      <c r="U2065" s="39"/>
      <c r="W2065" s="39"/>
      <c r="X2065" s="39"/>
    </row>
    <row r="2066" spans="21:24" x14ac:dyDescent="0.2">
      <c r="U2066" s="39"/>
      <c r="W2066" s="39"/>
      <c r="X2066" s="39"/>
    </row>
    <row r="2067" spans="21:24" x14ac:dyDescent="0.2">
      <c r="U2067" s="39"/>
      <c r="W2067" s="39"/>
      <c r="X2067" s="39"/>
    </row>
    <row r="2068" spans="21:24" x14ac:dyDescent="0.2">
      <c r="U2068" s="39"/>
      <c r="W2068" s="39"/>
      <c r="X2068" s="39"/>
    </row>
    <row r="2069" spans="21:24" x14ac:dyDescent="0.2">
      <c r="U2069" s="39"/>
      <c r="W2069" s="39"/>
      <c r="X2069" s="39"/>
    </row>
    <row r="2070" spans="21:24" x14ac:dyDescent="0.2">
      <c r="U2070" s="39"/>
      <c r="W2070" s="39"/>
      <c r="X2070" s="39"/>
    </row>
    <row r="2071" spans="21:24" x14ac:dyDescent="0.2">
      <c r="U2071" s="39"/>
      <c r="W2071" s="39"/>
      <c r="X2071" s="39"/>
    </row>
    <row r="2072" spans="21:24" x14ac:dyDescent="0.2">
      <c r="U2072" s="39"/>
      <c r="W2072" s="39"/>
      <c r="X2072" s="39"/>
    </row>
    <row r="2073" spans="21:24" x14ac:dyDescent="0.2">
      <c r="U2073" s="39"/>
      <c r="W2073" s="39"/>
      <c r="X2073" s="39"/>
    </row>
    <row r="2074" spans="21:24" x14ac:dyDescent="0.2">
      <c r="U2074" s="39"/>
      <c r="W2074" s="39"/>
      <c r="X2074" s="39"/>
    </row>
    <row r="2075" spans="21:24" x14ac:dyDescent="0.2">
      <c r="U2075" s="39"/>
      <c r="W2075" s="39"/>
      <c r="X2075" s="39"/>
    </row>
    <row r="2076" spans="21:24" x14ac:dyDescent="0.2">
      <c r="U2076" s="39"/>
      <c r="W2076" s="39"/>
      <c r="X2076" s="39"/>
    </row>
    <row r="2077" spans="21:24" x14ac:dyDescent="0.2">
      <c r="U2077" s="39"/>
      <c r="W2077" s="39"/>
      <c r="X2077" s="39"/>
    </row>
    <row r="2078" spans="21:24" x14ac:dyDescent="0.2">
      <c r="U2078" s="39"/>
      <c r="W2078" s="39"/>
      <c r="X2078" s="39"/>
    </row>
    <row r="2079" spans="21:24" x14ac:dyDescent="0.2">
      <c r="U2079" s="39"/>
      <c r="W2079" s="39"/>
      <c r="X2079" s="39"/>
    </row>
    <row r="2080" spans="21:24" x14ac:dyDescent="0.2">
      <c r="U2080" s="39"/>
      <c r="W2080" s="39"/>
      <c r="X2080" s="39"/>
    </row>
    <row r="2081" spans="21:24" x14ac:dyDescent="0.2">
      <c r="U2081" s="39"/>
      <c r="W2081" s="39"/>
      <c r="X2081" s="39"/>
    </row>
    <row r="2082" spans="21:24" x14ac:dyDescent="0.2">
      <c r="U2082" s="39"/>
      <c r="W2082" s="39"/>
      <c r="X2082" s="39"/>
    </row>
    <row r="2083" spans="21:24" x14ac:dyDescent="0.2">
      <c r="U2083" s="39"/>
      <c r="W2083" s="39"/>
      <c r="X2083" s="39"/>
    </row>
    <row r="2084" spans="21:24" x14ac:dyDescent="0.2">
      <c r="U2084" s="39"/>
      <c r="W2084" s="39"/>
      <c r="X2084" s="39"/>
    </row>
    <row r="2085" spans="21:24" x14ac:dyDescent="0.2">
      <c r="U2085" s="39"/>
      <c r="W2085" s="39"/>
      <c r="X2085" s="39"/>
    </row>
    <row r="2086" spans="21:24" x14ac:dyDescent="0.2">
      <c r="U2086" s="39"/>
      <c r="W2086" s="39"/>
      <c r="X2086" s="39"/>
    </row>
    <row r="2087" spans="21:24" x14ac:dyDescent="0.2">
      <c r="U2087" s="39"/>
      <c r="W2087" s="39"/>
      <c r="X2087" s="39"/>
    </row>
    <row r="2088" spans="21:24" x14ac:dyDescent="0.2">
      <c r="U2088" s="39"/>
      <c r="W2088" s="39"/>
      <c r="X2088" s="39"/>
    </row>
    <row r="2089" spans="21:24" x14ac:dyDescent="0.2">
      <c r="U2089" s="39"/>
      <c r="W2089" s="39"/>
      <c r="X2089" s="39"/>
    </row>
    <row r="2090" spans="21:24" x14ac:dyDescent="0.2">
      <c r="U2090" s="39"/>
      <c r="W2090" s="39"/>
      <c r="X2090" s="39"/>
    </row>
    <row r="2091" spans="21:24" x14ac:dyDescent="0.2">
      <c r="U2091" s="39"/>
      <c r="W2091" s="39"/>
      <c r="X2091" s="39"/>
    </row>
    <row r="2092" spans="21:24" x14ac:dyDescent="0.2">
      <c r="U2092" s="39"/>
      <c r="W2092" s="39"/>
      <c r="X2092" s="39"/>
    </row>
    <row r="2093" spans="21:24" x14ac:dyDescent="0.2">
      <c r="U2093" s="39"/>
      <c r="W2093" s="39"/>
      <c r="X2093" s="39"/>
    </row>
    <row r="2094" spans="21:24" x14ac:dyDescent="0.2">
      <c r="U2094" s="39"/>
      <c r="W2094" s="39"/>
      <c r="X2094" s="39"/>
    </row>
    <row r="2095" spans="21:24" x14ac:dyDescent="0.2">
      <c r="U2095" s="39"/>
      <c r="W2095" s="39"/>
      <c r="X2095" s="39"/>
    </row>
    <row r="2096" spans="21:24" x14ac:dyDescent="0.2">
      <c r="U2096" s="39"/>
      <c r="W2096" s="39"/>
      <c r="X2096" s="39"/>
    </row>
    <row r="2097" spans="21:24" x14ac:dyDescent="0.2">
      <c r="U2097" s="39"/>
      <c r="W2097" s="39"/>
      <c r="X2097" s="39"/>
    </row>
    <row r="2098" spans="21:24" x14ac:dyDescent="0.2">
      <c r="U2098" s="39"/>
      <c r="W2098" s="39"/>
      <c r="X2098" s="39"/>
    </row>
    <row r="2099" spans="21:24" x14ac:dyDescent="0.2">
      <c r="U2099" s="39"/>
      <c r="W2099" s="39"/>
      <c r="X2099" s="39"/>
    </row>
    <row r="2100" spans="21:24" x14ac:dyDescent="0.2">
      <c r="U2100" s="39"/>
      <c r="W2100" s="39"/>
      <c r="X2100" s="39"/>
    </row>
    <row r="2101" spans="21:24" x14ac:dyDescent="0.2">
      <c r="U2101" s="39"/>
      <c r="W2101" s="39"/>
      <c r="X2101" s="39"/>
    </row>
    <row r="2102" spans="21:24" x14ac:dyDescent="0.2">
      <c r="U2102" s="39"/>
      <c r="W2102" s="39"/>
      <c r="X2102" s="39"/>
    </row>
    <row r="2103" spans="21:24" x14ac:dyDescent="0.2">
      <c r="U2103" s="39"/>
      <c r="W2103" s="39"/>
      <c r="X2103" s="39"/>
    </row>
    <row r="2104" spans="21:24" x14ac:dyDescent="0.2">
      <c r="U2104" s="39"/>
      <c r="W2104" s="39"/>
      <c r="X2104" s="39"/>
    </row>
    <row r="2105" spans="21:24" x14ac:dyDescent="0.2">
      <c r="U2105" s="39"/>
      <c r="W2105" s="39"/>
      <c r="X2105" s="39"/>
    </row>
    <row r="2106" spans="21:24" x14ac:dyDescent="0.2">
      <c r="U2106" s="39"/>
      <c r="W2106" s="39"/>
      <c r="X2106" s="39"/>
    </row>
    <row r="2107" spans="21:24" x14ac:dyDescent="0.2">
      <c r="U2107" s="39"/>
      <c r="W2107" s="39"/>
      <c r="X2107" s="39"/>
    </row>
    <row r="2108" spans="21:24" x14ac:dyDescent="0.2">
      <c r="U2108" s="39"/>
      <c r="W2108" s="39"/>
      <c r="X2108" s="39"/>
    </row>
    <row r="2109" spans="21:24" x14ac:dyDescent="0.2">
      <c r="U2109" s="39"/>
      <c r="W2109" s="39"/>
      <c r="X2109" s="39"/>
    </row>
    <row r="2110" spans="21:24" x14ac:dyDescent="0.2">
      <c r="U2110" s="39"/>
      <c r="W2110" s="39"/>
      <c r="X2110" s="39"/>
    </row>
    <row r="2111" spans="21:24" x14ac:dyDescent="0.2">
      <c r="U2111" s="39"/>
      <c r="W2111" s="39"/>
      <c r="X2111" s="39"/>
    </row>
    <row r="2112" spans="21:24" x14ac:dyDescent="0.2">
      <c r="U2112" s="39"/>
      <c r="W2112" s="39"/>
      <c r="X2112" s="39"/>
    </row>
    <row r="2113" spans="21:24" x14ac:dyDescent="0.2">
      <c r="U2113" s="39"/>
      <c r="W2113" s="39"/>
      <c r="X2113" s="39"/>
    </row>
    <row r="2114" spans="21:24" x14ac:dyDescent="0.2">
      <c r="U2114" s="39"/>
      <c r="W2114" s="39"/>
      <c r="X2114" s="39"/>
    </row>
    <row r="2115" spans="21:24" x14ac:dyDescent="0.2">
      <c r="U2115" s="39"/>
      <c r="W2115" s="39"/>
      <c r="X2115" s="39"/>
    </row>
    <row r="2116" spans="21:24" x14ac:dyDescent="0.2">
      <c r="U2116" s="39"/>
      <c r="W2116" s="39"/>
      <c r="X2116" s="39"/>
    </row>
    <row r="2117" spans="21:24" x14ac:dyDescent="0.2">
      <c r="U2117" s="39"/>
      <c r="W2117" s="39"/>
      <c r="X2117" s="39"/>
    </row>
    <row r="2118" spans="21:24" x14ac:dyDescent="0.2">
      <c r="U2118" s="39"/>
      <c r="W2118" s="39"/>
      <c r="X2118" s="39"/>
    </row>
    <row r="2119" spans="21:24" x14ac:dyDescent="0.2">
      <c r="U2119" s="39"/>
      <c r="W2119" s="39"/>
      <c r="X2119" s="39"/>
    </row>
    <row r="2120" spans="21:24" x14ac:dyDescent="0.2">
      <c r="U2120" s="39"/>
      <c r="W2120" s="39"/>
      <c r="X2120" s="39"/>
    </row>
    <row r="2121" spans="21:24" x14ac:dyDescent="0.2">
      <c r="U2121" s="39"/>
      <c r="W2121" s="39"/>
      <c r="X2121" s="39"/>
    </row>
    <row r="2122" spans="21:24" x14ac:dyDescent="0.2">
      <c r="U2122" s="39"/>
      <c r="W2122" s="39"/>
      <c r="X2122" s="39"/>
    </row>
    <row r="2123" spans="21:24" x14ac:dyDescent="0.2">
      <c r="U2123" s="39"/>
      <c r="W2123" s="39"/>
      <c r="X2123" s="39"/>
    </row>
    <row r="2124" spans="21:24" x14ac:dyDescent="0.2">
      <c r="U2124" s="39"/>
      <c r="W2124" s="39"/>
      <c r="X2124" s="39"/>
    </row>
    <row r="2125" spans="21:24" x14ac:dyDescent="0.2">
      <c r="U2125" s="39"/>
      <c r="W2125" s="39"/>
      <c r="X2125" s="39"/>
    </row>
    <row r="2126" spans="21:24" x14ac:dyDescent="0.2">
      <c r="U2126" s="39"/>
      <c r="W2126" s="39"/>
      <c r="X2126" s="39"/>
    </row>
    <row r="2127" spans="21:24" x14ac:dyDescent="0.2">
      <c r="U2127" s="39"/>
      <c r="W2127" s="39"/>
      <c r="X2127" s="39"/>
    </row>
    <row r="2128" spans="21:24" x14ac:dyDescent="0.2">
      <c r="U2128" s="39"/>
      <c r="W2128" s="39"/>
      <c r="X2128" s="39"/>
    </row>
    <row r="2129" spans="21:24" x14ac:dyDescent="0.2">
      <c r="U2129" s="39"/>
      <c r="W2129" s="39"/>
      <c r="X2129" s="39"/>
    </row>
    <row r="2130" spans="21:24" x14ac:dyDescent="0.2">
      <c r="U2130" s="39"/>
      <c r="W2130" s="39"/>
      <c r="X2130" s="39"/>
    </row>
    <row r="2131" spans="21:24" x14ac:dyDescent="0.2">
      <c r="U2131" s="39"/>
      <c r="W2131" s="39"/>
      <c r="X2131" s="39"/>
    </row>
    <row r="2132" spans="21:24" x14ac:dyDescent="0.2">
      <c r="U2132" s="39"/>
      <c r="W2132" s="39"/>
      <c r="X2132" s="39"/>
    </row>
    <row r="2133" spans="21:24" x14ac:dyDescent="0.2">
      <c r="U2133" s="39"/>
      <c r="W2133" s="39"/>
      <c r="X2133" s="39"/>
    </row>
    <row r="2134" spans="21:24" x14ac:dyDescent="0.2">
      <c r="U2134" s="39"/>
      <c r="W2134" s="39"/>
      <c r="X2134" s="39"/>
    </row>
    <row r="2135" spans="21:24" x14ac:dyDescent="0.2">
      <c r="U2135" s="39"/>
      <c r="W2135" s="39"/>
      <c r="X2135" s="39"/>
    </row>
    <row r="2136" spans="21:24" x14ac:dyDescent="0.2">
      <c r="U2136" s="39"/>
      <c r="W2136" s="39"/>
      <c r="X2136" s="39"/>
    </row>
    <row r="2137" spans="21:24" x14ac:dyDescent="0.2">
      <c r="U2137" s="39"/>
      <c r="W2137" s="39"/>
      <c r="X2137" s="39"/>
    </row>
    <row r="2138" spans="21:24" x14ac:dyDescent="0.2">
      <c r="U2138" s="39"/>
      <c r="W2138" s="39"/>
      <c r="X2138" s="39"/>
    </row>
    <row r="2139" spans="21:24" x14ac:dyDescent="0.2">
      <c r="U2139" s="39"/>
      <c r="W2139" s="39"/>
      <c r="X2139" s="39"/>
    </row>
    <row r="2140" spans="21:24" x14ac:dyDescent="0.2">
      <c r="U2140" s="39"/>
      <c r="W2140" s="39"/>
      <c r="X2140" s="39"/>
    </row>
    <row r="2141" spans="21:24" x14ac:dyDescent="0.2">
      <c r="U2141" s="39"/>
      <c r="W2141" s="39"/>
      <c r="X2141" s="39"/>
    </row>
    <row r="2142" spans="21:24" x14ac:dyDescent="0.2">
      <c r="U2142" s="39"/>
      <c r="W2142" s="39"/>
      <c r="X2142" s="39"/>
    </row>
    <row r="2143" spans="21:24" x14ac:dyDescent="0.2">
      <c r="U2143" s="39"/>
      <c r="W2143" s="39"/>
      <c r="X2143" s="39"/>
    </row>
    <row r="2144" spans="21:24" x14ac:dyDescent="0.2">
      <c r="U2144" s="39"/>
      <c r="W2144" s="39"/>
      <c r="X2144" s="39"/>
    </row>
    <row r="2145" spans="21:24" x14ac:dyDescent="0.2">
      <c r="U2145" s="39"/>
      <c r="W2145" s="39"/>
      <c r="X2145" s="39"/>
    </row>
    <row r="2146" spans="21:24" x14ac:dyDescent="0.2">
      <c r="U2146" s="39"/>
      <c r="W2146" s="39"/>
      <c r="X2146" s="39"/>
    </row>
    <row r="2147" spans="21:24" x14ac:dyDescent="0.2">
      <c r="U2147" s="39"/>
      <c r="W2147" s="39"/>
      <c r="X2147" s="39"/>
    </row>
    <row r="2148" spans="21:24" x14ac:dyDescent="0.2">
      <c r="U2148" s="39"/>
      <c r="W2148" s="39"/>
      <c r="X2148" s="39"/>
    </row>
    <row r="2149" spans="21:24" x14ac:dyDescent="0.2">
      <c r="U2149" s="39"/>
      <c r="W2149" s="39"/>
      <c r="X2149" s="39"/>
    </row>
    <row r="2150" spans="21:24" x14ac:dyDescent="0.2">
      <c r="U2150" s="39"/>
      <c r="W2150" s="39"/>
      <c r="X2150" s="39"/>
    </row>
    <row r="2151" spans="21:24" x14ac:dyDescent="0.2">
      <c r="U2151" s="39"/>
      <c r="W2151" s="39"/>
      <c r="X2151" s="39"/>
    </row>
    <row r="2152" spans="21:24" x14ac:dyDescent="0.2">
      <c r="U2152" s="39"/>
      <c r="W2152" s="39"/>
      <c r="X2152" s="39"/>
    </row>
    <row r="2153" spans="21:24" x14ac:dyDescent="0.2">
      <c r="U2153" s="39"/>
      <c r="W2153" s="39"/>
      <c r="X2153" s="39"/>
    </row>
    <row r="2154" spans="21:24" x14ac:dyDescent="0.2">
      <c r="U2154" s="39"/>
      <c r="W2154" s="39"/>
      <c r="X2154" s="39"/>
    </row>
    <row r="2155" spans="21:24" x14ac:dyDescent="0.2">
      <c r="U2155" s="39"/>
      <c r="W2155" s="39"/>
      <c r="X2155" s="39"/>
    </row>
    <row r="2156" spans="21:24" x14ac:dyDescent="0.2">
      <c r="U2156" s="39"/>
      <c r="W2156" s="39"/>
      <c r="X2156" s="39"/>
    </row>
    <row r="2157" spans="21:24" x14ac:dyDescent="0.2">
      <c r="U2157" s="39"/>
      <c r="W2157" s="39"/>
      <c r="X2157" s="39"/>
    </row>
    <row r="2158" spans="21:24" x14ac:dyDescent="0.2">
      <c r="U2158" s="39"/>
      <c r="W2158" s="39"/>
      <c r="X2158" s="39"/>
    </row>
    <row r="2159" spans="21:24" x14ac:dyDescent="0.2">
      <c r="U2159" s="39"/>
      <c r="W2159" s="39"/>
      <c r="X2159" s="39"/>
    </row>
    <row r="2160" spans="21:24" x14ac:dyDescent="0.2">
      <c r="U2160" s="39"/>
      <c r="W2160" s="39"/>
      <c r="X2160" s="39"/>
    </row>
    <row r="2161" spans="21:24" x14ac:dyDescent="0.2">
      <c r="U2161" s="39"/>
      <c r="W2161" s="39"/>
      <c r="X2161" s="39"/>
    </row>
    <row r="2162" spans="21:24" x14ac:dyDescent="0.2">
      <c r="U2162" s="39"/>
      <c r="W2162" s="39"/>
      <c r="X2162" s="39"/>
    </row>
    <row r="2163" spans="21:24" x14ac:dyDescent="0.2">
      <c r="U2163" s="39"/>
      <c r="W2163" s="39"/>
      <c r="X2163" s="39"/>
    </row>
    <row r="2164" spans="21:24" x14ac:dyDescent="0.2">
      <c r="U2164" s="39"/>
      <c r="W2164" s="39"/>
      <c r="X2164" s="39"/>
    </row>
    <row r="2165" spans="21:24" x14ac:dyDescent="0.2">
      <c r="U2165" s="39"/>
      <c r="W2165" s="39"/>
      <c r="X2165" s="39"/>
    </row>
    <row r="2166" spans="21:24" x14ac:dyDescent="0.2">
      <c r="U2166" s="39"/>
      <c r="W2166" s="39"/>
      <c r="X2166" s="39"/>
    </row>
    <row r="2167" spans="21:24" x14ac:dyDescent="0.2">
      <c r="U2167" s="39"/>
      <c r="W2167" s="39"/>
      <c r="X2167" s="39"/>
    </row>
    <row r="2168" spans="21:24" x14ac:dyDescent="0.2">
      <c r="U2168" s="39"/>
      <c r="W2168" s="39"/>
      <c r="X2168" s="39"/>
    </row>
    <row r="2169" spans="21:24" x14ac:dyDescent="0.2">
      <c r="U2169" s="39"/>
      <c r="W2169" s="39"/>
      <c r="X2169" s="39"/>
    </row>
    <row r="2170" spans="21:24" x14ac:dyDescent="0.2">
      <c r="U2170" s="39"/>
      <c r="W2170" s="39"/>
      <c r="X2170" s="39"/>
    </row>
    <row r="2171" spans="21:24" x14ac:dyDescent="0.2">
      <c r="U2171" s="39"/>
      <c r="W2171" s="39"/>
      <c r="X2171" s="39"/>
    </row>
    <row r="2172" spans="21:24" x14ac:dyDescent="0.2">
      <c r="U2172" s="39"/>
      <c r="W2172" s="39"/>
      <c r="X2172" s="39"/>
    </row>
    <row r="2173" spans="21:24" x14ac:dyDescent="0.2">
      <c r="U2173" s="39"/>
      <c r="W2173" s="39"/>
      <c r="X2173" s="39"/>
    </row>
    <row r="2174" spans="21:24" x14ac:dyDescent="0.2">
      <c r="U2174" s="39"/>
      <c r="W2174" s="39"/>
      <c r="X2174" s="39"/>
    </row>
    <row r="2175" spans="21:24" x14ac:dyDescent="0.2">
      <c r="U2175" s="39"/>
      <c r="W2175" s="39"/>
      <c r="X2175" s="39"/>
    </row>
    <row r="2176" spans="21:24" x14ac:dyDescent="0.2">
      <c r="U2176" s="39"/>
      <c r="W2176" s="39"/>
      <c r="X2176" s="39"/>
    </row>
    <row r="2177" spans="21:24" x14ac:dyDescent="0.2">
      <c r="U2177" s="39"/>
      <c r="W2177" s="39"/>
      <c r="X2177" s="39"/>
    </row>
    <row r="2178" spans="21:24" x14ac:dyDescent="0.2">
      <c r="U2178" s="39"/>
      <c r="W2178" s="39"/>
      <c r="X2178" s="39"/>
    </row>
    <row r="2179" spans="21:24" x14ac:dyDescent="0.2">
      <c r="U2179" s="39"/>
      <c r="W2179" s="39"/>
      <c r="X2179" s="39"/>
    </row>
    <row r="2180" spans="21:24" x14ac:dyDescent="0.2">
      <c r="U2180" s="39"/>
      <c r="W2180" s="39"/>
      <c r="X2180" s="39"/>
    </row>
    <row r="2181" spans="21:24" x14ac:dyDescent="0.2">
      <c r="U2181" s="39"/>
      <c r="W2181" s="39"/>
      <c r="X2181" s="39"/>
    </row>
    <row r="2182" spans="21:24" x14ac:dyDescent="0.2">
      <c r="U2182" s="39"/>
      <c r="W2182" s="39"/>
      <c r="X2182" s="39"/>
    </row>
    <row r="2183" spans="21:24" x14ac:dyDescent="0.2">
      <c r="U2183" s="39"/>
      <c r="W2183" s="39"/>
      <c r="X2183" s="39"/>
    </row>
    <row r="2184" spans="21:24" x14ac:dyDescent="0.2">
      <c r="U2184" s="39"/>
      <c r="W2184" s="39"/>
      <c r="X2184" s="39"/>
    </row>
    <row r="2185" spans="21:24" x14ac:dyDescent="0.2">
      <c r="U2185" s="39"/>
      <c r="W2185" s="39"/>
      <c r="X2185" s="39"/>
    </row>
    <row r="2186" spans="21:24" x14ac:dyDescent="0.2">
      <c r="U2186" s="39"/>
      <c r="W2186" s="39"/>
      <c r="X2186" s="39"/>
    </row>
    <row r="2187" spans="21:24" x14ac:dyDescent="0.2">
      <c r="U2187" s="39"/>
      <c r="W2187" s="39"/>
      <c r="X2187" s="39"/>
    </row>
    <row r="2188" spans="21:24" x14ac:dyDescent="0.2">
      <c r="U2188" s="39"/>
      <c r="W2188" s="39"/>
      <c r="X2188" s="39"/>
    </row>
    <row r="2189" spans="21:24" x14ac:dyDescent="0.2">
      <c r="U2189" s="39"/>
      <c r="W2189" s="39"/>
      <c r="X2189" s="39"/>
    </row>
    <row r="2190" spans="21:24" x14ac:dyDescent="0.2">
      <c r="U2190" s="39"/>
      <c r="W2190" s="39"/>
      <c r="X2190" s="39"/>
    </row>
    <row r="2191" spans="21:24" x14ac:dyDescent="0.2">
      <c r="U2191" s="39"/>
      <c r="W2191" s="39"/>
      <c r="X2191" s="39"/>
    </row>
    <row r="2192" spans="21:24" x14ac:dyDescent="0.2">
      <c r="U2192" s="39"/>
      <c r="W2192" s="39"/>
      <c r="X2192" s="39"/>
    </row>
    <row r="2193" spans="21:24" x14ac:dyDescent="0.2">
      <c r="U2193" s="39"/>
      <c r="W2193" s="39"/>
      <c r="X2193" s="39"/>
    </row>
    <row r="2194" spans="21:24" x14ac:dyDescent="0.2">
      <c r="U2194" s="39"/>
      <c r="W2194" s="39"/>
      <c r="X2194" s="39"/>
    </row>
    <row r="2195" spans="21:24" x14ac:dyDescent="0.2">
      <c r="U2195" s="39"/>
      <c r="W2195" s="39"/>
      <c r="X2195" s="39"/>
    </row>
    <row r="2196" spans="21:24" x14ac:dyDescent="0.2">
      <c r="U2196" s="39"/>
      <c r="W2196" s="39"/>
      <c r="X2196" s="39"/>
    </row>
    <row r="2197" spans="21:24" x14ac:dyDescent="0.2">
      <c r="U2197" s="39"/>
      <c r="W2197" s="39"/>
      <c r="X2197" s="39"/>
    </row>
    <row r="2198" spans="21:24" x14ac:dyDescent="0.2">
      <c r="U2198" s="39"/>
      <c r="W2198" s="39"/>
      <c r="X2198" s="39"/>
    </row>
    <row r="2199" spans="21:24" x14ac:dyDescent="0.2">
      <c r="U2199" s="39"/>
      <c r="W2199" s="39"/>
      <c r="X2199" s="39"/>
    </row>
    <row r="2200" spans="21:24" x14ac:dyDescent="0.2">
      <c r="U2200" s="39"/>
      <c r="W2200" s="39"/>
      <c r="X2200" s="39"/>
    </row>
    <row r="2201" spans="21:24" x14ac:dyDescent="0.2">
      <c r="U2201" s="39"/>
      <c r="W2201" s="39"/>
      <c r="X2201" s="39"/>
    </row>
    <row r="2202" spans="21:24" x14ac:dyDescent="0.2">
      <c r="U2202" s="39"/>
      <c r="W2202" s="39"/>
      <c r="X2202" s="39"/>
    </row>
    <row r="2203" spans="21:24" x14ac:dyDescent="0.2">
      <c r="U2203" s="39"/>
      <c r="W2203" s="39"/>
      <c r="X2203" s="39"/>
    </row>
    <row r="2204" spans="21:24" x14ac:dyDescent="0.2">
      <c r="U2204" s="39"/>
      <c r="W2204" s="39"/>
      <c r="X2204" s="39"/>
    </row>
    <row r="2205" spans="21:24" x14ac:dyDescent="0.2">
      <c r="U2205" s="39"/>
      <c r="W2205" s="39"/>
      <c r="X2205" s="39"/>
    </row>
    <row r="2206" spans="21:24" x14ac:dyDescent="0.2">
      <c r="U2206" s="39"/>
      <c r="W2206" s="39"/>
      <c r="X2206" s="39"/>
    </row>
    <row r="2207" spans="21:24" x14ac:dyDescent="0.2">
      <c r="U2207" s="39"/>
      <c r="W2207" s="39"/>
      <c r="X2207" s="39"/>
    </row>
    <row r="2208" spans="21:24" x14ac:dyDescent="0.2">
      <c r="U2208" s="39"/>
      <c r="W2208" s="39"/>
      <c r="X2208" s="39"/>
    </row>
    <row r="2209" spans="21:24" x14ac:dyDescent="0.2">
      <c r="U2209" s="39"/>
      <c r="W2209" s="39"/>
      <c r="X2209" s="39"/>
    </row>
    <row r="2210" spans="21:24" x14ac:dyDescent="0.2">
      <c r="U2210" s="39"/>
      <c r="W2210" s="39"/>
      <c r="X2210" s="39"/>
    </row>
    <row r="2211" spans="21:24" x14ac:dyDescent="0.2">
      <c r="U2211" s="39"/>
      <c r="W2211" s="39"/>
      <c r="X2211" s="39"/>
    </row>
    <row r="2212" spans="21:24" x14ac:dyDescent="0.2">
      <c r="U2212" s="39"/>
      <c r="W2212" s="39"/>
      <c r="X2212" s="39"/>
    </row>
    <row r="2213" spans="21:24" x14ac:dyDescent="0.2">
      <c r="U2213" s="39"/>
      <c r="W2213" s="39"/>
      <c r="X2213" s="39"/>
    </row>
    <row r="2214" spans="21:24" x14ac:dyDescent="0.2">
      <c r="U2214" s="39"/>
      <c r="W2214" s="39"/>
      <c r="X2214" s="39"/>
    </row>
    <row r="2215" spans="21:24" x14ac:dyDescent="0.2">
      <c r="U2215" s="39"/>
      <c r="W2215" s="39"/>
      <c r="X2215" s="39"/>
    </row>
    <row r="2216" spans="21:24" x14ac:dyDescent="0.2">
      <c r="U2216" s="39"/>
      <c r="W2216" s="39"/>
      <c r="X2216" s="39"/>
    </row>
    <row r="2217" spans="21:24" x14ac:dyDescent="0.2">
      <c r="U2217" s="39"/>
      <c r="W2217" s="39"/>
      <c r="X2217" s="39"/>
    </row>
    <row r="2218" spans="21:24" x14ac:dyDescent="0.2">
      <c r="U2218" s="39"/>
      <c r="W2218" s="39"/>
      <c r="X2218" s="39"/>
    </row>
    <row r="2219" spans="21:24" x14ac:dyDescent="0.2">
      <c r="U2219" s="39"/>
      <c r="W2219" s="39"/>
      <c r="X2219" s="39"/>
    </row>
    <row r="2220" spans="21:24" x14ac:dyDescent="0.2">
      <c r="U2220" s="39"/>
      <c r="W2220" s="39"/>
      <c r="X2220" s="39"/>
    </row>
    <row r="2221" spans="21:24" x14ac:dyDescent="0.2">
      <c r="U2221" s="39"/>
      <c r="W2221" s="39"/>
      <c r="X2221" s="39"/>
    </row>
    <row r="2222" spans="21:24" x14ac:dyDescent="0.2">
      <c r="U2222" s="39"/>
      <c r="W2222" s="39"/>
      <c r="X2222" s="39"/>
    </row>
    <row r="2223" spans="21:24" x14ac:dyDescent="0.2">
      <c r="U2223" s="39"/>
      <c r="W2223" s="39"/>
      <c r="X2223" s="39"/>
    </row>
    <row r="2224" spans="21:24" x14ac:dyDescent="0.2">
      <c r="U2224" s="39"/>
      <c r="W2224" s="39"/>
      <c r="X2224" s="39"/>
    </row>
    <row r="2225" spans="21:24" x14ac:dyDescent="0.2">
      <c r="U2225" s="39"/>
      <c r="W2225" s="39"/>
      <c r="X2225" s="39"/>
    </row>
    <row r="2226" spans="21:24" x14ac:dyDescent="0.2">
      <c r="U2226" s="39"/>
      <c r="W2226" s="39"/>
      <c r="X2226" s="39"/>
    </row>
    <row r="2227" spans="21:24" x14ac:dyDescent="0.2">
      <c r="U2227" s="39"/>
      <c r="W2227" s="39"/>
      <c r="X2227" s="39"/>
    </row>
    <row r="2228" spans="21:24" x14ac:dyDescent="0.2">
      <c r="U2228" s="39"/>
      <c r="W2228" s="39"/>
      <c r="X2228" s="39"/>
    </row>
    <row r="2229" spans="21:24" x14ac:dyDescent="0.2">
      <c r="U2229" s="39"/>
      <c r="W2229" s="39"/>
      <c r="X2229" s="39"/>
    </row>
    <row r="2230" spans="21:24" x14ac:dyDescent="0.2">
      <c r="U2230" s="39"/>
      <c r="W2230" s="39"/>
      <c r="X2230" s="39"/>
    </row>
    <row r="2231" spans="21:24" x14ac:dyDescent="0.2">
      <c r="U2231" s="39"/>
      <c r="W2231" s="39"/>
      <c r="X2231" s="39"/>
    </row>
    <row r="2232" spans="21:24" x14ac:dyDescent="0.2">
      <c r="U2232" s="39"/>
      <c r="W2232" s="39"/>
      <c r="X2232" s="39"/>
    </row>
    <row r="2233" spans="21:24" x14ac:dyDescent="0.2">
      <c r="U2233" s="39"/>
      <c r="W2233" s="39"/>
      <c r="X2233" s="39"/>
    </row>
    <row r="2234" spans="21:24" x14ac:dyDescent="0.2">
      <c r="U2234" s="39"/>
      <c r="W2234" s="39"/>
      <c r="X2234" s="39"/>
    </row>
    <row r="2235" spans="21:24" x14ac:dyDescent="0.2">
      <c r="U2235" s="39"/>
      <c r="W2235" s="39"/>
      <c r="X2235" s="39"/>
    </row>
    <row r="2236" spans="21:24" x14ac:dyDescent="0.2">
      <c r="U2236" s="39"/>
      <c r="W2236" s="39"/>
      <c r="X2236" s="39"/>
    </row>
    <row r="2237" spans="21:24" x14ac:dyDescent="0.2">
      <c r="U2237" s="39"/>
      <c r="W2237" s="39"/>
      <c r="X2237" s="39"/>
    </row>
    <row r="2238" spans="21:24" x14ac:dyDescent="0.2">
      <c r="U2238" s="39"/>
      <c r="W2238" s="39"/>
      <c r="X2238" s="39"/>
    </row>
    <row r="2239" spans="21:24" x14ac:dyDescent="0.2">
      <c r="U2239" s="39"/>
      <c r="W2239" s="39"/>
      <c r="X2239" s="39"/>
    </row>
    <row r="2240" spans="21:24" x14ac:dyDescent="0.2">
      <c r="U2240" s="39"/>
      <c r="W2240" s="39"/>
      <c r="X2240" s="39"/>
    </row>
    <row r="2241" spans="21:24" x14ac:dyDescent="0.2">
      <c r="U2241" s="39"/>
      <c r="W2241" s="39"/>
      <c r="X2241" s="39"/>
    </row>
    <row r="2242" spans="21:24" x14ac:dyDescent="0.2">
      <c r="U2242" s="39"/>
      <c r="W2242" s="39"/>
      <c r="X2242" s="39"/>
    </row>
    <row r="2243" spans="21:24" x14ac:dyDescent="0.2">
      <c r="U2243" s="39"/>
      <c r="W2243" s="39"/>
      <c r="X2243" s="39"/>
    </row>
    <row r="2244" spans="21:24" x14ac:dyDescent="0.2">
      <c r="U2244" s="39"/>
      <c r="W2244" s="39"/>
      <c r="X2244" s="39"/>
    </row>
    <row r="2245" spans="21:24" x14ac:dyDescent="0.2">
      <c r="U2245" s="39"/>
      <c r="W2245" s="39"/>
      <c r="X2245" s="39"/>
    </row>
    <row r="2246" spans="21:24" x14ac:dyDescent="0.2">
      <c r="U2246" s="39"/>
      <c r="W2246" s="39"/>
      <c r="X2246" s="39"/>
    </row>
    <row r="2247" spans="21:24" x14ac:dyDescent="0.2">
      <c r="U2247" s="39"/>
      <c r="W2247" s="39"/>
      <c r="X2247" s="39"/>
    </row>
    <row r="2248" spans="21:24" x14ac:dyDescent="0.2">
      <c r="U2248" s="39"/>
      <c r="W2248" s="39"/>
      <c r="X2248" s="39"/>
    </row>
    <row r="2249" spans="21:24" x14ac:dyDescent="0.2">
      <c r="U2249" s="39"/>
      <c r="W2249" s="39"/>
      <c r="X2249" s="39"/>
    </row>
    <row r="2250" spans="21:24" x14ac:dyDescent="0.2">
      <c r="U2250" s="39"/>
      <c r="W2250" s="39"/>
      <c r="X2250" s="39"/>
    </row>
    <row r="2251" spans="21:24" x14ac:dyDescent="0.2">
      <c r="U2251" s="39"/>
      <c r="W2251" s="39"/>
      <c r="X2251" s="39"/>
    </row>
    <row r="2252" spans="21:24" x14ac:dyDescent="0.2">
      <c r="U2252" s="39"/>
      <c r="W2252" s="39"/>
      <c r="X2252" s="39"/>
    </row>
    <row r="2253" spans="21:24" x14ac:dyDescent="0.2">
      <c r="U2253" s="39"/>
      <c r="W2253" s="39"/>
      <c r="X2253" s="39"/>
    </row>
    <row r="2254" spans="21:24" x14ac:dyDescent="0.2">
      <c r="U2254" s="39"/>
      <c r="W2254" s="39"/>
      <c r="X2254" s="39"/>
    </row>
    <row r="2255" spans="21:24" x14ac:dyDescent="0.2">
      <c r="U2255" s="39"/>
      <c r="W2255" s="39"/>
      <c r="X2255" s="39"/>
    </row>
    <row r="2256" spans="21:24" x14ac:dyDescent="0.2">
      <c r="U2256" s="39"/>
      <c r="W2256" s="39"/>
      <c r="X2256" s="39"/>
    </row>
    <row r="2257" spans="21:24" x14ac:dyDescent="0.2">
      <c r="U2257" s="39"/>
      <c r="W2257" s="39"/>
      <c r="X2257" s="39"/>
    </row>
    <row r="2258" spans="21:24" x14ac:dyDescent="0.2">
      <c r="U2258" s="39"/>
      <c r="W2258" s="39"/>
      <c r="X2258" s="39"/>
    </row>
    <row r="2259" spans="21:24" x14ac:dyDescent="0.2">
      <c r="U2259" s="39"/>
      <c r="W2259" s="39"/>
      <c r="X2259" s="39"/>
    </row>
    <row r="2260" spans="21:24" x14ac:dyDescent="0.2">
      <c r="U2260" s="39"/>
      <c r="W2260" s="39"/>
      <c r="X2260" s="39"/>
    </row>
    <row r="2261" spans="21:24" x14ac:dyDescent="0.2">
      <c r="U2261" s="39"/>
      <c r="W2261" s="39"/>
      <c r="X2261" s="39"/>
    </row>
    <row r="2262" spans="21:24" x14ac:dyDescent="0.2">
      <c r="U2262" s="39"/>
      <c r="W2262" s="39"/>
      <c r="X2262" s="39"/>
    </row>
    <row r="2263" spans="21:24" x14ac:dyDescent="0.2">
      <c r="U2263" s="39"/>
      <c r="W2263" s="39"/>
      <c r="X2263" s="39"/>
    </row>
    <row r="2264" spans="21:24" x14ac:dyDescent="0.2">
      <c r="U2264" s="39"/>
      <c r="W2264" s="39"/>
      <c r="X2264" s="39"/>
    </row>
    <row r="2265" spans="21:24" x14ac:dyDescent="0.2">
      <c r="U2265" s="39"/>
      <c r="W2265" s="39"/>
      <c r="X2265" s="39"/>
    </row>
    <row r="2266" spans="21:24" x14ac:dyDescent="0.2">
      <c r="U2266" s="39"/>
      <c r="W2266" s="39"/>
      <c r="X2266" s="39"/>
    </row>
    <row r="2267" spans="21:24" x14ac:dyDescent="0.2">
      <c r="U2267" s="39"/>
      <c r="W2267" s="39"/>
      <c r="X2267" s="39"/>
    </row>
    <row r="2268" spans="21:24" x14ac:dyDescent="0.2">
      <c r="U2268" s="39"/>
      <c r="W2268" s="39"/>
      <c r="X2268" s="39"/>
    </row>
    <row r="2269" spans="21:24" x14ac:dyDescent="0.2">
      <c r="U2269" s="39"/>
      <c r="W2269" s="39"/>
      <c r="X2269" s="39"/>
    </row>
    <row r="2270" spans="21:24" x14ac:dyDescent="0.2">
      <c r="U2270" s="39"/>
      <c r="W2270" s="39"/>
      <c r="X2270" s="39"/>
    </row>
    <row r="2271" spans="21:24" x14ac:dyDescent="0.2">
      <c r="U2271" s="39"/>
      <c r="W2271" s="39"/>
      <c r="X2271" s="39"/>
    </row>
    <row r="2272" spans="21:24" x14ac:dyDescent="0.2">
      <c r="U2272" s="39"/>
      <c r="W2272" s="39"/>
      <c r="X2272" s="39"/>
    </row>
    <row r="2273" spans="21:24" x14ac:dyDescent="0.2">
      <c r="U2273" s="39"/>
      <c r="W2273" s="39"/>
      <c r="X2273" s="39"/>
    </row>
    <row r="2274" spans="21:24" x14ac:dyDescent="0.2">
      <c r="U2274" s="39"/>
      <c r="W2274" s="39"/>
      <c r="X2274" s="39"/>
    </row>
    <row r="2275" spans="21:24" x14ac:dyDescent="0.2">
      <c r="U2275" s="39"/>
      <c r="W2275" s="39"/>
      <c r="X2275" s="39"/>
    </row>
    <row r="2276" spans="21:24" x14ac:dyDescent="0.2">
      <c r="U2276" s="39"/>
      <c r="W2276" s="39"/>
      <c r="X2276" s="39"/>
    </row>
    <row r="2277" spans="21:24" x14ac:dyDescent="0.2">
      <c r="U2277" s="39"/>
      <c r="W2277" s="39"/>
      <c r="X2277" s="39"/>
    </row>
    <row r="2278" spans="21:24" x14ac:dyDescent="0.2">
      <c r="U2278" s="39"/>
      <c r="W2278" s="39"/>
      <c r="X2278" s="39"/>
    </row>
    <row r="2279" spans="21:24" x14ac:dyDescent="0.2">
      <c r="U2279" s="39"/>
      <c r="W2279" s="39"/>
      <c r="X2279" s="39"/>
    </row>
    <row r="2280" spans="21:24" x14ac:dyDescent="0.2">
      <c r="U2280" s="39"/>
      <c r="W2280" s="39"/>
      <c r="X2280" s="39"/>
    </row>
    <row r="2281" spans="21:24" x14ac:dyDescent="0.2">
      <c r="U2281" s="39"/>
      <c r="W2281" s="39"/>
      <c r="X2281" s="39"/>
    </row>
    <row r="2282" spans="21:24" x14ac:dyDescent="0.2">
      <c r="U2282" s="39"/>
      <c r="W2282" s="39"/>
      <c r="X2282" s="39"/>
    </row>
    <row r="2283" spans="21:24" x14ac:dyDescent="0.2">
      <c r="U2283" s="39"/>
      <c r="W2283" s="39"/>
      <c r="X2283" s="39"/>
    </row>
    <row r="2284" spans="21:24" x14ac:dyDescent="0.2">
      <c r="U2284" s="39"/>
      <c r="W2284" s="39"/>
      <c r="X2284" s="39"/>
    </row>
    <row r="2285" spans="21:24" x14ac:dyDescent="0.2">
      <c r="U2285" s="39"/>
      <c r="W2285" s="39"/>
      <c r="X2285" s="39"/>
    </row>
    <row r="2286" spans="21:24" x14ac:dyDescent="0.2">
      <c r="U2286" s="39"/>
      <c r="W2286" s="39"/>
      <c r="X2286" s="39"/>
    </row>
    <row r="2287" spans="21:24" x14ac:dyDescent="0.2">
      <c r="U2287" s="39"/>
      <c r="W2287" s="39"/>
      <c r="X2287" s="39"/>
    </row>
    <row r="2288" spans="21:24" x14ac:dyDescent="0.2">
      <c r="U2288" s="39"/>
      <c r="W2288" s="39"/>
      <c r="X2288" s="39"/>
    </row>
    <row r="2289" spans="21:24" x14ac:dyDescent="0.2">
      <c r="U2289" s="39"/>
      <c r="W2289" s="39"/>
      <c r="X2289" s="39"/>
    </row>
    <row r="2290" spans="21:24" x14ac:dyDescent="0.2">
      <c r="U2290" s="39"/>
      <c r="W2290" s="39"/>
      <c r="X2290" s="39"/>
    </row>
    <row r="2291" spans="21:24" x14ac:dyDescent="0.2">
      <c r="U2291" s="39"/>
      <c r="W2291" s="39"/>
      <c r="X2291" s="39"/>
    </row>
    <row r="2292" spans="21:24" x14ac:dyDescent="0.2">
      <c r="U2292" s="39"/>
      <c r="W2292" s="39"/>
      <c r="X2292" s="39"/>
    </row>
    <row r="2293" spans="21:24" x14ac:dyDescent="0.2">
      <c r="U2293" s="39"/>
      <c r="W2293" s="39"/>
      <c r="X2293" s="39"/>
    </row>
    <row r="2294" spans="21:24" x14ac:dyDescent="0.2">
      <c r="U2294" s="39"/>
      <c r="W2294" s="39"/>
      <c r="X2294" s="39"/>
    </row>
    <row r="2295" spans="21:24" x14ac:dyDescent="0.2">
      <c r="U2295" s="39"/>
      <c r="W2295" s="39"/>
      <c r="X2295" s="39"/>
    </row>
    <row r="2296" spans="21:24" x14ac:dyDescent="0.2">
      <c r="U2296" s="39"/>
      <c r="W2296" s="39"/>
      <c r="X2296" s="39"/>
    </row>
    <row r="2297" spans="21:24" x14ac:dyDescent="0.2">
      <c r="U2297" s="39"/>
      <c r="W2297" s="39"/>
      <c r="X2297" s="39"/>
    </row>
    <row r="2298" spans="21:24" x14ac:dyDescent="0.2">
      <c r="U2298" s="39"/>
      <c r="W2298" s="39"/>
      <c r="X2298" s="39"/>
    </row>
    <row r="2299" spans="21:24" x14ac:dyDescent="0.2">
      <c r="U2299" s="39"/>
      <c r="W2299" s="39"/>
      <c r="X2299" s="39"/>
    </row>
    <row r="2300" spans="21:24" x14ac:dyDescent="0.2">
      <c r="U2300" s="39"/>
      <c r="W2300" s="39"/>
      <c r="X2300" s="39"/>
    </row>
    <row r="2301" spans="21:24" x14ac:dyDescent="0.2">
      <c r="U2301" s="39"/>
      <c r="W2301" s="39"/>
      <c r="X2301" s="39"/>
    </row>
    <row r="2302" spans="21:24" x14ac:dyDescent="0.2">
      <c r="U2302" s="39"/>
      <c r="W2302" s="39"/>
      <c r="X2302" s="39"/>
    </row>
    <row r="2303" spans="21:24" x14ac:dyDescent="0.2">
      <c r="U2303" s="39"/>
      <c r="W2303" s="39"/>
      <c r="X2303" s="39"/>
    </row>
    <row r="2304" spans="21:24" x14ac:dyDescent="0.2">
      <c r="U2304" s="39"/>
      <c r="W2304" s="39"/>
      <c r="X2304" s="39"/>
    </row>
    <row r="2305" spans="21:24" x14ac:dyDescent="0.2">
      <c r="U2305" s="39"/>
      <c r="W2305" s="39"/>
      <c r="X2305" s="39"/>
    </row>
    <row r="2306" spans="21:24" x14ac:dyDescent="0.2">
      <c r="U2306" s="39"/>
      <c r="W2306" s="39"/>
      <c r="X2306" s="39"/>
    </row>
    <row r="2307" spans="21:24" x14ac:dyDescent="0.2">
      <c r="U2307" s="39"/>
      <c r="W2307" s="39"/>
      <c r="X2307" s="39"/>
    </row>
    <row r="2308" spans="21:24" x14ac:dyDescent="0.2">
      <c r="U2308" s="39"/>
      <c r="W2308" s="39"/>
      <c r="X2308" s="39"/>
    </row>
    <row r="2309" spans="21:24" x14ac:dyDescent="0.2">
      <c r="U2309" s="39"/>
      <c r="W2309" s="39"/>
      <c r="X2309" s="39"/>
    </row>
    <row r="2310" spans="21:24" x14ac:dyDescent="0.2">
      <c r="U2310" s="39"/>
      <c r="W2310" s="39"/>
      <c r="X2310" s="39"/>
    </row>
    <row r="2311" spans="21:24" x14ac:dyDescent="0.2">
      <c r="U2311" s="39"/>
      <c r="W2311" s="39"/>
      <c r="X2311" s="39"/>
    </row>
    <row r="2312" spans="21:24" x14ac:dyDescent="0.2">
      <c r="U2312" s="39"/>
      <c r="W2312" s="39"/>
      <c r="X2312" s="39"/>
    </row>
    <row r="2313" spans="21:24" x14ac:dyDescent="0.2">
      <c r="U2313" s="39"/>
      <c r="W2313" s="39"/>
      <c r="X2313" s="39"/>
    </row>
    <row r="2314" spans="21:24" x14ac:dyDescent="0.2">
      <c r="U2314" s="39"/>
      <c r="W2314" s="39"/>
      <c r="X2314" s="39"/>
    </row>
    <row r="2315" spans="21:24" x14ac:dyDescent="0.2">
      <c r="U2315" s="39"/>
      <c r="W2315" s="39"/>
      <c r="X2315" s="39"/>
    </row>
    <row r="2316" spans="21:24" x14ac:dyDescent="0.2">
      <c r="U2316" s="39"/>
      <c r="W2316" s="39"/>
      <c r="X2316" s="39"/>
    </row>
    <row r="2317" spans="21:24" x14ac:dyDescent="0.2">
      <c r="U2317" s="39"/>
      <c r="W2317" s="39"/>
      <c r="X2317" s="39"/>
    </row>
    <row r="2318" spans="21:24" x14ac:dyDescent="0.2">
      <c r="U2318" s="39"/>
      <c r="W2318" s="39"/>
      <c r="X2318" s="39"/>
    </row>
    <row r="2319" spans="21:24" x14ac:dyDescent="0.2">
      <c r="U2319" s="39"/>
      <c r="W2319" s="39"/>
      <c r="X2319" s="39"/>
    </row>
    <row r="2320" spans="21:24" x14ac:dyDescent="0.2">
      <c r="U2320" s="39"/>
      <c r="W2320" s="39"/>
      <c r="X2320" s="39"/>
    </row>
    <row r="2321" spans="21:24" x14ac:dyDescent="0.2">
      <c r="U2321" s="39"/>
      <c r="W2321" s="39"/>
      <c r="X2321" s="39"/>
    </row>
    <row r="2322" spans="21:24" x14ac:dyDescent="0.2">
      <c r="U2322" s="39"/>
      <c r="W2322" s="39"/>
      <c r="X2322" s="39"/>
    </row>
    <row r="2323" spans="21:24" x14ac:dyDescent="0.2">
      <c r="U2323" s="39"/>
      <c r="W2323" s="39"/>
      <c r="X2323" s="39"/>
    </row>
    <row r="2324" spans="21:24" x14ac:dyDescent="0.2">
      <c r="U2324" s="39"/>
      <c r="W2324" s="39"/>
      <c r="X2324" s="39"/>
    </row>
    <row r="2325" spans="21:24" x14ac:dyDescent="0.2">
      <c r="U2325" s="39"/>
      <c r="W2325" s="39"/>
      <c r="X2325" s="39"/>
    </row>
    <row r="2326" spans="21:24" x14ac:dyDescent="0.2">
      <c r="U2326" s="39"/>
      <c r="W2326" s="39"/>
      <c r="X2326" s="39"/>
    </row>
    <row r="2327" spans="21:24" x14ac:dyDescent="0.2">
      <c r="U2327" s="39"/>
      <c r="W2327" s="39"/>
      <c r="X2327" s="39"/>
    </row>
    <row r="2328" spans="21:24" x14ac:dyDescent="0.2">
      <c r="U2328" s="39"/>
      <c r="W2328" s="39"/>
      <c r="X2328" s="39"/>
    </row>
    <row r="2329" spans="21:24" x14ac:dyDescent="0.2">
      <c r="U2329" s="39"/>
      <c r="W2329" s="39"/>
      <c r="X2329" s="39"/>
    </row>
    <row r="2330" spans="21:24" x14ac:dyDescent="0.2">
      <c r="U2330" s="39"/>
      <c r="W2330" s="39"/>
      <c r="X2330" s="39"/>
    </row>
    <row r="2331" spans="21:24" x14ac:dyDescent="0.2">
      <c r="U2331" s="39"/>
      <c r="W2331" s="39"/>
      <c r="X2331" s="39"/>
    </row>
    <row r="2332" spans="21:24" x14ac:dyDescent="0.2">
      <c r="U2332" s="39"/>
      <c r="W2332" s="39"/>
      <c r="X2332" s="39"/>
    </row>
    <row r="2333" spans="21:24" x14ac:dyDescent="0.2">
      <c r="U2333" s="39"/>
      <c r="W2333" s="39"/>
      <c r="X2333" s="39"/>
    </row>
    <row r="2334" spans="21:24" x14ac:dyDescent="0.2">
      <c r="U2334" s="39"/>
      <c r="W2334" s="39"/>
      <c r="X2334" s="39"/>
    </row>
    <row r="2335" spans="21:24" x14ac:dyDescent="0.2">
      <c r="U2335" s="39"/>
      <c r="W2335" s="39"/>
      <c r="X2335" s="39"/>
    </row>
    <row r="2336" spans="21:24" x14ac:dyDescent="0.2">
      <c r="U2336" s="39"/>
      <c r="W2336" s="39"/>
      <c r="X2336" s="39"/>
    </row>
    <row r="2337" spans="21:24" x14ac:dyDescent="0.2">
      <c r="U2337" s="39"/>
      <c r="W2337" s="39"/>
      <c r="X2337" s="39"/>
    </row>
    <row r="2338" spans="21:24" x14ac:dyDescent="0.2">
      <c r="U2338" s="39"/>
      <c r="W2338" s="39"/>
      <c r="X2338" s="39"/>
    </row>
    <row r="2339" spans="21:24" x14ac:dyDescent="0.2">
      <c r="U2339" s="39"/>
      <c r="W2339" s="39"/>
      <c r="X2339" s="39"/>
    </row>
    <row r="2340" spans="21:24" x14ac:dyDescent="0.2">
      <c r="U2340" s="39"/>
      <c r="W2340" s="39"/>
      <c r="X2340" s="39"/>
    </row>
    <row r="2341" spans="21:24" x14ac:dyDescent="0.2">
      <c r="U2341" s="39"/>
      <c r="W2341" s="39"/>
      <c r="X2341" s="39"/>
    </row>
    <row r="2342" spans="21:24" x14ac:dyDescent="0.2">
      <c r="U2342" s="39"/>
      <c r="W2342" s="39"/>
      <c r="X2342" s="39"/>
    </row>
    <row r="2343" spans="21:24" x14ac:dyDescent="0.2">
      <c r="U2343" s="39"/>
      <c r="W2343" s="39"/>
      <c r="X2343" s="39"/>
    </row>
    <row r="2344" spans="21:24" x14ac:dyDescent="0.2">
      <c r="U2344" s="39"/>
      <c r="W2344" s="39"/>
      <c r="X2344" s="39"/>
    </row>
    <row r="2345" spans="21:24" x14ac:dyDescent="0.2">
      <c r="U2345" s="39"/>
      <c r="W2345" s="39"/>
      <c r="X2345" s="39"/>
    </row>
    <row r="2346" spans="21:24" x14ac:dyDescent="0.2">
      <c r="U2346" s="39"/>
      <c r="W2346" s="39"/>
      <c r="X2346" s="39"/>
    </row>
    <row r="2347" spans="21:24" x14ac:dyDescent="0.2">
      <c r="U2347" s="39"/>
      <c r="W2347" s="39"/>
      <c r="X2347" s="39"/>
    </row>
    <row r="2348" spans="21:24" x14ac:dyDescent="0.2">
      <c r="U2348" s="39"/>
      <c r="W2348" s="39"/>
      <c r="X2348" s="39"/>
    </row>
    <row r="2349" spans="21:24" x14ac:dyDescent="0.2">
      <c r="U2349" s="39"/>
      <c r="W2349" s="39"/>
      <c r="X2349" s="39"/>
    </row>
    <row r="2350" spans="21:24" x14ac:dyDescent="0.2">
      <c r="U2350" s="39"/>
      <c r="W2350" s="39"/>
      <c r="X2350" s="39"/>
    </row>
    <row r="2351" spans="21:24" x14ac:dyDescent="0.2">
      <c r="U2351" s="39"/>
      <c r="W2351" s="39"/>
      <c r="X2351" s="39"/>
    </row>
    <row r="2352" spans="21:24" x14ac:dyDescent="0.2">
      <c r="U2352" s="39"/>
      <c r="W2352" s="39"/>
      <c r="X2352" s="39"/>
    </row>
    <row r="2353" spans="21:24" x14ac:dyDescent="0.2">
      <c r="U2353" s="39"/>
      <c r="W2353" s="39"/>
      <c r="X2353" s="39"/>
    </row>
    <row r="2354" spans="21:24" x14ac:dyDescent="0.2">
      <c r="U2354" s="39"/>
      <c r="W2354" s="39"/>
      <c r="X2354" s="39"/>
    </row>
    <row r="2355" spans="21:24" x14ac:dyDescent="0.2">
      <c r="U2355" s="39"/>
      <c r="W2355" s="39"/>
      <c r="X2355" s="39"/>
    </row>
    <row r="2356" spans="21:24" x14ac:dyDescent="0.2">
      <c r="U2356" s="39"/>
      <c r="W2356" s="39"/>
      <c r="X2356" s="39"/>
    </row>
    <row r="2357" spans="21:24" x14ac:dyDescent="0.2">
      <c r="U2357" s="39"/>
      <c r="W2357" s="39"/>
      <c r="X2357" s="39"/>
    </row>
    <row r="2358" spans="21:24" x14ac:dyDescent="0.2">
      <c r="U2358" s="39"/>
      <c r="W2358" s="39"/>
      <c r="X2358" s="39"/>
    </row>
    <row r="2359" spans="21:24" x14ac:dyDescent="0.2">
      <c r="U2359" s="39"/>
      <c r="W2359" s="39"/>
      <c r="X2359" s="39"/>
    </row>
    <row r="2360" spans="21:24" x14ac:dyDescent="0.2">
      <c r="U2360" s="39"/>
      <c r="W2360" s="39"/>
      <c r="X2360" s="39"/>
    </row>
    <row r="2361" spans="21:24" x14ac:dyDescent="0.2">
      <c r="U2361" s="39"/>
      <c r="W2361" s="39"/>
      <c r="X2361" s="39"/>
    </row>
    <row r="2362" spans="21:24" x14ac:dyDescent="0.2">
      <c r="U2362" s="39"/>
      <c r="W2362" s="39"/>
      <c r="X2362" s="39"/>
    </row>
    <row r="2363" spans="21:24" x14ac:dyDescent="0.2">
      <c r="U2363" s="39"/>
      <c r="W2363" s="39"/>
      <c r="X2363" s="39"/>
    </row>
    <row r="2364" spans="21:24" x14ac:dyDescent="0.2">
      <c r="U2364" s="39"/>
      <c r="W2364" s="39"/>
      <c r="X2364" s="39"/>
    </row>
    <row r="2365" spans="21:24" x14ac:dyDescent="0.2">
      <c r="U2365" s="39"/>
      <c r="W2365" s="39"/>
      <c r="X2365" s="39"/>
    </row>
    <row r="2366" spans="21:24" x14ac:dyDescent="0.2">
      <c r="U2366" s="39"/>
      <c r="W2366" s="39"/>
      <c r="X2366" s="39"/>
    </row>
    <row r="2367" spans="21:24" x14ac:dyDescent="0.2">
      <c r="U2367" s="39"/>
      <c r="W2367" s="39"/>
      <c r="X2367" s="39"/>
    </row>
    <row r="2368" spans="21:24" x14ac:dyDescent="0.2">
      <c r="U2368" s="39"/>
      <c r="W2368" s="39"/>
      <c r="X2368" s="39"/>
    </row>
    <row r="2369" spans="21:24" x14ac:dyDescent="0.2">
      <c r="U2369" s="39"/>
      <c r="W2369" s="39"/>
      <c r="X2369" s="39"/>
    </row>
    <row r="2370" spans="21:24" x14ac:dyDescent="0.2">
      <c r="U2370" s="39"/>
      <c r="W2370" s="39"/>
      <c r="X2370" s="39"/>
    </row>
    <row r="2371" spans="21:24" x14ac:dyDescent="0.2">
      <c r="U2371" s="39"/>
      <c r="W2371" s="39"/>
      <c r="X2371" s="39"/>
    </row>
    <row r="2372" spans="21:24" x14ac:dyDescent="0.2">
      <c r="U2372" s="39"/>
      <c r="W2372" s="39"/>
      <c r="X2372" s="39"/>
    </row>
    <row r="2373" spans="21:24" x14ac:dyDescent="0.2">
      <c r="U2373" s="39"/>
      <c r="W2373" s="39"/>
      <c r="X2373" s="39"/>
    </row>
    <row r="2374" spans="21:24" x14ac:dyDescent="0.2">
      <c r="U2374" s="39"/>
      <c r="W2374" s="39"/>
      <c r="X2374" s="39"/>
    </row>
    <row r="2375" spans="21:24" x14ac:dyDescent="0.2">
      <c r="U2375" s="39"/>
      <c r="W2375" s="39"/>
      <c r="X2375" s="39"/>
    </row>
    <row r="2376" spans="21:24" x14ac:dyDescent="0.2">
      <c r="U2376" s="39"/>
      <c r="W2376" s="39"/>
      <c r="X2376" s="39"/>
    </row>
    <row r="2377" spans="21:24" x14ac:dyDescent="0.2">
      <c r="U2377" s="39"/>
      <c r="W2377" s="39"/>
      <c r="X2377" s="39"/>
    </row>
    <row r="2378" spans="21:24" x14ac:dyDescent="0.2">
      <c r="U2378" s="39"/>
      <c r="W2378" s="39"/>
      <c r="X2378" s="39"/>
    </row>
    <row r="2379" spans="21:24" x14ac:dyDescent="0.2">
      <c r="U2379" s="39"/>
      <c r="W2379" s="39"/>
      <c r="X2379" s="39"/>
    </row>
    <row r="2380" spans="21:24" x14ac:dyDescent="0.2">
      <c r="U2380" s="39"/>
      <c r="W2380" s="39"/>
      <c r="X2380" s="39"/>
    </row>
    <row r="2381" spans="21:24" x14ac:dyDescent="0.2">
      <c r="U2381" s="39"/>
      <c r="W2381" s="39"/>
      <c r="X2381" s="39"/>
    </row>
    <row r="2382" spans="21:24" x14ac:dyDescent="0.2">
      <c r="U2382" s="39"/>
      <c r="W2382" s="39"/>
      <c r="X2382" s="39"/>
    </row>
    <row r="2383" spans="21:24" x14ac:dyDescent="0.2">
      <c r="U2383" s="39"/>
      <c r="W2383" s="39"/>
      <c r="X2383" s="39"/>
    </row>
    <row r="2384" spans="21:24" x14ac:dyDescent="0.2">
      <c r="U2384" s="39"/>
      <c r="W2384" s="39"/>
      <c r="X2384" s="39"/>
    </row>
    <row r="2385" spans="21:24" x14ac:dyDescent="0.2">
      <c r="U2385" s="39"/>
      <c r="W2385" s="39"/>
      <c r="X2385" s="39"/>
    </row>
    <row r="2386" spans="21:24" x14ac:dyDescent="0.2">
      <c r="U2386" s="39"/>
      <c r="W2386" s="39"/>
      <c r="X2386" s="39"/>
    </row>
    <row r="2387" spans="21:24" x14ac:dyDescent="0.2">
      <c r="U2387" s="39"/>
      <c r="W2387" s="39"/>
      <c r="X2387" s="39"/>
    </row>
    <row r="2388" spans="21:24" x14ac:dyDescent="0.2">
      <c r="U2388" s="39"/>
      <c r="W2388" s="39"/>
      <c r="X2388" s="39"/>
    </row>
    <row r="2389" spans="21:24" x14ac:dyDescent="0.2">
      <c r="U2389" s="39"/>
      <c r="W2389" s="39"/>
      <c r="X2389" s="39"/>
    </row>
    <row r="2390" spans="21:24" x14ac:dyDescent="0.2">
      <c r="U2390" s="39"/>
      <c r="W2390" s="39"/>
      <c r="X2390" s="39"/>
    </row>
    <row r="2391" spans="21:24" x14ac:dyDescent="0.2">
      <c r="U2391" s="39"/>
      <c r="W2391" s="39"/>
      <c r="X2391" s="39"/>
    </row>
    <row r="2392" spans="21:24" x14ac:dyDescent="0.2">
      <c r="U2392" s="39"/>
      <c r="W2392" s="39"/>
      <c r="X2392" s="39"/>
    </row>
    <row r="2393" spans="21:24" x14ac:dyDescent="0.2">
      <c r="U2393" s="39"/>
      <c r="W2393" s="39"/>
      <c r="X2393" s="39"/>
    </row>
    <row r="2394" spans="21:24" x14ac:dyDescent="0.2">
      <c r="U2394" s="39"/>
      <c r="W2394" s="39"/>
      <c r="X2394" s="39"/>
    </row>
    <row r="2395" spans="21:24" x14ac:dyDescent="0.2">
      <c r="U2395" s="39"/>
      <c r="W2395" s="39"/>
      <c r="X2395" s="39"/>
    </row>
    <row r="2396" spans="21:24" x14ac:dyDescent="0.2">
      <c r="U2396" s="39"/>
      <c r="W2396" s="39"/>
      <c r="X2396" s="39"/>
    </row>
    <row r="2397" spans="21:24" x14ac:dyDescent="0.2">
      <c r="U2397" s="39"/>
      <c r="W2397" s="39"/>
      <c r="X2397" s="39"/>
    </row>
    <row r="2398" spans="21:24" x14ac:dyDescent="0.2">
      <c r="U2398" s="39"/>
      <c r="W2398" s="39"/>
      <c r="X2398" s="39"/>
    </row>
    <row r="2399" spans="21:24" x14ac:dyDescent="0.2">
      <c r="U2399" s="39"/>
      <c r="W2399" s="39"/>
      <c r="X2399" s="39"/>
    </row>
    <row r="2400" spans="21:24" x14ac:dyDescent="0.2">
      <c r="U2400" s="39"/>
      <c r="W2400" s="39"/>
      <c r="X2400" s="39"/>
    </row>
    <row r="2401" spans="21:24" x14ac:dyDescent="0.2">
      <c r="U2401" s="39"/>
      <c r="W2401" s="39"/>
      <c r="X2401" s="39"/>
    </row>
    <row r="2402" spans="21:24" x14ac:dyDescent="0.2">
      <c r="U2402" s="39"/>
      <c r="W2402" s="39"/>
      <c r="X2402" s="39"/>
    </row>
    <row r="2403" spans="21:24" x14ac:dyDescent="0.2">
      <c r="U2403" s="39"/>
      <c r="W2403" s="39"/>
      <c r="X2403" s="39"/>
    </row>
    <row r="2404" spans="21:24" x14ac:dyDescent="0.2">
      <c r="U2404" s="39"/>
      <c r="W2404" s="39"/>
      <c r="X2404" s="39"/>
    </row>
    <row r="2405" spans="21:24" x14ac:dyDescent="0.2">
      <c r="U2405" s="39"/>
      <c r="W2405" s="39"/>
      <c r="X2405" s="39"/>
    </row>
    <row r="2406" spans="21:24" x14ac:dyDescent="0.2">
      <c r="U2406" s="39"/>
      <c r="W2406" s="39"/>
      <c r="X2406" s="39"/>
    </row>
    <row r="2407" spans="21:24" x14ac:dyDescent="0.2">
      <c r="U2407" s="39"/>
      <c r="W2407" s="39"/>
      <c r="X2407" s="39"/>
    </row>
    <row r="2408" spans="21:24" x14ac:dyDescent="0.2">
      <c r="U2408" s="39"/>
      <c r="W2408" s="39"/>
      <c r="X2408" s="39"/>
    </row>
    <row r="2409" spans="21:24" x14ac:dyDescent="0.2">
      <c r="U2409" s="39"/>
      <c r="W2409" s="39"/>
      <c r="X2409" s="39"/>
    </row>
    <row r="2410" spans="21:24" x14ac:dyDescent="0.2">
      <c r="U2410" s="39"/>
      <c r="W2410" s="39"/>
      <c r="X2410" s="39"/>
    </row>
    <row r="2411" spans="21:24" x14ac:dyDescent="0.2">
      <c r="U2411" s="39"/>
      <c r="W2411" s="39"/>
      <c r="X2411" s="39"/>
    </row>
    <row r="2412" spans="21:24" x14ac:dyDescent="0.2">
      <c r="U2412" s="39"/>
      <c r="W2412" s="39"/>
      <c r="X2412" s="39"/>
    </row>
    <row r="2413" spans="21:24" x14ac:dyDescent="0.2">
      <c r="U2413" s="39"/>
      <c r="W2413" s="39"/>
      <c r="X2413" s="39"/>
    </row>
    <row r="2414" spans="21:24" x14ac:dyDescent="0.2">
      <c r="U2414" s="39"/>
      <c r="W2414" s="39"/>
      <c r="X2414" s="39"/>
    </row>
    <row r="2415" spans="21:24" x14ac:dyDescent="0.2">
      <c r="U2415" s="39"/>
      <c r="W2415" s="39"/>
      <c r="X2415" s="39"/>
    </row>
    <row r="2416" spans="21:24" x14ac:dyDescent="0.2">
      <c r="U2416" s="39"/>
      <c r="W2416" s="39"/>
      <c r="X2416" s="39"/>
    </row>
    <row r="2417" spans="21:24" x14ac:dyDescent="0.2">
      <c r="U2417" s="39"/>
      <c r="W2417" s="39"/>
      <c r="X2417" s="39"/>
    </row>
    <row r="2418" spans="21:24" x14ac:dyDescent="0.2">
      <c r="U2418" s="39"/>
      <c r="W2418" s="39"/>
      <c r="X2418" s="39"/>
    </row>
    <row r="2419" spans="21:24" x14ac:dyDescent="0.2">
      <c r="U2419" s="39"/>
      <c r="W2419" s="39"/>
      <c r="X2419" s="39"/>
    </row>
    <row r="2420" spans="21:24" x14ac:dyDescent="0.2">
      <c r="U2420" s="39"/>
      <c r="W2420" s="39"/>
      <c r="X2420" s="39"/>
    </row>
    <row r="2421" spans="21:24" x14ac:dyDescent="0.2">
      <c r="U2421" s="39"/>
      <c r="W2421" s="39"/>
      <c r="X2421" s="39"/>
    </row>
    <row r="2422" spans="21:24" x14ac:dyDescent="0.2">
      <c r="U2422" s="39"/>
      <c r="W2422" s="39"/>
      <c r="X2422" s="39"/>
    </row>
    <row r="2423" spans="21:24" x14ac:dyDescent="0.2">
      <c r="U2423" s="39"/>
      <c r="W2423" s="39"/>
      <c r="X2423" s="39"/>
    </row>
    <row r="2424" spans="21:24" x14ac:dyDescent="0.2">
      <c r="U2424" s="39"/>
      <c r="W2424" s="39"/>
      <c r="X2424" s="39"/>
    </row>
    <row r="2425" spans="21:24" x14ac:dyDescent="0.2">
      <c r="U2425" s="39"/>
      <c r="W2425" s="39"/>
      <c r="X2425" s="39"/>
    </row>
    <row r="2426" spans="21:24" x14ac:dyDescent="0.2">
      <c r="U2426" s="39"/>
      <c r="W2426" s="39"/>
      <c r="X2426" s="39"/>
    </row>
    <row r="2427" spans="21:24" x14ac:dyDescent="0.2">
      <c r="U2427" s="39"/>
      <c r="W2427" s="39"/>
      <c r="X2427" s="39"/>
    </row>
    <row r="2428" spans="21:24" x14ac:dyDescent="0.2">
      <c r="U2428" s="39"/>
      <c r="W2428" s="39"/>
      <c r="X2428" s="39"/>
    </row>
    <row r="2429" spans="21:24" x14ac:dyDescent="0.2">
      <c r="U2429" s="39"/>
      <c r="W2429" s="39"/>
      <c r="X2429" s="39"/>
    </row>
    <row r="2430" spans="21:24" x14ac:dyDescent="0.2">
      <c r="U2430" s="39"/>
      <c r="W2430" s="39"/>
      <c r="X2430" s="39"/>
    </row>
    <row r="2431" spans="21:24" x14ac:dyDescent="0.2">
      <c r="U2431" s="39"/>
      <c r="W2431" s="39"/>
      <c r="X2431" s="39"/>
    </row>
    <row r="2432" spans="21:24" x14ac:dyDescent="0.2">
      <c r="U2432" s="39"/>
      <c r="W2432" s="39"/>
      <c r="X2432" s="39"/>
    </row>
    <row r="2433" spans="21:24" x14ac:dyDescent="0.2">
      <c r="U2433" s="39"/>
      <c r="W2433" s="39"/>
      <c r="X2433" s="39"/>
    </row>
    <row r="2434" spans="21:24" x14ac:dyDescent="0.2">
      <c r="U2434" s="39"/>
      <c r="W2434" s="39"/>
      <c r="X2434" s="39"/>
    </row>
    <row r="2435" spans="21:24" x14ac:dyDescent="0.2">
      <c r="U2435" s="39"/>
      <c r="W2435" s="39"/>
      <c r="X2435" s="39"/>
    </row>
    <row r="2436" spans="21:24" x14ac:dyDescent="0.2">
      <c r="U2436" s="39"/>
      <c r="W2436" s="39"/>
      <c r="X2436" s="39"/>
    </row>
    <row r="2437" spans="21:24" x14ac:dyDescent="0.2">
      <c r="U2437" s="39"/>
      <c r="W2437" s="39"/>
      <c r="X2437" s="39"/>
    </row>
    <row r="2438" spans="21:24" x14ac:dyDescent="0.2">
      <c r="U2438" s="39"/>
      <c r="W2438" s="39"/>
      <c r="X2438" s="39"/>
    </row>
    <row r="2439" spans="21:24" x14ac:dyDescent="0.2">
      <c r="U2439" s="39"/>
      <c r="W2439" s="39"/>
      <c r="X2439" s="39"/>
    </row>
    <row r="2440" spans="21:24" x14ac:dyDescent="0.2">
      <c r="U2440" s="39"/>
      <c r="W2440" s="39"/>
      <c r="X2440" s="39"/>
    </row>
    <row r="2441" spans="21:24" x14ac:dyDescent="0.2">
      <c r="U2441" s="39"/>
      <c r="W2441" s="39"/>
      <c r="X2441" s="39"/>
    </row>
    <row r="2442" spans="21:24" x14ac:dyDescent="0.2">
      <c r="U2442" s="39"/>
      <c r="W2442" s="39"/>
      <c r="X2442" s="39"/>
    </row>
    <row r="2443" spans="21:24" x14ac:dyDescent="0.2">
      <c r="U2443" s="39"/>
      <c r="W2443" s="39"/>
      <c r="X2443" s="39"/>
    </row>
    <row r="2444" spans="21:24" x14ac:dyDescent="0.2">
      <c r="U2444" s="39"/>
      <c r="W2444" s="39"/>
      <c r="X2444" s="39"/>
    </row>
    <row r="2445" spans="21:24" x14ac:dyDescent="0.2">
      <c r="U2445" s="39"/>
      <c r="W2445" s="39"/>
      <c r="X2445" s="39"/>
    </row>
    <row r="2446" spans="21:24" x14ac:dyDescent="0.2">
      <c r="U2446" s="39"/>
      <c r="W2446" s="39"/>
      <c r="X2446" s="39"/>
    </row>
    <row r="2447" spans="21:24" x14ac:dyDescent="0.2">
      <c r="U2447" s="39"/>
      <c r="W2447" s="39"/>
      <c r="X2447" s="39"/>
    </row>
    <row r="2448" spans="21:24" x14ac:dyDescent="0.2">
      <c r="U2448" s="39"/>
      <c r="W2448" s="39"/>
      <c r="X2448" s="39"/>
    </row>
    <row r="2449" spans="21:24" x14ac:dyDescent="0.2">
      <c r="U2449" s="39"/>
      <c r="W2449" s="39"/>
      <c r="X2449" s="39"/>
    </row>
    <row r="2450" spans="21:24" x14ac:dyDescent="0.2">
      <c r="U2450" s="39"/>
      <c r="W2450" s="39"/>
      <c r="X2450" s="39"/>
    </row>
    <row r="2451" spans="21:24" x14ac:dyDescent="0.2">
      <c r="U2451" s="39"/>
      <c r="W2451" s="39"/>
      <c r="X2451" s="39"/>
    </row>
    <row r="2452" spans="21:24" x14ac:dyDescent="0.2">
      <c r="U2452" s="39"/>
      <c r="W2452" s="39"/>
      <c r="X2452" s="39"/>
    </row>
    <row r="2453" spans="21:24" x14ac:dyDescent="0.2">
      <c r="U2453" s="39"/>
      <c r="W2453" s="39"/>
      <c r="X2453" s="39"/>
    </row>
    <row r="2454" spans="21:24" x14ac:dyDescent="0.2">
      <c r="U2454" s="39"/>
      <c r="W2454" s="39"/>
      <c r="X2454" s="39"/>
    </row>
    <row r="2455" spans="21:24" x14ac:dyDescent="0.2">
      <c r="U2455" s="39"/>
      <c r="W2455" s="39"/>
      <c r="X2455" s="39"/>
    </row>
    <row r="2456" spans="21:24" x14ac:dyDescent="0.2">
      <c r="U2456" s="39"/>
      <c r="W2456" s="39"/>
      <c r="X2456" s="39"/>
    </row>
    <row r="2457" spans="21:24" x14ac:dyDescent="0.2">
      <c r="U2457" s="39"/>
      <c r="W2457" s="39"/>
      <c r="X2457" s="39"/>
    </row>
    <row r="2458" spans="21:24" x14ac:dyDescent="0.2">
      <c r="U2458" s="39"/>
      <c r="W2458" s="39"/>
      <c r="X2458" s="39"/>
    </row>
    <row r="2459" spans="21:24" x14ac:dyDescent="0.2">
      <c r="U2459" s="39"/>
      <c r="W2459" s="39"/>
      <c r="X2459" s="39"/>
    </row>
    <row r="2460" spans="21:24" x14ac:dyDescent="0.2">
      <c r="U2460" s="39"/>
      <c r="W2460" s="39"/>
      <c r="X2460" s="39"/>
    </row>
    <row r="2461" spans="21:24" x14ac:dyDescent="0.2">
      <c r="U2461" s="39"/>
      <c r="W2461" s="39"/>
      <c r="X2461" s="39"/>
    </row>
    <row r="2462" spans="21:24" x14ac:dyDescent="0.2">
      <c r="U2462" s="39"/>
      <c r="W2462" s="39"/>
      <c r="X2462" s="39"/>
    </row>
    <row r="2463" spans="21:24" x14ac:dyDescent="0.2">
      <c r="U2463" s="39"/>
      <c r="W2463" s="39"/>
      <c r="X2463" s="39"/>
    </row>
    <row r="2464" spans="21:24" x14ac:dyDescent="0.2">
      <c r="U2464" s="39"/>
      <c r="W2464" s="39"/>
      <c r="X2464" s="39"/>
    </row>
    <row r="2465" spans="21:24" x14ac:dyDescent="0.2">
      <c r="U2465" s="39"/>
      <c r="W2465" s="39"/>
      <c r="X2465" s="39"/>
    </row>
    <row r="2466" spans="21:24" x14ac:dyDescent="0.2">
      <c r="U2466" s="39"/>
      <c r="W2466" s="39"/>
      <c r="X2466" s="39"/>
    </row>
    <row r="2467" spans="21:24" x14ac:dyDescent="0.2">
      <c r="U2467" s="39"/>
      <c r="W2467" s="39"/>
      <c r="X2467" s="39"/>
    </row>
    <row r="2468" spans="21:24" x14ac:dyDescent="0.2">
      <c r="U2468" s="39"/>
      <c r="W2468" s="39"/>
      <c r="X2468" s="39"/>
    </row>
    <row r="2469" spans="21:24" x14ac:dyDescent="0.2">
      <c r="U2469" s="39"/>
      <c r="W2469" s="39"/>
      <c r="X2469" s="39"/>
    </row>
    <row r="2470" spans="21:24" x14ac:dyDescent="0.2">
      <c r="U2470" s="39"/>
      <c r="W2470" s="39"/>
      <c r="X2470" s="39"/>
    </row>
    <row r="2471" spans="21:24" x14ac:dyDescent="0.2">
      <c r="U2471" s="39"/>
      <c r="W2471" s="39"/>
      <c r="X2471" s="39"/>
    </row>
    <row r="2472" spans="21:24" x14ac:dyDescent="0.2">
      <c r="U2472" s="39"/>
      <c r="W2472" s="39"/>
      <c r="X2472" s="39"/>
    </row>
    <row r="2473" spans="21:24" x14ac:dyDescent="0.2">
      <c r="U2473" s="39"/>
      <c r="W2473" s="39"/>
      <c r="X2473" s="39"/>
    </row>
    <row r="2474" spans="21:24" x14ac:dyDescent="0.2">
      <c r="U2474" s="39"/>
      <c r="W2474" s="39"/>
      <c r="X2474" s="39"/>
    </row>
    <row r="2475" spans="21:24" x14ac:dyDescent="0.2">
      <c r="U2475" s="39"/>
      <c r="W2475" s="39"/>
      <c r="X2475" s="39"/>
    </row>
    <row r="2476" spans="21:24" x14ac:dyDescent="0.2">
      <c r="U2476" s="39"/>
      <c r="W2476" s="39"/>
      <c r="X2476" s="39"/>
    </row>
    <row r="2477" spans="21:24" x14ac:dyDescent="0.2">
      <c r="U2477" s="39"/>
      <c r="W2477" s="39"/>
      <c r="X2477" s="39"/>
    </row>
    <row r="2478" spans="21:24" x14ac:dyDescent="0.2">
      <c r="U2478" s="39"/>
      <c r="W2478" s="39"/>
      <c r="X2478" s="39"/>
    </row>
    <row r="2479" spans="21:24" x14ac:dyDescent="0.2">
      <c r="U2479" s="39"/>
      <c r="W2479" s="39"/>
      <c r="X2479" s="39"/>
    </row>
    <row r="2480" spans="21:24" x14ac:dyDescent="0.2">
      <c r="U2480" s="39"/>
      <c r="W2480" s="39"/>
      <c r="X2480" s="39"/>
    </row>
    <row r="2481" spans="21:24" x14ac:dyDescent="0.2">
      <c r="U2481" s="39"/>
      <c r="W2481" s="39"/>
      <c r="X2481" s="39"/>
    </row>
    <row r="2482" spans="21:24" x14ac:dyDescent="0.2">
      <c r="U2482" s="39"/>
      <c r="W2482" s="39"/>
      <c r="X2482" s="39"/>
    </row>
    <row r="2483" spans="21:24" x14ac:dyDescent="0.2">
      <c r="U2483" s="39"/>
      <c r="W2483" s="39"/>
      <c r="X2483" s="39"/>
    </row>
    <row r="2484" spans="21:24" x14ac:dyDescent="0.2">
      <c r="U2484" s="39"/>
      <c r="W2484" s="39"/>
      <c r="X2484" s="39"/>
    </row>
    <row r="2485" spans="21:24" x14ac:dyDescent="0.2">
      <c r="U2485" s="39"/>
      <c r="W2485" s="39"/>
      <c r="X2485" s="39"/>
    </row>
    <row r="2486" spans="21:24" x14ac:dyDescent="0.2">
      <c r="U2486" s="39"/>
      <c r="W2486" s="39"/>
      <c r="X2486" s="39"/>
    </row>
    <row r="2487" spans="21:24" x14ac:dyDescent="0.2">
      <c r="U2487" s="39"/>
      <c r="W2487" s="39"/>
      <c r="X2487" s="39"/>
    </row>
    <row r="2488" spans="21:24" x14ac:dyDescent="0.2">
      <c r="U2488" s="39"/>
      <c r="W2488" s="39"/>
      <c r="X2488" s="39"/>
    </row>
    <row r="2489" spans="21:24" x14ac:dyDescent="0.2">
      <c r="U2489" s="39"/>
      <c r="W2489" s="39"/>
      <c r="X2489" s="39"/>
    </row>
    <row r="2490" spans="21:24" x14ac:dyDescent="0.2">
      <c r="U2490" s="39"/>
      <c r="W2490" s="39"/>
      <c r="X2490" s="39"/>
    </row>
    <row r="2491" spans="21:24" x14ac:dyDescent="0.2">
      <c r="U2491" s="39"/>
      <c r="W2491" s="39"/>
      <c r="X2491" s="39"/>
    </row>
    <row r="2492" spans="21:24" x14ac:dyDescent="0.2">
      <c r="U2492" s="39"/>
      <c r="W2492" s="39"/>
      <c r="X2492" s="39"/>
    </row>
    <row r="2493" spans="21:24" x14ac:dyDescent="0.2">
      <c r="U2493" s="39"/>
      <c r="W2493" s="39"/>
      <c r="X2493" s="39"/>
    </row>
    <row r="2494" spans="21:24" x14ac:dyDescent="0.2">
      <c r="U2494" s="39"/>
      <c r="W2494" s="39"/>
      <c r="X2494" s="39"/>
    </row>
    <row r="2495" spans="21:24" x14ac:dyDescent="0.2">
      <c r="U2495" s="39"/>
      <c r="W2495" s="39"/>
      <c r="X2495" s="39"/>
    </row>
    <row r="2496" spans="21:24" x14ac:dyDescent="0.2">
      <c r="U2496" s="39"/>
      <c r="W2496" s="39"/>
      <c r="X2496" s="39"/>
    </row>
    <row r="2497" spans="21:24" x14ac:dyDescent="0.2">
      <c r="U2497" s="39"/>
      <c r="W2497" s="39"/>
      <c r="X2497" s="39"/>
    </row>
    <row r="2498" spans="21:24" x14ac:dyDescent="0.2">
      <c r="U2498" s="39"/>
      <c r="W2498" s="39"/>
      <c r="X2498" s="39"/>
    </row>
    <row r="2499" spans="21:24" x14ac:dyDescent="0.2">
      <c r="U2499" s="39"/>
      <c r="W2499" s="39"/>
      <c r="X2499" s="39"/>
    </row>
    <row r="2500" spans="21:24" x14ac:dyDescent="0.2">
      <c r="U2500" s="39"/>
      <c r="W2500" s="39"/>
      <c r="X2500" s="39"/>
    </row>
    <row r="2501" spans="21:24" x14ac:dyDescent="0.2">
      <c r="U2501" s="39"/>
      <c r="W2501" s="39"/>
      <c r="X2501" s="39"/>
    </row>
    <row r="2502" spans="21:24" x14ac:dyDescent="0.2">
      <c r="U2502" s="39"/>
      <c r="W2502" s="39"/>
      <c r="X2502" s="39"/>
    </row>
    <row r="2503" spans="21:24" x14ac:dyDescent="0.2">
      <c r="U2503" s="39"/>
      <c r="W2503" s="39"/>
      <c r="X2503" s="39"/>
    </row>
    <row r="2504" spans="21:24" x14ac:dyDescent="0.2">
      <c r="U2504" s="39"/>
      <c r="W2504" s="39"/>
      <c r="X2504" s="39"/>
    </row>
    <row r="2505" spans="21:24" x14ac:dyDescent="0.2">
      <c r="U2505" s="39"/>
      <c r="W2505" s="39"/>
      <c r="X2505" s="39"/>
    </row>
    <row r="2506" spans="21:24" x14ac:dyDescent="0.2">
      <c r="U2506" s="39"/>
      <c r="W2506" s="39"/>
      <c r="X2506" s="39"/>
    </row>
    <row r="2507" spans="21:24" x14ac:dyDescent="0.2">
      <c r="U2507" s="39"/>
      <c r="W2507" s="39"/>
      <c r="X2507" s="39"/>
    </row>
    <row r="2508" spans="21:24" x14ac:dyDescent="0.2">
      <c r="U2508" s="39"/>
      <c r="W2508" s="39"/>
      <c r="X2508" s="39"/>
    </row>
    <row r="2509" spans="21:24" x14ac:dyDescent="0.2">
      <c r="U2509" s="39"/>
      <c r="W2509" s="39"/>
      <c r="X2509" s="39"/>
    </row>
    <row r="2510" spans="21:24" x14ac:dyDescent="0.2">
      <c r="U2510" s="39"/>
      <c r="W2510" s="39"/>
      <c r="X2510" s="39"/>
    </row>
    <row r="2511" spans="21:24" x14ac:dyDescent="0.2">
      <c r="U2511" s="39"/>
      <c r="W2511" s="39"/>
      <c r="X2511" s="39"/>
    </row>
    <row r="2512" spans="21:24" x14ac:dyDescent="0.2">
      <c r="U2512" s="39"/>
      <c r="W2512" s="39"/>
      <c r="X2512" s="39"/>
    </row>
    <row r="2513" spans="21:24" x14ac:dyDescent="0.2">
      <c r="U2513" s="39"/>
      <c r="W2513" s="39"/>
      <c r="X2513" s="39"/>
    </row>
    <row r="2514" spans="21:24" x14ac:dyDescent="0.2">
      <c r="U2514" s="39"/>
      <c r="W2514" s="39"/>
      <c r="X2514" s="39"/>
    </row>
    <row r="2515" spans="21:24" x14ac:dyDescent="0.2">
      <c r="U2515" s="39"/>
      <c r="W2515" s="39"/>
      <c r="X2515" s="39"/>
    </row>
    <row r="2516" spans="21:24" x14ac:dyDescent="0.2">
      <c r="U2516" s="39"/>
      <c r="W2516" s="39"/>
      <c r="X2516" s="39"/>
    </row>
    <row r="2517" spans="21:24" x14ac:dyDescent="0.2">
      <c r="U2517" s="39"/>
      <c r="W2517" s="39"/>
      <c r="X2517" s="39"/>
    </row>
    <row r="2518" spans="21:24" x14ac:dyDescent="0.2">
      <c r="U2518" s="39"/>
      <c r="W2518" s="39"/>
      <c r="X2518" s="39"/>
    </row>
    <row r="2519" spans="21:24" x14ac:dyDescent="0.2">
      <c r="U2519" s="39"/>
      <c r="W2519" s="39"/>
      <c r="X2519" s="39"/>
    </row>
    <row r="2520" spans="21:24" x14ac:dyDescent="0.2">
      <c r="U2520" s="39"/>
      <c r="W2520" s="39"/>
      <c r="X2520" s="39"/>
    </row>
    <row r="2521" spans="21:24" x14ac:dyDescent="0.2">
      <c r="U2521" s="39"/>
      <c r="W2521" s="39"/>
      <c r="X2521" s="39"/>
    </row>
    <row r="2522" spans="21:24" x14ac:dyDescent="0.2">
      <c r="U2522" s="39"/>
      <c r="W2522" s="39"/>
      <c r="X2522" s="39"/>
    </row>
    <row r="2523" spans="21:24" x14ac:dyDescent="0.2">
      <c r="U2523" s="39"/>
      <c r="W2523" s="39"/>
      <c r="X2523" s="39"/>
    </row>
    <row r="2524" spans="21:24" x14ac:dyDescent="0.2">
      <c r="U2524" s="39"/>
      <c r="W2524" s="39"/>
      <c r="X2524" s="39"/>
    </row>
    <row r="2525" spans="21:24" x14ac:dyDescent="0.2">
      <c r="U2525" s="39"/>
      <c r="W2525" s="39"/>
      <c r="X2525" s="39"/>
    </row>
    <row r="2526" spans="21:24" x14ac:dyDescent="0.2">
      <c r="U2526" s="39"/>
      <c r="W2526" s="39"/>
      <c r="X2526" s="39"/>
    </row>
    <row r="2527" spans="21:24" x14ac:dyDescent="0.2">
      <c r="U2527" s="39"/>
      <c r="W2527" s="39"/>
      <c r="X2527" s="39"/>
    </row>
    <row r="2528" spans="21:24" x14ac:dyDescent="0.2">
      <c r="U2528" s="39"/>
      <c r="W2528" s="39"/>
      <c r="X2528" s="39"/>
    </row>
    <row r="2529" spans="21:24" x14ac:dyDescent="0.2">
      <c r="U2529" s="39"/>
      <c r="W2529" s="39"/>
      <c r="X2529" s="39"/>
    </row>
    <row r="2530" spans="21:24" x14ac:dyDescent="0.2">
      <c r="U2530" s="39"/>
      <c r="W2530" s="39"/>
      <c r="X2530" s="39"/>
    </row>
    <row r="2531" spans="21:24" x14ac:dyDescent="0.2">
      <c r="U2531" s="39"/>
      <c r="W2531" s="39"/>
      <c r="X2531" s="39"/>
    </row>
    <row r="2532" spans="21:24" x14ac:dyDescent="0.2">
      <c r="U2532" s="39"/>
      <c r="W2532" s="39"/>
      <c r="X2532" s="39"/>
    </row>
    <row r="2533" spans="21:24" x14ac:dyDescent="0.2">
      <c r="U2533" s="39"/>
      <c r="W2533" s="39"/>
      <c r="X2533" s="39"/>
    </row>
    <row r="2534" spans="21:24" x14ac:dyDescent="0.2">
      <c r="U2534" s="39"/>
      <c r="W2534" s="39"/>
      <c r="X2534" s="39"/>
    </row>
    <row r="2535" spans="21:24" x14ac:dyDescent="0.2">
      <c r="U2535" s="39"/>
      <c r="W2535" s="39"/>
      <c r="X2535" s="39"/>
    </row>
    <row r="2536" spans="21:24" x14ac:dyDescent="0.2">
      <c r="U2536" s="39"/>
      <c r="W2536" s="39"/>
      <c r="X2536" s="39"/>
    </row>
    <row r="2537" spans="21:24" x14ac:dyDescent="0.2">
      <c r="U2537" s="39"/>
      <c r="W2537" s="39"/>
      <c r="X2537" s="39"/>
    </row>
    <row r="2538" spans="21:24" x14ac:dyDescent="0.2">
      <c r="U2538" s="39"/>
      <c r="W2538" s="39"/>
      <c r="X2538" s="39"/>
    </row>
    <row r="2539" spans="21:24" x14ac:dyDescent="0.2">
      <c r="U2539" s="39"/>
      <c r="W2539" s="39"/>
      <c r="X2539" s="39"/>
    </row>
    <row r="2540" spans="21:24" x14ac:dyDescent="0.2">
      <c r="U2540" s="39"/>
      <c r="W2540" s="39"/>
      <c r="X2540" s="39"/>
    </row>
    <row r="2541" spans="21:24" x14ac:dyDescent="0.2">
      <c r="U2541" s="39"/>
      <c r="W2541" s="39"/>
      <c r="X2541" s="39"/>
    </row>
    <row r="2542" spans="21:24" x14ac:dyDescent="0.2">
      <c r="U2542" s="39"/>
      <c r="W2542" s="39"/>
      <c r="X2542" s="39"/>
    </row>
    <row r="2543" spans="21:24" x14ac:dyDescent="0.2">
      <c r="U2543" s="39"/>
      <c r="W2543" s="39"/>
      <c r="X2543" s="39"/>
    </row>
    <row r="2544" spans="21:24" x14ac:dyDescent="0.2">
      <c r="U2544" s="39"/>
      <c r="W2544" s="39"/>
      <c r="X2544" s="39"/>
    </row>
    <row r="2545" spans="21:24" x14ac:dyDescent="0.2">
      <c r="U2545" s="39"/>
      <c r="W2545" s="39"/>
      <c r="X2545" s="39"/>
    </row>
    <row r="2546" spans="21:24" x14ac:dyDescent="0.2">
      <c r="U2546" s="39"/>
      <c r="W2546" s="39"/>
      <c r="X2546" s="39"/>
    </row>
    <row r="2547" spans="21:24" x14ac:dyDescent="0.2">
      <c r="U2547" s="39"/>
      <c r="W2547" s="39"/>
      <c r="X2547" s="39"/>
    </row>
    <row r="2548" spans="21:24" x14ac:dyDescent="0.2">
      <c r="U2548" s="39"/>
      <c r="W2548" s="39"/>
      <c r="X2548" s="39"/>
    </row>
    <row r="2549" spans="21:24" x14ac:dyDescent="0.2">
      <c r="U2549" s="39"/>
      <c r="W2549" s="39"/>
      <c r="X2549" s="39"/>
    </row>
    <row r="2550" spans="21:24" x14ac:dyDescent="0.2">
      <c r="U2550" s="39"/>
      <c r="W2550" s="39"/>
      <c r="X2550" s="39"/>
    </row>
    <row r="2551" spans="21:24" x14ac:dyDescent="0.2">
      <c r="U2551" s="39"/>
      <c r="W2551" s="39"/>
      <c r="X2551" s="39"/>
    </row>
    <row r="2552" spans="21:24" x14ac:dyDescent="0.2">
      <c r="U2552" s="39"/>
      <c r="W2552" s="39"/>
      <c r="X2552" s="39"/>
    </row>
    <row r="2553" spans="21:24" x14ac:dyDescent="0.2">
      <c r="U2553" s="39"/>
      <c r="W2553" s="39"/>
      <c r="X2553" s="39"/>
    </row>
    <row r="2554" spans="21:24" x14ac:dyDescent="0.2">
      <c r="U2554" s="39"/>
      <c r="W2554" s="39"/>
      <c r="X2554" s="39"/>
    </row>
    <row r="2555" spans="21:24" x14ac:dyDescent="0.2">
      <c r="U2555" s="39"/>
      <c r="W2555" s="39"/>
      <c r="X2555" s="39"/>
    </row>
    <row r="2556" spans="21:24" x14ac:dyDescent="0.2">
      <c r="U2556" s="39"/>
      <c r="W2556" s="39"/>
      <c r="X2556" s="39"/>
    </row>
    <row r="2557" spans="21:24" x14ac:dyDescent="0.2">
      <c r="U2557" s="39"/>
      <c r="W2557" s="39"/>
      <c r="X2557" s="39"/>
    </row>
    <row r="2558" spans="21:24" x14ac:dyDescent="0.2">
      <c r="U2558" s="39"/>
      <c r="W2558" s="39"/>
      <c r="X2558" s="39"/>
    </row>
    <row r="2559" spans="21:24" x14ac:dyDescent="0.2">
      <c r="U2559" s="39"/>
      <c r="W2559" s="39"/>
      <c r="X2559" s="39"/>
    </row>
    <row r="2560" spans="21:24" x14ac:dyDescent="0.2">
      <c r="U2560" s="39"/>
      <c r="W2560" s="39"/>
      <c r="X2560" s="39"/>
    </row>
    <row r="2561" spans="21:24" x14ac:dyDescent="0.2">
      <c r="U2561" s="39"/>
      <c r="W2561" s="39"/>
      <c r="X2561" s="39"/>
    </row>
    <row r="2562" spans="21:24" x14ac:dyDescent="0.2">
      <c r="U2562" s="39"/>
      <c r="W2562" s="39"/>
      <c r="X2562" s="39"/>
    </row>
    <row r="2563" spans="21:24" x14ac:dyDescent="0.2">
      <c r="U2563" s="39"/>
      <c r="W2563" s="39"/>
      <c r="X2563" s="39"/>
    </row>
    <row r="2564" spans="21:24" x14ac:dyDescent="0.2">
      <c r="U2564" s="39"/>
      <c r="W2564" s="39"/>
      <c r="X2564" s="39"/>
    </row>
    <row r="2565" spans="21:24" x14ac:dyDescent="0.2">
      <c r="U2565" s="39"/>
      <c r="W2565" s="39"/>
      <c r="X2565" s="39"/>
    </row>
    <row r="2566" spans="21:24" x14ac:dyDescent="0.2">
      <c r="U2566" s="39"/>
      <c r="W2566" s="39"/>
      <c r="X2566" s="39"/>
    </row>
    <row r="2567" spans="21:24" x14ac:dyDescent="0.2">
      <c r="U2567" s="39"/>
      <c r="W2567" s="39"/>
      <c r="X2567" s="39"/>
    </row>
    <row r="2568" spans="21:24" x14ac:dyDescent="0.2">
      <c r="U2568" s="39"/>
      <c r="W2568" s="39"/>
      <c r="X2568" s="39"/>
    </row>
    <row r="2569" spans="21:24" x14ac:dyDescent="0.2">
      <c r="U2569" s="39"/>
      <c r="W2569" s="39"/>
      <c r="X2569" s="39"/>
    </row>
    <row r="2570" spans="21:24" x14ac:dyDescent="0.2">
      <c r="U2570" s="39"/>
      <c r="W2570" s="39"/>
      <c r="X2570" s="39"/>
    </row>
    <row r="2571" spans="21:24" x14ac:dyDescent="0.2">
      <c r="U2571" s="39"/>
      <c r="W2571" s="39"/>
      <c r="X2571" s="39"/>
    </row>
    <row r="2572" spans="21:24" x14ac:dyDescent="0.2">
      <c r="U2572" s="39"/>
      <c r="W2572" s="39"/>
      <c r="X2572" s="39"/>
    </row>
    <row r="2573" spans="21:24" x14ac:dyDescent="0.2">
      <c r="U2573" s="39"/>
      <c r="W2573" s="39"/>
      <c r="X2573" s="39"/>
    </row>
    <row r="2574" spans="21:24" x14ac:dyDescent="0.2">
      <c r="U2574" s="39"/>
      <c r="W2574" s="39"/>
      <c r="X2574" s="39"/>
    </row>
    <row r="2575" spans="21:24" x14ac:dyDescent="0.2">
      <c r="U2575" s="39"/>
      <c r="W2575" s="39"/>
      <c r="X2575" s="39"/>
    </row>
    <row r="2576" spans="21:24" x14ac:dyDescent="0.2">
      <c r="U2576" s="39"/>
      <c r="W2576" s="39"/>
      <c r="X2576" s="39"/>
    </row>
    <row r="2577" spans="21:24" x14ac:dyDescent="0.2">
      <c r="U2577" s="39"/>
      <c r="W2577" s="39"/>
      <c r="X2577" s="39"/>
    </row>
    <row r="2578" spans="21:24" x14ac:dyDescent="0.2">
      <c r="U2578" s="39"/>
      <c r="W2578" s="39"/>
      <c r="X2578" s="39"/>
    </row>
    <row r="2579" spans="21:24" x14ac:dyDescent="0.2">
      <c r="U2579" s="39"/>
      <c r="W2579" s="39"/>
      <c r="X2579" s="39"/>
    </row>
    <row r="2580" spans="21:24" x14ac:dyDescent="0.2">
      <c r="U2580" s="39"/>
      <c r="W2580" s="39"/>
      <c r="X2580" s="39"/>
    </row>
    <row r="2581" spans="21:24" x14ac:dyDescent="0.2">
      <c r="U2581" s="39"/>
      <c r="W2581" s="39"/>
      <c r="X2581" s="39"/>
    </row>
    <row r="2582" spans="21:24" x14ac:dyDescent="0.2">
      <c r="U2582" s="39"/>
      <c r="W2582" s="39"/>
      <c r="X2582" s="39"/>
    </row>
    <row r="2583" spans="21:24" x14ac:dyDescent="0.2">
      <c r="U2583" s="39"/>
      <c r="W2583" s="39"/>
      <c r="X2583" s="39"/>
    </row>
    <row r="2584" spans="21:24" x14ac:dyDescent="0.2">
      <c r="U2584" s="39"/>
      <c r="W2584" s="39"/>
      <c r="X2584" s="39"/>
    </row>
    <row r="2585" spans="21:24" x14ac:dyDescent="0.2">
      <c r="U2585" s="39"/>
      <c r="W2585" s="39"/>
      <c r="X2585" s="39"/>
    </row>
    <row r="2586" spans="21:24" x14ac:dyDescent="0.2">
      <c r="U2586" s="39"/>
      <c r="W2586" s="39"/>
      <c r="X2586" s="39"/>
    </row>
    <row r="2587" spans="21:24" x14ac:dyDescent="0.2">
      <c r="U2587" s="39"/>
      <c r="W2587" s="39"/>
      <c r="X2587" s="39"/>
    </row>
    <row r="2588" spans="21:24" x14ac:dyDescent="0.2">
      <c r="U2588" s="39"/>
      <c r="W2588" s="39"/>
      <c r="X2588" s="39"/>
    </row>
    <row r="2589" spans="21:24" x14ac:dyDescent="0.2">
      <c r="U2589" s="39"/>
      <c r="W2589" s="39"/>
      <c r="X2589" s="39"/>
    </row>
    <row r="2590" spans="21:24" x14ac:dyDescent="0.2">
      <c r="U2590" s="39"/>
      <c r="W2590" s="39"/>
      <c r="X2590" s="39"/>
    </row>
    <row r="2591" spans="21:24" x14ac:dyDescent="0.2">
      <c r="U2591" s="39"/>
      <c r="W2591" s="39"/>
      <c r="X2591" s="39"/>
    </row>
    <row r="2592" spans="21:24" x14ac:dyDescent="0.2">
      <c r="U2592" s="39"/>
      <c r="W2592" s="39"/>
      <c r="X2592" s="39"/>
    </row>
    <row r="2593" spans="21:24" x14ac:dyDescent="0.2">
      <c r="U2593" s="39"/>
      <c r="W2593" s="39"/>
      <c r="X2593" s="39"/>
    </row>
    <row r="2594" spans="21:24" x14ac:dyDescent="0.2">
      <c r="U2594" s="39"/>
      <c r="W2594" s="39"/>
      <c r="X2594" s="39"/>
    </row>
    <row r="2595" spans="21:24" x14ac:dyDescent="0.2">
      <c r="U2595" s="39"/>
      <c r="W2595" s="39"/>
      <c r="X2595" s="39"/>
    </row>
    <row r="2596" spans="21:24" x14ac:dyDescent="0.2">
      <c r="U2596" s="39"/>
      <c r="W2596" s="39"/>
      <c r="X2596" s="39"/>
    </row>
    <row r="2597" spans="21:24" x14ac:dyDescent="0.2">
      <c r="U2597" s="39"/>
      <c r="W2597" s="39"/>
      <c r="X2597" s="39"/>
    </row>
    <row r="2598" spans="21:24" x14ac:dyDescent="0.2">
      <c r="U2598" s="39"/>
      <c r="W2598" s="39"/>
      <c r="X2598" s="39"/>
    </row>
    <row r="2599" spans="21:24" x14ac:dyDescent="0.2">
      <c r="U2599" s="39"/>
      <c r="W2599" s="39"/>
      <c r="X2599" s="39"/>
    </row>
    <row r="2600" spans="21:24" x14ac:dyDescent="0.2">
      <c r="U2600" s="39"/>
      <c r="W2600" s="39"/>
      <c r="X2600" s="39"/>
    </row>
    <row r="2601" spans="21:24" x14ac:dyDescent="0.2">
      <c r="U2601" s="39"/>
      <c r="W2601" s="39"/>
      <c r="X2601" s="39"/>
    </row>
    <row r="2602" spans="21:24" x14ac:dyDescent="0.2">
      <c r="U2602" s="39"/>
      <c r="W2602" s="39"/>
      <c r="X2602" s="39"/>
    </row>
    <row r="2603" spans="21:24" x14ac:dyDescent="0.2">
      <c r="U2603" s="39"/>
      <c r="W2603" s="39"/>
      <c r="X2603" s="39"/>
    </row>
    <row r="2604" spans="21:24" x14ac:dyDescent="0.2">
      <c r="U2604" s="39"/>
      <c r="W2604" s="39"/>
      <c r="X2604" s="39"/>
    </row>
    <row r="2605" spans="21:24" x14ac:dyDescent="0.2">
      <c r="U2605" s="39"/>
      <c r="W2605" s="39"/>
      <c r="X2605" s="39"/>
    </row>
    <row r="2606" spans="21:24" x14ac:dyDescent="0.2">
      <c r="U2606" s="39"/>
      <c r="W2606" s="39"/>
      <c r="X2606" s="39"/>
    </row>
    <row r="2607" spans="21:24" x14ac:dyDescent="0.2">
      <c r="U2607" s="39"/>
      <c r="W2607" s="39"/>
      <c r="X2607" s="39"/>
    </row>
    <row r="2608" spans="21:24" x14ac:dyDescent="0.2">
      <c r="U2608" s="39"/>
      <c r="W2608" s="39"/>
      <c r="X2608" s="39"/>
    </row>
    <row r="2609" spans="21:24" x14ac:dyDescent="0.2">
      <c r="U2609" s="39"/>
      <c r="W2609" s="39"/>
      <c r="X2609" s="39"/>
    </row>
    <row r="2610" spans="21:24" x14ac:dyDescent="0.2">
      <c r="U2610" s="39"/>
      <c r="W2610" s="39"/>
      <c r="X2610" s="39"/>
    </row>
    <row r="2611" spans="21:24" x14ac:dyDescent="0.2">
      <c r="U2611" s="39"/>
      <c r="W2611" s="39"/>
      <c r="X2611" s="39"/>
    </row>
    <row r="2612" spans="21:24" x14ac:dyDescent="0.2">
      <c r="U2612" s="39"/>
      <c r="W2612" s="39"/>
      <c r="X2612" s="39"/>
    </row>
    <row r="2613" spans="21:24" x14ac:dyDescent="0.2">
      <c r="U2613" s="39"/>
      <c r="W2613" s="39"/>
      <c r="X2613" s="39"/>
    </row>
    <row r="2614" spans="21:24" x14ac:dyDescent="0.2">
      <c r="U2614" s="39"/>
      <c r="W2614" s="39"/>
      <c r="X2614" s="39"/>
    </row>
    <row r="2615" spans="21:24" x14ac:dyDescent="0.2">
      <c r="U2615" s="39"/>
      <c r="W2615" s="39"/>
      <c r="X2615" s="39"/>
    </row>
    <row r="2616" spans="21:24" x14ac:dyDescent="0.2">
      <c r="U2616" s="39"/>
      <c r="W2616" s="39"/>
      <c r="X2616" s="39"/>
    </row>
    <row r="2617" spans="21:24" x14ac:dyDescent="0.2">
      <c r="U2617" s="39"/>
      <c r="W2617" s="39"/>
      <c r="X2617" s="39"/>
    </row>
    <row r="2618" spans="21:24" x14ac:dyDescent="0.2">
      <c r="U2618" s="39"/>
      <c r="W2618" s="39"/>
      <c r="X2618" s="39"/>
    </row>
    <row r="2619" spans="21:24" x14ac:dyDescent="0.2">
      <c r="U2619" s="39"/>
      <c r="W2619" s="39"/>
      <c r="X2619" s="39"/>
    </row>
    <row r="2620" spans="21:24" x14ac:dyDescent="0.2">
      <c r="U2620" s="39"/>
      <c r="W2620" s="39"/>
      <c r="X2620" s="39"/>
    </row>
    <row r="2621" spans="21:24" x14ac:dyDescent="0.2">
      <c r="U2621" s="39"/>
      <c r="W2621" s="39"/>
      <c r="X2621" s="39"/>
    </row>
    <row r="2622" spans="21:24" x14ac:dyDescent="0.2">
      <c r="U2622" s="39"/>
      <c r="W2622" s="39"/>
      <c r="X2622" s="39"/>
    </row>
    <row r="2623" spans="21:24" x14ac:dyDescent="0.2">
      <c r="U2623" s="39"/>
      <c r="W2623" s="39"/>
      <c r="X2623" s="39"/>
    </row>
    <row r="2624" spans="21:24" x14ac:dyDescent="0.2">
      <c r="U2624" s="39"/>
      <c r="W2624" s="39"/>
      <c r="X2624" s="39"/>
    </row>
    <row r="2625" spans="21:24" x14ac:dyDescent="0.2">
      <c r="U2625" s="39"/>
      <c r="W2625" s="39"/>
      <c r="X2625" s="39"/>
    </row>
    <row r="2626" spans="21:24" x14ac:dyDescent="0.2">
      <c r="U2626" s="39"/>
      <c r="W2626" s="39"/>
      <c r="X2626" s="39"/>
    </row>
    <row r="2627" spans="21:24" x14ac:dyDescent="0.2">
      <c r="U2627" s="39"/>
      <c r="W2627" s="39"/>
      <c r="X2627" s="39"/>
    </row>
    <row r="2628" spans="21:24" x14ac:dyDescent="0.2">
      <c r="U2628" s="39"/>
      <c r="W2628" s="39"/>
      <c r="X2628" s="39"/>
    </row>
    <row r="2629" spans="21:24" x14ac:dyDescent="0.2">
      <c r="U2629" s="39"/>
      <c r="W2629" s="39"/>
      <c r="X2629" s="39"/>
    </row>
    <row r="2630" spans="21:24" x14ac:dyDescent="0.2">
      <c r="U2630" s="39"/>
      <c r="W2630" s="39"/>
      <c r="X2630" s="39"/>
    </row>
    <row r="2631" spans="21:24" x14ac:dyDescent="0.2">
      <c r="U2631" s="39"/>
      <c r="W2631" s="39"/>
      <c r="X2631" s="39"/>
    </row>
    <row r="2632" spans="21:24" x14ac:dyDescent="0.2">
      <c r="U2632" s="39"/>
      <c r="W2632" s="39"/>
      <c r="X2632" s="39"/>
    </row>
    <row r="2633" spans="21:24" x14ac:dyDescent="0.2">
      <c r="U2633" s="39"/>
      <c r="W2633" s="39"/>
      <c r="X2633" s="39"/>
    </row>
    <row r="2634" spans="21:24" x14ac:dyDescent="0.2">
      <c r="U2634" s="39"/>
      <c r="W2634" s="39"/>
      <c r="X2634" s="39"/>
    </row>
    <row r="2635" spans="21:24" x14ac:dyDescent="0.2">
      <c r="U2635" s="39"/>
      <c r="W2635" s="39"/>
      <c r="X2635" s="39"/>
    </row>
    <row r="2636" spans="21:24" x14ac:dyDescent="0.2">
      <c r="U2636" s="39"/>
      <c r="W2636" s="39"/>
      <c r="X2636" s="39"/>
    </row>
    <row r="2637" spans="21:24" x14ac:dyDescent="0.2">
      <c r="U2637" s="39"/>
      <c r="W2637" s="39"/>
      <c r="X2637" s="39"/>
    </row>
    <row r="2638" spans="21:24" x14ac:dyDescent="0.2">
      <c r="U2638" s="39"/>
      <c r="W2638" s="39"/>
      <c r="X2638" s="39"/>
    </row>
    <row r="2639" spans="21:24" x14ac:dyDescent="0.2">
      <c r="U2639" s="39"/>
      <c r="W2639" s="39"/>
      <c r="X2639" s="39"/>
    </row>
    <row r="2640" spans="21:24" x14ac:dyDescent="0.2">
      <c r="U2640" s="39"/>
      <c r="W2640" s="39"/>
      <c r="X2640" s="39"/>
    </row>
    <row r="2641" spans="21:24" x14ac:dyDescent="0.2">
      <c r="U2641" s="39"/>
      <c r="W2641" s="39"/>
      <c r="X2641" s="39"/>
    </row>
    <row r="2642" spans="21:24" x14ac:dyDescent="0.2">
      <c r="U2642" s="39"/>
      <c r="W2642" s="39"/>
      <c r="X2642" s="39"/>
    </row>
    <row r="2643" spans="21:24" x14ac:dyDescent="0.2">
      <c r="U2643" s="39"/>
      <c r="W2643" s="39"/>
      <c r="X2643" s="39"/>
    </row>
    <row r="2644" spans="21:24" x14ac:dyDescent="0.2">
      <c r="U2644" s="39"/>
      <c r="W2644" s="39"/>
      <c r="X2644" s="39"/>
    </row>
    <row r="2645" spans="21:24" x14ac:dyDescent="0.2">
      <c r="U2645" s="39"/>
      <c r="W2645" s="39"/>
      <c r="X2645" s="39"/>
    </row>
    <row r="2646" spans="21:24" x14ac:dyDescent="0.2">
      <c r="U2646" s="39"/>
      <c r="W2646" s="39"/>
      <c r="X2646" s="39"/>
    </row>
    <row r="2647" spans="21:24" x14ac:dyDescent="0.2">
      <c r="U2647" s="39"/>
      <c r="W2647" s="39"/>
      <c r="X2647" s="39"/>
    </row>
    <row r="2648" spans="21:24" x14ac:dyDescent="0.2">
      <c r="U2648" s="39"/>
      <c r="W2648" s="39"/>
      <c r="X2648" s="39"/>
    </row>
    <row r="2649" spans="21:24" x14ac:dyDescent="0.2">
      <c r="U2649" s="39"/>
      <c r="W2649" s="39"/>
      <c r="X2649" s="39"/>
    </row>
    <row r="2650" spans="21:24" x14ac:dyDescent="0.2">
      <c r="U2650" s="39"/>
      <c r="W2650" s="39"/>
      <c r="X2650" s="39"/>
    </row>
    <row r="2651" spans="21:24" x14ac:dyDescent="0.2">
      <c r="U2651" s="39"/>
      <c r="W2651" s="39"/>
      <c r="X2651" s="39"/>
    </row>
    <row r="2652" spans="21:24" x14ac:dyDescent="0.2">
      <c r="U2652" s="39"/>
      <c r="W2652" s="39"/>
      <c r="X2652" s="39"/>
    </row>
    <row r="2653" spans="21:24" x14ac:dyDescent="0.2">
      <c r="U2653" s="39"/>
      <c r="W2653" s="39"/>
      <c r="X2653" s="39"/>
    </row>
    <row r="2654" spans="21:24" x14ac:dyDescent="0.2">
      <c r="U2654" s="39"/>
      <c r="W2654" s="39"/>
      <c r="X2654" s="39"/>
    </row>
    <row r="2655" spans="21:24" x14ac:dyDescent="0.2">
      <c r="U2655" s="39"/>
      <c r="W2655" s="39"/>
      <c r="X2655" s="39"/>
    </row>
    <row r="2656" spans="21:24" x14ac:dyDescent="0.2">
      <c r="U2656" s="39"/>
      <c r="W2656" s="39"/>
      <c r="X2656" s="39"/>
    </row>
    <row r="2657" spans="21:24" x14ac:dyDescent="0.2">
      <c r="U2657" s="39"/>
      <c r="W2657" s="39"/>
      <c r="X2657" s="39"/>
    </row>
    <row r="2658" spans="21:24" x14ac:dyDescent="0.2">
      <c r="U2658" s="39"/>
      <c r="W2658" s="39"/>
      <c r="X2658" s="39"/>
    </row>
    <row r="2659" spans="21:24" x14ac:dyDescent="0.2">
      <c r="U2659" s="39"/>
      <c r="W2659" s="39"/>
      <c r="X2659" s="39"/>
    </row>
    <row r="2660" spans="21:24" x14ac:dyDescent="0.2">
      <c r="U2660" s="39"/>
      <c r="W2660" s="39"/>
      <c r="X2660" s="39"/>
    </row>
    <row r="2661" spans="21:24" x14ac:dyDescent="0.2">
      <c r="U2661" s="39"/>
      <c r="W2661" s="39"/>
      <c r="X2661" s="39"/>
    </row>
    <row r="2662" spans="21:24" x14ac:dyDescent="0.2">
      <c r="U2662" s="39"/>
      <c r="W2662" s="39"/>
      <c r="X2662" s="39"/>
    </row>
    <row r="2663" spans="21:24" x14ac:dyDescent="0.2">
      <c r="U2663" s="39"/>
      <c r="W2663" s="39"/>
      <c r="X2663" s="39"/>
    </row>
    <row r="2664" spans="21:24" x14ac:dyDescent="0.2">
      <c r="U2664" s="39"/>
      <c r="W2664" s="39"/>
      <c r="X2664" s="39"/>
    </row>
    <row r="2665" spans="21:24" x14ac:dyDescent="0.2">
      <c r="U2665" s="39"/>
      <c r="W2665" s="39"/>
      <c r="X2665" s="39"/>
    </row>
    <row r="2666" spans="21:24" x14ac:dyDescent="0.2">
      <c r="U2666" s="39"/>
      <c r="W2666" s="39"/>
      <c r="X2666" s="39"/>
    </row>
    <row r="2667" spans="21:24" x14ac:dyDescent="0.2">
      <c r="U2667" s="39"/>
      <c r="W2667" s="39"/>
      <c r="X2667" s="39"/>
    </row>
    <row r="2668" spans="21:24" x14ac:dyDescent="0.2">
      <c r="U2668" s="39"/>
      <c r="W2668" s="39"/>
      <c r="X2668" s="39"/>
    </row>
    <row r="2669" spans="21:24" x14ac:dyDescent="0.2">
      <c r="U2669" s="39"/>
      <c r="W2669" s="39"/>
      <c r="X2669" s="39"/>
    </row>
    <row r="2670" spans="21:24" x14ac:dyDescent="0.2">
      <c r="U2670" s="39"/>
      <c r="W2670" s="39"/>
      <c r="X2670" s="39"/>
    </row>
    <row r="2671" spans="21:24" x14ac:dyDescent="0.2">
      <c r="U2671" s="39"/>
      <c r="W2671" s="39"/>
      <c r="X2671" s="39"/>
    </row>
    <row r="2672" spans="21:24" x14ac:dyDescent="0.2">
      <c r="U2672" s="39"/>
      <c r="W2672" s="39"/>
      <c r="X2672" s="39"/>
    </row>
    <row r="2673" spans="21:24" x14ac:dyDescent="0.2">
      <c r="U2673" s="39"/>
      <c r="W2673" s="39"/>
      <c r="X2673" s="39"/>
    </row>
    <row r="2674" spans="21:24" x14ac:dyDescent="0.2">
      <c r="U2674" s="39"/>
      <c r="W2674" s="39"/>
      <c r="X2674" s="39"/>
    </row>
    <row r="2675" spans="21:24" x14ac:dyDescent="0.2">
      <c r="U2675" s="39"/>
      <c r="W2675" s="39"/>
      <c r="X2675" s="39"/>
    </row>
    <row r="2676" spans="21:24" x14ac:dyDescent="0.2">
      <c r="U2676" s="39"/>
      <c r="W2676" s="39"/>
      <c r="X2676" s="39"/>
    </row>
    <row r="2677" spans="21:24" x14ac:dyDescent="0.2">
      <c r="U2677" s="39"/>
      <c r="W2677" s="39"/>
      <c r="X2677" s="39"/>
    </row>
    <row r="2678" spans="21:24" x14ac:dyDescent="0.2">
      <c r="U2678" s="39"/>
      <c r="W2678" s="39"/>
      <c r="X2678" s="39"/>
    </row>
    <row r="2679" spans="21:24" x14ac:dyDescent="0.2">
      <c r="U2679" s="39"/>
      <c r="W2679" s="39"/>
      <c r="X2679" s="39"/>
    </row>
    <row r="2680" spans="21:24" x14ac:dyDescent="0.2">
      <c r="U2680" s="39"/>
      <c r="W2680" s="39"/>
      <c r="X2680" s="39"/>
    </row>
    <row r="2681" spans="21:24" x14ac:dyDescent="0.2">
      <c r="U2681" s="39"/>
      <c r="W2681" s="39"/>
      <c r="X2681" s="39"/>
    </row>
    <row r="2682" spans="21:24" x14ac:dyDescent="0.2">
      <c r="U2682" s="39"/>
      <c r="W2682" s="39"/>
      <c r="X2682" s="39"/>
    </row>
    <row r="2683" spans="21:24" x14ac:dyDescent="0.2">
      <c r="U2683" s="39"/>
      <c r="W2683" s="39"/>
      <c r="X2683" s="39"/>
    </row>
    <row r="2684" spans="21:24" x14ac:dyDescent="0.2">
      <c r="U2684" s="39"/>
      <c r="W2684" s="39"/>
      <c r="X2684" s="39"/>
    </row>
    <row r="2685" spans="21:24" x14ac:dyDescent="0.2">
      <c r="U2685" s="39"/>
      <c r="W2685" s="39"/>
      <c r="X2685" s="39"/>
    </row>
    <row r="2686" spans="21:24" x14ac:dyDescent="0.2">
      <c r="U2686" s="39"/>
      <c r="W2686" s="39"/>
      <c r="X2686" s="39"/>
    </row>
    <row r="2687" spans="21:24" x14ac:dyDescent="0.2">
      <c r="U2687" s="39"/>
      <c r="W2687" s="39"/>
      <c r="X2687" s="39"/>
    </row>
    <row r="2688" spans="21:24" x14ac:dyDescent="0.2">
      <c r="U2688" s="39"/>
      <c r="W2688" s="39"/>
      <c r="X2688" s="39"/>
    </row>
    <row r="2689" spans="21:24" x14ac:dyDescent="0.2">
      <c r="U2689" s="39"/>
      <c r="W2689" s="39"/>
      <c r="X2689" s="39"/>
    </row>
    <row r="2690" spans="21:24" x14ac:dyDescent="0.2">
      <c r="U2690" s="39"/>
      <c r="W2690" s="39"/>
      <c r="X2690" s="39"/>
    </row>
    <row r="2691" spans="21:24" x14ac:dyDescent="0.2">
      <c r="U2691" s="39"/>
      <c r="W2691" s="39"/>
      <c r="X2691" s="39"/>
    </row>
    <row r="2692" spans="21:24" x14ac:dyDescent="0.2">
      <c r="U2692" s="39"/>
      <c r="W2692" s="39"/>
      <c r="X2692" s="39"/>
    </row>
    <row r="2693" spans="21:24" x14ac:dyDescent="0.2">
      <c r="U2693" s="39"/>
      <c r="W2693" s="39"/>
      <c r="X2693" s="39"/>
    </row>
    <row r="2694" spans="21:24" x14ac:dyDescent="0.2">
      <c r="U2694" s="39"/>
      <c r="W2694" s="39"/>
      <c r="X2694" s="39"/>
    </row>
    <row r="2695" spans="21:24" x14ac:dyDescent="0.2">
      <c r="U2695" s="39"/>
      <c r="W2695" s="39"/>
      <c r="X2695" s="39"/>
    </row>
    <row r="2696" spans="21:24" x14ac:dyDescent="0.2">
      <c r="U2696" s="39"/>
      <c r="W2696" s="39"/>
      <c r="X2696" s="39"/>
    </row>
    <row r="2697" spans="21:24" x14ac:dyDescent="0.2">
      <c r="U2697" s="39"/>
      <c r="W2697" s="39"/>
      <c r="X2697" s="39"/>
    </row>
    <row r="2698" spans="21:24" x14ac:dyDescent="0.2">
      <c r="U2698" s="39"/>
      <c r="W2698" s="39"/>
      <c r="X2698" s="39"/>
    </row>
    <row r="2699" spans="21:24" x14ac:dyDescent="0.2">
      <c r="U2699" s="39"/>
      <c r="W2699" s="39"/>
      <c r="X2699" s="39"/>
    </row>
    <row r="2700" spans="21:24" x14ac:dyDescent="0.2">
      <c r="U2700" s="39"/>
      <c r="W2700" s="39"/>
      <c r="X2700" s="39"/>
    </row>
    <row r="2701" spans="21:24" x14ac:dyDescent="0.2">
      <c r="U2701" s="39"/>
      <c r="W2701" s="39"/>
      <c r="X2701" s="39"/>
    </row>
    <row r="2702" spans="21:24" x14ac:dyDescent="0.2">
      <c r="U2702" s="39"/>
      <c r="W2702" s="39"/>
      <c r="X2702" s="39"/>
    </row>
    <row r="2703" spans="21:24" x14ac:dyDescent="0.2">
      <c r="U2703" s="39"/>
      <c r="W2703" s="39"/>
      <c r="X2703" s="39"/>
    </row>
    <row r="2704" spans="21:24" x14ac:dyDescent="0.2">
      <c r="U2704" s="39"/>
      <c r="W2704" s="39"/>
      <c r="X2704" s="39"/>
    </row>
    <row r="2705" spans="21:24" x14ac:dyDescent="0.2">
      <c r="U2705" s="39"/>
      <c r="W2705" s="39"/>
      <c r="X2705" s="39"/>
    </row>
    <row r="2706" spans="21:24" x14ac:dyDescent="0.2">
      <c r="U2706" s="39"/>
      <c r="W2706" s="39"/>
      <c r="X2706" s="39"/>
    </row>
    <row r="2707" spans="21:24" x14ac:dyDescent="0.2">
      <c r="U2707" s="39"/>
      <c r="W2707" s="39"/>
      <c r="X2707" s="39"/>
    </row>
    <row r="2708" spans="21:24" x14ac:dyDescent="0.2">
      <c r="U2708" s="39"/>
      <c r="W2708" s="39"/>
      <c r="X2708" s="39"/>
    </row>
    <row r="2709" spans="21:24" x14ac:dyDescent="0.2">
      <c r="U2709" s="39"/>
      <c r="W2709" s="39"/>
      <c r="X2709" s="39"/>
    </row>
    <row r="2710" spans="21:24" x14ac:dyDescent="0.2">
      <c r="U2710" s="39"/>
      <c r="W2710" s="39"/>
      <c r="X2710" s="39"/>
    </row>
    <row r="2711" spans="21:24" x14ac:dyDescent="0.2">
      <c r="U2711" s="39"/>
      <c r="W2711" s="39"/>
      <c r="X2711" s="39"/>
    </row>
    <row r="2712" spans="21:24" x14ac:dyDescent="0.2">
      <c r="U2712" s="39"/>
      <c r="W2712" s="39"/>
      <c r="X2712" s="39"/>
    </row>
    <row r="2713" spans="21:24" x14ac:dyDescent="0.2">
      <c r="U2713" s="39"/>
      <c r="W2713" s="39"/>
      <c r="X2713" s="39"/>
    </row>
    <row r="2714" spans="21:24" x14ac:dyDescent="0.2">
      <c r="U2714" s="39"/>
      <c r="W2714" s="39"/>
      <c r="X2714" s="39"/>
    </row>
    <row r="2715" spans="21:24" x14ac:dyDescent="0.2">
      <c r="U2715" s="39"/>
      <c r="W2715" s="39"/>
      <c r="X2715" s="39"/>
    </row>
    <row r="2716" spans="21:24" x14ac:dyDescent="0.2">
      <c r="U2716" s="39"/>
      <c r="W2716" s="39"/>
      <c r="X2716" s="39"/>
    </row>
    <row r="2717" spans="21:24" x14ac:dyDescent="0.2">
      <c r="U2717" s="39"/>
      <c r="W2717" s="39"/>
      <c r="X2717" s="39"/>
    </row>
    <row r="2718" spans="21:24" x14ac:dyDescent="0.2">
      <c r="U2718" s="39"/>
      <c r="W2718" s="39"/>
      <c r="X2718" s="39"/>
    </row>
    <row r="2719" spans="21:24" x14ac:dyDescent="0.2">
      <c r="U2719" s="39"/>
      <c r="W2719" s="39"/>
      <c r="X2719" s="39"/>
    </row>
    <row r="2720" spans="21:24" x14ac:dyDescent="0.2">
      <c r="U2720" s="39"/>
      <c r="W2720" s="39"/>
      <c r="X2720" s="39"/>
    </row>
    <row r="2721" spans="21:24" x14ac:dyDescent="0.2">
      <c r="U2721" s="39"/>
      <c r="W2721" s="39"/>
      <c r="X2721" s="39"/>
    </row>
    <row r="2722" spans="21:24" x14ac:dyDescent="0.2">
      <c r="U2722" s="39"/>
      <c r="W2722" s="39"/>
      <c r="X2722" s="39"/>
    </row>
    <row r="2723" spans="21:24" x14ac:dyDescent="0.2">
      <c r="U2723" s="39"/>
      <c r="W2723" s="39"/>
      <c r="X2723" s="39"/>
    </row>
    <row r="2724" spans="21:24" x14ac:dyDescent="0.2">
      <c r="U2724" s="39"/>
      <c r="W2724" s="39"/>
      <c r="X2724" s="39"/>
    </row>
    <row r="2725" spans="21:24" x14ac:dyDescent="0.2">
      <c r="U2725" s="39"/>
      <c r="W2725" s="39"/>
      <c r="X2725" s="39"/>
    </row>
    <row r="2726" spans="21:24" x14ac:dyDescent="0.2">
      <c r="U2726" s="39"/>
      <c r="W2726" s="39"/>
      <c r="X2726" s="39"/>
    </row>
    <row r="2727" spans="21:24" x14ac:dyDescent="0.2">
      <c r="U2727" s="39"/>
      <c r="W2727" s="39"/>
      <c r="X2727" s="39"/>
    </row>
    <row r="2728" spans="21:24" x14ac:dyDescent="0.2">
      <c r="U2728" s="39"/>
      <c r="W2728" s="39"/>
      <c r="X2728" s="39"/>
    </row>
    <row r="2729" spans="21:24" x14ac:dyDescent="0.2">
      <c r="U2729" s="39"/>
      <c r="W2729" s="39"/>
      <c r="X2729" s="39"/>
    </row>
    <row r="2730" spans="21:24" x14ac:dyDescent="0.2">
      <c r="U2730" s="39"/>
      <c r="W2730" s="39"/>
      <c r="X2730" s="39"/>
    </row>
    <row r="2731" spans="21:24" x14ac:dyDescent="0.2">
      <c r="U2731" s="39"/>
      <c r="W2731" s="39"/>
      <c r="X2731" s="39"/>
    </row>
    <row r="2732" spans="21:24" x14ac:dyDescent="0.2">
      <c r="U2732" s="39"/>
      <c r="W2732" s="39"/>
      <c r="X2732" s="39"/>
    </row>
    <row r="2733" spans="21:24" x14ac:dyDescent="0.2">
      <c r="U2733" s="39"/>
      <c r="W2733" s="39"/>
      <c r="X2733" s="39"/>
    </row>
    <row r="2734" spans="21:24" x14ac:dyDescent="0.2">
      <c r="U2734" s="39"/>
      <c r="W2734" s="39"/>
      <c r="X2734" s="39"/>
    </row>
    <row r="2735" spans="21:24" x14ac:dyDescent="0.2">
      <c r="U2735" s="39"/>
      <c r="W2735" s="39"/>
      <c r="X2735" s="39"/>
    </row>
    <row r="2736" spans="21:24" x14ac:dyDescent="0.2">
      <c r="U2736" s="39"/>
      <c r="W2736" s="39"/>
      <c r="X2736" s="39"/>
    </row>
    <row r="2737" spans="21:24" x14ac:dyDescent="0.2">
      <c r="U2737" s="39"/>
      <c r="W2737" s="39"/>
      <c r="X2737" s="39"/>
    </row>
    <row r="2738" spans="21:24" x14ac:dyDescent="0.2">
      <c r="U2738" s="39"/>
      <c r="W2738" s="39"/>
      <c r="X2738" s="39"/>
    </row>
    <row r="2739" spans="21:24" x14ac:dyDescent="0.2">
      <c r="U2739" s="39"/>
      <c r="W2739" s="39"/>
      <c r="X2739" s="39"/>
    </row>
    <row r="2740" spans="21:24" x14ac:dyDescent="0.2">
      <c r="U2740" s="39"/>
      <c r="W2740" s="39"/>
      <c r="X2740" s="39"/>
    </row>
    <row r="2741" spans="21:24" x14ac:dyDescent="0.2">
      <c r="U2741" s="39"/>
      <c r="W2741" s="39"/>
      <c r="X2741" s="39"/>
    </row>
    <row r="2742" spans="21:24" x14ac:dyDescent="0.2">
      <c r="U2742" s="39"/>
      <c r="W2742" s="39"/>
      <c r="X2742" s="39"/>
    </row>
    <row r="2743" spans="21:24" x14ac:dyDescent="0.2">
      <c r="U2743" s="39"/>
      <c r="W2743" s="39"/>
      <c r="X2743" s="39"/>
    </row>
    <row r="2744" spans="21:24" x14ac:dyDescent="0.2">
      <c r="U2744" s="39"/>
      <c r="W2744" s="39"/>
      <c r="X2744" s="39"/>
    </row>
    <row r="2745" spans="21:24" x14ac:dyDescent="0.2">
      <c r="U2745" s="39"/>
      <c r="W2745" s="39"/>
      <c r="X2745" s="39"/>
    </row>
    <row r="2746" spans="21:24" x14ac:dyDescent="0.2">
      <c r="U2746" s="39"/>
      <c r="W2746" s="39"/>
      <c r="X2746" s="39"/>
    </row>
    <row r="2747" spans="21:24" x14ac:dyDescent="0.2">
      <c r="U2747" s="39"/>
      <c r="W2747" s="39"/>
      <c r="X2747" s="39"/>
    </row>
    <row r="2748" spans="21:24" x14ac:dyDescent="0.2">
      <c r="U2748" s="39"/>
      <c r="W2748" s="39"/>
      <c r="X2748" s="39"/>
    </row>
    <row r="2749" spans="21:24" x14ac:dyDescent="0.2">
      <c r="U2749" s="39"/>
      <c r="W2749" s="39"/>
      <c r="X2749" s="39"/>
    </row>
    <row r="2750" spans="21:24" x14ac:dyDescent="0.2">
      <c r="U2750" s="39"/>
      <c r="W2750" s="39"/>
      <c r="X2750" s="39"/>
    </row>
    <row r="2751" spans="21:24" x14ac:dyDescent="0.2">
      <c r="U2751" s="39"/>
      <c r="W2751" s="39"/>
      <c r="X2751" s="39"/>
    </row>
    <row r="2752" spans="21:24" x14ac:dyDescent="0.2">
      <c r="U2752" s="39"/>
      <c r="W2752" s="39"/>
      <c r="X2752" s="39"/>
    </row>
    <row r="2753" spans="21:24" x14ac:dyDescent="0.2">
      <c r="U2753" s="39"/>
      <c r="W2753" s="39"/>
      <c r="X2753" s="39"/>
    </row>
    <row r="2754" spans="21:24" x14ac:dyDescent="0.2">
      <c r="U2754" s="39"/>
      <c r="W2754" s="39"/>
      <c r="X2754" s="39"/>
    </row>
    <row r="2755" spans="21:24" x14ac:dyDescent="0.2">
      <c r="U2755" s="39"/>
      <c r="W2755" s="39"/>
      <c r="X2755" s="39"/>
    </row>
    <row r="2756" spans="21:24" x14ac:dyDescent="0.2">
      <c r="U2756" s="39"/>
      <c r="W2756" s="39"/>
      <c r="X2756" s="39"/>
    </row>
    <row r="2757" spans="21:24" x14ac:dyDescent="0.2">
      <c r="U2757" s="39"/>
      <c r="W2757" s="39"/>
      <c r="X2757" s="39"/>
    </row>
    <row r="2758" spans="21:24" x14ac:dyDescent="0.2">
      <c r="U2758" s="39"/>
      <c r="W2758" s="39"/>
      <c r="X2758" s="39"/>
    </row>
    <row r="2759" spans="21:24" x14ac:dyDescent="0.2">
      <c r="U2759" s="39"/>
      <c r="W2759" s="39"/>
      <c r="X2759" s="39"/>
    </row>
    <row r="2760" spans="21:24" x14ac:dyDescent="0.2">
      <c r="U2760" s="39"/>
      <c r="W2760" s="39"/>
      <c r="X2760" s="39"/>
    </row>
    <row r="2761" spans="21:24" x14ac:dyDescent="0.2">
      <c r="U2761" s="39"/>
      <c r="W2761" s="39"/>
      <c r="X2761" s="39"/>
    </row>
    <row r="2762" spans="21:24" x14ac:dyDescent="0.2">
      <c r="U2762" s="39"/>
      <c r="W2762" s="39"/>
      <c r="X2762" s="39"/>
    </row>
    <row r="2763" spans="21:24" x14ac:dyDescent="0.2">
      <c r="U2763" s="39"/>
      <c r="W2763" s="39"/>
      <c r="X2763" s="39"/>
    </row>
    <row r="2764" spans="21:24" x14ac:dyDescent="0.2">
      <c r="U2764" s="39"/>
      <c r="W2764" s="39"/>
      <c r="X2764" s="39"/>
    </row>
    <row r="2765" spans="21:24" x14ac:dyDescent="0.2">
      <c r="U2765" s="39"/>
      <c r="W2765" s="39"/>
      <c r="X2765" s="39"/>
    </row>
    <row r="2766" spans="21:24" x14ac:dyDescent="0.2">
      <c r="U2766" s="39"/>
      <c r="W2766" s="39"/>
      <c r="X2766" s="39"/>
    </row>
    <row r="2767" spans="21:24" x14ac:dyDescent="0.2">
      <c r="U2767" s="39"/>
      <c r="W2767" s="39"/>
      <c r="X2767" s="39"/>
    </row>
    <row r="2768" spans="21:24" x14ac:dyDescent="0.2">
      <c r="U2768" s="39"/>
      <c r="W2768" s="39"/>
      <c r="X2768" s="39"/>
    </row>
    <row r="2769" spans="21:24" x14ac:dyDescent="0.2">
      <c r="U2769" s="39"/>
      <c r="W2769" s="39"/>
      <c r="X2769" s="39"/>
    </row>
    <row r="2770" spans="21:24" x14ac:dyDescent="0.2">
      <c r="U2770" s="39"/>
      <c r="W2770" s="39"/>
      <c r="X2770" s="39"/>
    </row>
    <row r="2771" spans="21:24" x14ac:dyDescent="0.2">
      <c r="U2771" s="39"/>
      <c r="W2771" s="39"/>
      <c r="X2771" s="39"/>
    </row>
    <row r="2772" spans="21:24" x14ac:dyDescent="0.2">
      <c r="U2772" s="39"/>
      <c r="W2772" s="39"/>
      <c r="X2772" s="39"/>
    </row>
    <row r="2773" spans="21:24" x14ac:dyDescent="0.2">
      <c r="U2773" s="39"/>
      <c r="W2773" s="39"/>
      <c r="X2773" s="39"/>
    </row>
    <row r="2774" spans="21:24" x14ac:dyDescent="0.2">
      <c r="U2774" s="39"/>
      <c r="W2774" s="39"/>
      <c r="X2774" s="39"/>
    </row>
    <row r="2775" spans="21:24" x14ac:dyDescent="0.2">
      <c r="U2775" s="39"/>
      <c r="W2775" s="39"/>
      <c r="X2775" s="39"/>
    </row>
    <row r="2776" spans="21:24" x14ac:dyDescent="0.2">
      <c r="U2776" s="39"/>
      <c r="W2776" s="39"/>
      <c r="X2776" s="39"/>
    </row>
    <row r="2777" spans="21:24" x14ac:dyDescent="0.2">
      <c r="U2777" s="39"/>
      <c r="W2777" s="39"/>
      <c r="X2777" s="39"/>
    </row>
    <row r="2778" spans="21:24" x14ac:dyDescent="0.2">
      <c r="U2778" s="39"/>
      <c r="W2778" s="39"/>
      <c r="X2778" s="39"/>
    </row>
    <row r="2779" spans="21:24" x14ac:dyDescent="0.2">
      <c r="U2779" s="39"/>
      <c r="W2779" s="39"/>
      <c r="X2779" s="39"/>
    </row>
    <row r="2780" spans="21:24" x14ac:dyDescent="0.2">
      <c r="U2780" s="39"/>
      <c r="W2780" s="39"/>
      <c r="X2780" s="39"/>
    </row>
    <row r="2781" spans="21:24" x14ac:dyDescent="0.2">
      <c r="U2781" s="39"/>
      <c r="W2781" s="39"/>
      <c r="X2781" s="39"/>
    </row>
    <row r="2782" spans="21:24" x14ac:dyDescent="0.2">
      <c r="U2782" s="39"/>
      <c r="W2782" s="39"/>
      <c r="X2782" s="39"/>
    </row>
    <row r="2783" spans="21:24" x14ac:dyDescent="0.2">
      <c r="U2783" s="39"/>
      <c r="W2783" s="39"/>
      <c r="X2783" s="39"/>
    </row>
    <row r="2784" spans="21:24" x14ac:dyDescent="0.2">
      <c r="U2784" s="39"/>
      <c r="W2784" s="39"/>
      <c r="X2784" s="39"/>
    </row>
    <row r="2785" spans="21:24" x14ac:dyDescent="0.2">
      <c r="U2785" s="39"/>
      <c r="W2785" s="39"/>
      <c r="X2785" s="39"/>
    </row>
    <row r="2786" spans="21:24" x14ac:dyDescent="0.2">
      <c r="U2786" s="39"/>
      <c r="W2786" s="39"/>
      <c r="X2786" s="39"/>
    </row>
    <row r="2787" spans="21:24" x14ac:dyDescent="0.2">
      <c r="U2787" s="39"/>
      <c r="W2787" s="39"/>
      <c r="X2787" s="39"/>
    </row>
    <row r="2788" spans="21:24" x14ac:dyDescent="0.2">
      <c r="U2788" s="39"/>
      <c r="W2788" s="39"/>
      <c r="X2788" s="39"/>
    </row>
    <row r="2789" spans="21:24" x14ac:dyDescent="0.2">
      <c r="U2789" s="39"/>
      <c r="W2789" s="39"/>
      <c r="X2789" s="39"/>
    </row>
    <row r="2790" spans="21:24" x14ac:dyDescent="0.2">
      <c r="U2790" s="39"/>
      <c r="W2790" s="39"/>
      <c r="X2790" s="39"/>
    </row>
    <row r="2791" spans="21:24" x14ac:dyDescent="0.2">
      <c r="U2791" s="39"/>
      <c r="W2791" s="39"/>
      <c r="X2791" s="39"/>
    </row>
    <row r="2792" spans="21:24" x14ac:dyDescent="0.2">
      <c r="U2792" s="39"/>
      <c r="W2792" s="39"/>
      <c r="X2792" s="39"/>
    </row>
    <row r="2793" spans="21:24" x14ac:dyDescent="0.2">
      <c r="U2793" s="39"/>
      <c r="W2793" s="39"/>
      <c r="X2793" s="39"/>
    </row>
    <row r="2794" spans="21:24" x14ac:dyDescent="0.2">
      <c r="U2794" s="39"/>
      <c r="W2794" s="39"/>
      <c r="X2794" s="39"/>
    </row>
    <row r="2795" spans="21:24" x14ac:dyDescent="0.2">
      <c r="U2795" s="39"/>
      <c r="W2795" s="39"/>
      <c r="X2795" s="39"/>
    </row>
    <row r="2796" spans="21:24" x14ac:dyDescent="0.2">
      <c r="U2796" s="39"/>
      <c r="W2796" s="39"/>
      <c r="X2796" s="39"/>
    </row>
    <row r="2797" spans="21:24" x14ac:dyDescent="0.2">
      <c r="U2797" s="39"/>
      <c r="W2797" s="39"/>
      <c r="X2797" s="39"/>
    </row>
    <row r="2798" spans="21:24" x14ac:dyDescent="0.2">
      <c r="U2798" s="39"/>
      <c r="W2798" s="39"/>
      <c r="X2798" s="39"/>
    </row>
    <row r="2799" spans="21:24" x14ac:dyDescent="0.2">
      <c r="U2799" s="39"/>
      <c r="W2799" s="39"/>
      <c r="X2799" s="39"/>
    </row>
    <row r="2800" spans="21:24" x14ac:dyDescent="0.2">
      <c r="U2800" s="39"/>
      <c r="W2800" s="39"/>
      <c r="X2800" s="39"/>
    </row>
    <row r="2801" spans="21:24" x14ac:dyDescent="0.2">
      <c r="U2801" s="39"/>
      <c r="W2801" s="39"/>
      <c r="X2801" s="39"/>
    </row>
    <row r="2802" spans="21:24" x14ac:dyDescent="0.2">
      <c r="U2802" s="39"/>
      <c r="W2802" s="39"/>
      <c r="X2802" s="39"/>
    </row>
    <row r="2803" spans="21:24" x14ac:dyDescent="0.2">
      <c r="U2803" s="39"/>
      <c r="W2803" s="39"/>
      <c r="X2803" s="39"/>
    </row>
    <row r="2804" spans="21:24" x14ac:dyDescent="0.2">
      <c r="U2804" s="39"/>
      <c r="W2804" s="39"/>
      <c r="X2804" s="39"/>
    </row>
    <row r="2805" spans="21:24" x14ac:dyDescent="0.2">
      <c r="U2805" s="39"/>
      <c r="W2805" s="39"/>
      <c r="X2805" s="39"/>
    </row>
    <row r="2806" spans="21:24" x14ac:dyDescent="0.2">
      <c r="U2806" s="39"/>
      <c r="W2806" s="39"/>
      <c r="X2806" s="39"/>
    </row>
    <row r="2807" spans="21:24" x14ac:dyDescent="0.2">
      <c r="U2807" s="39"/>
      <c r="W2807" s="39"/>
      <c r="X2807" s="39"/>
    </row>
    <row r="2808" spans="21:24" x14ac:dyDescent="0.2">
      <c r="U2808" s="39"/>
      <c r="W2808" s="39"/>
      <c r="X2808" s="39"/>
    </row>
    <row r="2809" spans="21:24" x14ac:dyDescent="0.2">
      <c r="U2809" s="39"/>
      <c r="W2809" s="39"/>
      <c r="X2809" s="39"/>
    </row>
    <row r="2810" spans="21:24" x14ac:dyDescent="0.2">
      <c r="U2810" s="39"/>
      <c r="W2810" s="39"/>
      <c r="X2810" s="39"/>
    </row>
    <row r="2811" spans="21:24" x14ac:dyDescent="0.2">
      <c r="U2811" s="39"/>
      <c r="W2811" s="39"/>
      <c r="X2811" s="39"/>
    </row>
    <row r="2812" spans="21:24" x14ac:dyDescent="0.2">
      <c r="U2812" s="39"/>
      <c r="W2812" s="39"/>
      <c r="X2812" s="39"/>
    </row>
    <row r="2813" spans="21:24" x14ac:dyDescent="0.2">
      <c r="U2813" s="39"/>
      <c r="W2813" s="39"/>
      <c r="X2813" s="39"/>
    </row>
    <row r="2814" spans="21:24" x14ac:dyDescent="0.2">
      <c r="U2814" s="39"/>
      <c r="W2814" s="39"/>
      <c r="X2814" s="39"/>
    </row>
    <row r="2815" spans="21:24" x14ac:dyDescent="0.2">
      <c r="U2815" s="39"/>
      <c r="W2815" s="39"/>
      <c r="X2815" s="39"/>
    </row>
    <row r="2816" spans="21:24" x14ac:dyDescent="0.2">
      <c r="U2816" s="39"/>
      <c r="W2816" s="39"/>
      <c r="X2816" s="39"/>
    </row>
    <row r="2817" spans="21:24" x14ac:dyDescent="0.2">
      <c r="U2817" s="39"/>
      <c r="W2817" s="39"/>
      <c r="X2817" s="39"/>
    </row>
    <row r="2818" spans="21:24" x14ac:dyDescent="0.2">
      <c r="U2818" s="39"/>
      <c r="W2818" s="39"/>
      <c r="X2818" s="39"/>
    </row>
    <row r="2819" spans="21:24" x14ac:dyDescent="0.2">
      <c r="U2819" s="39"/>
      <c r="W2819" s="39"/>
      <c r="X2819" s="39"/>
    </row>
    <row r="2820" spans="21:24" x14ac:dyDescent="0.2">
      <c r="U2820" s="39"/>
      <c r="W2820" s="39"/>
      <c r="X2820" s="39"/>
    </row>
    <row r="2821" spans="21:24" x14ac:dyDescent="0.2">
      <c r="U2821" s="39"/>
      <c r="W2821" s="39"/>
      <c r="X2821" s="39"/>
    </row>
    <row r="2822" spans="21:24" x14ac:dyDescent="0.2">
      <c r="U2822" s="39"/>
      <c r="W2822" s="39"/>
      <c r="X2822" s="39"/>
    </row>
    <row r="2823" spans="21:24" x14ac:dyDescent="0.2">
      <c r="U2823" s="39"/>
      <c r="W2823" s="39"/>
      <c r="X2823" s="39"/>
    </row>
    <row r="2824" spans="21:24" x14ac:dyDescent="0.2">
      <c r="U2824" s="39"/>
      <c r="W2824" s="39"/>
      <c r="X2824" s="39"/>
    </row>
    <row r="2825" spans="21:24" x14ac:dyDescent="0.2">
      <c r="U2825" s="39"/>
      <c r="W2825" s="39"/>
      <c r="X2825" s="39"/>
    </row>
    <row r="2826" spans="21:24" x14ac:dyDescent="0.2">
      <c r="U2826" s="39"/>
      <c r="W2826" s="39"/>
      <c r="X2826" s="39"/>
    </row>
    <row r="2827" spans="21:24" x14ac:dyDescent="0.2">
      <c r="U2827" s="39"/>
      <c r="W2827" s="39"/>
      <c r="X2827" s="39"/>
    </row>
    <row r="2828" spans="21:24" x14ac:dyDescent="0.2">
      <c r="U2828" s="39"/>
      <c r="W2828" s="39"/>
      <c r="X2828" s="39"/>
    </row>
    <row r="2829" spans="21:24" x14ac:dyDescent="0.2">
      <c r="U2829" s="39"/>
      <c r="W2829" s="39"/>
      <c r="X2829" s="39"/>
    </row>
    <row r="2830" spans="21:24" x14ac:dyDescent="0.2">
      <c r="U2830" s="39"/>
      <c r="W2830" s="39"/>
      <c r="X2830" s="39"/>
    </row>
    <row r="2831" spans="21:24" x14ac:dyDescent="0.2">
      <c r="U2831" s="39"/>
      <c r="W2831" s="39"/>
      <c r="X2831" s="39"/>
    </row>
    <row r="2832" spans="21:24" x14ac:dyDescent="0.2">
      <c r="U2832" s="39"/>
      <c r="W2832" s="39"/>
      <c r="X2832" s="39"/>
    </row>
    <row r="2833" spans="21:24" x14ac:dyDescent="0.2">
      <c r="U2833" s="39"/>
      <c r="W2833" s="39"/>
      <c r="X2833" s="39"/>
    </row>
    <row r="2834" spans="21:24" x14ac:dyDescent="0.2">
      <c r="U2834" s="39"/>
      <c r="W2834" s="39"/>
      <c r="X2834" s="39"/>
    </row>
    <row r="2835" spans="21:24" x14ac:dyDescent="0.2">
      <c r="U2835" s="39"/>
      <c r="W2835" s="39"/>
      <c r="X2835" s="39"/>
    </row>
    <row r="2836" spans="21:24" x14ac:dyDescent="0.2">
      <c r="U2836" s="39"/>
      <c r="W2836" s="39"/>
      <c r="X2836" s="39"/>
    </row>
    <row r="2837" spans="21:24" x14ac:dyDescent="0.2">
      <c r="U2837" s="39"/>
      <c r="W2837" s="39"/>
      <c r="X2837" s="39"/>
    </row>
    <row r="2838" spans="21:24" x14ac:dyDescent="0.2">
      <c r="U2838" s="39"/>
      <c r="W2838" s="39"/>
      <c r="X2838" s="39"/>
    </row>
    <row r="2839" spans="21:24" x14ac:dyDescent="0.2">
      <c r="U2839" s="39"/>
      <c r="W2839" s="39"/>
      <c r="X2839" s="39"/>
    </row>
    <row r="2840" spans="21:24" x14ac:dyDescent="0.2">
      <c r="U2840" s="39"/>
      <c r="W2840" s="39"/>
      <c r="X2840" s="39"/>
    </row>
    <row r="2841" spans="21:24" x14ac:dyDescent="0.2">
      <c r="U2841" s="39"/>
      <c r="W2841" s="39"/>
      <c r="X2841" s="39"/>
    </row>
    <row r="2842" spans="21:24" x14ac:dyDescent="0.2">
      <c r="U2842" s="39"/>
      <c r="W2842" s="39"/>
      <c r="X2842" s="39"/>
    </row>
    <row r="2843" spans="21:24" x14ac:dyDescent="0.2">
      <c r="U2843" s="39"/>
      <c r="W2843" s="39"/>
      <c r="X2843" s="39"/>
    </row>
    <row r="2844" spans="21:24" x14ac:dyDescent="0.2">
      <c r="U2844" s="39"/>
      <c r="W2844" s="39"/>
      <c r="X2844" s="39"/>
    </row>
    <row r="2845" spans="21:24" x14ac:dyDescent="0.2">
      <c r="U2845" s="39"/>
      <c r="W2845" s="39"/>
      <c r="X2845" s="39"/>
    </row>
    <row r="2846" spans="21:24" x14ac:dyDescent="0.2">
      <c r="U2846" s="39"/>
      <c r="W2846" s="39"/>
      <c r="X2846" s="39"/>
    </row>
    <row r="2847" spans="21:24" x14ac:dyDescent="0.2">
      <c r="U2847" s="39"/>
      <c r="W2847" s="39"/>
      <c r="X2847" s="39"/>
    </row>
    <row r="2848" spans="21:24" x14ac:dyDescent="0.2">
      <c r="U2848" s="39"/>
      <c r="W2848" s="39"/>
      <c r="X2848" s="39"/>
    </row>
    <row r="2849" spans="21:24" x14ac:dyDescent="0.2">
      <c r="U2849" s="39"/>
      <c r="W2849" s="39"/>
      <c r="X2849" s="39"/>
    </row>
    <row r="2850" spans="21:24" x14ac:dyDescent="0.2">
      <c r="U2850" s="39"/>
      <c r="W2850" s="39"/>
      <c r="X2850" s="39"/>
    </row>
    <row r="2851" spans="21:24" x14ac:dyDescent="0.2">
      <c r="U2851" s="39"/>
      <c r="W2851" s="39"/>
      <c r="X2851" s="39"/>
    </row>
    <row r="2852" spans="21:24" x14ac:dyDescent="0.2">
      <c r="U2852" s="39"/>
      <c r="W2852" s="39"/>
      <c r="X2852" s="39"/>
    </row>
    <row r="2853" spans="21:24" x14ac:dyDescent="0.2">
      <c r="U2853" s="39"/>
      <c r="W2853" s="39"/>
      <c r="X2853" s="39"/>
    </row>
    <row r="2854" spans="21:24" x14ac:dyDescent="0.2">
      <c r="U2854" s="39"/>
      <c r="W2854" s="39"/>
      <c r="X2854" s="39"/>
    </row>
    <row r="2855" spans="21:24" x14ac:dyDescent="0.2">
      <c r="U2855" s="39"/>
      <c r="W2855" s="39"/>
      <c r="X2855" s="39"/>
    </row>
    <row r="2856" spans="21:24" x14ac:dyDescent="0.2">
      <c r="U2856" s="39"/>
      <c r="W2856" s="39"/>
      <c r="X2856" s="39"/>
    </row>
    <row r="2857" spans="21:24" x14ac:dyDescent="0.2">
      <c r="U2857" s="39"/>
      <c r="W2857" s="39"/>
      <c r="X2857" s="39"/>
    </row>
    <row r="2858" spans="21:24" x14ac:dyDescent="0.2">
      <c r="U2858" s="39"/>
      <c r="W2858" s="39"/>
      <c r="X2858" s="39"/>
    </row>
    <row r="2859" spans="21:24" x14ac:dyDescent="0.2">
      <c r="U2859" s="39"/>
      <c r="W2859" s="39"/>
      <c r="X2859" s="39"/>
    </row>
    <row r="2860" spans="21:24" x14ac:dyDescent="0.2">
      <c r="U2860" s="39"/>
      <c r="W2860" s="39"/>
      <c r="X2860" s="39"/>
    </row>
    <row r="2861" spans="21:24" x14ac:dyDescent="0.2">
      <c r="U2861" s="39"/>
      <c r="W2861" s="39"/>
      <c r="X2861" s="39"/>
    </row>
    <row r="2862" spans="21:24" x14ac:dyDescent="0.2">
      <c r="U2862" s="39"/>
      <c r="W2862" s="39"/>
      <c r="X2862" s="39"/>
    </row>
    <row r="2863" spans="21:24" x14ac:dyDescent="0.2">
      <c r="U2863" s="39"/>
      <c r="W2863" s="39"/>
      <c r="X2863" s="39"/>
    </row>
    <row r="2864" spans="21:24" x14ac:dyDescent="0.2">
      <c r="U2864" s="39"/>
      <c r="W2864" s="39"/>
      <c r="X2864" s="39"/>
    </row>
    <row r="2865" spans="21:24" x14ac:dyDescent="0.2">
      <c r="U2865" s="39"/>
      <c r="W2865" s="39"/>
      <c r="X2865" s="39"/>
    </row>
    <row r="2866" spans="21:24" x14ac:dyDescent="0.2">
      <c r="U2866" s="39"/>
      <c r="W2866" s="39"/>
      <c r="X2866" s="39"/>
    </row>
    <row r="2867" spans="21:24" x14ac:dyDescent="0.2">
      <c r="U2867" s="39"/>
      <c r="W2867" s="39"/>
      <c r="X2867" s="39"/>
    </row>
    <row r="2868" spans="21:24" x14ac:dyDescent="0.2">
      <c r="U2868" s="39"/>
      <c r="W2868" s="39"/>
      <c r="X2868" s="39"/>
    </row>
    <row r="2869" spans="21:24" x14ac:dyDescent="0.2">
      <c r="U2869" s="39"/>
      <c r="W2869" s="39"/>
      <c r="X2869" s="39"/>
    </row>
    <row r="2870" spans="21:24" x14ac:dyDescent="0.2">
      <c r="U2870" s="39"/>
      <c r="W2870" s="39"/>
      <c r="X2870" s="39"/>
    </row>
    <row r="2871" spans="21:24" x14ac:dyDescent="0.2">
      <c r="U2871" s="39"/>
      <c r="W2871" s="39"/>
      <c r="X2871" s="39"/>
    </row>
    <row r="2872" spans="21:24" x14ac:dyDescent="0.2">
      <c r="U2872" s="39"/>
      <c r="W2872" s="39"/>
      <c r="X2872" s="39"/>
    </row>
    <row r="2873" spans="21:24" x14ac:dyDescent="0.2">
      <c r="U2873" s="39"/>
      <c r="W2873" s="39"/>
      <c r="X2873" s="39"/>
    </row>
    <row r="2874" spans="21:24" x14ac:dyDescent="0.2">
      <c r="U2874" s="39"/>
      <c r="W2874" s="39"/>
      <c r="X2874" s="39"/>
    </row>
    <row r="2875" spans="21:24" x14ac:dyDescent="0.2">
      <c r="U2875" s="39"/>
      <c r="W2875" s="39"/>
      <c r="X2875" s="39"/>
    </row>
    <row r="2876" spans="21:24" x14ac:dyDescent="0.2">
      <c r="U2876" s="39"/>
      <c r="W2876" s="39"/>
      <c r="X2876" s="39"/>
    </row>
    <row r="2877" spans="21:24" x14ac:dyDescent="0.2">
      <c r="U2877" s="39"/>
      <c r="W2877" s="39"/>
      <c r="X2877" s="39"/>
    </row>
    <row r="2878" spans="21:24" x14ac:dyDescent="0.2">
      <c r="U2878" s="39"/>
      <c r="W2878" s="39"/>
      <c r="X2878" s="39"/>
    </row>
    <row r="2879" spans="21:24" x14ac:dyDescent="0.2">
      <c r="U2879" s="39"/>
      <c r="W2879" s="39"/>
      <c r="X2879" s="39"/>
    </row>
    <row r="2880" spans="21:24" x14ac:dyDescent="0.2">
      <c r="U2880" s="39"/>
      <c r="W2880" s="39"/>
      <c r="X2880" s="39"/>
    </row>
    <row r="2881" spans="21:24" x14ac:dyDescent="0.2">
      <c r="U2881" s="39"/>
      <c r="W2881" s="39"/>
      <c r="X2881" s="39"/>
    </row>
    <row r="2882" spans="21:24" x14ac:dyDescent="0.2">
      <c r="U2882" s="39"/>
      <c r="W2882" s="39"/>
      <c r="X2882" s="39"/>
    </row>
    <row r="2883" spans="21:24" x14ac:dyDescent="0.2">
      <c r="U2883" s="39"/>
      <c r="W2883" s="39"/>
      <c r="X2883" s="39"/>
    </row>
    <row r="2884" spans="21:24" x14ac:dyDescent="0.2">
      <c r="U2884" s="39"/>
      <c r="W2884" s="39"/>
      <c r="X2884" s="39"/>
    </row>
    <row r="2885" spans="21:24" x14ac:dyDescent="0.2">
      <c r="U2885" s="39"/>
      <c r="W2885" s="39"/>
      <c r="X2885" s="39"/>
    </row>
    <row r="2886" spans="21:24" x14ac:dyDescent="0.2">
      <c r="U2886" s="39"/>
      <c r="W2886" s="39"/>
      <c r="X2886" s="39"/>
    </row>
    <row r="2887" spans="21:24" x14ac:dyDescent="0.2">
      <c r="U2887" s="39"/>
      <c r="W2887" s="39"/>
      <c r="X2887" s="39"/>
    </row>
    <row r="2888" spans="21:24" x14ac:dyDescent="0.2">
      <c r="U2888" s="39"/>
      <c r="W2888" s="39"/>
      <c r="X2888" s="39"/>
    </row>
    <row r="2889" spans="21:24" x14ac:dyDescent="0.2">
      <c r="U2889" s="39"/>
      <c r="W2889" s="39"/>
      <c r="X2889" s="39"/>
    </row>
    <row r="2890" spans="21:24" x14ac:dyDescent="0.2">
      <c r="U2890" s="39"/>
      <c r="W2890" s="39"/>
      <c r="X2890" s="39"/>
    </row>
    <row r="2891" spans="21:24" x14ac:dyDescent="0.2">
      <c r="U2891" s="39"/>
      <c r="W2891" s="39"/>
      <c r="X2891" s="39"/>
    </row>
    <row r="2892" spans="21:24" x14ac:dyDescent="0.2">
      <c r="U2892" s="39"/>
      <c r="W2892" s="39"/>
      <c r="X2892" s="39"/>
    </row>
    <row r="2893" spans="21:24" x14ac:dyDescent="0.2">
      <c r="U2893" s="39"/>
      <c r="W2893" s="39"/>
      <c r="X2893" s="39"/>
    </row>
    <row r="2894" spans="21:24" x14ac:dyDescent="0.2">
      <c r="U2894" s="39"/>
      <c r="W2894" s="39"/>
      <c r="X2894" s="39"/>
    </row>
    <row r="2895" spans="21:24" x14ac:dyDescent="0.2">
      <c r="U2895" s="39"/>
      <c r="W2895" s="39"/>
      <c r="X2895" s="39"/>
    </row>
    <row r="2896" spans="21:24" x14ac:dyDescent="0.2">
      <c r="U2896" s="39"/>
      <c r="W2896" s="39"/>
      <c r="X2896" s="39"/>
    </row>
    <row r="2897" spans="21:24" x14ac:dyDescent="0.2">
      <c r="U2897" s="39"/>
      <c r="W2897" s="39"/>
      <c r="X2897" s="39"/>
    </row>
    <row r="2898" spans="21:24" x14ac:dyDescent="0.2">
      <c r="U2898" s="39"/>
      <c r="W2898" s="39"/>
      <c r="X2898" s="39"/>
    </row>
    <row r="2899" spans="21:24" x14ac:dyDescent="0.2">
      <c r="U2899" s="39"/>
      <c r="W2899" s="39"/>
      <c r="X2899" s="39"/>
    </row>
    <row r="2900" spans="21:24" x14ac:dyDescent="0.2">
      <c r="U2900" s="39"/>
      <c r="W2900" s="39"/>
      <c r="X2900" s="39"/>
    </row>
    <row r="2901" spans="21:24" x14ac:dyDescent="0.2">
      <c r="U2901" s="39"/>
      <c r="W2901" s="39"/>
      <c r="X2901" s="39"/>
    </row>
    <row r="2902" spans="21:24" x14ac:dyDescent="0.2">
      <c r="U2902" s="39"/>
      <c r="W2902" s="39"/>
      <c r="X2902" s="39"/>
    </row>
    <row r="2903" spans="21:24" x14ac:dyDescent="0.2">
      <c r="U2903" s="39"/>
      <c r="W2903" s="39"/>
      <c r="X2903" s="39"/>
    </row>
    <row r="2904" spans="21:24" x14ac:dyDescent="0.2">
      <c r="U2904" s="39"/>
      <c r="W2904" s="39"/>
      <c r="X2904" s="39"/>
    </row>
    <row r="2905" spans="21:24" x14ac:dyDescent="0.2">
      <c r="U2905" s="39"/>
      <c r="W2905" s="39"/>
      <c r="X2905" s="39"/>
    </row>
    <row r="2906" spans="21:24" x14ac:dyDescent="0.2">
      <c r="U2906" s="39"/>
      <c r="W2906" s="39"/>
      <c r="X2906" s="39"/>
    </row>
    <row r="2907" spans="21:24" x14ac:dyDescent="0.2">
      <c r="U2907" s="39"/>
      <c r="W2907" s="39"/>
      <c r="X2907" s="39"/>
    </row>
    <row r="2908" spans="21:24" x14ac:dyDescent="0.2">
      <c r="U2908" s="39"/>
      <c r="W2908" s="39"/>
      <c r="X2908" s="39"/>
    </row>
    <row r="2909" spans="21:24" x14ac:dyDescent="0.2">
      <c r="U2909" s="39"/>
      <c r="W2909" s="39"/>
      <c r="X2909" s="39"/>
    </row>
    <row r="2910" spans="21:24" x14ac:dyDescent="0.2">
      <c r="U2910" s="39"/>
      <c r="W2910" s="39"/>
      <c r="X2910" s="39"/>
    </row>
    <row r="2911" spans="21:24" x14ac:dyDescent="0.2">
      <c r="U2911" s="39"/>
      <c r="W2911" s="39"/>
      <c r="X2911" s="39"/>
    </row>
    <row r="2912" spans="21:24" x14ac:dyDescent="0.2">
      <c r="U2912" s="39"/>
      <c r="W2912" s="39"/>
      <c r="X2912" s="39"/>
    </row>
    <row r="2913" spans="21:24" x14ac:dyDescent="0.2">
      <c r="U2913" s="39"/>
      <c r="W2913" s="39"/>
      <c r="X2913" s="39"/>
    </row>
    <row r="2914" spans="21:24" x14ac:dyDescent="0.2">
      <c r="U2914" s="39"/>
      <c r="W2914" s="39"/>
      <c r="X2914" s="39"/>
    </row>
    <row r="2915" spans="21:24" x14ac:dyDescent="0.2">
      <c r="U2915" s="39"/>
      <c r="W2915" s="39"/>
      <c r="X2915" s="39"/>
    </row>
    <row r="2916" spans="21:24" x14ac:dyDescent="0.2">
      <c r="U2916" s="39"/>
      <c r="W2916" s="39"/>
      <c r="X2916" s="39"/>
    </row>
    <row r="2917" spans="21:24" x14ac:dyDescent="0.2">
      <c r="U2917" s="39"/>
      <c r="W2917" s="39"/>
      <c r="X2917" s="39"/>
    </row>
    <row r="2918" spans="21:24" x14ac:dyDescent="0.2">
      <c r="U2918" s="39"/>
      <c r="W2918" s="39"/>
      <c r="X2918" s="39"/>
    </row>
    <row r="2919" spans="21:24" x14ac:dyDescent="0.2">
      <c r="U2919" s="39"/>
      <c r="W2919" s="39"/>
      <c r="X2919" s="39"/>
    </row>
    <row r="2920" spans="21:24" x14ac:dyDescent="0.2">
      <c r="U2920" s="39"/>
      <c r="W2920" s="39"/>
      <c r="X2920" s="39"/>
    </row>
    <row r="2921" spans="21:24" x14ac:dyDescent="0.2">
      <c r="U2921" s="39"/>
      <c r="W2921" s="39"/>
      <c r="X2921" s="39"/>
    </row>
    <row r="2922" spans="21:24" x14ac:dyDescent="0.2">
      <c r="U2922" s="39"/>
      <c r="W2922" s="39"/>
      <c r="X2922" s="39"/>
    </row>
    <row r="2923" spans="21:24" x14ac:dyDescent="0.2">
      <c r="U2923" s="39"/>
      <c r="W2923" s="39"/>
      <c r="X2923" s="39"/>
    </row>
    <row r="2924" spans="21:24" x14ac:dyDescent="0.2">
      <c r="U2924" s="39"/>
      <c r="W2924" s="39"/>
      <c r="X2924" s="39"/>
    </row>
    <row r="2925" spans="21:24" x14ac:dyDescent="0.2">
      <c r="U2925" s="39"/>
      <c r="W2925" s="39"/>
      <c r="X2925" s="39"/>
    </row>
    <row r="2926" spans="21:24" x14ac:dyDescent="0.2">
      <c r="U2926" s="39"/>
      <c r="W2926" s="39"/>
      <c r="X2926" s="39"/>
    </row>
    <row r="2927" spans="21:24" x14ac:dyDescent="0.2">
      <c r="U2927" s="39"/>
      <c r="W2927" s="39"/>
      <c r="X2927" s="39"/>
    </row>
    <row r="2928" spans="21:24" x14ac:dyDescent="0.2">
      <c r="U2928" s="39"/>
      <c r="W2928" s="39"/>
      <c r="X2928" s="39"/>
    </row>
    <row r="2929" spans="21:24" x14ac:dyDescent="0.2">
      <c r="U2929" s="39"/>
      <c r="W2929" s="39"/>
      <c r="X2929" s="39"/>
    </row>
    <row r="2930" spans="21:24" x14ac:dyDescent="0.2">
      <c r="U2930" s="39"/>
      <c r="W2930" s="39"/>
      <c r="X2930" s="39"/>
    </row>
    <row r="2931" spans="21:24" x14ac:dyDescent="0.2">
      <c r="U2931" s="39"/>
      <c r="W2931" s="39"/>
      <c r="X2931" s="39"/>
    </row>
    <row r="2932" spans="21:24" x14ac:dyDescent="0.2">
      <c r="U2932" s="39"/>
      <c r="W2932" s="39"/>
      <c r="X2932" s="39"/>
    </row>
    <row r="2933" spans="21:24" x14ac:dyDescent="0.2">
      <c r="U2933" s="39"/>
      <c r="W2933" s="39"/>
      <c r="X2933" s="39"/>
    </row>
    <row r="2934" spans="21:24" x14ac:dyDescent="0.2">
      <c r="U2934" s="39"/>
      <c r="W2934" s="39"/>
      <c r="X2934" s="39"/>
    </row>
    <row r="2935" spans="21:24" x14ac:dyDescent="0.2">
      <c r="U2935" s="39"/>
      <c r="W2935" s="39"/>
      <c r="X2935" s="39"/>
    </row>
    <row r="2936" spans="21:24" x14ac:dyDescent="0.2">
      <c r="U2936" s="39"/>
      <c r="W2936" s="39"/>
      <c r="X2936" s="39"/>
    </row>
    <row r="2937" spans="21:24" x14ac:dyDescent="0.2">
      <c r="U2937" s="39"/>
      <c r="W2937" s="39"/>
      <c r="X2937" s="39"/>
    </row>
    <row r="2938" spans="21:24" x14ac:dyDescent="0.2">
      <c r="U2938" s="39"/>
      <c r="W2938" s="39"/>
      <c r="X2938" s="39"/>
    </row>
    <row r="2939" spans="21:24" x14ac:dyDescent="0.2">
      <c r="U2939" s="39"/>
      <c r="W2939" s="39"/>
      <c r="X2939" s="39"/>
    </row>
    <row r="2940" spans="21:24" x14ac:dyDescent="0.2">
      <c r="U2940" s="39"/>
      <c r="W2940" s="39"/>
      <c r="X2940" s="39"/>
    </row>
    <row r="2941" spans="21:24" x14ac:dyDescent="0.2">
      <c r="U2941" s="39"/>
      <c r="W2941" s="39"/>
      <c r="X2941" s="39"/>
    </row>
    <row r="2942" spans="21:24" x14ac:dyDescent="0.2">
      <c r="U2942" s="39"/>
      <c r="W2942" s="39"/>
      <c r="X2942" s="39"/>
    </row>
    <row r="2943" spans="21:24" x14ac:dyDescent="0.2">
      <c r="U2943" s="39"/>
      <c r="W2943" s="39"/>
      <c r="X2943" s="39"/>
    </row>
    <row r="2944" spans="21:24" x14ac:dyDescent="0.2">
      <c r="U2944" s="39"/>
      <c r="W2944" s="39"/>
      <c r="X2944" s="39"/>
    </row>
    <row r="2945" spans="21:24" x14ac:dyDescent="0.2">
      <c r="U2945" s="39"/>
      <c r="W2945" s="39"/>
      <c r="X2945" s="39"/>
    </row>
    <row r="2946" spans="21:24" x14ac:dyDescent="0.2">
      <c r="U2946" s="39"/>
      <c r="W2946" s="39"/>
      <c r="X2946" s="39"/>
    </row>
    <row r="2947" spans="21:24" x14ac:dyDescent="0.2">
      <c r="U2947" s="39"/>
      <c r="W2947" s="39"/>
      <c r="X2947" s="39"/>
    </row>
    <row r="2948" spans="21:24" x14ac:dyDescent="0.2">
      <c r="U2948" s="39"/>
      <c r="W2948" s="39"/>
      <c r="X2948" s="39"/>
    </row>
    <row r="2949" spans="21:24" x14ac:dyDescent="0.2">
      <c r="U2949" s="39"/>
      <c r="W2949" s="39"/>
      <c r="X2949" s="39"/>
    </row>
    <row r="2950" spans="21:24" x14ac:dyDescent="0.2">
      <c r="U2950" s="39"/>
      <c r="W2950" s="39"/>
      <c r="X2950" s="39"/>
    </row>
    <row r="2951" spans="21:24" x14ac:dyDescent="0.2">
      <c r="U2951" s="39"/>
      <c r="W2951" s="39"/>
      <c r="X2951" s="39"/>
    </row>
    <row r="2952" spans="21:24" x14ac:dyDescent="0.2">
      <c r="U2952" s="39"/>
      <c r="W2952" s="39"/>
      <c r="X2952" s="39"/>
    </row>
    <row r="2953" spans="21:24" x14ac:dyDescent="0.2">
      <c r="U2953" s="39"/>
      <c r="W2953" s="39"/>
      <c r="X2953" s="39"/>
    </row>
    <row r="2954" spans="21:24" x14ac:dyDescent="0.2">
      <c r="U2954" s="39"/>
      <c r="W2954" s="39"/>
      <c r="X2954" s="39"/>
    </row>
    <row r="2955" spans="21:24" x14ac:dyDescent="0.2">
      <c r="U2955" s="39"/>
      <c r="W2955" s="39"/>
      <c r="X2955" s="39"/>
    </row>
    <row r="2956" spans="21:24" x14ac:dyDescent="0.2">
      <c r="U2956" s="39"/>
      <c r="W2956" s="39"/>
      <c r="X2956" s="39"/>
    </row>
    <row r="2957" spans="21:24" x14ac:dyDescent="0.2">
      <c r="U2957" s="39"/>
      <c r="W2957" s="39"/>
      <c r="X2957" s="39"/>
    </row>
    <row r="2958" spans="21:24" x14ac:dyDescent="0.2">
      <c r="U2958" s="39"/>
      <c r="W2958" s="39"/>
      <c r="X2958" s="39"/>
    </row>
    <row r="2959" spans="21:24" x14ac:dyDescent="0.2">
      <c r="U2959" s="39"/>
      <c r="W2959" s="39"/>
      <c r="X2959" s="39"/>
    </row>
    <row r="2960" spans="21:24" x14ac:dyDescent="0.2">
      <c r="U2960" s="39"/>
      <c r="W2960" s="39"/>
      <c r="X2960" s="39"/>
    </row>
    <row r="2961" spans="21:24" x14ac:dyDescent="0.2">
      <c r="U2961" s="39"/>
      <c r="W2961" s="39"/>
      <c r="X2961" s="39"/>
    </row>
    <row r="2962" spans="21:24" x14ac:dyDescent="0.2">
      <c r="U2962" s="39"/>
      <c r="W2962" s="39"/>
      <c r="X2962" s="39"/>
    </row>
    <row r="2963" spans="21:24" x14ac:dyDescent="0.2">
      <c r="U2963" s="39"/>
      <c r="W2963" s="39"/>
      <c r="X2963" s="39"/>
    </row>
    <row r="2964" spans="21:24" x14ac:dyDescent="0.2">
      <c r="U2964" s="39"/>
      <c r="W2964" s="39"/>
      <c r="X2964" s="39"/>
    </row>
    <row r="2965" spans="21:24" x14ac:dyDescent="0.2">
      <c r="U2965" s="39"/>
      <c r="W2965" s="39"/>
      <c r="X2965" s="39"/>
    </row>
    <row r="2966" spans="21:24" x14ac:dyDescent="0.2">
      <c r="U2966" s="39"/>
      <c r="W2966" s="39"/>
      <c r="X2966" s="39"/>
    </row>
    <row r="2967" spans="21:24" x14ac:dyDescent="0.2">
      <c r="U2967" s="39"/>
      <c r="W2967" s="39"/>
      <c r="X2967" s="39"/>
    </row>
    <row r="2968" spans="21:24" x14ac:dyDescent="0.2">
      <c r="U2968" s="39"/>
      <c r="W2968" s="39"/>
      <c r="X2968" s="39"/>
    </row>
    <row r="2969" spans="21:24" x14ac:dyDescent="0.2">
      <c r="U2969" s="39"/>
      <c r="W2969" s="39"/>
      <c r="X2969" s="39"/>
    </row>
    <row r="2970" spans="21:24" x14ac:dyDescent="0.2">
      <c r="U2970" s="39"/>
      <c r="W2970" s="39"/>
      <c r="X2970" s="39"/>
    </row>
    <row r="2971" spans="21:24" x14ac:dyDescent="0.2">
      <c r="U2971" s="39"/>
      <c r="W2971" s="39"/>
      <c r="X2971" s="39"/>
    </row>
    <row r="2972" spans="21:24" x14ac:dyDescent="0.2">
      <c r="U2972" s="39"/>
      <c r="W2972" s="39"/>
      <c r="X2972" s="39"/>
    </row>
    <row r="2973" spans="21:24" x14ac:dyDescent="0.2">
      <c r="U2973" s="39"/>
      <c r="W2973" s="39"/>
      <c r="X2973" s="39"/>
    </row>
    <row r="2974" spans="21:24" x14ac:dyDescent="0.2">
      <c r="U2974" s="39"/>
      <c r="W2974" s="39"/>
      <c r="X2974" s="39"/>
    </row>
    <row r="2975" spans="21:24" x14ac:dyDescent="0.2">
      <c r="U2975" s="39"/>
      <c r="W2975" s="39"/>
      <c r="X2975" s="39"/>
    </row>
    <row r="2976" spans="21:24" x14ac:dyDescent="0.2">
      <c r="U2976" s="39"/>
      <c r="W2976" s="39"/>
      <c r="X2976" s="39"/>
    </row>
    <row r="2977" spans="21:24" x14ac:dyDescent="0.2">
      <c r="U2977" s="39"/>
      <c r="W2977" s="39"/>
      <c r="X2977" s="39"/>
    </row>
    <row r="2978" spans="21:24" x14ac:dyDescent="0.2">
      <c r="U2978" s="39"/>
      <c r="W2978" s="39"/>
      <c r="X2978" s="39"/>
    </row>
    <row r="2979" spans="21:24" x14ac:dyDescent="0.2">
      <c r="U2979" s="39"/>
      <c r="W2979" s="39"/>
      <c r="X2979" s="39"/>
    </row>
    <row r="2980" spans="21:24" x14ac:dyDescent="0.2">
      <c r="U2980" s="39"/>
      <c r="W2980" s="39"/>
      <c r="X2980" s="39"/>
    </row>
    <row r="2981" spans="21:24" x14ac:dyDescent="0.2">
      <c r="U2981" s="39"/>
      <c r="W2981" s="39"/>
      <c r="X2981" s="39"/>
    </row>
    <row r="2982" spans="21:24" x14ac:dyDescent="0.2">
      <c r="U2982" s="39"/>
      <c r="W2982" s="39"/>
      <c r="X2982" s="39"/>
    </row>
    <row r="2983" spans="21:24" x14ac:dyDescent="0.2">
      <c r="U2983" s="39"/>
      <c r="W2983" s="39"/>
      <c r="X2983" s="39"/>
    </row>
    <row r="2984" spans="21:24" x14ac:dyDescent="0.2">
      <c r="U2984" s="39"/>
      <c r="W2984" s="39"/>
      <c r="X2984" s="39"/>
    </row>
    <row r="2985" spans="21:24" x14ac:dyDescent="0.2">
      <c r="U2985" s="39"/>
      <c r="W2985" s="39"/>
      <c r="X2985" s="39"/>
    </row>
    <row r="2986" spans="21:24" x14ac:dyDescent="0.2">
      <c r="U2986" s="39"/>
      <c r="W2986" s="39"/>
      <c r="X2986" s="39"/>
    </row>
    <row r="2987" spans="21:24" x14ac:dyDescent="0.2">
      <c r="U2987" s="39"/>
      <c r="W2987" s="39"/>
      <c r="X2987" s="39"/>
    </row>
    <row r="2988" spans="21:24" x14ac:dyDescent="0.2">
      <c r="U2988" s="39"/>
      <c r="W2988" s="39"/>
      <c r="X2988" s="39"/>
    </row>
    <row r="2989" spans="21:24" x14ac:dyDescent="0.2">
      <c r="U2989" s="39"/>
      <c r="W2989" s="39"/>
      <c r="X2989" s="39"/>
    </row>
    <row r="2990" spans="21:24" x14ac:dyDescent="0.2">
      <c r="U2990" s="39"/>
      <c r="W2990" s="39"/>
      <c r="X2990" s="39"/>
    </row>
    <row r="2991" spans="21:24" x14ac:dyDescent="0.2">
      <c r="U2991" s="39"/>
      <c r="W2991" s="39"/>
      <c r="X2991" s="39"/>
    </row>
    <row r="2992" spans="21:24" x14ac:dyDescent="0.2">
      <c r="U2992" s="39"/>
      <c r="W2992" s="39"/>
      <c r="X2992" s="39"/>
    </row>
    <row r="2993" spans="21:24" x14ac:dyDescent="0.2">
      <c r="U2993" s="39"/>
      <c r="W2993" s="39"/>
      <c r="X2993" s="39"/>
    </row>
    <row r="2994" spans="21:24" x14ac:dyDescent="0.2">
      <c r="U2994" s="39"/>
      <c r="W2994" s="39"/>
      <c r="X2994" s="39"/>
    </row>
    <row r="2995" spans="21:24" x14ac:dyDescent="0.2">
      <c r="U2995" s="39"/>
      <c r="W2995" s="39"/>
      <c r="X2995" s="39"/>
    </row>
    <row r="2996" spans="21:24" x14ac:dyDescent="0.2">
      <c r="U2996" s="39"/>
      <c r="W2996" s="39"/>
      <c r="X2996" s="39"/>
    </row>
    <row r="2997" spans="21:24" x14ac:dyDescent="0.2">
      <c r="U2997" s="39"/>
      <c r="W2997" s="39"/>
      <c r="X2997" s="39"/>
    </row>
    <row r="2998" spans="21:24" x14ac:dyDescent="0.2">
      <c r="U2998" s="39"/>
      <c r="W2998" s="39"/>
      <c r="X2998" s="39"/>
    </row>
    <row r="2999" spans="21:24" x14ac:dyDescent="0.2">
      <c r="U2999" s="39"/>
      <c r="W2999" s="39"/>
      <c r="X2999" s="39"/>
    </row>
    <row r="3000" spans="21:24" x14ac:dyDescent="0.2">
      <c r="U3000" s="39"/>
      <c r="W3000" s="39"/>
      <c r="X3000" s="39"/>
    </row>
    <row r="3001" spans="21:24" x14ac:dyDescent="0.2">
      <c r="U3001" s="39"/>
      <c r="W3001" s="39"/>
      <c r="X3001" s="39"/>
    </row>
    <row r="3002" spans="21:24" x14ac:dyDescent="0.2">
      <c r="U3002" s="39"/>
      <c r="W3002" s="39"/>
      <c r="X3002" s="39"/>
    </row>
    <row r="3003" spans="21:24" x14ac:dyDescent="0.2">
      <c r="U3003" s="39"/>
      <c r="W3003" s="39"/>
      <c r="X3003" s="39"/>
    </row>
    <row r="3004" spans="21:24" x14ac:dyDescent="0.2">
      <c r="U3004" s="39"/>
      <c r="W3004" s="39"/>
      <c r="X3004" s="39"/>
    </row>
    <row r="3005" spans="21:24" x14ac:dyDescent="0.2">
      <c r="U3005" s="39"/>
      <c r="W3005" s="39"/>
      <c r="X3005" s="39"/>
    </row>
    <row r="3006" spans="21:24" x14ac:dyDescent="0.2">
      <c r="U3006" s="39"/>
      <c r="W3006" s="39"/>
      <c r="X3006" s="39"/>
    </row>
    <row r="3007" spans="21:24" x14ac:dyDescent="0.2">
      <c r="U3007" s="39"/>
      <c r="W3007" s="39"/>
      <c r="X3007" s="39"/>
    </row>
    <row r="3008" spans="21:24" x14ac:dyDescent="0.2">
      <c r="U3008" s="39"/>
      <c r="W3008" s="39"/>
      <c r="X3008" s="39"/>
    </row>
    <row r="3009" spans="21:24" x14ac:dyDescent="0.2">
      <c r="U3009" s="39"/>
      <c r="W3009" s="39"/>
      <c r="X3009" s="39"/>
    </row>
    <row r="3010" spans="21:24" x14ac:dyDescent="0.2">
      <c r="U3010" s="39"/>
      <c r="W3010" s="39"/>
      <c r="X3010" s="39"/>
    </row>
    <row r="3011" spans="21:24" x14ac:dyDescent="0.2">
      <c r="U3011" s="39"/>
      <c r="W3011" s="39"/>
      <c r="X3011" s="39"/>
    </row>
    <row r="3012" spans="21:24" x14ac:dyDescent="0.2">
      <c r="U3012" s="39"/>
      <c r="W3012" s="39"/>
      <c r="X3012" s="39"/>
    </row>
    <row r="3013" spans="21:24" x14ac:dyDescent="0.2">
      <c r="U3013" s="39"/>
      <c r="W3013" s="39"/>
      <c r="X3013" s="39"/>
    </row>
    <row r="3014" spans="21:24" x14ac:dyDescent="0.2">
      <c r="U3014" s="39"/>
      <c r="W3014" s="39"/>
      <c r="X3014" s="39"/>
    </row>
    <row r="3015" spans="21:24" x14ac:dyDescent="0.2">
      <c r="U3015" s="39"/>
      <c r="W3015" s="39"/>
      <c r="X3015" s="39"/>
    </row>
    <row r="3016" spans="21:24" x14ac:dyDescent="0.2">
      <c r="U3016" s="39"/>
      <c r="W3016" s="39"/>
      <c r="X3016" s="39"/>
    </row>
    <row r="3017" spans="21:24" x14ac:dyDescent="0.2">
      <c r="U3017" s="39"/>
      <c r="W3017" s="39"/>
      <c r="X3017" s="39"/>
    </row>
    <row r="3018" spans="21:24" x14ac:dyDescent="0.2">
      <c r="U3018" s="39"/>
      <c r="W3018" s="39"/>
      <c r="X3018" s="39"/>
    </row>
    <row r="3019" spans="21:24" x14ac:dyDescent="0.2">
      <c r="U3019" s="39"/>
      <c r="W3019" s="39"/>
      <c r="X3019" s="39"/>
    </row>
    <row r="3020" spans="21:24" x14ac:dyDescent="0.2">
      <c r="U3020" s="39"/>
      <c r="W3020" s="39"/>
      <c r="X3020" s="39"/>
    </row>
    <row r="3021" spans="21:24" x14ac:dyDescent="0.2">
      <c r="U3021" s="39"/>
      <c r="W3021" s="39"/>
      <c r="X3021" s="39"/>
    </row>
    <row r="3022" spans="21:24" x14ac:dyDescent="0.2">
      <c r="U3022" s="39"/>
      <c r="W3022" s="39"/>
      <c r="X3022" s="39"/>
    </row>
    <row r="3023" spans="21:24" x14ac:dyDescent="0.2">
      <c r="U3023" s="39"/>
      <c r="W3023" s="39"/>
      <c r="X3023" s="39"/>
    </row>
    <row r="3024" spans="21:24" x14ac:dyDescent="0.2">
      <c r="U3024" s="39"/>
      <c r="W3024" s="39"/>
      <c r="X3024" s="39"/>
    </row>
    <row r="3025" spans="21:24" x14ac:dyDescent="0.2">
      <c r="U3025" s="39"/>
      <c r="W3025" s="39"/>
      <c r="X3025" s="39"/>
    </row>
    <row r="3026" spans="21:24" x14ac:dyDescent="0.2">
      <c r="U3026" s="39"/>
      <c r="W3026" s="39"/>
      <c r="X3026" s="39"/>
    </row>
    <row r="3027" spans="21:24" x14ac:dyDescent="0.2">
      <c r="U3027" s="39"/>
      <c r="W3027" s="39"/>
      <c r="X3027" s="39"/>
    </row>
    <row r="3028" spans="21:24" x14ac:dyDescent="0.2">
      <c r="U3028" s="39"/>
      <c r="W3028" s="39"/>
      <c r="X3028" s="39"/>
    </row>
    <row r="3029" spans="21:24" x14ac:dyDescent="0.2">
      <c r="U3029" s="39"/>
      <c r="W3029" s="39"/>
      <c r="X3029" s="39"/>
    </row>
    <row r="3030" spans="21:24" x14ac:dyDescent="0.2">
      <c r="U3030" s="39"/>
      <c r="W3030" s="39"/>
      <c r="X3030" s="39"/>
    </row>
    <row r="3031" spans="21:24" x14ac:dyDescent="0.2">
      <c r="U3031" s="39"/>
      <c r="W3031" s="39"/>
      <c r="X3031" s="39"/>
    </row>
    <row r="3032" spans="21:24" x14ac:dyDescent="0.2">
      <c r="U3032" s="39"/>
      <c r="W3032" s="39"/>
      <c r="X3032" s="39"/>
    </row>
    <row r="3033" spans="21:24" x14ac:dyDescent="0.2">
      <c r="U3033" s="39"/>
      <c r="W3033" s="39"/>
      <c r="X3033" s="39"/>
    </row>
    <row r="3034" spans="21:24" x14ac:dyDescent="0.2">
      <c r="U3034" s="39"/>
      <c r="W3034" s="39"/>
      <c r="X3034" s="39"/>
    </row>
    <row r="3035" spans="21:24" x14ac:dyDescent="0.2">
      <c r="U3035" s="39"/>
      <c r="W3035" s="39"/>
      <c r="X3035" s="39"/>
    </row>
    <row r="3036" spans="21:24" x14ac:dyDescent="0.2">
      <c r="U3036" s="39"/>
      <c r="W3036" s="39"/>
      <c r="X3036" s="39"/>
    </row>
    <row r="3037" spans="21:24" x14ac:dyDescent="0.2">
      <c r="U3037" s="39"/>
      <c r="W3037" s="39"/>
      <c r="X3037" s="39"/>
    </row>
    <row r="3038" spans="21:24" x14ac:dyDescent="0.2">
      <c r="U3038" s="39"/>
      <c r="W3038" s="39"/>
      <c r="X3038" s="39"/>
    </row>
    <row r="3039" spans="21:24" x14ac:dyDescent="0.2">
      <c r="U3039" s="39"/>
      <c r="W3039" s="39"/>
      <c r="X3039" s="39"/>
    </row>
    <row r="3040" spans="21:24" x14ac:dyDescent="0.2">
      <c r="U3040" s="39"/>
      <c r="W3040" s="39"/>
      <c r="X3040" s="39"/>
    </row>
    <row r="3041" spans="21:24" x14ac:dyDescent="0.2">
      <c r="U3041" s="39"/>
      <c r="W3041" s="39"/>
      <c r="X3041" s="39"/>
    </row>
    <row r="3042" spans="21:24" x14ac:dyDescent="0.2">
      <c r="U3042" s="39"/>
      <c r="W3042" s="39"/>
      <c r="X3042" s="39"/>
    </row>
    <row r="3043" spans="21:24" x14ac:dyDescent="0.2">
      <c r="U3043" s="39"/>
      <c r="W3043" s="39"/>
      <c r="X3043" s="39"/>
    </row>
    <row r="3044" spans="21:24" x14ac:dyDescent="0.2">
      <c r="U3044" s="39"/>
      <c r="W3044" s="39"/>
      <c r="X3044" s="39"/>
    </row>
    <row r="3045" spans="21:24" x14ac:dyDescent="0.2">
      <c r="U3045" s="39"/>
      <c r="W3045" s="39"/>
      <c r="X3045" s="39"/>
    </row>
    <row r="3046" spans="21:24" x14ac:dyDescent="0.2">
      <c r="U3046" s="39"/>
      <c r="W3046" s="39"/>
      <c r="X3046" s="39"/>
    </row>
    <row r="3047" spans="21:24" x14ac:dyDescent="0.2">
      <c r="U3047" s="39"/>
      <c r="W3047" s="39"/>
      <c r="X3047" s="39"/>
    </row>
    <row r="3048" spans="21:24" x14ac:dyDescent="0.2">
      <c r="U3048" s="39"/>
      <c r="W3048" s="39"/>
      <c r="X3048" s="39"/>
    </row>
    <row r="3049" spans="21:24" x14ac:dyDescent="0.2">
      <c r="U3049" s="39"/>
      <c r="W3049" s="39"/>
      <c r="X3049" s="39"/>
    </row>
    <row r="3050" spans="21:24" x14ac:dyDescent="0.2">
      <c r="U3050" s="39"/>
      <c r="W3050" s="39"/>
      <c r="X3050" s="39"/>
    </row>
    <row r="3051" spans="21:24" x14ac:dyDescent="0.2">
      <c r="U3051" s="39"/>
      <c r="W3051" s="39"/>
      <c r="X3051" s="39"/>
    </row>
    <row r="3052" spans="21:24" x14ac:dyDescent="0.2">
      <c r="U3052" s="39"/>
      <c r="W3052" s="39"/>
      <c r="X3052" s="39"/>
    </row>
    <row r="3053" spans="21:24" x14ac:dyDescent="0.2">
      <c r="U3053" s="39"/>
      <c r="W3053" s="39"/>
      <c r="X3053" s="39"/>
    </row>
    <row r="3054" spans="21:24" x14ac:dyDescent="0.2">
      <c r="U3054" s="39"/>
      <c r="W3054" s="39"/>
      <c r="X3054" s="39"/>
    </row>
    <row r="3055" spans="21:24" x14ac:dyDescent="0.2">
      <c r="U3055" s="39"/>
      <c r="W3055" s="39"/>
      <c r="X3055" s="39"/>
    </row>
    <row r="3056" spans="21:24" x14ac:dyDescent="0.2">
      <c r="U3056" s="39"/>
      <c r="W3056" s="39"/>
      <c r="X3056" s="39"/>
    </row>
    <row r="3057" spans="21:24" x14ac:dyDescent="0.2">
      <c r="U3057" s="39"/>
      <c r="W3057" s="39"/>
      <c r="X3057" s="39"/>
    </row>
    <row r="3058" spans="21:24" x14ac:dyDescent="0.2">
      <c r="U3058" s="39"/>
      <c r="W3058" s="39"/>
      <c r="X3058" s="39"/>
    </row>
    <row r="3059" spans="21:24" x14ac:dyDescent="0.2">
      <c r="U3059" s="39"/>
      <c r="W3059" s="39"/>
      <c r="X3059" s="39"/>
    </row>
    <row r="3060" spans="21:24" x14ac:dyDescent="0.2">
      <c r="U3060" s="39"/>
      <c r="W3060" s="39"/>
      <c r="X3060" s="39"/>
    </row>
    <row r="3061" spans="21:24" x14ac:dyDescent="0.2">
      <c r="U3061" s="39"/>
      <c r="W3061" s="39"/>
      <c r="X3061" s="39"/>
    </row>
    <row r="3062" spans="21:24" x14ac:dyDescent="0.2">
      <c r="U3062" s="39"/>
      <c r="W3062" s="39"/>
      <c r="X3062" s="39"/>
    </row>
    <row r="3063" spans="21:24" x14ac:dyDescent="0.2">
      <c r="U3063" s="39"/>
      <c r="W3063" s="39"/>
      <c r="X3063" s="39"/>
    </row>
    <row r="3064" spans="21:24" x14ac:dyDescent="0.2">
      <c r="U3064" s="39"/>
      <c r="W3064" s="39"/>
      <c r="X3064" s="39"/>
    </row>
    <row r="3065" spans="21:24" x14ac:dyDescent="0.2">
      <c r="U3065" s="39"/>
      <c r="W3065" s="39"/>
      <c r="X3065" s="39"/>
    </row>
    <row r="3066" spans="21:24" x14ac:dyDescent="0.2">
      <c r="U3066" s="39"/>
      <c r="W3066" s="39"/>
      <c r="X3066" s="39"/>
    </row>
    <row r="3067" spans="21:24" x14ac:dyDescent="0.2">
      <c r="U3067" s="39"/>
      <c r="W3067" s="39"/>
      <c r="X3067" s="39"/>
    </row>
    <row r="3068" spans="21:24" x14ac:dyDescent="0.2">
      <c r="U3068" s="39"/>
      <c r="W3068" s="39"/>
      <c r="X3068" s="39"/>
    </row>
    <row r="3069" spans="21:24" x14ac:dyDescent="0.2">
      <c r="U3069" s="39"/>
      <c r="W3069" s="39"/>
      <c r="X3069" s="39"/>
    </row>
    <row r="3070" spans="21:24" x14ac:dyDescent="0.2">
      <c r="U3070" s="39"/>
      <c r="W3070" s="39"/>
      <c r="X3070" s="39"/>
    </row>
    <row r="3071" spans="21:24" x14ac:dyDescent="0.2">
      <c r="U3071" s="39"/>
      <c r="W3071" s="39"/>
      <c r="X3071" s="39"/>
    </row>
    <row r="3072" spans="21:24" x14ac:dyDescent="0.2">
      <c r="U3072" s="39"/>
      <c r="W3072" s="39"/>
      <c r="X3072" s="39"/>
    </row>
    <row r="3073" spans="21:24" x14ac:dyDescent="0.2">
      <c r="U3073" s="39"/>
      <c r="W3073" s="39"/>
      <c r="X3073" s="39"/>
    </row>
    <row r="3074" spans="21:24" x14ac:dyDescent="0.2">
      <c r="U3074" s="39"/>
      <c r="W3074" s="39"/>
      <c r="X3074" s="39"/>
    </row>
    <row r="3075" spans="21:24" x14ac:dyDescent="0.2">
      <c r="U3075" s="39"/>
      <c r="W3075" s="39"/>
      <c r="X3075" s="39"/>
    </row>
    <row r="3076" spans="21:24" x14ac:dyDescent="0.2">
      <c r="U3076" s="39"/>
      <c r="W3076" s="39"/>
      <c r="X3076" s="39"/>
    </row>
    <row r="3077" spans="21:24" x14ac:dyDescent="0.2">
      <c r="U3077" s="39"/>
      <c r="W3077" s="39"/>
      <c r="X3077" s="39"/>
    </row>
    <row r="3078" spans="21:24" x14ac:dyDescent="0.2">
      <c r="U3078" s="39"/>
      <c r="W3078" s="39"/>
      <c r="X3078" s="39"/>
    </row>
    <row r="3079" spans="21:24" x14ac:dyDescent="0.2">
      <c r="U3079" s="39"/>
      <c r="W3079" s="39"/>
      <c r="X3079" s="39"/>
    </row>
    <row r="3080" spans="21:24" x14ac:dyDescent="0.2">
      <c r="U3080" s="39"/>
      <c r="W3080" s="39"/>
      <c r="X3080" s="39"/>
    </row>
    <row r="3081" spans="21:24" x14ac:dyDescent="0.2">
      <c r="U3081" s="39"/>
      <c r="W3081" s="39"/>
      <c r="X3081" s="39"/>
    </row>
    <row r="3082" spans="21:24" x14ac:dyDescent="0.2">
      <c r="U3082" s="39"/>
      <c r="W3082" s="39"/>
      <c r="X3082" s="39"/>
    </row>
    <row r="3083" spans="21:24" x14ac:dyDescent="0.2">
      <c r="U3083" s="39"/>
      <c r="W3083" s="39"/>
      <c r="X3083" s="39"/>
    </row>
    <row r="3084" spans="21:24" x14ac:dyDescent="0.2">
      <c r="U3084" s="39"/>
      <c r="W3084" s="39"/>
      <c r="X3084" s="39"/>
    </row>
    <row r="3085" spans="21:24" x14ac:dyDescent="0.2">
      <c r="U3085" s="39"/>
      <c r="W3085" s="39"/>
      <c r="X3085" s="39"/>
    </row>
    <row r="3086" spans="21:24" x14ac:dyDescent="0.2">
      <c r="U3086" s="39"/>
      <c r="W3086" s="39"/>
      <c r="X3086" s="39"/>
    </row>
    <row r="3087" spans="21:24" x14ac:dyDescent="0.2">
      <c r="U3087" s="39"/>
      <c r="W3087" s="39"/>
      <c r="X3087" s="39"/>
    </row>
    <row r="3088" spans="21:24" x14ac:dyDescent="0.2">
      <c r="U3088" s="39"/>
      <c r="W3088" s="39"/>
      <c r="X3088" s="39"/>
    </row>
    <row r="3089" spans="21:24" x14ac:dyDescent="0.2">
      <c r="U3089" s="39"/>
      <c r="W3089" s="39"/>
      <c r="X3089" s="39"/>
    </row>
    <row r="3090" spans="21:24" x14ac:dyDescent="0.2">
      <c r="U3090" s="39"/>
      <c r="W3090" s="39"/>
      <c r="X3090" s="39"/>
    </row>
    <row r="3091" spans="21:24" x14ac:dyDescent="0.2">
      <c r="U3091" s="39"/>
      <c r="W3091" s="39"/>
      <c r="X3091" s="39"/>
    </row>
    <row r="3092" spans="21:24" x14ac:dyDescent="0.2">
      <c r="U3092" s="39"/>
      <c r="W3092" s="39"/>
      <c r="X3092" s="39"/>
    </row>
    <row r="3093" spans="21:24" x14ac:dyDescent="0.2">
      <c r="U3093" s="39"/>
      <c r="W3093" s="39"/>
      <c r="X3093" s="39"/>
    </row>
    <row r="3094" spans="21:24" x14ac:dyDescent="0.2">
      <c r="U3094" s="39"/>
      <c r="W3094" s="39"/>
      <c r="X3094" s="39"/>
    </row>
    <row r="3095" spans="21:24" x14ac:dyDescent="0.2">
      <c r="U3095" s="39"/>
      <c r="W3095" s="39"/>
      <c r="X3095" s="39"/>
    </row>
    <row r="3096" spans="21:24" x14ac:dyDescent="0.2">
      <c r="U3096" s="39"/>
      <c r="W3096" s="39"/>
      <c r="X3096" s="39"/>
    </row>
    <row r="3097" spans="21:24" x14ac:dyDescent="0.2">
      <c r="U3097" s="39"/>
      <c r="W3097" s="39"/>
      <c r="X3097" s="39"/>
    </row>
    <row r="3098" spans="21:24" x14ac:dyDescent="0.2">
      <c r="U3098" s="39"/>
      <c r="W3098" s="39"/>
      <c r="X3098" s="39"/>
    </row>
    <row r="3099" spans="21:24" x14ac:dyDescent="0.2">
      <c r="U3099" s="39"/>
      <c r="W3099" s="39"/>
      <c r="X3099" s="39"/>
    </row>
    <row r="3100" spans="21:24" x14ac:dyDescent="0.2">
      <c r="U3100" s="39"/>
      <c r="W3100" s="39"/>
      <c r="X3100" s="39"/>
    </row>
    <row r="3101" spans="21:24" x14ac:dyDescent="0.2">
      <c r="U3101" s="39"/>
      <c r="W3101" s="39"/>
      <c r="X3101" s="39"/>
    </row>
    <row r="3102" spans="21:24" x14ac:dyDescent="0.2">
      <c r="U3102" s="39"/>
      <c r="W3102" s="39"/>
      <c r="X3102" s="39"/>
    </row>
    <row r="3103" spans="21:24" x14ac:dyDescent="0.2">
      <c r="U3103" s="39"/>
      <c r="W3103" s="39"/>
      <c r="X3103" s="39"/>
    </row>
    <row r="3104" spans="21:24" x14ac:dyDescent="0.2">
      <c r="U3104" s="39"/>
      <c r="W3104" s="39"/>
      <c r="X3104" s="39"/>
    </row>
    <row r="3105" spans="21:24" x14ac:dyDescent="0.2">
      <c r="U3105" s="39"/>
      <c r="W3105" s="39"/>
      <c r="X3105" s="39"/>
    </row>
    <row r="3106" spans="21:24" x14ac:dyDescent="0.2">
      <c r="U3106" s="39"/>
      <c r="W3106" s="39"/>
      <c r="X3106" s="39"/>
    </row>
    <row r="3107" spans="21:24" x14ac:dyDescent="0.2">
      <c r="U3107" s="39"/>
      <c r="W3107" s="39"/>
      <c r="X3107" s="39"/>
    </row>
    <row r="3108" spans="21:24" x14ac:dyDescent="0.2">
      <c r="U3108" s="39"/>
      <c r="W3108" s="39"/>
      <c r="X3108" s="39"/>
    </row>
    <row r="3109" spans="21:24" x14ac:dyDescent="0.2">
      <c r="U3109" s="39"/>
      <c r="W3109" s="39"/>
      <c r="X3109" s="39"/>
    </row>
    <row r="3110" spans="21:24" x14ac:dyDescent="0.2">
      <c r="U3110" s="39"/>
      <c r="W3110" s="39"/>
      <c r="X3110" s="39"/>
    </row>
    <row r="3111" spans="21:24" x14ac:dyDescent="0.2">
      <c r="U3111" s="39"/>
      <c r="W3111" s="39"/>
      <c r="X3111" s="39"/>
    </row>
    <row r="3112" spans="21:24" x14ac:dyDescent="0.2">
      <c r="U3112" s="39"/>
      <c r="W3112" s="39"/>
      <c r="X3112" s="39"/>
    </row>
    <row r="3113" spans="21:24" x14ac:dyDescent="0.2">
      <c r="U3113" s="39"/>
      <c r="W3113" s="39"/>
      <c r="X3113" s="39"/>
    </row>
    <row r="3114" spans="21:24" x14ac:dyDescent="0.2">
      <c r="U3114" s="39"/>
      <c r="W3114" s="39"/>
      <c r="X3114" s="39"/>
    </row>
    <row r="3115" spans="21:24" x14ac:dyDescent="0.2">
      <c r="U3115" s="39"/>
      <c r="W3115" s="39"/>
      <c r="X3115" s="39"/>
    </row>
    <row r="3116" spans="21:24" x14ac:dyDescent="0.2">
      <c r="U3116" s="39"/>
      <c r="W3116" s="39"/>
      <c r="X3116" s="39"/>
    </row>
    <row r="3117" spans="21:24" x14ac:dyDescent="0.2">
      <c r="U3117" s="39"/>
      <c r="W3117" s="39"/>
      <c r="X3117" s="39"/>
    </row>
    <row r="3118" spans="21:24" x14ac:dyDescent="0.2">
      <c r="U3118" s="39"/>
      <c r="W3118" s="39"/>
      <c r="X3118" s="39"/>
    </row>
    <row r="3119" spans="21:24" x14ac:dyDescent="0.2">
      <c r="U3119" s="39"/>
      <c r="W3119" s="39"/>
      <c r="X3119" s="39"/>
    </row>
    <row r="3120" spans="21:24" x14ac:dyDescent="0.2">
      <c r="U3120" s="39"/>
      <c r="W3120" s="39"/>
      <c r="X3120" s="39"/>
    </row>
    <row r="3121" spans="21:24" x14ac:dyDescent="0.2">
      <c r="U3121" s="39"/>
      <c r="W3121" s="39"/>
      <c r="X3121" s="39"/>
    </row>
    <row r="3122" spans="21:24" x14ac:dyDescent="0.2">
      <c r="U3122" s="39"/>
      <c r="W3122" s="39"/>
      <c r="X3122" s="39"/>
    </row>
    <row r="3123" spans="21:24" x14ac:dyDescent="0.2">
      <c r="U3123" s="39"/>
      <c r="W3123" s="39"/>
      <c r="X3123" s="39"/>
    </row>
    <row r="3124" spans="21:24" x14ac:dyDescent="0.2">
      <c r="U3124" s="39"/>
      <c r="W3124" s="39"/>
      <c r="X3124" s="39"/>
    </row>
    <row r="3125" spans="21:24" x14ac:dyDescent="0.2">
      <c r="U3125" s="39"/>
      <c r="W3125" s="39"/>
      <c r="X3125" s="39"/>
    </row>
    <row r="3126" spans="21:24" x14ac:dyDescent="0.2">
      <c r="U3126" s="39"/>
      <c r="W3126" s="39"/>
      <c r="X3126" s="39"/>
    </row>
    <row r="3127" spans="21:24" x14ac:dyDescent="0.2">
      <c r="U3127" s="39"/>
      <c r="W3127" s="39"/>
      <c r="X3127" s="39"/>
    </row>
    <row r="3128" spans="21:24" x14ac:dyDescent="0.2">
      <c r="U3128" s="39"/>
      <c r="W3128" s="39"/>
      <c r="X3128" s="39"/>
    </row>
    <row r="3129" spans="21:24" x14ac:dyDescent="0.2">
      <c r="U3129" s="39"/>
      <c r="W3129" s="39"/>
      <c r="X3129" s="39"/>
    </row>
    <row r="3130" spans="21:24" x14ac:dyDescent="0.2">
      <c r="U3130" s="39"/>
      <c r="W3130" s="39"/>
      <c r="X3130" s="39"/>
    </row>
    <row r="3131" spans="21:24" x14ac:dyDescent="0.2">
      <c r="U3131" s="39"/>
      <c r="W3131" s="39"/>
      <c r="X3131" s="39"/>
    </row>
    <row r="3132" spans="21:24" x14ac:dyDescent="0.2">
      <c r="U3132" s="39"/>
      <c r="W3132" s="39"/>
      <c r="X3132" s="39"/>
    </row>
    <row r="3133" spans="21:24" x14ac:dyDescent="0.2">
      <c r="U3133" s="39"/>
      <c r="W3133" s="39"/>
      <c r="X3133" s="39"/>
    </row>
    <row r="3134" spans="21:24" x14ac:dyDescent="0.2">
      <c r="U3134" s="39"/>
      <c r="W3134" s="39"/>
      <c r="X3134" s="39"/>
    </row>
    <row r="3135" spans="21:24" x14ac:dyDescent="0.2">
      <c r="U3135" s="39"/>
      <c r="W3135" s="39"/>
      <c r="X3135" s="39"/>
    </row>
    <row r="3136" spans="21:24" x14ac:dyDescent="0.2">
      <c r="U3136" s="39"/>
      <c r="W3136" s="39"/>
      <c r="X3136" s="39"/>
    </row>
    <row r="3137" spans="21:24" x14ac:dyDescent="0.2">
      <c r="U3137" s="39"/>
      <c r="W3137" s="39"/>
      <c r="X3137" s="39"/>
    </row>
    <row r="3138" spans="21:24" x14ac:dyDescent="0.2">
      <c r="U3138" s="39"/>
      <c r="W3138" s="39"/>
      <c r="X3138" s="39"/>
    </row>
    <row r="3139" spans="21:24" x14ac:dyDescent="0.2">
      <c r="U3139" s="39"/>
      <c r="W3139" s="39"/>
      <c r="X3139" s="39"/>
    </row>
    <row r="3140" spans="21:24" x14ac:dyDescent="0.2">
      <c r="U3140" s="39"/>
      <c r="W3140" s="39"/>
      <c r="X3140" s="39"/>
    </row>
    <row r="3141" spans="21:24" x14ac:dyDescent="0.2">
      <c r="U3141" s="39"/>
      <c r="W3141" s="39"/>
      <c r="X3141" s="39"/>
    </row>
    <row r="3142" spans="21:24" x14ac:dyDescent="0.2">
      <c r="U3142" s="39"/>
      <c r="W3142" s="39"/>
      <c r="X3142" s="39"/>
    </row>
    <row r="3143" spans="21:24" x14ac:dyDescent="0.2">
      <c r="U3143" s="39"/>
      <c r="W3143" s="39"/>
      <c r="X3143" s="39"/>
    </row>
    <row r="3144" spans="21:24" x14ac:dyDescent="0.2">
      <c r="U3144" s="39"/>
      <c r="W3144" s="39"/>
      <c r="X3144" s="39"/>
    </row>
    <row r="3145" spans="21:24" x14ac:dyDescent="0.2">
      <c r="U3145" s="39"/>
      <c r="W3145" s="39"/>
      <c r="X3145" s="39"/>
    </row>
    <row r="3146" spans="21:24" x14ac:dyDescent="0.2">
      <c r="U3146" s="39"/>
      <c r="W3146" s="39"/>
      <c r="X3146" s="39"/>
    </row>
    <row r="3147" spans="21:24" x14ac:dyDescent="0.2">
      <c r="U3147" s="39"/>
      <c r="W3147" s="39"/>
      <c r="X3147" s="39"/>
    </row>
    <row r="3148" spans="21:24" x14ac:dyDescent="0.2">
      <c r="U3148" s="39"/>
      <c r="W3148" s="39"/>
      <c r="X3148" s="39"/>
    </row>
    <row r="3149" spans="21:24" x14ac:dyDescent="0.2">
      <c r="U3149" s="39"/>
      <c r="W3149" s="39"/>
      <c r="X3149" s="39"/>
    </row>
    <row r="3150" spans="21:24" x14ac:dyDescent="0.2">
      <c r="U3150" s="39"/>
      <c r="W3150" s="39"/>
      <c r="X3150" s="39"/>
    </row>
    <row r="3151" spans="21:24" x14ac:dyDescent="0.2">
      <c r="U3151" s="39"/>
      <c r="W3151" s="39"/>
      <c r="X3151" s="39"/>
    </row>
    <row r="3152" spans="21:24" x14ac:dyDescent="0.2">
      <c r="U3152" s="39"/>
      <c r="W3152" s="39"/>
      <c r="X3152" s="39"/>
    </row>
    <row r="3153" spans="21:24" x14ac:dyDescent="0.2">
      <c r="U3153" s="39"/>
      <c r="W3153" s="39"/>
      <c r="X3153" s="39"/>
    </row>
    <row r="3154" spans="21:24" x14ac:dyDescent="0.2">
      <c r="U3154" s="39"/>
      <c r="W3154" s="39"/>
      <c r="X3154" s="39"/>
    </row>
    <row r="3155" spans="21:24" x14ac:dyDescent="0.2">
      <c r="U3155" s="39"/>
      <c r="W3155" s="39"/>
      <c r="X3155" s="39"/>
    </row>
    <row r="3156" spans="21:24" x14ac:dyDescent="0.2">
      <c r="U3156" s="39"/>
      <c r="W3156" s="39"/>
      <c r="X3156" s="39"/>
    </row>
    <row r="3157" spans="21:24" x14ac:dyDescent="0.2">
      <c r="U3157" s="39"/>
      <c r="W3157" s="39"/>
      <c r="X3157" s="39"/>
    </row>
    <row r="3158" spans="21:24" x14ac:dyDescent="0.2">
      <c r="U3158" s="39"/>
      <c r="W3158" s="39"/>
      <c r="X3158" s="39"/>
    </row>
    <row r="3159" spans="21:24" x14ac:dyDescent="0.2">
      <c r="U3159" s="39"/>
      <c r="W3159" s="39"/>
      <c r="X3159" s="39"/>
    </row>
    <row r="3160" spans="21:24" x14ac:dyDescent="0.2">
      <c r="U3160" s="39"/>
      <c r="W3160" s="39"/>
      <c r="X3160" s="39"/>
    </row>
    <row r="3161" spans="21:24" x14ac:dyDescent="0.2">
      <c r="U3161" s="39"/>
      <c r="W3161" s="39"/>
      <c r="X3161" s="39"/>
    </row>
    <row r="3162" spans="21:24" x14ac:dyDescent="0.2">
      <c r="U3162" s="39"/>
      <c r="W3162" s="39"/>
      <c r="X3162" s="39"/>
    </row>
    <row r="3163" spans="21:24" x14ac:dyDescent="0.2">
      <c r="U3163" s="39"/>
      <c r="W3163" s="39"/>
      <c r="X3163" s="39"/>
    </row>
    <row r="3164" spans="21:24" x14ac:dyDescent="0.2">
      <c r="U3164" s="39"/>
      <c r="W3164" s="39"/>
      <c r="X3164" s="39"/>
    </row>
    <row r="3165" spans="21:24" x14ac:dyDescent="0.2">
      <c r="U3165" s="39"/>
      <c r="W3165" s="39"/>
      <c r="X3165" s="39"/>
    </row>
    <row r="3166" spans="21:24" x14ac:dyDescent="0.2">
      <c r="U3166" s="39"/>
      <c r="W3166" s="39"/>
      <c r="X3166" s="39"/>
    </row>
    <row r="3167" spans="21:24" x14ac:dyDescent="0.2">
      <c r="U3167" s="39"/>
      <c r="W3167" s="39"/>
      <c r="X3167" s="39"/>
    </row>
    <row r="3168" spans="21:24" x14ac:dyDescent="0.2">
      <c r="U3168" s="39"/>
      <c r="W3168" s="39"/>
      <c r="X3168" s="39"/>
    </row>
    <row r="3169" spans="21:24" x14ac:dyDescent="0.2">
      <c r="U3169" s="39"/>
      <c r="W3169" s="39"/>
      <c r="X3169" s="39"/>
    </row>
    <row r="3170" spans="21:24" x14ac:dyDescent="0.2">
      <c r="U3170" s="39"/>
      <c r="W3170" s="39"/>
      <c r="X3170" s="39"/>
    </row>
    <row r="3171" spans="21:24" x14ac:dyDescent="0.2">
      <c r="U3171" s="39"/>
      <c r="W3171" s="39"/>
      <c r="X3171" s="39"/>
    </row>
    <row r="3172" spans="21:24" x14ac:dyDescent="0.2">
      <c r="U3172" s="39"/>
      <c r="W3172" s="39"/>
      <c r="X3172" s="39"/>
    </row>
    <row r="3173" spans="21:24" x14ac:dyDescent="0.2">
      <c r="U3173" s="39"/>
      <c r="W3173" s="39"/>
      <c r="X3173" s="39"/>
    </row>
    <row r="3174" spans="21:24" x14ac:dyDescent="0.2">
      <c r="U3174" s="39"/>
      <c r="W3174" s="39"/>
      <c r="X3174" s="39"/>
    </row>
    <row r="3175" spans="21:24" x14ac:dyDescent="0.2">
      <c r="U3175" s="39"/>
      <c r="W3175" s="39"/>
      <c r="X3175" s="39"/>
    </row>
    <row r="3176" spans="21:24" x14ac:dyDescent="0.2">
      <c r="U3176" s="39"/>
      <c r="W3176" s="39"/>
      <c r="X3176" s="39"/>
    </row>
    <row r="3177" spans="21:24" x14ac:dyDescent="0.2">
      <c r="U3177" s="39"/>
      <c r="W3177" s="39"/>
      <c r="X3177" s="39"/>
    </row>
    <row r="3178" spans="21:24" x14ac:dyDescent="0.2">
      <c r="U3178" s="39"/>
      <c r="W3178" s="39"/>
      <c r="X3178" s="39"/>
    </row>
    <row r="3179" spans="21:24" x14ac:dyDescent="0.2">
      <c r="U3179" s="39"/>
      <c r="W3179" s="39"/>
      <c r="X3179" s="39"/>
    </row>
    <row r="3180" spans="21:24" x14ac:dyDescent="0.2">
      <c r="U3180" s="39"/>
      <c r="W3180" s="39"/>
      <c r="X3180" s="39"/>
    </row>
    <row r="3181" spans="21:24" x14ac:dyDescent="0.2">
      <c r="U3181" s="39"/>
      <c r="W3181" s="39"/>
      <c r="X3181" s="39"/>
    </row>
    <row r="3182" spans="21:24" x14ac:dyDescent="0.2">
      <c r="U3182" s="39"/>
      <c r="W3182" s="39"/>
      <c r="X3182" s="39"/>
    </row>
    <row r="3183" spans="21:24" x14ac:dyDescent="0.2">
      <c r="U3183" s="39"/>
      <c r="W3183" s="39"/>
      <c r="X3183" s="39"/>
    </row>
    <row r="3184" spans="21:24" x14ac:dyDescent="0.2">
      <c r="U3184" s="39"/>
      <c r="W3184" s="39"/>
      <c r="X3184" s="39"/>
    </row>
    <row r="3185" spans="21:24" x14ac:dyDescent="0.2">
      <c r="U3185" s="39"/>
      <c r="W3185" s="39"/>
      <c r="X3185" s="39"/>
    </row>
    <row r="3186" spans="21:24" x14ac:dyDescent="0.2">
      <c r="U3186" s="39"/>
      <c r="W3186" s="39"/>
      <c r="X3186" s="39"/>
    </row>
    <row r="3187" spans="21:24" x14ac:dyDescent="0.2">
      <c r="U3187" s="39"/>
      <c r="W3187" s="39"/>
      <c r="X3187" s="39"/>
    </row>
    <row r="3188" spans="21:24" x14ac:dyDescent="0.2">
      <c r="U3188" s="39"/>
      <c r="W3188" s="39"/>
      <c r="X3188" s="39"/>
    </row>
    <row r="3189" spans="21:24" x14ac:dyDescent="0.2">
      <c r="U3189" s="39"/>
      <c r="W3189" s="39"/>
      <c r="X3189" s="39"/>
    </row>
    <row r="3190" spans="21:24" x14ac:dyDescent="0.2">
      <c r="U3190" s="39"/>
      <c r="W3190" s="39"/>
      <c r="X3190" s="39"/>
    </row>
    <row r="3191" spans="21:24" x14ac:dyDescent="0.2">
      <c r="U3191" s="39"/>
      <c r="W3191" s="39"/>
      <c r="X3191" s="39"/>
    </row>
    <row r="3192" spans="21:24" x14ac:dyDescent="0.2">
      <c r="U3192" s="39"/>
      <c r="W3192" s="39"/>
      <c r="X3192" s="39"/>
    </row>
    <row r="3193" spans="21:24" x14ac:dyDescent="0.2">
      <c r="U3193" s="39"/>
      <c r="W3193" s="39"/>
      <c r="X3193" s="39"/>
    </row>
    <row r="3194" spans="21:24" x14ac:dyDescent="0.2">
      <c r="U3194" s="39"/>
      <c r="W3194" s="39"/>
      <c r="X3194" s="39"/>
    </row>
    <row r="3195" spans="21:24" x14ac:dyDescent="0.2">
      <c r="U3195" s="39"/>
      <c r="W3195" s="39"/>
      <c r="X3195" s="39"/>
    </row>
    <row r="3196" spans="21:24" x14ac:dyDescent="0.2">
      <c r="U3196" s="39"/>
      <c r="W3196" s="39"/>
      <c r="X3196" s="39"/>
    </row>
    <row r="3197" spans="21:24" x14ac:dyDescent="0.2">
      <c r="U3197" s="39"/>
      <c r="W3197" s="39"/>
      <c r="X3197" s="39"/>
    </row>
    <row r="3198" spans="21:24" x14ac:dyDescent="0.2">
      <c r="U3198" s="39"/>
      <c r="W3198" s="39"/>
      <c r="X3198" s="39"/>
    </row>
    <row r="3199" spans="21:24" x14ac:dyDescent="0.2">
      <c r="U3199" s="39"/>
      <c r="W3199" s="39"/>
      <c r="X3199" s="39"/>
    </row>
    <row r="3200" spans="21:24" x14ac:dyDescent="0.2">
      <c r="U3200" s="39"/>
      <c r="W3200" s="39"/>
      <c r="X3200" s="39"/>
    </row>
    <row r="3201" spans="21:24" x14ac:dyDescent="0.2">
      <c r="U3201" s="39"/>
      <c r="W3201" s="39"/>
      <c r="X3201" s="39"/>
    </row>
    <row r="3202" spans="21:24" x14ac:dyDescent="0.2">
      <c r="U3202" s="39"/>
      <c r="W3202" s="39"/>
      <c r="X3202" s="39"/>
    </row>
    <row r="3203" spans="21:24" x14ac:dyDescent="0.2">
      <c r="U3203" s="39"/>
      <c r="W3203" s="39"/>
      <c r="X3203" s="39"/>
    </row>
    <row r="3204" spans="21:24" x14ac:dyDescent="0.2">
      <c r="U3204" s="39"/>
      <c r="W3204" s="39"/>
      <c r="X3204" s="39"/>
    </row>
    <row r="3205" spans="21:24" x14ac:dyDescent="0.2">
      <c r="U3205" s="39"/>
      <c r="W3205" s="39"/>
      <c r="X3205" s="39"/>
    </row>
    <row r="3206" spans="21:24" x14ac:dyDescent="0.2">
      <c r="U3206" s="39"/>
      <c r="W3206" s="39"/>
      <c r="X3206" s="39"/>
    </row>
    <row r="3207" spans="21:24" x14ac:dyDescent="0.2">
      <c r="U3207" s="39"/>
      <c r="W3207" s="39"/>
      <c r="X3207" s="39"/>
    </row>
    <row r="3208" spans="21:24" x14ac:dyDescent="0.2">
      <c r="U3208" s="39"/>
      <c r="W3208" s="39"/>
      <c r="X3208" s="39"/>
    </row>
    <row r="3209" spans="21:24" x14ac:dyDescent="0.2">
      <c r="U3209" s="39"/>
      <c r="W3209" s="39"/>
      <c r="X3209" s="39"/>
    </row>
    <row r="3210" spans="21:24" x14ac:dyDescent="0.2">
      <c r="U3210" s="39"/>
      <c r="W3210" s="39"/>
      <c r="X3210" s="39"/>
    </row>
    <row r="3211" spans="21:24" x14ac:dyDescent="0.2">
      <c r="U3211" s="39"/>
      <c r="W3211" s="39"/>
      <c r="X3211" s="39"/>
    </row>
    <row r="3212" spans="21:24" x14ac:dyDescent="0.2">
      <c r="U3212" s="39"/>
      <c r="W3212" s="39"/>
      <c r="X3212" s="39"/>
    </row>
    <row r="3213" spans="21:24" x14ac:dyDescent="0.2">
      <c r="U3213" s="39"/>
      <c r="W3213" s="39"/>
      <c r="X3213" s="39"/>
    </row>
    <row r="3214" spans="21:24" x14ac:dyDescent="0.2">
      <c r="U3214" s="39"/>
      <c r="W3214" s="39"/>
      <c r="X3214" s="39"/>
    </row>
    <row r="3215" spans="21:24" x14ac:dyDescent="0.2">
      <c r="U3215" s="39"/>
      <c r="W3215" s="39"/>
      <c r="X3215" s="39"/>
    </row>
    <row r="3216" spans="21:24" x14ac:dyDescent="0.2">
      <c r="U3216" s="39"/>
      <c r="W3216" s="39"/>
      <c r="X3216" s="39"/>
    </row>
    <row r="3217" spans="21:24" x14ac:dyDescent="0.2">
      <c r="U3217" s="39"/>
      <c r="W3217" s="39"/>
      <c r="X3217" s="39"/>
    </row>
    <row r="3218" spans="21:24" x14ac:dyDescent="0.2">
      <c r="U3218" s="39"/>
      <c r="W3218" s="39"/>
      <c r="X3218" s="39"/>
    </row>
    <row r="3219" spans="21:24" x14ac:dyDescent="0.2">
      <c r="U3219" s="39"/>
      <c r="W3219" s="39"/>
      <c r="X3219" s="39"/>
    </row>
    <row r="3220" spans="21:24" x14ac:dyDescent="0.2">
      <c r="U3220" s="39"/>
      <c r="W3220" s="39"/>
      <c r="X3220" s="39"/>
    </row>
    <row r="3221" spans="21:24" x14ac:dyDescent="0.2">
      <c r="U3221" s="39"/>
      <c r="W3221" s="39"/>
      <c r="X3221" s="39"/>
    </row>
    <row r="3222" spans="21:24" x14ac:dyDescent="0.2">
      <c r="U3222" s="39"/>
      <c r="W3222" s="39"/>
      <c r="X3222" s="39"/>
    </row>
    <row r="3223" spans="21:24" x14ac:dyDescent="0.2">
      <c r="U3223" s="39"/>
      <c r="W3223" s="39"/>
      <c r="X3223" s="39"/>
    </row>
    <row r="3224" spans="21:24" x14ac:dyDescent="0.2">
      <c r="U3224" s="39"/>
      <c r="W3224" s="39"/>
      <c r="X3224" s="39"/>
    </row>
    <row r="3225" spans="21:24" x14ac:dyDescent="0.2">
      <c r="U3225" s="39"/>
      <c r="W3225" s="39"/>
      <c r="X3225" s="39"/>
    </row>
    <row r="3226" spans="21:24" x14ac:dyDescent="0.2">
      <c r="U3226" s="39"/>
      <c r="W3226" s="39"/>
      <c r="X3226" s="39"/>
    </row>
    <row r="3227" spans="21:24" x14ac:dyDescent="0.2">
      <c r="U3227" s="39"/>
      <c r="W3227" s="39"/>
      <c r="X3227" s="39"/>
    </row>
    <row r="3228" spans="21:24" x14ac:dyDescent="0.2">
      <c r="U3228" s="39"/>
      <c r="W3228" s="39"/>
      <c r="X3228" s="39"/>
    </row>
    <row r="3229" spans="21:24" x14ac:dyDescent="0.2">
      <c r="U3229" s="39"/>
      <c r="W3229" s="39"/>
      <c r="X3229" s="39"/>
    </row>
    <row r="3230" spans="21:24" x14ac:dyDescent="0.2">
      <c r="U3230" s="39"/>
      <c r="W3230" s="39"/>
      <c r="X3230" s="39"/>
    </row>
    <row r="3231" spans="21:24" x14ac:dyDescent="0.2">
      <c r="U3231" s="39"/>
      <c r="W3231" s="39"/>
      <c r="X3231" s="39"/>
    </row>
    <row r="3232" spans="21:24" x14ac:dyDescent="0.2">
      <c r="U3232" s="39"/>
      <c r="W3232" s="39"/>
      <c r="X3232" s="39"/>
    </row>
    <row r="3233" spans="21:24" x14ac:dyDescent="0.2">
      <c r="U3233" s="39"/>
      <c r="W3233" s="39"/>
      <c r="X3233" s="39"/>
    </row>
    <row r="3234" spans="21:24" x14ac:dyDescent="0.2">
      <c r="U3234" s="39"/>
      <c r="W3234" s="39"/>
      <c r="X3234" s="39"/>
    </row>
    <row r="3235" spans="21:24" x14ac:dyDescent="0.2">
      <c r="U3235" s="39"/>
      <c r="W3235" s="39"/>
      <c r="X3235" s="39"/>
    </row>
    <row r="3236" spans="21:24" x14ac:dyDescent="0.2">
      <c r="U3236" s="39"/>
      <c r="W3236" s="39"/>
      <c r="X3236" s="39"/>
    </row>
    <row r="3237" spans="21:24" x14ac:dyDescent="0.2">
      <c r="U3237" s="39"/>
      <c r="W3237" s="39"/>
      <c r="X3237" s="39"/>
    </row>
    <row r="3238" spans="21:24" x14ac:dyDescent="0.2">
      <c r="U3238" s="39"/>
      <c r="W3238" s="39"/>
      <c r="X3238" s="39"/>
    </row>
    <row r="3239" spans="21:24" x14ac:dyDescent="0.2">
      <c r="U3239" s="39"/>
      <c r="W3239" s="39"/>
      <c r="X3239" s="39"/>
    </row>
    <row r="3240" spans="21:24" x14ac:dyDescent="0.2">
      <c r="U3240" s="39"/>
      <c r="W3240" s="39"/>
      <c r="X3240" s="39"/>
    </row>
    <row r="3241" spans="21:24" x14ac:dyDescent="0.2">
      <c r="U3241" s="39"/>
      <c r="W3241" s="39"/>
      <c r="X3241" s="39"/>
    </row>
    <row r="3242" spans="21:24" x14ac:dyDescent="0.2">
      <c r="U3242" s="39"/>
      <c r="W3242" s="39"/>
      <c r="X3242" s="39"/>
    </row>
    <row r="3243" spans="21:24" x14ac:dyDescent="0.2">
      <c r="U3243" s="39"/>
      <c r="W3243" s="39"/>
      <c r="X3243" s="39"/>
    </row>
    <row r="3244" spans="21:24" x14ac:dyDescent="0.2">
      <c r="U3244" s="39"/>
      <c r="W3244" s="39"/>
      <c r="X3244" s="39"/>
    </row>
    <row r="3245" spans="21:24" x14ac:dyDescent="0.2">
      <c r="U3245" s="39"/>
      <c r="W3245" s="39"/>
      <c r="X3245" s="39"/>
    </row>
    <row r="3246" spans="21:24" x14ac:dyDescent="0.2">
      <c r="U3246" s="39"/>
      <c r="W3246" s="39"/>
      <c r="X3246" s="39"/>
    </row>
    <row r="3247" spans="21:24" x14ac:dyDescent="0.2">
      <c r="U3247" s="39"/>
      <c r="W3247" s="39"/>
      <c r="X3247" s="39"/>
    </row>
    <row r="3248" spans="21:24" x14ac:dyDescent="0.2">
      <c r="U3248" s="39"/>
      <c r="W3248" s="39"/>
      <c r="X3248" s="39"/>
    </row>
    <row r="3249" spans="21:24" x14ac:dyDescent="0.2">
      <c r="U3249" s="39"/>
      <c r="W3249" s="39"/>
      <c r="X3249" s="39"/>
    </row>
    <row r="3250" spans="21:24" x14ac:dyDescent="0.2">
      <c r="U3250" s="39"/>
      <c r="W3250" s="39"/>
      <c r="X3250" s="39"/>
    </row>
    <row r="3251" spans="21:24" x14ac:dyDescent="0.2">
      <c r="U3251" s="39"/>
      <c r="W3251" s="39"/>
      <c r="X3251" s="39"/>
    </row>
    <row r="3252" spans="21:24" x14ac:dyDescent="0.2">
      <c r="U3252" s="39"/>
      <c r="W3252" s="39"/>
      <c r="X3252" s="39"/>
    </row>
    <row r="3253" spans="21:24" x14ac:dyDescent="0.2">
      <c r="U3253" s="39"/>
      <c r="W3253" s="39"/>
      <c r="X3253" s="39"/>
    </row>
    <row r="3254" spans="21:24" x14ac:dyDescent="0.2">
      <c r="U3254" s="39"/>
      <c r="W3254" s="39"/>
      <c r="X3254" s="39"/>
    </row>
    <row r="3255" spans="21:24" x14ac:dyDescent="0.2">
      <c r="U3255" s="39"/>
      <c r="W3255" s="39"/>
      <c r="X3255" s="39"/>
    </row>
    <row r="3256" spans="21:24" x14ac:dyDescent="0.2">
      <c r="U3256" s="39"/>
      <c r="W3256" s="39"/>
      <c r="X3256" s="39"/>
    </row>
    <row r="3257" spans="21:24" x14ac:dyDescent="0.2">
      <c r="U3257" s="39"/>
      <c r="W3257" s="39"/>
      <c r="X3257" s="39"/>
    </row>
    <row r="3258" spans="21:24" x14ac:dyDescent="0.2">
      <c r="U3258" s="39"/>
      <c r="W3258" s="39"/>
      <c r="X3258" s="39"/>
    </row>
    <row r="3259" spans="21:24" x14ac:dyDescent="0.2">
      <c r="U3259" s="39"/>
      <c r="W3259" s="39"/>
      <c r="X3259" s="39"/>
    </row>
    <row r="3260" spans="21:24" x14ac:dyDescent="0.2">
      <c r="U3260" s="39"/>
      <c r="W3260" s="39"/>
      <c r="X3260" s="39"/>
    </row>
    <row r="3261" spans="21:24" x14ac:dyDescent="0.2">
      <c r="U3261" s="39"/>
      <c r="W3261" s="39"/>
      <c r="X3261" s="39"/>
    </row>
    <row r="3262" spans="21:24" x14ac:dyDescent="0.2">
      <c r="U3262" s="39"/>
      <c r="W3262" s="39"/>
      <c r="X3262" s="39"/>
    </row>
    <row r="3263" spans="21:24" x14ac:dyDescent="0.2">
      <c r="U3263" s="39"/>
      <c r="W3263" s="39"/>
      <c r="X3263" s="39"/>
    </row>
    <row r="3264" spans="21:24" x14ac:dyDescent="0.2">
      <c r="U3264" s="39"/>
      <c r="W3264" s="39"/>
      <c r="X3264" s="39"/>
    </row>
    <row r="3265" spans="21:24" x14ac:dyDescent="0.2">
      <c r="U3265" s="39"/>
      <c r="W3265" s="39"/>
      <c r="X3265" s="39"/>
    </row>
    <row r="3266" spans="21:24" x14ac:dyDescent="0.2">
      <c r="U3266" s="39"/>
      <c r="W3266" s="39"/>
      <c r="X3266" s="39"/>
    </row>
    <row r="3267" spans="21:24" x14ac:dyDescent="0.2">
      <c r="U3267" s="39"/>
      <c r="W3267" s="39"/>
      <c r="X3267" s="39"/>
    </row>
    <row r="3268" spans="21:24" x14ac:dyDescent="0.2">
      <c r="U3268" s="39"/>
      <c r="W3268" s="39"/>
      <c r="X3268" s="39"/>
    </row>
    <row r="3269" spans="21:24" x14ac:dyDescent="0.2">
      <c r="U3269" s="39"/>
      <c r="W3269" s="39"/>
      <c r="X3269" s="39"/>
    </row>
    <row r="3270" spans="21:24" x14ac:dyDescent="0.2">
      <c r="U3270" s="39"/>
      <c r="W3270" s="39"/>
      <c r="X3270" s="39"/>
    </row>
    <row r="3271" spans="21:24" x14ac:dyDescent="0.2">
      <c r="U3271" s="39"/>
      <c r="W3271" s="39"/>
      <c r="X3271" s="39"/>
    </row>
    <row r="3272" spans="21:24" x14ac:dyDescent="0.2">
      <c r="U3272" s="39"/>
      <c r="W3272" s="39"/>
      <c r="X3272" s="39"/>
    </row>
    <row r="3273" spans="21:24" x14ac:dyDescent="0.2">
      <c r="U3273" s="39"/>
      <c r="W3273" s="39"/>
      <c r="X3273" s="39"/>
    </row>
    <row r="3274" spans="21:24" x14ac:dyDescent="0.2">
      <c r="U3274" s="39"/>
      <c r="W3274" s="39"/>
      <c r="X3274" s="39"/>
    </row>
    <row r="3275" spans="21:24" x14ac:dyDescent="0.2">
      <c r="U3275" s="39"/>
      <c r="W3275" s="39"/>
      <c r="X3275" s="39"/>
    </row>
    <row r="3276" spans="21:24" x14ac:dyDescent="0.2">
      <c r="U3276" s="39"/>
      <c r="W3276" s="39"/>
      <c r="X3276" s="39"/>
    </row>
    <row r="3277" spans="21:24" x14ac:dyDescent="0.2">
      <c r="U3277" s="39"/>
      <c r="W3277" s="39"/>
      <c r="X3277" s="39"/>
    </row>
    <row r="3278" spans="21:24" x14ac:dyDescent="0.2">
      <c r="U3278" s="39"/>
      <c r="W3278" s="39"/>
      <c r="X3278" s="39"/>
    </row>
    <row r="3279" spans="21:24" x14ac:dyDescent="0.2">
      <c r="U3279" s="39"/>
      <c r="W3279" s="39"/>
      <c r="X3279" s="39"/>
    </row>
    <row r="3280" spans="21:24" x14ac:dyDescent="0.2">
      <c r="U3280" s="39"/>
      <c r="W3280" s="39"/>
      <c r="X3280" s="39"/>
    </row>
    <row r="3281" spans="21:24" x14ac:dyDescent="0.2">
      <c r="U3281" s="39"/>
      <c r="W3281" s="39"/>
      <c r="X3281" s="39"/>
    </row>
    <row r="3282" spans="21:24" x14ac:dyDescent="0.2">
      <c r="U3282" s="39"/>
      <c r="W3282" s="39"/>
      <c r="X3282" s="39"/>
    </row>
    <row r="3283" spans="21:24" x14ac:dyDescent="0.2">
      <c r="U3283" s="39"/>
      <c r="W3283" s="39"/>
      <c r="X3283" s="39"/>
    </row>
    <row r="3284" spans="21:24" x14ac:dyDescent="0.2">
      <c r="U3284" s="39"/>
      <c r="W3284" s="39"/>
      <c r="X3284" s="39"/>
    </row>
    <row r="3285" spans="21:24" x14ac:dyDescent="0.2">
      <c r="U3285" s="39"/>
      <c r="W3285" s="39"/>
      <c r="X3285" s="39"/>
    </row>
    <row r="3286" spans="21:24" x14ac:dyDescent="0.2">
      <c r="U3286" s="39"/>
      <c r="W3286" s="39"/>
      <c r="X3286" s="39"/>
    </row>
    <row r="3287" spans="21:24" x14ac:dyDescent="0.2">
      <c r="U3287" s="39"/>
      <c r="W3287" s="39"/>
      <c r="X3287" s="39"/>
    </row>
    <row r="3288" spans="21:24" x14ac:dyDescent="0.2">
      <c r="U3288" s="39"/>
      <c r="W3288" s="39"/>
      <c r="X3288" s="39"/>
    </row>
    <row r="3289" spans="21:24" x14ac:dyDescent="0.2">
      <c r="U3289" s="39"/>
      <c r="W3289" s="39"/>
      <c r="X3289" s="39"/>
    </row>
    <row r="3290" spans="21:24" x14ac:dyDescent="0.2">
      <c r="U3290" s="39"/>
      <c r="W3290" s="39"/>
      <c r="X3290" s="39"/>
    </row>
    <row r="3291" spans="21:24" x14ac:dyDescent="0.2">
      <c r="U3291" s="39"/>
      <c r="W3291" s="39"/>
      <c r="X3291" s="39"/>
    </row>
    <row r="3292" spans="21:24" x14ac:dyDescent="0.2">
      <c r="U3292" s="39"/>
      <c r="W3292" s="39"/>
      <c r="X3292" s="39"/>
    </row>
    <row r="3293" spans="21:24" x14ac:dyDescent="0.2">
      <c r="U3293" s="39"/>
      <c r="W3293" s="39"/>
      <c r="X3293" s="39"/>
    </row>
    <row r="3294" spans="21:24" x14ac:dyDescent="0.2">
      <c r="U3294" s="39"/>
      <c r="W3294" s="39"/>
      <c r="X3294" s="39"/>
    </row>
    <row r="3295" spans="21:24" x14ac:dyDescent="0.2">
      <c r="U3295" s="39"/>
      <c r="W3295" s="39"/>
      <c r="X3295" s="39"/>
    </row>
    <row r="3296" spans="21:24" x14ac:dyDescent="0.2">
      <c r="U3296" s="39"/>
      <c r="W3296" s="39"/>
      <c r="X3296" s="39"/>
    </row>
    <row r="3297" spans="21:24" x14ac:dyDescent="0.2">
      <c r="U3297" s="39"/>
      <c r="W3297" s="39"/>
      <c r="X3297" s="39"/>
    </row>
    <row r="3298" spans="21:24" x14ac:dyDescent="0.2">
      <c r="U3298" s="39"/>
      <c r="W3298" s="39"/>
      <c r="X3298" s="39"/>
    </row>
    <row r="3299" spans="21:24" x14ac:dyDescent="0.2">
      <c r="U3299" s="39"/>
      <c r="W3299" s="39"/>
      <c r="X3299" s="39"/>
    </row>
    <row r="3300" spans="21:24" x14ac:dyDescent="0.2">
      <c r="U3300" s="39"/>
      <c r="W3300" s="39"/>
      <c r="X3300" s="39"/>
    </row>
    <row r="3301" spans="21:24" x14ac:dyDescent="0.2">
      <c r="U3301" s="39"/>
      <c r="W3301" s="39"/>
      <c r="X3301" s="39"/>
    </row>
    <row r="3302" spans="21:24" x14ac:dyDescent="0.2">
      <c r="U3302" s="39"/>
      <c r="W3302" s="39"/>
      <c r="X3302" s="39"/>
    </row>
    <row r="3303" spans="21:24" x14ac:dyDescent="0.2">
      <c r="U3303" s="39"/>
      <c r="W3303" s="39"/>
      <c r="X3303" s="39"/>
    </row>
    <row r="3304" spans="21:24" x14ac:dyDescent="0.2">
      <c r="U3304" s="39"/>
      <c r="W3304" s="39"/>
      <c r="X3304" s="39"/>
    </row>
    <row r="3305" spans="21:24" x14ac:dyDescent="0.2">
      <c r="U3305" s="39"/>
      <c r="W3305" s="39"/>
      <c r="X3305" s="39"/>
    </row>
    <row r="3306" spans="21:24" x14ac:dyDescent="0.2">
      <c r="U3306" s="39"/>
      <c r="W3306" s="39"/>
      <c r="X3306" s="39"/>
    </row>
    <row r="3307" spans="21:24" x14ac:dyDescent="0.2">
      <c r="U3307" s="39"/>
      <c r="W3307" s="39"/>
      <c r="X3307" s="39"/>
    </row>
    <row r="3308" spans="21:24" x14ac:dyDescent="0.2">
      <c r="U3308" s="39"/>
      <c r="W3308" s="39"/>
      <c r="X3308" s="39"/>
    </row>
    <row r="3309" spans="21:24" x14ac:dyDescent="0.2">
      <c r="U3309" s="39"/>
      <c r="W3309" s="39"/>
      <c r="X3309" s="39"/>
    </row>
    <row r="3310" spans="21:24" x14ac:dyDescent="0.2">
      <c r="U3310" s="39"/>
      <c r="W3310" s="39"/>
      <c r="X3310" s="39"/>
    </row>
    <row r="3311" spans="21:24" x14ac:dyDescent="0.2">
      <c r="U3311" s="39"/>
      <c r="W3311" s="39"/>
      <c r="X3311" s="39"/>
    </row>
    <row r="3312" spans="21:24" x14ac:dyDescent="0.2">
      <c r="U3312" s="39"/>
      <c r="W3312" s="39"/>
      <c r="X3312" s="39"/>
    </row>
    <row r="3313" spans="21:24" x14ac:dyDescent="0.2">
      <c r="U3313" s="39"/>
      <c r="W3313" s="39"/>
      <c r="X3313" s="39"/>
    </row>
    <row r="3314" spans="21:24" x14ac:dyDescent="0.2">
      <c r="U3314" s="39"/>
      <c r="W3314" s="39"/>
      <c r="X3314" s="39"/>
    </row>
    <row r="3315" spans="21:24" x14ac:dyDescent="0.2">
      <c r="U3315" s="39"/>
      <c r="W3315" s="39"/>
      <c r="X3315" s="39"/>
    </row>
    <row r="3316" spans="21:24" x14ac:dyDescent="0.2">
      <c r="U3316" s="39"/>
      <c r="W3316" s="39"/>
      <c r="X3316" s="39"/>
    </row>
    <row r="3317" spans="21:24" x14ac:dyDescent="0.2">
      <c r="U3317" s="39"/>
      <c r="W3317" s="39"/>
      <c r="X3317" s="39"/>
    </row>
    <row r="3318" spans="21:24" x14ac:dyDescent="0.2">
      <c r="U3318" s="39"/>
      <c r="W3318" s="39"/>
      <c r="X3318" s="39"/>
    </row>
    <row r="3319" spans="21:24" x14ac:dyDescent="0.2">
      <c r="U3319" s="39"/>
      <c r="W3319" s="39"/>
      <c r="X3319" s="39"/>
    </row>
    <row r="3320" spans="21:24" x14ac:dyDescent="0.2">
      <c r="U3320" s="39"/>
      <c r="W3320" s="39"/>
      <c r="X3320" s="39"/>
    </row>
    <row r="3321" spans="21:24" x14ac:dyDescent="0.2">
      <c r="U3321" s="39"/>
      <c r="W3321" s="39"/>
      <c r="X3321" s="39"/>
    </row>
    <row r="3322" spans="21:24" x14ac:dyDescent="0.2">
      <c r="U3322" s="39"/>
      <c r="W3322" s="39"/>
      <c r="X3322" s="39"/>
    </row>
    <row r="3323" spans="21:24" x14ac:dyDescent="0.2">
      <c r="U3323" s="39"/>
      <c r="W3323" s="39"/>
      <c r="X3323" s="39"/>
    </row>
    <row r="3324" spans="21:24" x14ac:dyDescent="0.2">
      <c r="U3324" s="39"/>
      <c r="W3324" s="39"/>
      <c r="X3324" s="39"/>
    </row>
    <row r="3325" spans="21:24" x14ac:dyDescent="0.2">
      <c r="U3325" s="39"/>
      <c r="W3325" s="39"/>
      <c r="X3325" s="39"/>
    </row>
    <row r="3326" spans="21:24" x14ac:dyDescent="0.2">
      <c r="U3326" s="39"/>
      <c r="W3326" s="39"/>
      <c r="X3326" s="39"/>
    </row>
    <row r="3327" spans="21:24" x14ac:dyDescent="0.2">
      <c r="U3327" s="39"/>
      <c r="W3327" s="39"/>
      <c r="X3327" s="39"/>
    </row>
    <row r="3328" spans="21:24" x14ac:dyDescent="0.2">
      <c r="U3328" s="39"/>
      <c r="W3328" s="39"/>
      <c r="X3328" s="39"/>
    </row>
    <row r="3329" spans="21:24" x14ac:dyDescent="0.2">
      <c r="U3329" s="39"/>
      <c r="W3329" s="39"/>
      <c r="X3329" s="39"/>
    </row>
    <row r="3330" spans="21:24" x14ac:dyDescent="0.2">
      <c r="U3330" s="39"/>
      <c r="W3330" s="39"/>
      <c r="X3330" s="39"/>
    </row>
    <row r="3331" spans="21:24" x14ac:dyDescent="0.2">
      <c r="U3331" s="39"/>
      <c r="W3331" s="39"/>
      <c r="X3331" s="39"/>
    </row>
    <row r="3332" spans="21:24" x14ac:dyDescent="0.2">
      <c r="U3332" s="39"/>
      <c r="W3332" s="39"/>
      <c r="X3332" s="39"/>
    </row>
    <row r="3333" spans="21:24" x14ac:dyDescent="0.2">
      <c r="U3333" s="39"/>
      <c r="W3333" s="39"/>
      <c r="X3333" s="39"/>
    </row>
    <row r="3334" spans="21:24" x14ac:dyDescent="0.2">
      <c r="U3334" s="39"/>
      <c r="W3334" s="39"/>
      <c r="X3334" s="39"/>
    </row>
    <row r="3335" spans="21:24" x14ac:dyDescent="0.2">
      <c r="U3335" s="39"/>
      <c r="W3335" s="39"/>
      <c r="X3335" s="39"/>
    </row>
    <row r="3336" spans="21:24" x14ac:dyDescent="0.2">
      <c r="U3336" s="39"/>
      <c r="W3336" s="39"/>
      <c r="X3336" s="39"/>
    </row>
    <row r="3337" spans="21:24" x14ac:dyDescent="0.2">
      <c r="U3337" s="39"/>
      <c r="W3337" s="39"/>
      <c r="X3337" s="39"/>
    </row>
    <row r="3338" spans="21:24" x14ac:dyDescent="0.2">
      <c r="U3338" s="39"/>
      <c r="W3338" s="39"/>
      <c r="X3338" s="39"/>
    </row>
    <row r="3339" spans="21:24" x14ac:dyDescent="0.2">
      <c r="U3339" s="39"/>
      <c r="W3339" s="39"/>
      <c r="X3339" s="39"/>
    </row>
    <row r="3340" spans="21:24" x14ac:dyDescent="0.2">
      <c r="U3340" s="39"/>
      <c r="W3340" s="39"/>
      <c r="X3340" s="39"/>
    </row>
    <row r="3341" spans="21:24" x14ac:dyDescent="0.2">
      <c r="U3341" s="39"/>
      <c r="W3341" s="39"/>
      <c r="X3341" s="39"/>
    </row>
    <row r="3342" spans="21:24" x14ac:dyDescent="0.2">
      <c r="U3342" s="39"/>
      <c r="W3342" s="39"/>
      <c r="X3342" s="39"/>
    </row>
    <row r="3343" spans="21:24" x14ac:dyDescent="0.2">
      <c r="U3343" s="39"/>
      <c r="W3343" s="39"/>
      <c r="X3343" s="39"/>
    </row>
    <row r="3344" spans="21:24" x14ac:dyDescent="0.2">
      <c r="U3344" s="39"/>
      <c r="W3344" s="39"/>
      <c r="X3344" s="39"/>
    </row>
    <row r="3345" spans="21:24" x14ac:dyDescent="0.2">
      <c r="U3345" s="39"/>
      <c r="W3345" s="39"/>
      <c r="X3345" s="39"/>
    </row>
    <row r="3346" spans="21:24" x14ac:dyDescent="0.2">
      <c r="U3346" s="39"/>
      <c r="W3346" s="39"/>
      <c r="X3346" s="39"/>
    </row>
    <row r="3347" spans="21:24" x14ac:dyDescent="0.2">
      <c r="U3347" s="39"/>
      <c r="W3347" s="39"/>
      <c r="X3347" s="39"/>
    </row>
    <row r="3348" spans="21:24" x14ac:dyDescent="0.2">
      <c r="U3348" s="39"/>
      <c r="W3348" s="39"/>
      <c r="X3348" s="39"/>
    </row>
    <row r="3349" spans="21:24" x14ac:dyDescent="0.2">
      <c r="U3349" s="39"/>
      <c r="W3349" s="39"/>
      <c r="X3349" s="39"/>
    </row>
    <row r="3350" spans="21:24" x14ac:dyDescent="0.2">
      <c r="U3350" s="39"/>
      <c r="W3350" s="39"/>
      <c r="X3350" s="39"/>
    </row>
    <row r="3351" spans="21:24" x14ac:dyDescent="0.2">
      <c r="U3351" s="39"/>
      <c r="W3351" s="39"/>
      <c r="X3351" s="39"/>
    </row>
    <row r="3352" spans="21:24" x14ac:dyDescent="0.2">
      <c r="U3352" s="39"/>
      <c r="W3352" s="39"/>
      <c r="X3352" s="39"/>
    </row>
    <row r="3353" spans="21:24" x14ac:dyDescent="0.2">
      <c r="U3353" s="39"/>
      <c r="W3353" s="39"/>
      <c r="X3353" s="39"/>
    </row>
    <row r="3354" spans="21:24" x14ac:dyDescent="0.2">
      <c r="U3354" s="39"/>
      <c r="W3354" s="39"/>
      <c r="X3354" s="39"/>
    </row>
    <row r="3355" spans="21:24" x14ac:dyDescent="0.2">
      <c r="U3355" s="39"/>
      <c r="W3355" s="39"/>
      <c r="X3355" s="39"/>
    </row>
    <row r="3356" spans="21:24" x14ac:dyDescent="0.2">
      <c r="U3356" s="39"/>
      <c r="W3356" s="39"/>
      <c r="X3356" s="39"/>
    </row>
    <row r="3357" spans="21:24" x14ac:dyDescent="0.2">
      <c r="U3357" s="39"/>
      <c r="W3357" s="39"/>
      <c r="X3357" s="39"/>
    </row>
    <row r="3358" spans="21:24" x14ac:dyDescent="0.2">
      <c r="U3358" s="39"/>
      <c r="W3358" s="39"/>
      <c r="X3358" s="39"/>
    </row>
    <row r="3359" spans="21:24" x14ac:dyDescent="0.2">
      <c r="U3359" s="39"/>
      <c r="W3359" s="39"/>
      <c r="X3359" s="39"/>
    </row>
    <row r="3360" spans="21:24" x14ac:dyDescent="0.2">
      <c r="U3360" s="39"/>
      <c r="W3360" s="39"/>
      <c r="X3360" s="39"/>
    </row>
    <row r="3361" spans="21:24" x14ac:dyDescent="0.2">
      <c r="U3361" s="39"/>
      <c r="W3361" s="39"/>
      <c r="X3361" s="39"/>
    </row>
    <row r="3362" spans="21:24" x14ac:dyDescent="0.2">
      <c r="U3362" s="39"/>
      <c r="W3362" s="39"/>
      <c r="X3362" s="39"/>
    </row>
    <row r="3363" spans="21:24" x14ac:dyDescent="0.2">
      <c r="U3363" s="39"/>
      <c r="W3363" s="39"/>
      <c r="X3363" s="39"/>
    </row>
    <row r="3364" spans="21:24" x14ac:dyDescent="0.2">
      <c r="U3364" s="39"/>
      <c r="W3364" s="39"/>
      <c r="X3364" s="39"/>
    </row>
    <row r="3365" spans="21:24" x14ac:dyDescent="0.2">
      <c r="U3365" s="39"/>
      <c r="W3365" s="39"/>
      <c r="X3365" s="39"/>
    </row>
    <row r="3366" spans="21:24" x14ac:dyDescent="0.2">
      <c r="U3366" s="39"/>
      <c r="W3366" s="39"/>
      <c r="X3366" s="39"/>
    </row>
    <row r="3367" spans="21:24" x14ac:dyDescent="0.2">
      <c r="U3367" s="39"/>
      <c r="W3367" s="39"/>
      <c r="X3367" s="39"/>
    </row>
    <row r="3368" spans="21:24" x14ac:dyDescent="0.2">
      <c r="U3368" s="39"/>
      <c r="W3368" s="39"/>
      <c r="X3368" s="39"/>
    </row>
    <row r="3369" spans="21:24" x14ac:dyDescent="0.2">
      <c r="U3369" s="39"/>
      <c r="W3369" s="39"/>
      <c r="X3369" s="39"/>
    </row>
    <row r="3370" spans="21:24" x14ac:dyDescent="0.2">
      <c r="U3370" s="39"/>
      <c r="W3370" s="39"/>
      <c r="X3370" s="39"/>
    </row>
    <row r="3371" spans="21:24" x14ac:dyDescent="0.2">
      <c r="U3371" s="39"/>
      <c r="W3371" s="39"/>
      <c r="X3371" s="39"/>
    </row>
    <row r="3372" spans="21:24" x14ac:dyDescent="0.2">
      <c r="U3372" s="39"/>
      <c r="W3372" s="39"/>
      <c r="X3372" s="39"/>
    </row>
    <row r="3373" spans="21:24" x14ac:dyDescent="0.2">
      <c r="U3373" s="39"/>
      <c r="W3373" s="39"/>
      <c r="X3373" s="39"/>
    </row>
    <row r="3374" spans="21:24" x14ac:dyDescent="0.2">
      <c r="U3374" s="39"/>
      <c r="W3374" s="39"/>
      <c r="X3374" s="39"/>
    </row>
    <row r="3375" spans="21:24" x14ac:dyDescent="0.2">
      <c r="U3375" s="39"/>
      <c r="W3375" s="39"/>
      <c r="X3375" s="39"/>
    </row>
    <row r="3376" spans="21:24" x14ac:dyDescent="0.2">
      <c r="U3376" s="39"/>
      <c r="W3376" s="39"/>
      <c r="X3376" s="39"/>
    </row>
    <row r="3377" spans="21:24" x14ac:dyDescent="0.2">
      <c r="U3377" s="39"/>
      <c r="W3377" s="39"/>
      <c r="X3377" s="39"/>
    </row>
    <row r="3378" spans="21:24" x14ac:dyDescent="0.2">
      <c r="U3378" s="39"/>
      <c r="W3378" s="39"/>
      <c r="X3378" s="39"/>
    </row>
    <row r="3379" spans="21:24" x14ac:dyDescent="0.2">
      <c r="U3379" s="39"/>
      <c r="W3379" s="39"/>
      <c r="X3379" s="39"/>
    </row>
    <row r="3380" spans="21:24" x14ac:dyDescent="0.2">
      <c r="U3380" s="39"/>
      <c r="W3380" s="39"/>
      <c r="X3380" s="39"/>
    </row>
    <row r="3381" spans="21:24" x14ac:dyDescent="0.2">
      <c r="U3381" s="39"/>
      <c r="W3381" s="39"/>
      <c r="X3381" s="39"/>
    </row>
    <row r="3382" spans="21:24" x14ac:dyDescent="0.2">
      <c r="U3382" s="39"/>
      <c r="W3382" s="39"/>
      <c r="X3382" s="39"/>
    </row>
    <row r="3383" spans="21:24" x14ac:dyDescent="0.2">
      <c r="U3383" s="39"/>
      <c r="W3383" s="39"/>
      <c r="X3383" s="39"/>
    </row>
    <row r="3384" spans="21:24" x14ac:dyDescent="0.2">
      <c r="U3384" s="39"/>
      <c r="W3384" s="39"/>
      <c r="X3384" s="39"/>
    </row>
    <row r="3385" spans="21:24" x14ac:dyDescent="0.2">
      <c r="U3385" s="39"/>
      <c r="W3385" s="39"/>
      <c r="X3385" s="39"/>
    </row>
    <row r="3386" spans="21:24" x14ac:dyDescent="0.2">
      <c r="U3386" s="39"/>
      <c r="W3386" s="39"/>
      <c r="X3386" s="39"/>
    </row>
    <row r="3387" spans="21:24" x14ac:dyDescent="0.2">
      <c r="U3387" s="39"/>
      <c r="W3387" s="39"/>
      <c r="X3387" s="39"/>
    </row>
    <row r="3388" spans="21:24" x14ac:dyDescent="0.2">
      <c r="U3388" s="39"/>
      <c r="W3388" s="39"/>
      <c r="X3388" s="39"/>
    </row>
    <row r="3389" spans="21:24" x14ac:dyDescent="0.2">
      <c r="U3389" s="39"/>
      <c r="W3389" s="39"/>
      <c r="X3389" s="39"/>
    </row>
    <row r="3390" spans="21:24" x14ac:dyDescent="0.2">
      <c r="U3390" s="39"/>
      <c r="W3390" s="39"/>
      <c r="X3390" s="39"/>
    </row>
    <row r="3391" spans="21:24" x14ac:dyDescent="0.2">
      <c r="U3391" s="39"/>
      <c r="W3391" s="39"/>
      <c r="X3391" s="39"/>
    </row>
    <row r="3392" spans="21:24" x14ac:dyDescent="0.2">
      <c r="U3392" s="39"/>
      <c r="W3392" s="39"/>
      <c r="X3392" s="39"/>
    </row>
    <row r="3393" spans="21:24" x14ac:dyDescent="0.2">
      <c r="U3393" s="39"/>
      <c r="W3393" s="39"/>
      <c r="X3393" s="39"/>
    </row>
    <row r="3394" spans="21:24" x14ac:dyDescent="0.2">
      <c r="U3394" s="39"/>
      <c r="W3394" s="39"/>
      <c r="X3394" s="39"/>
    </row>
    <row r="3395" spans="21:24" x14ac:dyDescent="0.2">
      <c r="U3395" s="39"/>
      <c r="W3395" s="39"/>
      <c r="X3395" s="39"/>
    </row>
    <row r="3396" spans="21:24" x14ac:dyDescent="0.2">
      <c r="U3396" s="39"/>
      <c r="W3396" s="39"/>
      <c r="X3396" s="39"/>
    </row>
    <row r="3397" spans="21:24" x14ac:dyDescent="0.2">
      <c r="U3397" s="39"/>
      <c r="W3397" s="39"/>
      <c r="X3397" s="39"/>
    </row>
    <row r="3398" spans="21:24" x14ac:dyDescent="0.2">
      <c r="U3398" s="39"/>
      <c r="W3398" s="39"/>
      <c r="X3398" s="39"/>
    </row>
    <row r="3399" spans="21:24" x14ac:dyDescent="0.2">
      <c r="U3399" s="39"/>
      <c r="W3399" s="39"/>
      <c r="X3399" s="39"/>
    </row>
    <row r="3400" spans="21:24" x14ac:dyDescent="0.2">
      <c r="U3400" s="39"/>
      <c r="W3400" s="39"/>
      <c r="X3400" s="39"/>
    </row>
    <row r="3401" spans="21:24" x14ac:dyDescent="0.2">
      <c r="U3401" s="39"/>
      <c r="W3401" s="39"/>
      <c r="X3401" s="39"/>
    </row>
    <row r="3402" spans="21:24" x14ac:dyDescent="0.2">
      <c r="U3402" s="39"/>
      <c r="W3402" s="39"/>
      <c r="X3402" s="39"/>
    </row>
    <row r="3403" spans="21:24" x14ac:dyDescent="0.2">
      <c r="U3403" s="39"/>
      <c r="W3403" s="39"/>
      <c r="X3403" s="39"/>
    </row>
    <row r="3404" spans="21:24" x14ac:dyDescent="0.2">
      <c r="U3404" s="39"/>
      <c r="W3404" s="39"/>
      <c r="X3404" s="39"/>
    </row>
    <row r="3405" spans="21:24" x14ac:dyDescent="0.2">
      <c r="U3405" s="39"/>
      <c r="W3405" s="39"/>
      <c r="X3405" s="39"/>
    </row>
    <row r="3406" spans="21:24" x14ac:dyDescent="0.2">
      <c r="U3406" s="39"/>
      <c r="W3406" s="39"/>
      <c r="X3406" s="39"/>
    </row>
    <row r="3407" spans="21:24" x14ac:dyDescent="0.2">
      <c r="U3407" s="39"/>
      <c r="W3407" s="39"/>
      <c r="X3407" s="39"/>
    </row>
    <row r="3408" spans="21:24" x14ac:dyDescent="0.2">
      <c r="U3408" s="39"/>
      <c r="W3408" s="39"/>
      <c r="X3408" s="39"/>
    </row>
    <row r="3409" spans="21:24" x14ac:dyDescent="0.2">
      <c r="U3409" s="39"/>
      <c r="W3409" s="39"/>
      <c r="X3409" s="39"/>
    </row>
    <row r="3410" spans="21:24" x14ac:dyDescent="0.2">
      <c r="U3410" s="39"/>
      <c r="W3410" s="39"/>
      <c r="X3410" s="39"/>
    </row>
    <row r="3411" spans="21:24" x14ac:dyDescent="0.2">
      <c r="U3411" s="39"/>
      <c r="W3411" s="39"/>
      <c r="X3411" s="39"/>
    </row>
    <row r="3412" spans="21:24" x14ac:dyDescent="0.2">
      <c r="U3412" s="39"/>
      <c r="W3412" s="39"/>
      <c r="X3412" s="39"/>
    </row>
    <row r="3413" spans="21:24" x14ac:dyDescent="0.2">
      <c r="U3413" s="39"/>
      <c r="W3413" s="39"/>
      <c r="X3413" s="39"/>
    </row>
    <row r="3414" spans="21:24" x14ac:dyDescent="0.2">
      <c r="U3414" s="39"/>
      <c r="W3414" s="39"/>
      <c r="X3414" s="39"/>
    </row>
    <row r="3415" spans="21:24" x14ac:dyDescent="0.2">
      <c r="U3415" s="39"/>
      <c r="W3415" s="39"/>
      <c r="X3415" s="39"/>
    </row>
    <row r="3416" spans="21:24" x14ac:dyDescent="0.2">
      <c r="U3416" s="39"/>
      <c r="W3416" s="39"/>
      <c r="X3416" s="39"/>
    </row>
    <row r="3417" spans="21:24" x14ac:dyDescent="0.2">
      <c r="U3417" s="39"/>
      <c r="W3417" s="39"/>
      <c r="X3417" s="39"/>
    </row>
    <row r="3418" spans="21:24" x14ac:dyDescent="0.2">
      <c r="U3418" s="39"/>
      <c r="W3418" s="39"/>
      <c r="X3418" s="39"/>
    </row>
    <row r="3419" spans="21:24" x14ac:dyDescent="0.2">
      <c r="U3419" s="39"/>
      <c r="W3419" s="39"/>
      <c r="X3419" s="39"/>
    </row>
    <row r="3420" spans="21:24" x14ac:dyDescent="0.2">
      <c r="U3420" s="39"/>
      <c r="W3420" s="39"/>
      <c r="X3420" s="39"/>
    </row>
    <row r="3421" spans="21:24" x14ac:dyDescent="0.2">
      <c r="U3421" s="39"/>
      <c r="W3421" s="39"/>
      <c r="X3421" s="39"/>
    </row>
    <row r="3422" spans="21:24" x14ac:dyDescent="0.2">
      <c r="U3422" s="39"/>
      <c r="W3422" s="39"/>
      <c r="X3422" s="39"/>
    </row>
    <row r="3423" spans="21:24" x14ac:dyDescent="0.2">
      <c r="U3423" s="39"/>
      <c r="W3423" s="39"/>
      <c r="X3423" s="39"/>
    </row>
    <row r="3424" spans="21:24" x14ac:dyDescent="0.2">
      <c r="U3424" s="39"/>
      <c r="W3424" s="39"/>
      <c r="X3424" s="39"/>
    </row>
    <row r="3425" spans="21:24" x14ac:dyDescent="0.2">
      <c r="U3425" s="39"/>
      <c r="W3425" s="39"/>
      <c r="X3425" s="39"/>
    </row>
    <row r="3426" spans="21:24" x14ac:dyDescent="0.2">
      <c r="U3426" s="39"/>
      <c r="W3426" s="39"/>
      <c r="X3426" s="39"/>
    </row>
    <row r="3427" spans="21:24" x14ac:dyDescent="0.2">
      <c r="U3427" s="39"/>
      <c r="W3427" s="39"/>
      <c r="X3427" s="39"/>
    </row>
    <row r="3428" spans="21:24" x14ac:dyDescent="0.2">
      <c r="U3428" s="39"/>
      <c r="W3428" s="39"/>
      <c r="X3428" s="39"/>
    </row>
    <row r="3429" spans="21:24" x14ac:dyDescent="0.2">
      <c r="U3429" s="39"/>
      <c r="W3429" s="39"/>
      <c r="X3429" s="39"/>
    </row>
    <row r="3430" spans="21:24" x14ac:dyDescent="0.2">
      <c r="U3430" s="39"/>
      <c r="W3430" s="39"/>
      <c r="X3430" s="39"/>
    </row>
    <row r="3431" spans="21:24" x14ac:dyDescent="0.2">
      <c r="U3431" s="39"/>
      <c r="W3431" s="39"/>
      <c r="X3431" s="39"/>
    </row>
    <row r="3432" spans="21:24" x14ac:dyDescent="0.2">
      <c r="U3432" s="39"/>
      <c r="W3432" s="39"/>
      <c r="X3432" s="39"/>
    </row>
    <row r="3433" spans="21:24" x14ac:dyDescent="0.2">
      <c r="U3433" s="39"/>
      <c r="W3433" s="39"/>
      <c r="X3433" s="39"/>
    </row>
    <row r="3434" spans="21:24" x14ac:dyDescent="0.2">
      <c r="U3434" s="39"/>
      <c r="W3434" s="39"/>
      <c r="X3434" s="39"/>
    </row>
    <row r="3435" spans="21:24" x14ac:dyDescent="0.2">
      <c r="U3435" s="39"/>
      <c r="W3435" s="39"/>
      <c r="X3435" s="39"/>
    </row>
    <row r="3436" spans="21:24" x14ac:dyDescent="0.2">
      <c r="U3436" s="39"/>
      <c r="W3436" s="39"/>
      <c r="X3436" s="39"/>
    </row>
    <row r="3437" spans="21:24" x14ac:dyDescent="0.2">
      <c r="U3437" s="39"/>
      <c r="W3437" s="39"/>
      <c r="X3437" s="39"/>
    </row>
    <row r="3438" spans="21:24" x14ac:dyDescent="0.2">
      <c r="U3438" s="39"/>
      <c r="W3438" s="39"/>
      <c r="X3438" s="39"/>
    </row>
    <row r="3439" spans="21:24" x14ac:dyDescent="0.2">
      <c r="U3439" s="39"/>
      <c r="W3439" s="39"/>
      <c r="X3439" s="39"/>
    </row>
    <row r="3440" spans="21:24" x14ac:dyDescent="0.2">
      <c r="U3440" s="39"/>
      <c r="W3440" s="39"/>
      <c r="X3440" s="39"/>
    </row>
    <row r="3441" spans="21:24" x14ac:dyDescent="0.2">
      <c r="U3441" s="39"/>
      <c r="W3441" s="39"/>
      <c r="X3441" s="39"/>
    </row>
    <row r="3442" spans="21:24" x14ac:dyDescent="0.2">
      <c r="U3442" s="39"/>
      <c r="W3442" s="39"/>
      <c r="X3442" s="39"/>
    </row>
    <row r="3443" spans="21:24" x14ac:dyDescent="0.2">
      <c r="U3443" s="39"/>
      <c r="W3443" s="39"/>
      <c r="X3443" s="39"/>
    </row>
    <row r="3444" spans="21:24" x14ac:dyDescent="0.2">
      <c r="U3444" s="39"/>
      <c r="W3444" s="39"/>
      <c r="X3444" s="39"/>
    </row>
    <row r="3445" spans="21:24" x14ac:dyDescent="0.2">
      <c r="U3445" s="39"/>
      <c r="W3445" s="39"/>
      <c r="X3445" s="39"/>
    </row>
    <row r="3446" spans="21:24" x14ac:dyDescent="0.2">
      <c r="U3446" s="39"/>
      <c r="W3446" s="39"/>
      <c r="X3446" s="39"/>
    </row>
    <row r="3447" spans="21:24" x14ac:dyDescent="0.2">
      <c r="U3447" s="39"/>
      <c r="W3447" s="39"/>
      <c r="X3447" s="39"/>
    </row>
    <row r="3448" spans="21:24" x14ac:dyDescent="0.2">
      <c r="U3448" s="39"/>
      <c r="W3448" s="39"/>
      <c r="X3448" s="39"/>
    </row>
    <row r="3449" spans="21:24" x14ac:dyDescent="0.2">
      <c r="U3449" s="39"/>
      <c r="W3449" s="39"/>
      <c r="X3449" s="39"/>
    </row>
    <row r="3450" spans="21:24" x14ac:dyDescent="0.2">
      <c r="U3450" s="39"/>
      <c r="W3450" s="39"/>
      <c r="X3450" s="39"/>
    </row>
    <row r="3451" spans="21:24" x14ac:dyDescent="0.2">
      <c r="U3451" s="39"/>
      <c r="W3451" s="39"/>
      <c r="X3451" s="39"/>
    </row>
    <row r="3452" spans="21:24" x14ac:dyDescent="0.2">
      <c r="U3452" s="39"/>
      <c r="W3452" s="39"/>
      <c r="X3452" s="39"/>
    </row>
    <row r="3453" spans="21:24" x14ac:dyDescent="0.2">
      <c r="U3453" s="39"/>
      <c r="W3453" s="39"/>
      <c r="X3453" s="39"/>
    </row>
    <row r="3454" spans="21:24" x14ac:dyDescent="0.2">
      <c r="U3454" s="39"/>
      <c r="W3454" s="39"/>
      <c r="X3454" s="39"/>
    </row>
    <row r="3455" spans="21:24" x14ac:dyDescent="0.2">
      <c r="U3455" s="39"/>
      <c r="W3455" s="39"/>
      <c r="X3455" s="39"/>
    </row>
    <row r="3456" spans="21:24" x14ac:dyDescent="0.2">
      <c r="U3456" s="39"/>
      <c r="W3456" s="39"/>
      <c r="X3456" s="39"/>
    </row>
    <row r="3457" spans="21:24" x14ac:dyDescent="0.2">
      <c r="U3457" s="39"/>
      <c r="W3457" s="39"/>
      <c r="X3457" s="39"/>
    </row>
    <row r="3458" spans="21:24" x14ac:dyDescent="0.2">
      <c r="U3458" s="39"/>
      <c r="W3458" s="39"/>
      <c r="X3458" s="39"/>
    </row>
    <row r="3459" spans="21:24" x14ac:dyDescent="0.2">
      <c r="U3459" s="39"/>
      <c r="W3459" s="39"/>
      <c r="X3459" s="39"/>
    </row>
    <row r="3460" spans="21:24" x14ac:dyDescent="0.2">
      <c r="U3460" s="39"/>
      <c r="W3460" s="39"/>
      <c r="X3460" s="39"/>
    </row>
    <row r="3461" spans="21:24" x14ac:dyDescent="0.2">
      <c r="U3461" s="39"/>
      <c r="W3461" s="39"/>
      <c r="X3461" s="39"/>
    </row>
    <row r="3462" spans="21:24" x14ac:dyDescent="0.2">
      <c r="U3462" s="39"/>
      <c r="W3462" s="39"/>
      <c r="X3462" s="39"/>
    </row>
    <row r="3463" spans="21:24" x14ac:dyDescent="0.2">
      <c r="U3463" s="39"/>
      <c r="W3463" s="39"/>
      <c r="X3463" s="39"/>
    </row>
    <row r="3464" spans="21:24" x14ac:dyDescent="0.2">
      <c r="U3464" s="39"/>
      <c r="W3464" s="39"/>
      <c r="X3464" s="39"/>
    </row>
    <row r="3465" spans="21:24" x14ac:dyDescent="0.2">
      <c r="U3465" s="39"/>
      <c r="W3465" s="39"/>
      <c r="X3465" s="39"/>
    </row>
    <row r="3466" spans="21:24" x14ac:dyDescent="0.2">
      <c r="U3466" s="39"/>
      <c r="W3466" s="39"/>
      <c r="X3466" s="39"/>
    </row>
    <row r="3467" spans="21:24" x14ac:dyDescent="0.2">
      <c r="U3467" s="39"/>
      <c r="W3467" s="39"/>
      <c r="X3467" s="39"/>
    </row>
    <row r="3468" spans="21:24" x14ac:dyDescent="0.2">
      <c r="U3468" s="39"/>
      <c r="W3468" s="39"/>
      <c r="X3468" s="39"/>
    </row>
    <row r="3469" spans="21:24" x14ac:dyDescent="0.2">
      <c r="U3469" s="39"/>
      <c r="W3469" s="39"/>
      <c r="X3469" s="39"/>
    </row>
    <row r="3470" spans="21:24" x14ac:dyDescent="0.2">
      <c r="U3470" s="39"/>
      <c r="W3470" s="39"/>
      <c r="X3470" s="39"/>
    </row>
    <row r="3471" spans="21:24" x14ac:dyDescent="0.2">
      <c r="U3471" s="39"/>
      <c r="W3471" s="39"/>
      <c r="X3471" s="39"/>
    </row>
    <row r="3472" spans="21:24" x14ac:dyDescent="0.2">
      <c r="U3472" s="39"/>
      <c r="W3472" s="39"/>
      <c r="X3472" s="39"/>
    </row>
    <row r="3473" spans="21:24" x14ac:dyDescent="0.2">
      <c r="U3473" s="39"/>
      <c r="W3473" s="39"/>
      <c r="X3473" s="39"/>
    </row>
    <row r="3474" spans="21:24" x14ac:dyDescent="0.2">
      <c r="U3474" s="39"/>
      <c r="W3474" s="39"/>
      <c r="X3474" s="39"/>
    </row>
    <row r="3475" spans="21:24" x14ac:dyDescent="0.2">
      <c r="U3475" s="39"/>
      <c r="W3475" s="39"/>
      <c r="X3475" s="39"/>
    </row>
    <row r="3476" spans="21:24" x14ac:dyDescent="0.2">
      <c r="U3476" s="39"/>
      <c r="W3476" s="39"/>
      <c r="X3476" s="39"/>
    </row>
    <row r="3477" spans="21:24" x14ac:dyDescent="0.2">
      <c r="U3477" s="39"/>
      <c r="W3477" s="39"/>
      <c r="X3477" s="39"/>
    </row>
    <row r="3478" spans="21:24" x14ac:dyDescent="0.2">
      <c r="U3478" s="39"/>
      <c r="W3478" s="39"/>
      <c r="X3478" s="39"/>
    </row>
    <row r="3479" spans="21:24" x14ac:dyDescent="0.2">
      <c r="U3479" s="39"/>
      <c r="W3479" s="39"/>
      <c r="X3479" s="39"/>
    </row>
    <row r="3480" spans="21:24" x14ac:dyDescent="0.2">
      <c r="U3480" s="39"/>
      <c r="W3480" s="39"/>
      <c r="X3480" s="39"/>
    </row>
    <row r="3481" spans="21:24" x14ac:dyDescent="0.2">
      <c r="U3481" s="39"/>
      <c r="W3481" s="39"/>
      <c r="X3481" s="39"/>
    </row>
    <row r="3482" spans="21:24" x14ac:dyDescent="0.2">
      <c r="U3482" s="39"/>
      <c r="W3482" s="39"/>
      <c r="X3482" s="39"/>
    </row>
    <row r="3483" spans="21:24" x14ac:dyDescent="0.2">
      <c r="U3483" s="39"/>
      <c r="W3483" s="39"/>
      <c r="X3483" s="39"/>
    </row>
    <row r="3484" spans="21:24" x14ac:dyDescent="0.2">
      <c r="U3484" s="39"/>
      <c r="W3484" s="39"/>
      <c r="X3484" s="39"/>
    </row>
    <row r="3485" spans="21:24" x14ac:dyDescent="0.2">
      <c r="U3485" s="39"/>
      <c r="W3485" s="39"/>
      <c r="X3485" s="39"/>
    </row>
    <row r="3486" spans="21:24" x14ac:dyDescent="0.2">
      <c r="U3486" s="39"/>
      <c r="W3486" s="39"/>
      <c r="X3486" s="39"/>
    </row>
    <row r="3487" spans="21:24" x14ac:dyDescent="0.2">
      <c r="U3487" s="39"/>
      <c r="W3487" s="39"/>
      <c r="X3487" s="39"/>
    </row>
    <row r="3488" spans="21:24" x14ac:dyDescent="0.2">
      <c r="U3488" s="39"/>
      <c r="W3488" s="39"/>
      <c r="X3488" s="39"/>
    </row>
    <row r="3489" spans="21:24" x14ac:dyDescent="0.2">
      <c r="U3489" s="39"/>
      <c r="W3489" s="39"/>
      <c r="X3489" s="39"/>
    </row>
    <row r="3490" spans="21:24" x14ac:dyDescent="0.2">
      <c r="U3490" s="39"/>
      <c r="W3490" s="39"/>
      <c r="X3490" s="39"/>
    </row>
    <row r="3491" spans="21:24" x14ac:dyDescent="0.2">
      <c r="U3491" s="39"/>
      <c r="W3491" s="39"/>
      <c r="X3491" s="39"/>
    </row>
    <row r="3492" spans="21:24" x14ac:dyDescent="0.2">
      <c r="U3492" s="39"/>
      <c r="W3492" s="39"/>
      <c r="X3492" s="39"/>
    </row>
    <row r="3493" spans="21:24" x14ac:dyDescent="0.2">
      <c r="U3493" s="39"/>
      <c r="W3493" s="39"/>
      <c r="X3493" s="39"/>
    </row>
    <row r="3494" spans="21:24" x14ac:dyDescent="0.2">
      <c r="U3494" s="39"/>
      <c r="W3494" s="39"/>
      <c r="X3494" s="39"/>
    </row>
    <row r="3495" spans="21:24" x14ac:dyDescent="0.2">
      <c r="U3495" s="39"/>
      <c r="W3495" s="39"/>
      <c r="X3495" s="39"/>
    </row>
    <row r="3496" spans="21:24" x14ac:dyDescent="0.2">
      <c r="U3496" s="39"/>
      <c r="W3496" s="39"/>
      <c r="X3496" s="39"/>
    </row>
    <row r="3497" spans="21:24" x14ac:dyDescent="0.2">
      <c r="U3497" s="39"/>
      <c r="W3497" s="39"/>
      <c r="X3497" s="39"/>
    </row>
    <row r="3498" spans="21:24" x14ac:dyDescent="0.2">
      <c r="U3498" s="39"/>
      <c r="W3498" s="39"/>
      <c r="X3498" s="39"/>
    </row>
    <row r="3499" spans="21:24" x14ac:dyDescent="0.2">
      <c r="U3499" s="39"/>
      <c r="W3499" s="39"/>
      <c r="X3499" s="39"/>
    </row>
    <row r="3500" spans="21:24" x14ac:dyDescent="0.2">
      <c r="U3500" s="39"/>
      <c r="W3500" s="39"/>
      <c r="X3500" s="39"/>
    </row>
    <row r="3501" spans="21:24" x14ac:dyDescent="0.2">
      <c r="U3501" s="39"/>
      <c r="W3501" s="39"/>
      <c r="X3501" s="39"/>
    </row>
    <row r="3502" spans="21:24" x14ac:dyDescent="0.2">
      <c r="U3502" s="39"/>
      <c r="W3502" s="39"/>
      <c r="X3502" s="39"/>
    </row>
    <row r="3503" spans="21:24" x14ac:dyDescent="0.2">
      <c r="U3503" s="39"/>
      <c r="W3503" s="39"/>
      <c r="X3503" s="39"/>
    </row>
    <row r="3504" spans="21:24" x14ac:dyDescent="0.2">
      <c r="U3504" s="39"/>
      <c r="W3504" s="39"/>
      <c r="X3504" s="39"/>
    </row>
    <row r="3505" spans="21:24" x14ac:dyDescent="0.2">
      <c r="U3505" s="39"/>
      <c r="W3505" s="39"/>
      <c r="X3505" s="39"/>
    </row>
    <row r="3506" spans="21:24" x14ac:dyDescent="0.2">
      <c r="U3506" s="39"/>
      <c r="W3506" s="39"/>
      <c r="X3506" s="39"/>
    </row>
    <row r="3507" spans="21:24" x14ac:dyDescent="0.2">
      <c r="U3507" s="39"/>
      <c r="W3507" s="39"/>
      <c r="X3507" s="39"/>
    </row>
    <row r="3508" spans="21:24" x14ac:dyDescent="0.2">
      <c r="U3508" s="39"/>
      <c r="W3508" s="39"/>
      <c r="X3508" s="39"/>
    </row>
    <row r="3509" spans="21:24" x14ac:dyDescent="0.2">
      <c r="U3509" s="39"/>
      <c r="W3509" s="39"/>
      <c r="X3509" s="39"/>
    </row>
    <row r="3510" spans="21:24" x14ac:dyDescent="0.2">
      <c r="U3510" s="39"/>
      <c r="W3510" s="39"/>
      <c r="X3510" s="39"/>
    </row>
    <row r="3511" spans="21:24" x14ac:dyDescent="0.2">
      <c r="U3511" s="39"/>
      <c r="W3511" s="39"/>
      <c r="X3511" s="39"/>
    </row>
    <row r="3512" spans="21:24" x14ac:dyDescent="0.2">
      <c r="U3512" s="39"/>
      <c r="W3512" s="39"/>
      <c r="X3512" s="39"/>
    </row>
    <row r="3513" spans="21:24" x14ac:dyDescent="0.2">
      <c r="U3513" s="39"/>
      <c r="W3513" s="39"/>
      <c r="X3513" s="39"/>
    </row>
    <row r="3514" spans="21:24" x14ac:dyDescent="0.2">
      <c r="U3514" s="39"/>
      <c r="W3514" s="39"/>
      <c r="X3514" s="39"/>
    </row>
    <row r="3515" spans="21:24" x14ac:dyDescent="0.2">
      <c r="U3515" s="39"/>
      <c r="W3515" s="39"/>
      <c r="X3515" s="39"/>
    </row>
    <row r="3516" spans="21:24" x14ac:dyDescent="0.2">
      <c r="U3516" s="39"/>
      <c r="W3516" s="39"/>
      <c r="X3516" s="39"/>
    </row>
    <row r="3517" spans="21:24" x14ac:dyDescent="0.2">
      <c r="U3517" s="39"/>
      <c r="W3517" s="39"/>
      <c r="X3517" s="39"/>
    </row>
    <row r="3518" spans="21:24" x14ac:dyDescent="0.2">
      <c r="U3518" s="39"/>
      <c r="W3518" s="39"/>
      <c r="X3518" s="39"/>
    </row>
    <row r="3519" spans="21:24" x14ac:dyDescent="0.2">
      <c r="U3519" s="39"/>
      <c r="W3519" s="39"/>
      <c r="X3519" s="39"/>
    </row>
    <row r="3520" spans="21:24" x14ac:dyDescent="0.2">
      <c r="U3520" s="39"/>
      <c r="W3520" s="39"/>
      <c r="X3520" s="39"/>
    </row>
    <row r="3521" spans="21:24" x14ac:dyDescent="0.2">
      <c r="U3521" s="39"/>
      <c r="W3521" s="39"/>
      <c r="X3521" s="39"/>
    </row>
    <row r="3522" spans="21:24" x14ac:dyDescent="0.2">
      <c r="U3522" s="39"/>
      <c r="W3522" s="39"/>
      <c r="X3522" s="39"/>
    </row>
    <row r="3523" spans="21:24" x14ac:dyDescent="0.2">
      <c r="U3523" s="39"/>
      <c r="W3523" s="39"/>
      <c r="X3523" s="39"/>
    </row>
    <row r="3524" spans="21:24" x14ac:dyDescent="0.2">
      <c r="U3524" s="39"/>
      <c r="W3524" s="39"/>
      <c r="X3524" s="39"/>
    </row>
    <row r="3525" spans="21:24" x14ac:dyDescent="0.2">
      <c r="U3525" s="39"/>
      <c r="W3525" s="39"/>
      <c r="X3525" s="39"/>
    </row>
    <row r="3526" spans="21:24" x14ac:dyDescent="0.2">
      <c r="U3526" s="39"/>
      <c r="W3526" s="39"/>
      <c r="X3526" s="39"/>
    </row>
    <row r="3527" spans="21:24" x14ac:dyDescent="0.2">
      <c r="U3527" s="39"/>
      <c r="W3527" s="39"/>
      <c r="X3527" s="39"/>
    </row>
    <row r="3528" spans="21:24" x14ac:dyDescent="0.2">
      <c r="U3528" s="39"/>
      <c r="W3528" s="39"/>
      <c r="X3528" s="39"/>
    </row>
    <row r="3529" spans="21:24" x14ac:dyDescent="0.2">
      <c r="U3529" s="39"/>
      <c r="W3529" s="39"/>
      <c r="X3529" s="39"/>
    </row>
    <row r="3530" spans="21:24" x14ac:dyDescent="0.2">
      <c r="U3530" s="39"/>
      <c r="W3530" s="39"/>
      <c r="X3530" s="39"/>
    </row>
    <row r="3531" spans="21:24" x14ac:dyDescent="0.2">
      <c r="U3531" s="39"/>
      <c r="W3531" s="39"/>
      <c r="X3531" s="39"/>
    </row>
    <row r="3532" spans="21:24" x14ac:dyDescent="0.2">
      <c r="U3532" s="39"/>
      <c r="W3532" s="39"/>
      <c r="X3532" s="39"/>
    </row>
    <row r="3533" spans="21:24" x14ac:dyDescent="0.2">
      <c r="U3533" s="39"/>
      <c r="W3533" s="39"/>
      <c r="X3533" s="39"/>
    </row>
    <row r="3534" spans="21:24" x14ac:dyDescent="0.2">
      <c r="U3534" s="39"/>
      <c r="W3534" s="39"/>
      <c r="X3534" s="39"/>
    </row>
    <row r="3535" spans="21:24" x14ac:dyDescent="0.2">
      <c r="U3535" s="39"/>
      <c r="W3535" s="39"/>
      <c r="X3535" s="39"/>
    </row>
  </sheetData>
  <dataValidations count="1">
    <dataValidation type="list" allowBlank="1" showInputMessage="1" showErrorMessage="1" sqref="M2:M1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3"/>
  <sheetViews>
    <sheetView showGridLines="0" workbookViewId="0">
      <selection activeCell="M3" sqref="M3"/>
    </sheetView>
  </sheetViews>
  <sheetFormatPr defaultRowHeight="11.25" outlineLevelCol="1" x14ac:dyDescent="0.2"/>
  <cols>
    <col min="1" max="1" width="3.1640625" style="36" customWidth="1"/>
    <col min="2" max="2" width="2.33203125" style="36" bestFit="1" customWidth="1"/>
    <col min="3" max="3" width="3.1640625" style="36" customWidth="1"/>
    <col min="4" max="4" width="30.83203125" style="36" customWidth="1"/>
    <col min="5" max="6" width="20.1640625" style="36" bestFit="1" customWidth="1"/>
    <col min="7" max="7" width="8.1640625" style="36" bestFit="1" customWidth="1"/>
    <col min="8" max="8" width="11.5" style="36" customWidth="1"/>
    <col min="9" max="10" width="14.1640625" style="36" hidden="1" customWidth="1" outlineLevel="1"/>
    <col min="11" max="11" width="10.5" style="36" bestFit="1" customWidth="1" collapsed="1"/>
    <col min="12" max="12" width="9.33203125" style="36" bestFit="1" customWidth="1"/>
    <col min="13" max="13" width="10.33203125" style="36" customWidth="1"/>
    <col min="14" max="14" width="9.33203125" style="36" bestFit="1" customWidth="1"/>
    <col min="15" max="15" width="10.5" style="36" bestFit="1" customWidth="1"/>
    <col min="16" max="16" width="5.83203125" style="36" customWidth="1"/>
    <col min="17" max="17" width="20.1640625" style="36" bestFit="1" customWidth="1"/>
    <col min="18" max="18" width="9.33203125" style="36" bestFit="1" customWidth="1"/>
    <col min="19" max="19" width="10.5" style="36" bestFit="1" customWidth="1"/>
    <col min="20" max="16384" width="9.33203125" style="36"/>
  </cols>
  <sheetData>
    <row r="1" spans="1:18" ht="26.25" customHeight="1" thickBot="1" x14ac:dyDescent="0.25">
      <c r="D1" s="228" t="s">
        <v>124</v>
      </c>
      <c r="E1" s="229" t="s">
        <v>120</v>
      </c>
      <c r="F1" s="229" t="s">
        <v>121</v>
      </c>
      <c r="G1" s="229" t="s">
        <v>168</v>
      </c>
      <c r="H1" s="229" t="s">
        <v>167</v>
      </c>
      <c r="I1" s="229" t="s">
        <v>169</v>
      </c>
      <c r="J1" s="229" t="s">
        <v>170</v>
      </c>
      <c r="K1" s="229" t="s">
        <v>171</v>
      </c>
      <c r="L1" s="229" t="s">
        <v>172</v>
      </c>
      <c r="M1" s="229" t="s">
        <v>91</v>
      </c>
      <c r="N1" s="229" t="str">
        <f>_xll.qlInterpolation(,interpolator6M,_xll.ohFilter(E2:E20,M2:M20),_xll.ohFilter(L2:L20,M2:M20))</f>
        <v>obj_004f4#0004</v>
      </c>
      <c r="O1" s="229" t="s">
        <v>125</v>
      </c>
      <c r="Q1" s="228" t="s">
        <v>120</v>
      </c>
      <c r="R1" s="230" t="s">
        <v>166</v>
      </c>
    </row>
    <row r="2" spans="1:18" ht="11.25" customHeight="1" x14ac:dyDescent="0.2">
      <c r="C2" s="36">
        <v>6</v>
      </c>
      <c r="D2" s="365" t="str">
        <f>PROPER(Currency&amp;IborType)&amp;"6M"&amp;"LastFixing"&amp;QuoteSuffix</f>
        <v>Euribor6MLastFixing_Quote</v>
      </c>
      <c r="E2" s="366">
        <f>SettlementDate</f>
        <v>41968</v>
      </c>
      <c r="F2" s="366">
        <f>_xll.qlCalendarAdvance(Calendar,E2,"6M","mf",,Trigger)</f>
        <v>42149</v>
      </c>
      <c r="G2" s="376">
        <f>_xll.qlDayCounterYearFraction(DayCounter,E2,F2,,,Trigger)</f>
        <v>0.50277777777777777</v>
      </c>
      <c r="H2" s="367">
        <f>_xll.qlQuoteValue(D2,LastFixingsTrigger)</f>
        <v>1.9508232216379287E-3</v>
      </c>
      <c r="I2" s="379">
        <f>_xll.qlYieldTSDiscount(Discounting,E2,,Trigger)</f>
        <v>1</v>
      </c>
      <c r="J2" s="379">
        <f>_xll.qlYieldTSDiscount(Discounting,F2,,Trigger)</f>
        <v>1.000065365383465</v>
      </c>
      <c r="K2" s="367">
        <f>(I2/J2-1)/G2</f>
        <v>-1.2999999999954882E-4</v>
      </c>
      <c r="L2" s="367">
        <f>LN((1+H2*G2)/(1+K2*G2))</f>
        <v>1.0457131114538249E-3</v>
      </c>
      <c r="M2" s="368" t="b">
        <v>0</v>
      </c>
      <c r="N2" s="375">
        <f>_xll.qlInterpolationInterpolate($N$1,E2,TRUE)</f>
        <v>9.3754706208976936E-4</v>
      </c>
      <c r="O2" s="369">
        <f>L2-N2</f>
        <v>1.0816604936405552E-4</v>
      </c>
      <c r="Q2" s="357">
        <f>E2</f>
        <v>41968</v>
      </c>
      <c r="R2" s="233">
        <f>_xll.qlInterpolationInterpolate($N$1,Q2,TRUE)</f>
        <v>9.3754706208976936E-4</v>
      </c>
    </row>
    <row r="3" spans="1:18" ht="11.25" customHeight="1" x14ac:dyDescent="0.2">
      <c r="A3" s="36">
        <v>1</v>
      </c>
      <c r="B3" s="36" t="s">
        <v>40</v>
      </c>
      <c r="C3" s="36">
        <f>A3+6</f>
        <v>7</v>
      </c>
      <c r="D3" s="231" t="str">
        <f t="shared" ref="D3:D20" si="0">Currency&amp;A3&amp;B3&amp;C3&amp;"F"&amp;QuoteSuffix</f>
        <v>EUR1x7F_Quote</v>
      </c>
      <c r="E3" s="232">
        <f>_xll.qlCalendarAdvance("target",$E$2,A3&amp;"M","mf",,Trigger)</f>
        <v>42002</v>
      </c>
      <c r="F3" s="232">
        <f>_xll.qlCalendarAdvance(Calendar,E3,"6M","mf",,Trigger)</f>
        <v>42184</v>
      </c>
      <c r="G3" s="377">
        <f>_xll.qlDayCounterYearFraction(DayCounter,E3,F3,,,Trigger)</f>
        <v>0.50555555555555554</v>
      </c>
      <c r="H3" s="38">
        <f>_xll.qlQuoteValue(D3,AllTriggers)</f>
        <v>1.99E-3</v>
      </c>
      <c r="I3" s="380">
        <f>_xll.qlYieldTSDiscount(Discounting,E3,,Trigger)</f>
        <v>1.0000028333413611</v>
      </c>
      <c r="J3" s="380">
        <f>_xll.qlYieldTSDiscount(Discounting,F3,,Trigger)</f>
        <v>1.0001127169839616</v>
      </c>
      <c r="K3" s="38">
        <f t="shared" ref="K3:K20" si="1">(I3/J3-1)/G3</f>
        <v>-2.1732776355894295E-4</v>
      </c>
      <c r="L3" s="38">
        <f t="shared" ref="L3:L20" si="2">LN((1+H3*G3)/(1+K3*G3))</f>
        <v>1.1154271153672683E-3</v>
      </c>
      <c r="M3" s="363" t="b">
        <v>0</v>
      </c>
      <c r="N3" s="38">
        <f>_xll.qlInterpolationInterpolate($N$1,E3,TRUE)</f>
        <v>1.1039588752522703E-3</v>
      </c>
      <c r="O3" s="233">
        <f>N3-L3</f>
        <v>-1.1468240114997919E-5</v>
      </c>
      <c r="Q3" s="357">
        <f>_xll.qlCalendarAdvance(Calendar,Q2,"1D","f")</f>
        <v>41969</v>
      </c>
      <c r="R3" s="233">
        <f>_xll.qlInterpolationInterpolate($N$1,Q3,TRUE)</f>
        <v>9.4596114734556147E-4</v>
      </c>
    </row>
    <row r="4" spans="1:18" ht="11.25" customHeight="1" x14ac:dyDescent="0.2">
      <c r="A4" s="36">
        <v>2</v>
      </c>
      <c r="B4" s="36" t="s">
        <v>40</v>
      </c>
      <c r="C4" s="36">
        <f t="shared" ref="C4:C20" si="3">A4+6</f>
        <v>8</v>
      </c>
      <c r="D4" s="231" t="str">
        <f t="shared" si="0"/>
        <v>EUR2x8F_Quote</v>
      </c>
      <c r="E4" s="232">
        <f>_xll.qlCalendarAdvance("target",$E$2,A4&amp;"M","mf",,Trigger)</f>
        <v>42030</v>
      </c>
      <c r="F4" s="232">
        <f>_xll.qlCalendarAdvance(Calendar,E4,"6M","mf",,Trigger)</f>
        <v>42212</v>
      </c>
      <c r="G4" s="377">
        <f>_xll.qlDayCounterYearFraction(DayCounter,E4,F4,,,Trigger)</f>
        <v>0.50555555555555554</v>
      </c>
      <c r="H4" s="38">
        <f>_xll.qlQuoteValue(D4,AllTriggers)</f>
        <v>1.98E-3</v>
      </c>
      <c r="I4" s="380">
        <f>_xll.qlYieldTSDiscount(Discounting,E4,,Trigger)</f>
        <v>1.0000189741473575</v>
      </c>
      <c r="J4" s="380">
        <f>_xll.qlYieldTSDiscount(Discounting,F4,,Trigger)</f>
        <v>1.0001491333486219</v>
      </c>
      <c r="K4" s="38">
        <f t="shared" si="1"/>
        <v>-2.5741937092981729E-4</v>
      </c>
      <c r="L4" s="38">
        <f t="shared" si="2"/>
        <v>1.1306475955824835E-3</v>
      </c>
      <c r="M4" s="363" t="b">
        <v>1</v>
      </c>
      <c r="N4" s="38">
        <f>_xll.qlInterpolationInterpolate($N$1,E4,TRUE)</f>
        <v>1.1306475955824835E-3</v>
      </c>
      <c r="O4" s="233">
        <f t="shared" ref="O4:O20" si="4">N4-L4</f>
        <v>0</v>
      </c>
      <c r="Q4" s="357">
        <f>_xll.qlCalendarAdvance(Calendar,Q3,"1D","f")</f>
        <v>41970</v>
      </c>
      <c r="R4" s="233">
        <f>_xll.qlInterpolationInterpolate($N$1,Q4,TRUE)</f>
        <v>9.5411671745393705E-4</v>
      </c>
    </row>
    <row r="5" spans="1:18" ht="11.25" customHeight="1" x14ac:dyDescent="0.2">
      <c r="A5" s="36">
        <f>A4+1</f>
        <v>3</v>
      </c>
      <c r="B5" s="36" t="s">
        <v>40</v>
      </c>
      <c r="C5" s="36">
        <f t="shared" si="3"/>
        <v>9</v>
      </c>
      <c r="D5" s="231" t="str">
        <f t="shared" si="0"/>
        <v>EUR3x9F_Quote</v>
      </c>
      <c r="E5" s="232">
        <f>_xll.qlCalendarAdvance("target",$E$2,A5&amp;"M","mf",,Trigger)</f>
        <v>42060</v>
      </c>
      <c r="F5" s="232">
        <f>_xll.qlCalendarAdvance(Calendar,E5,"6M","mf",,Trigger)</f>
        <v>42241</v>
      </c>
      <c r="G5" s="377">
        <f>_xll.qlDayCounterYearFraction(DayCounter,E5,F5,,,Trigger)</f>
        <v>0.50277777777777777</v>
      </c>
      <c r="H5" s="38">
        <f>_xll.qlQuoteValue(D5,AllTriggers)</f>
        <v>1.9599999999999999E-3</v>
      </c>
      <c r="I5" s="380">
        <f>_xll.qlYieldTSDiscount(Discounting,E5,,Trigger)</f>
        <v>1.000020444862427</v>
      </c>
      <c r="J5" s="380">
        <f>_xll.qlYieldTSDiscount(Discounting,F5,,Trigger)</f>
        <v>1.0001972055490274</v>
      </c>
      <c r="K5" s="38">
        <f t="shared" si="1"/>
        <v>-3.5149889890927493E-4</v>
      </c>
      <c r="L5" s="38">
        <f t="shared" si="2"/>
        <v>1.1617006659562156E-3</v>
      </c>
      <c r="M5" s="363" t="b">
        <v>1</v>
      </c>
      <c r="N5" s="38">
        <f>_xll.qlInterpolationInterpolate($N$1,E5,TRUE)</f>
        <v>1.1617006659562156E-3</v>
      </c>
      <c r="O5" s="233">
        <f t="shared" si="4"/>
        <v>0</v>
      </c>
      <c r="Q5" s="357">
        <f>_xll.qlCalendarAdvance(Calendar,Q4,"1D","f")</f>
        <v>41971</v>
      </c>
      <c r="R5" s="233">
        <f>_xll.qlInterpolationInterpolate($N$1,Q5,TRUE)</f>
        <v>9.6201801036813249E-4</v>
      </c>
    </row>
    <row r="6" spans="1:18" ht="11.25" customHeight="1" x14ac:dyDescent="0.2">
      <c r="A6" s="36">
        <f t="shared" ref="A6:A20" si="5">A5+1</f>
        <v>4</v>
      </c>
      <c r="B6" s="36" t="s">
        <v>40</v>
      </c>
      <c r="C6" s="36">
        <f t="shared" si="3"/>
        <v>10</v>
      </c>
      <c r="D6" s="231" t="str">
        <f t="shared" si="0"/>
        <v>EUR4x10F_Quote</v>
      </c>
      <c r="E6" s="232">
        <f>_xll.qlCalendarAdvance("target",$E$2,A6&amp;"M","mf",,Trigger)</f>
        <v>42088</v>
      </c>
      <c r="F6" s="232">
        <f>_xll.qlCalendarAdvance(Calendar,E6,"6M","mf",,Trigger)</f>
        <v>42272</v>
      </c>
      <c r="G6" s="377">
        <f>_xll.qlDayCounterYearFraction(DayCounter,E6,F6,,,Trigger)</f>
        <v>0.51111111111111107</v>
      </c>
      <c r="H6" s="38">
        <f>_xll.qlQuoteValue(D6,AllTriggers)</f>
        <v>1.9400000000000001E-3</v>
      </c>
      <c r="I6" s="380">
        <f>_xll.qlYieldTSDiscount(Discounting,E6,,Trigger)</f>
        <v>1.0000133335111026</v>
      </c>
      <c r="J6" s="380">
        <f>_xll.qlYieldTSDiscount(Discounting,F6,,Trigger)</f>
        <v>1.0002618463233264</v>
      </c>
      <c r="K6" s="38">
        <f t="shared" si="1"/>
        <v>-4.8609343778888392E-4</v>
      </c>
      <c r="L6" s="38">
        <f t="shared" si="2"/>
        <v>1.2395429144131647E-3</v>
      </c>
      <c r="M6" s="363" t="b">
        <v>1</v>
      </c>
      <c r="N6" s="38">
        <f>_xll.qlInterpolationInterpolate($N$1,E6,TRUE)</f>
        <v>1.2395429144131647E-3</v>
      </c>
      <c r="O6" s="233">
        <f t="shared" si="4"/>
        <v>0</v>
      </c>
      <c r="Q6" s="357">
        <f>_xll.qlCalendarAdvance(Calendar,Q5,"1D","f")</f>
        <v>41974</v>
      </c>
      <c r="R6" s="233">
        <f>_xll.qlInterpolationInterpolate($N$1,Q6,TRUE)</f>
        <v>9.8423860547800098E-4</v>
      </c>
    </row>
    <row r="7" spans="1:18" ht="11.25" customHeight="1" x14ac:dyDescent="0.2">
      <c r="A7" s="36">
        <f t="shared" si="5"/>
        <v>5</v>
      </c>
      <c r="B7" s="36" t="s">
        <v>40</v>
      </c>
      <c r="C7" s="36">
        <f t="shared" si="3"/>
        <v>11</v>
      </c>
      <c r="D7" s="231" t="str">
        <f t="shared" si="0"/>
        <v>EUR5x11F_Quote</v>
      </c>
      <c r="E7" s="232">
        <f>_xll.qlCalendarAdvance("target",$E$2,A7&amp;"M","mf",,Trigger)</f>
        <v>42121</v>
      </c>
      <c r="F7" s="232">
        <f>_xll.qlCalendarAdvance(Calendar,E7,"6M","mf",,Trigger)</f>
        <v>42304</v>
      </c>
      <c r="G7" s="377">
        <f>_xll.qlDayCounterYearFraction(DayCounter,E7,F7,,,Trigger)</f>
        <v>0.5083333333333333</v>
      </c>
      <c r="H7" s="38">
        <f>_xll.qlQuoteValue(D7,AllTriggers)</f>
        <v>1.92E-3</v>
      </c>
      <c r="I7" s="380">
        <f>_xll.qlYieldTSDiscount(Discounting,E7,,Trigger)</f>
        <v>1.0000340011562499</v>
      </c>
      <c r="J7" s="380">
        <f>_xll.qlYieldTSDiscount(Discounting,F7,,Trigger)</f>
        <v>1.0003156739166108</v>
      </c>
      <c r="K7" s="38">
        <f t="shared" si="1"/>
        <v>-5.5393548526685033E-4</v>
      </c>
      <c r="L7" s="38">
        <f t="shared" si="2"/>
        <v>1.2571475455375504E-3</v>
      </c>
      <c r="M7" s="363" t="b">
        <v>1</v>
      </c>
      <c r="N7" s="38">
        <f>_xll.qlInterpolationInterpolate($N$1,E7,TRUE)</f>
        <v>1.2571475455375504E-3</v>
      </c>
      <c r="O7" s="233">
        <f t="shared" si="4"/>
        <v>0</v>
      </c>
      <c r="Q7" s="357">
        <f>_xll.qlCalendarAdvance(Calendar,Q6,"1D","f")</f>
        <v>41975</v>
      </c>
      <c r="R7" s="233">
        <f>_xll.qlInterpolationInterpolate($N$1,Q7,TRUE)</f>
        <v>9.9116516914783898E-4</v>
      </c>
    </row>
    <row r="8" spans="1:18" ht="11.25" customHeight="1" x14ac:dyDescent="0.2">
      <c r="A8" s="36">
        <f t="shared" si="5"/>
        <v>6</v>
      </c>
      <c r="B8" s="36" t="s">
        <v>40</v>
      </c>
      <c r="C8" s="36">
        <f t="shared" si="3"/>
        <v>12</v>
      </c>
      <c r="D8" s="231" t="str">
        <f t="shared" si="0"/>
        <v>EUR6x12F_Quote</v>
      </c>
      <c r="E8" s="232">
        <f>_xll.qlCalendarAdvance("target",$E$2,A8&amp;"M","mf",,Trigger)</f>
        <v>42149</v>
      </c>
      <c r="F8" s="232">
        <f>_xll.qlCalendarAdvance(Calendar,E8,"6M","mf",,Trigger)</f>
        <v>42333</v>
      </c>
      <c r="G8" s="377">
        <f>_xll.qlDayCounterYearFraction(DayCounter,E8,F8,,,Trigger)</f>
        <v>0.51111111111111107</v>
      </c>
      <c r="H8" s="38">
        <f>_xll.qlQuoteValue(D8,AllTriggers)</f>
        <v>1.91E-3</v>
      </c>
      <c r="I8" s="380">
        <f>_xll.qlYieldTSDiscount(Discounting,E8,,Trigger)</f>
        <v>1.000065365383465</v>
      </c>
      <c r="J8" s="380">
        <f>_xll.qlYieldTSDiscount(Discounting,F8,,Trigger)</f>
        <v>1.0003651332736447</v>
      </c>
      <c r="K8" s="38">
        <f t="shared" si="1"/>
        <v>-5.8628832045606513E-4</v>
      </c>
      <c r="L8" s="38">
        <f t="shared" si="2"/>
        <v>1.2754494086700797E-3</v>
      </c>
      <c r="M8" s="363" t="b">
        <v>1</v>
      </c>
      <c r="N8" s="38">
        <f>_xll.qlInterpolationInterpolate($N$1,E8,TRUE)</f>
        <v>1.2754494086700797E-3</v>
      </c>
      <c r="O8" s="233">
        <f t="shared" si="4"/>
        <v>0</v>
      </c>
      <c r="Q8" s="357">
        <f>_xll.qlCalendarAdvance(Calendar,Q7,"1D","f")</f>
        <v>41976</v>
      </c>
      <c r="R8" s="233">
        <f>_xll.qlInterpolationInterpolate($N$1,Q8,TRUE)</f>
        <v>9.9785864538967845E-4</v>
      </c>
    </row>
    <row r="9" spans="1:18" ht="11.25" customHeight="1" x14ac:dyDescent="0.2">
      <c r="A9" s="36">
        <f t="shared" si="5"/>
        <v>7</v>
      </c>
      <c r="B9" s="36" t="s">
        <v>40</v>
      </c>
      <c r="C9" s="36">
        <f t="shared" si="3"/>
        <v>13</v>
      </c>
      <c r="D9" s="231" t="str">
        <f t="shared" si="0"/>
        <v>EUR7x13F_Quote</v>
      </c>
      <c r="E9" s="232">
        <f>_xll.qlCalendarAdvance("target",$E$2,A9&amp;"M","mf",,Trigger)</f>
        <v>42180</v>
      </c>
      <c r="F9" s="232">
        <f>_xll.qlCalendarAdvance(Calendar,E9,"6M","mf",,Trigger)</f>
        <v>42366</v>
      </c>
      <c r="G9" s="377">
        <f>_xll.qlDayCounterYearFraction(DayCounter,E9,F9,,,Trigger)</f>
        <v>0.51666666666666672</v>
      </c>
      <c r="H9" s="38">
        <f>_xll.qlQuoteValue(D9,AllTriggers)</f>
        <v>1.92E-3</v>
      </c>
      <c r="I9" s="380">
        <f>_xll.qlYieldTSDiscount(Discounting,E9,,Trigger)</f>
        <v>1.0001060112371911</v>
      </c>
      <c r="J9" s="380">
        <f>_xll.qlYieldTSDiscount(Discounting,F9,,Trigger)</f>
        <v>1.0004202717304931</v>
      </c>
      <c r="K9" s="38">
        <f t="shared" si="1"/>
        <v>-6.0799059480890014E-4</v>
      </c>
      <c r="L9" s="38">
        <f t="shared" si="2"/>
        <v>1.3056861158238036E-3</v>
      </c>
      <c r="M9" s="363" t="b">
        <v>0</v>
      </c>
      <c r="N9" s="38">
        <f>_xll.qlInterpolationInterpolate($N$1,E9,TRUE)</f>
        <v>1.2985950462215496E-3</v>
      </c>
      <c r="O9" s="233">
        <f t="shared" si="4"/>
        <v>-7.09106960225395E-6</v>
      </c>
      <c r="Q9" s="357">
        <f>_xll.qlCalendarAdvance(Calendar,Q8,"1D","f")</f>
        <v>41977</v>
      </c>
      <c r="R9" s="233">
        <f>_xll.qlInterpolationInterpolate($N$1,Q9,TRUE)</f>
        <v>1.0043232721567558E-3</v>
      </c>
    </row>
    <row r="10" spans="1:18" ht="11.25" customHeight="1" x14ac:dyDescent="0.2">
      <c r="A10" s="36">
        <f t="shared" si="5"/>
        <v>8</v>
      </c>
      <c r="B10" s="36" t="s">
        <v>40</v>
      </c>
      <c r="C10" s="36">
        <f t="shared" si="3"/>
        <v>14</v>
      </c>
      <c r="D10" s="231" t="str">
        <f t="shared" si="0"/>
        <v>EUR8x14F_Quote</v>
      </c>
      <c r="E10" s="232">
        <f>_xll.qlCalendarAdvance("target",$E$2,A10&amp;"M","mf",,Trigger)</f>
        <v>42212</v>
      </c>
      <c r="F10" s="232">
        <f>_xll.qlCalendarAdvance(Calendar,E10,"6M","mf",,Trigger)</f>
        <v>42396</v>
      </c>
      <c r="G10" s="377">
        <f>_xll.qlDayCounterYearFraction(DayCounter,E10,F10,,,Trigger)</f>
        <v>0.51111111111111107</v>
      </c>
      <c r="H10" s="38">
        <f>_xll.qlQuoteValue(D10,AllTriggers)</f>
        <v>1.9599999999999999E-3</v>
      </c>
      <c r="I10" s="380">
        <f>_xll.qlYieldTSDiscount(Discounting,E10,,Trigger)</f>
        <v>1.0001491333486219</v>
      </c>
      <c r="J10" s="380">
        <f>_xll.qlYieldTSDiscount(Discounting,F10,,Trigger)</f>
        <v>1.0004407245429445</v>
      </c>
      <c r="K10" s="38">
        <f t="shared" si="1"/>
        <v>-5.7025318605642271E-4</v>
      </c>
      <c r="L10" s="38">
        <f t="shared" si="2"/>
        <v>1.2927815563418196E-3</v>
      </c>
      <c r="M10" s="363" t="b">
        <v>0</v>
      </c>
      <c r="N10" s="38">
        <f>_xll.qlInterpolationInterpolate($N$1,E10,TRUE)</f>
        <v>1.3179248946493327E-3</v>
      </c>
      <c r="O10" s="233">
        <f t="shared" si="4"/>
        <v>2.514333830751312E-5</v>
      </c>
      <c r="Q10" s="357">
        <f>_xll.qlCalendarAdvance(Calendar,Q9,"1D","f")</f>
        <v>41978</v>
      </c>
      <c r="R10" s="233">
        <f>_xll.qlInterpolationInterpolate($N$1,Q10,TRUE)</f>
        <v>1.0105632874023074E-3</v>
      </c>
    </row>
    <row r="11" spans="1:18" ht="11.25" customHeight="1" x14ac:dyDescent="0.2">
      <c r="A11" s="36">
        <f t="shared" si="5"/>
        <v>9</v>
      </c>
      <c r="B11" s="36" t="s">
        <v>40</v>
      </c>
      <c r="C11" s="36">
        <f t="shared" si="3"/>
        <v>15</v>
      </c>
      <c r="D11" s="231" t="str">
        <f t="shared" si="0"/>
        <v>EUR9x15F_Quote</v>
      </c>
      <c r="E11" s="232">
        <f>_xll.qlCalendarAdvance("target",$E$2,A11&amp;"M","mf",,Trigger)</f>
        <v>42241</v>
      </c>
      <c r="F11" s="232">
        <f>_xll.qlCalendarAdvance(Calendar,E11,"6M","mf",,Trigger)</f>
        <v>42425</v>
      </c>
      <c r="G11" s="377">
        <f>_xll.qlDayCounterYearFraction(DayCounter,E11,F11,,,Trigger)</f>
        <v>0.51111111111111107</v>
      </c>
      <c r="H11" s="38">
        <f>_xll.qlQuoteValue(D11,AllTriggers)</f>
        <v>2E-3</v>
      </c>
      <c r="I11" s="380">
        <f>_xll.qlYieldTSDiscount(Discounting,E11,,Trigger)</f>
        <v>1.0001972055490274</v>
      </c>
      <c r="J11" s="380">
        <f>_xll.qlYieldTSDiscount(Discounting,F11,,Trigger)</f>
        <v>1.0005079777862236</v>
      </c>
      <c r="K11" s="38">
        <f t="shared" si="1"/>
        <v>-6.0772392773720554E-4</v>
      </c>
      <c r="L11" s="38">
        <f t="shared" si="2"/>
        <v>1.3323628114819402E-3</v>
      </c>
      <c r="M11" s="363" t="b">
        <v>1</v>
      </c>
      <c r="N11" s="38">
        <f>_xll.qlInterpolationInterpolate($N$1,E11,TRUE)</f>
        <v>1.3323628114819402E-3</v>
      </c>
      <c r="O11" s="233">
        <f t="shared" si="4"/>
        <v>0</v>
      </c>
      <c r="Q11" s="357">
        <f>_xll.qlCalendarAdvance(Calendar,Q10,"1D","f")</f>
        <v>41981</v>
      </c>
      <c r="R11" s="233">
        <f>_xll.qlInterpolationInterpolate($N$1,Q11,TRUE)</f>
        <v>1.0279780435421704E-3</v>
      </c>
    </row>
    <row r="12" spans="1:18" ht="11.25" customHeight="1" x14ac:dyDescent="0.2">
      <c r="A12" s="36">
        <f t="shared" si="5"/>
        <v>10</v>
      </c>
      <c r="B12" s="36" t="s">
        <v>40</v>
      </c>
      <c r="C12" s="36">
        <f t="shared" si="3"/>
        <v>16</v>
      </c>
      <c r="D12" s="231" t="str">
        <f t="shared" si="0"/>
        <v>EUR10x16F_Quote</v>
      </c>
      <c r="E12" s="232">
        <f>_xll.qlCalendarAdvance("target",$E$2,A12&amp;"M","mf",,Trigger)</f>
        <v>42272</v>
      </c>
      <c r="F12" s="232">
        <f>_xll.qlCalendarAdvance(Calendar,E12,"6M","mf",,Trigger)</f>
        <v>42458</v>
      </c>
      <c r="G12" s="377">
        <f>_xll.qlDayCounterYearFraction(DayCounter,E12,F12,,,Trigger)</f>
        <v>0.51666666666666672</v>
      </c>
      <c r="H12" s="38">
        <f>_xll.qlQuoteValue(D12,AllTriggers)</f>
        <v>2.0400000000000001E-3</v>
      </c>
      <c r="I12" s="380">
        <f>_xll.qlYieldTSDiscount(Discounting,E12,,Trigger)</f>
        <v>1.0002618463233264</v>
      </c>
      <c r="J12" s="380">
        <f>_xll.qlYieldTSDiscount(Discounting,F12,,Trigger)</f>
        <v>1.0005710742775396</v>
      </c>
      <c r="K12" s="38">
        <f t="shared" si="1"/>
        <v>-5.9816412168832379E-4</v>
      </c>
      <c r="L12" s="38">
        <f t="shared" si="2"/>
        <v>1.3625441611109645E-3</v>
      </c>
      <c r="M12" s="363" t="b">
        <v>0</v>
      </c>
      <c r="N12" s="38">
        <f>_xll.qlInterpolationInterpolate($N$1,E12,TRUE)</f>
        <v>1.3455749652008014E-3</v>
      </c>
      <c r="O12" s="233">
        <f t="shared" si="4"/>
        <v>-1.6969195910163017E-5</v>
      </c>
      <c r="Q12" s="357">
        <f>_xll.qlCalendarAdvance(Calendar,Q11,"1D","f")</f>
        <v>41982</v>
      </c>
      <c r="R12" s="233">
        <f>_xll.qlInterpolationInterpolate($N$1,Q12,TRUE)</f>
        <v>1.033361992233982E-3</v>
      </c>
    </row>
    <row r="13" spans="1:18" ht="11.25" customHeight="1" x14ac:dyDescent="0.2">
      <c r="A13" s="36">
        <f t="shared" si="5"/>
        <v>11</v>
      </c>
      <c r="B13" s="36" t="s">
        <v>40</v>
      </c>
      <c r="C13" s="36">
        <f t="shared" si="3"/>
        <v>17</v>
      </c>
      <c r="D13" s="231" t="str">
        <f t="shared" si="0"/>
        <v>EUR11x17F_Quote</v>
      </c>
      <c r="E13" s="232">
        <f>_xll.qlCalendarAdvance("target",$E$2,A13&amp;"M","mf",,Trigger)</f>
        <v>42303</v>
      </c>
      <c r="F13" s="232">
        <f>_xll.qlCalendarAdvance(Calendar,E13,"6M","mf",,Trigger)</f>
        <v>42486</v>
      </c>
      <c r="G13" s="377">
        <f>_xll.qlDayCounterYearFraction(DayCounter,E13,F13,,,Trigger)</f>
        <v>0.5083333333333333</v>
      </c>
      <c r="H13" s="38">
        <f>_xll.qlQuoteValue(D13,AllTriggers)</f>
        <v>2.1099999999999999E-3</v>
      </c>
      <c r="I13" s="380">
        <f>_xll.qlYieldTSDiscount(Discounting,E13,,Trigger)</f>
        <v>1.0003137166502933</v>
      </c>
      <c r="J13" s="380">
        <f>_xll.qlYieldTSDiscount(Discounting,F13,,Trigger)</f>
        <v>1.0006084178213439</v>
      </c>
      <c r="K13" s="38">
        <f t="shared" si="1"/>
        <v>-5.7938749894426709E-4</v>
      </c>
      <c r="L13" s="38">
        <f t="shared" si="2"/>
        <v>1.3665738855574514E-3</v>
      </c>
      <c r="M13" s="363" t="b">
        <v>0</v>
      </c>
      <c r="N13" s="38">
        <f>_xll.qlInterpolationInterpolate($N$1,E13,TRUE)</f>
        <v>1.3577102872015844E-3</v>
      </c>
      <c r="O13" s="233">
        <f t="shared" si="4"/>
        <v>-8.8635983558670375E-6</v>
      </c>
      <c r="Q13" s="357">
        <f>_xll.qlCalendarAdvance(Calendar,Q12,"1D","f")</f>
        <v>41983</v>
      </c>
      <c r="R13" s="233">
        <f>_xll.qlInterpolationInterpolate($N$1,Q13,TRUE)</f>
        <v>1.0385425191704494E-3</v>
      </c>
    </row>
    <row r="14" spans="1:18" ht="11.25" customHeight="1" x14ac:dyDescent="0.2">
      <c r="A14" s="36">
        <f t="shared" si="5"/>
        <v>12</v>
      </c>
      <c r="B14" s="36" t="s">
        <v>40</v>
      </c>
      <c r="C14" s="36">
        <f t="shared" si="3"/>
        <v>18</v>
      </c>
      <c r="D14" s="231" t="str">
        <f t="shared" si="0"/>
        <v>EUR12x18F_Quote</v>
      </c>
      <c r="E14" s="232">
        <f>_xll.qlCalendarAdvance("target",$E$2,A14&amp;"M","mf",,Trigger)</f>
        <v>42333</v>
      </c>
      <c r="F14" s="232">
        <f>_xll.qlCalendarAdvance(Calendar,E14,"6M","mf",,Trigger)</f>
        <v>42515</v>
      </c>
      <c r="G14" s="377">
        <f>_xll.qlDayCounterYearFraction(DayCounter,E14,F14,,,Trigger)</f>
        <v>0.50555555555555554</v>
      </c>
      <c r="H14" s="38">
        <f>_xll.qlQuoteValue(D14,AllTriggers)</f>
        <v>2.1700000000000001E-3</v>
      </c>
      <c r="I14" s="380">
        <f>_xll.qlYieldTSDiscount(Discounting,E14,,Trigger)</f>
        <v>1.0003651332736447</v>
      </c>
      <c r="J14" s="380">
        <f>_xll.qlYieldTSDiscount(Discounting,F14,,Trigger)</f>
        <v>1.0006384577184413</v>
      </c>
      <c r="K14" s="38">
        <f t="shared" si="1"/>
        <v>-5.4029680227456179E-4</v>
      </c>
      <c r="L14" s="38">
        <f t="shared" si="2"/>
        <v>1.36964159216971E-3</v>
      </c>
      <c r="M14" s="363" t="b">
        <v>1</v>
      </c>
      <c r="N14" s="38">
        <f>_xll.qlInterpolationInterpolate($N$1,E14,TRUE)</f>
        <v>1.36964159216971E-3</v>
      </c>
      <c r="O14" s="233">
        <f t="shared" si="4"/>
        <v>0</v>
      </c>
      <c r="Q14" s="357">
        <f>_xll.qlCalendarAdvance(Calendar,Q13,"1D","f")</f>
        <v>41984</v>
      </c>
      <c r="R14" s="233">
        <f>_xll.qlInterpolationInterpolate($N$1,Q14,TRUE)</f>
        <v>1.0435238623048091E-3</v>
      </c>
    </row>
    <row r="15" spans="1:18" ht="11.25" customHeight="1" x14ac:dyDescent="0.2">
      <c r="A15" s="36">
        <f t="shared" si="5"/>
        <v>13</v>
      </c>
      <c r="B15" s="36" t="s">
        <v>40</v>
      </c>
      <c r="C15" s="36">
        <f t="shared" si="3"/>
        <v>19</v>
      </c>
      <c r="D15" s="231" t="str">
        <f t="shared" si="0"/>
        <v>EUR13x19F_Quote</v>
      </c>
      <c r="E15" s="232">
        <f>_xll.qlCalendarAdvance("target",$E$2,A15&amp;"M","mf",,Trigger)</f>
        <v>42366</v>
      </c>
      <c r="F15" s="232">
        <f>_xll.qlCalendarAdvance(Calendar,E15,"6M","mf",,Trigger)</f>
        <v>42549</v>
      </c>
      <c r="G15" s="377">
        <f>_xll.qlDayCounterYearFraction(DayCounter,E15,F15,,,Trigger)</f>
        <v>0.5083333333333333</v>
      </c>
      <c r="H15" s="38">
        <f>_xll.qlQuoteValue(D15,AllTriggers)</f>
        <v>2.2500000000000003E-3</v>
      </c>
      <c r="I15" s="380">
        <f>_xll.qlYieldTSDiscount(Discounting,E15,,Trigger)</f>
        <v>1.0004202717304931</v>
      </c>
      <c r="J15" s="380">
        <f>_xll.qlYieldTSDiscount(Discounting,F15,,Trigger)</f>
        <v>1.0006694983462761</v>
      </c>
      <c r="K15" s="38">
        <f t="shared" si="1"/>
        <v>-4.8995384382594738E-4</v>
      </c>
      <c r="L15" s="38">
        <f t="shared" si="2"/>
        <v>1.392187307450616E-3</v>
      </c>
      <c r="M15" s="363" t="b">
        <v>0</v>
      </c>
      <c r="N15" s="38">
        <f>_xll.qlInterpolationInterpolate($N$1,E15,TRUE)</f>
        <v>1.3840779245815431E-3</v>
      </c>
      <c r="O15" s="233">
        <f t="shared" si="4"/>
        <v>-8.1093828690728849E-6</v>
      </c>
      <c r="Q15" s="357">
        <f>_xll.qlCalendarAdvance(Calendar,Q14,"1D","f")</f>
        <v>41985</v>
      </c>
      <c r="R15" s="233">
        <f>_xll.qlInterpolationInterpolate($N$1,Q15,TRUE)</f>
        <v>1.0483102595902972E-3</v>
      </c>
    </row>
    <row r="16" spans="1:18" ht="11.25" customHeight="1" x14ac:dyDescent="0.2">
      <c r="A16" s="36">
        <f t="shared" si="5"/>
        <v>14</v>
      </c>
      <c r="B16" s="36" t="s">
        <v>40</v>
      </c>
      <c r="C16" s="36">
        <f t="shared" si="3"/>
        <v>20</v>
      </c>
      <c r="D16" s="231" t="str">
        <f t="shared" si="0"/>
        <v>EUR14x20F_Quote</v>
      </c>
      <c r="E16" s="232">
        <f>_xll.qlCalendarAdvance("target",$E$2,A16&amp;"M","mf",,Trigger)</f>
        <v>42394</v>
      </c>
      <c r="F16" s="232">
        <f>_xll.qlCalendarAdvance(Calendar,E16,"6M","mf",,Trigger)</f>
        <v>42576</v>
      </c>
      <c r="G16" s="377">
        <f>_xll.qlDayCounterYearFraction(DayCounter,E16,F16,,,Trigger)</f>
        <v>0.50555555555555554</v>
      </c>
      <c r="H16" s="38">
        <f>_xll.qlQuoteValue(D16,AllTriggers)</f>
        <v>2.32E-3</v>
      </c>
      <c r="I16" s="380">
        <f>_xll.qlYieldTSDiscount(Discounting,E16,,Trigger)</f>
        <v>1.0004370124801156</v>
      </c>
      <c r="J16" s="380">
        <f>_xll.qlYieldTSDiscount(Discounting,F16,,Trigger)</f>
        <v>1.0006908663576992</v>
      </c>
      <c r="K16" s="38">
        <f t="shared" si="1"/>
        <v>-5.0178188484339482E-4</v>
      </c>
      <c r="L16" s="38">
        <f t="shared" si="2"/>
        <v>1.4259123935021563E-3</v>
      </c>
      <c r="M16" s="363" t="b">
        <v>0</v>
      </c>
      <c r="N16" s="38">
        <f>_xll.qlInterpolationInterpolate($N$1,E16,TRUE)</f>
        <v>1.3973985952163346E-3</v>
      </c>
      <c r="O16" s="233">
        <f t="shared" si="4"/>
        <v>-2.8513798285821753E-5</v>
      </c>
      <c r="Q16" s="357">
        <f>_xll.qlCalendarAdvance(Calendar,Q15,"1D","f")</f>
        <v>41988</v>
      </c>
      <c r="R16" s="233">
        <f>_xll.qlInterpolationInterpolate($N$1,Q16,TRUE)</f>
        <v>1.0615421558858962E-3</v>
      </c>
    </row>
    <row r="17" spans="1:18" ht="11.25" customHeight="1" x14ac:dyDescent="0.2">
      <c r="A17" s="36">
        <f t="shared" si="5"/>
        <v>15</v>
      </c>
      <c r="B17" s="36" t="s">
        <v>40</v>
      </c>
      <c r="C17" s="36">
        <f t="shared" si="3"/>
        <v>21</v>
      </c>
      <c r="D17" s="231" t="str">
        <f t="shared" si="0"/>
        <v>EUR15x21F_Quote</v>
      </c>
      <c r="E17" s="232">
        <f>_xll.qlCalendarAdvance("target",$E$2,A17&amp;"M","mf",,Trigger)</f>
        <v>42425</v>
      </c>
      <c r="F17" s="232">
        <f>_xll.qlCalendarAdvance(Calendar,E17,"6M","mf",,Trigger)</f>
        <v>42607</v>
      </c>
      <c r="G17" s="377">
        <f>_xll.qlDayCounterYearFraction(DayCounter,E17,F17,,,Trigger)</f>
        <v>0.50555555555555554</v>
      </c>
      <c r="H17" s="38">
        <f>_xll.qlQuoteValue(D17,AllTriggers)</f>
        <v>2.4100000000000002E-3</v>
      </c>
      <c r="I17" s="380">
        <f>_xll.qlYieldTSDiscount(Discounting,E17,,Trigger)</f>
        <v>1.0005079777862236</v>
      </c>
      <c r="J17" s="380">
        <f>_xll.qlYieldTSDiscount(Discounting,F17,,Trigger)</f>
        <v>1.0007103643483071</v>
      </c>
      <c r="K17" s="38">
        <f t="shared" si="1"/>
        <v>-4.0004089306913589E-4</v>
      </c>
      <c r="L17" s="38">
        <f t="shared" si="2"/>
        <v>1.4199106052767982E-3</v>
      </c>
      <c r="M17" s="363" t="b">
        <v>0</v>
      </c>
      <c r="N17" s="38">
        <f>_xll.qlInterpolationInterpolate($N$1,E17,TRUE)</f>
        <v>1.4130604832208579E-3</v>
      </c>
      <c r="O17" s="233">
        <f t="shared" si="4"/>
        <v>-6.8501220559403098E-6</v>
      </c>
      <c r="Q17" s="357">
        <f>_xll.qlCalendarAdvance(Calendar,Q16,"1D","f")</f>
        <v>41989</v>
      </c>
      <c r="R17" s="233">
        <f>_xll.qlInterpolationInterpolate($N$1,Q17,TRUE)</f>
        <v>1.0655911493082618E-3</v>
      </c>
    </row>
    <row r="18" spans="1:18" ht="11.25" customHeight="1" x14ac:dyDescent="0.2">
      <c r="A18" s="36">
        <f t="shared" si="5"/>
        <v>16</v>
      </c>
      <c r="B18" s="36" t="s">
        <v>40</v>
      </c>
      <c r="C18" s="36">
        <f t="shared" si="3"/>
        <v>22</v>
      </c>
      <c r="D18" s="231" t="str">
        <f t="shared" si="0"/>
        <v>EUR16x22F_Quote</v>
      </c>
      <c r="E18" s="232">
        <f>_xll.qlCalendarAdvance("target",$E$2,A18&amp;"M","mf",,Trigger)</f>
        <v>42458</v>
      </c>
      <c r="F18" s="232">
        <f>_xll.qlCalendarAdvance(Calendar,E18,"6M","mf",,Trigger)</f>
        <v>42642</v>
      </c>
      <c r="G18" s="377">
        <f>_xll.qlDayCounterYearFraction(DayCounter,E18,F18,,,Trigger)</f>
        <v>0.51111111111111107</v>
      </c>
      <c r="H18" s="38">
        <f>_xll.qlQuoteValue(D18,AllTriggers)</f>
        <v>2.5000000000000001E-3</v>
      </c>
      <c r="I18" s="380">
        <f>_xll.qlYieldTSDiscount(Discounting,E18,,Trigger)</f>
        <v>1.0005710742775396</v>
      </c>
      <c r="J18" s="380">
        <f>_xll.qlYieldTSDiscount(Discounting,F18,,Trigger)</f>
        <v>1.0007245597691095</v>
      </c>
      <c r="K18" s="38">
        <f t="shared" si="1"/>
        <v>-3.0008027480311959E-4</v>
      </c>
      <c r="L18" s="38">
        <f t="shared" si="2"/>
        <v>1.4303482402307566E-3</v>
      </c>
      <c r="M18" s="363" t="b">
        <v>0</v>
      </c>
      <c r="N18" s="38">
        <f>_xll.qlInterpolationInterpolate($N$1,E18,TRUE)</f>
        <v>1.4305185214158165E-3</v>
      </c>
      <c r="O18" s="233">
        <f t="shared" si="4"/>
        <v>1.7028118505990272E-7</v>
      </c>
      <c r="Q18" s="357">
        <f>_xll.qlCalendarAdvance(Calendar,Q17,"1D","f")</f>
        <v>41990</v>
      </c>
      <c r="R18" s="233">
        <f>_xll.qlInterpolationInterpolate($N$1,Q18,TRUE)</f>
        <v>1.0694663866479377E-3</v>
      </c>
    </row>
    <row r="19" spans="1:18" ht="11.25" customHeight="1" x14ac:dyDescent="0.2">
      <c r="A19" s="36">
        <f t="shared" si="5"/>
        <v>17</v>
      </c>
      <c r="B19" s="36" t="s">
        <v>40</v>
      </c>
      <c r="C19" s="36">
        <f t="shared" si="3"/>
        <v>23</v>
      </c>
      <c r="D19" s="231" t="str">
        <f t="shared" si="0"/>
        <v>EUR17x23F_Quote</v>
      </c>
      <c r="E19" s="232">
        <f>_xll.qlCalendarAdvance("target",$E$2,A19&amp;"M","mf",,Trigger)</f>
        <v>42485</v>
      </c>
      <c r="F19" s="232">
        <f>_xll.qlCalendarAdvance(Calendar,E19,"6M","mf",,Trigger)</f>
        <v>42668</v>
      </c>
      <c r="G19" s="377">
        <f>_xll.qlDayCounterYearFraction(DayCounter,E19,F19,,,Trigger)</f>
        <v>0.5083333333333333</v>
      </c>
      <c r="H19" s="38">
        <f>_xll.qlQuoteValue(D19,AllTriggers)</f>
        <v>2.5800000000000003E-3</v>
      </c>
      <c r="I19" s="380">
        <f>_xll.qlYieldTSDiscount(Discounting,E19,,Trigger)</f>
        <v>1.0006072635076639</v>
      </c>
      <c r="J19" s="380">
        <f>_xll.qlYieldTSDiscount(Discounting,F19,,Trigger)</f>
        <v>1.0007299968292616</v>
      </c>
      <c r="K19" s="38">
        <f t="shared" si="1"/>
        <v>-2.4126647610160851E-4</v>
      </c>
      <c r="L19" s="38">
        <f t="shared" si="2"/>
        <v>1.4332920484600525E-3</v>
      </c>
      <c r="M19" s="363" t="b">
        <v>0</v>
      </c>
      <c r="N19" s="38">
        <f>_xll.qlInterpolationInterpolate($N$1,E19,TRUE)</f>
        <v>1.4452004042640109E-3</v>
      </c>
      <c r="O19" s="233">
        <f t="shared" si="4"/>
        <v>1.1908355803958489E-5</v>
      </c>
      <c r="Q19" s="357">
        <f>_xll.qlCalendarAdvance(Calendar,Q18,"1D","f")</f>
        <v>41991</v>
      </c>
      <c r="R19" s="233">
        <f>_xll.qlInterpolationInterpolate($N$1,Q19,TRUE)</f>
        <v>1.07317210585816E-3</v>
      </c>
    </row>
    <row r="20" spans="1:18" ht="11.25" customHeight="1" thickBot="1" x14ac:dyDescent="0.25">
      <c r="A20" s="36">
        <f t="shared" si="5"/>
        <v>18</v>
      </c>
      <c r="B20" s="36" t="s">
        <v>40</v>
      </c>
      <c r="C20" s="36">
        <f t="shared" si="3"/>
        <v>24</v>
      </c>
      <c r="D20" s="234" t="str">
        <f t="shared" si="0"/>
        <v>EUR18x24F_Quote</v>
      </c>
      <c r="E20" s="235">
        <f>_xll.qlCalendarAdvance("target",$E$2,A20&amp;"M","mf",,Trigger)</f>
        <v>42515</v>
      </c>
      <c r="F20" s="235">
        <f>_xll.qlCalendarAdvance(Calendar,E20,"6M","mf",,Trigger)</f>
        <v>42699</v>
      </c>
      <c r="G20" s="378">
        <f>_xll.qlDayCounterYearFraction(DayCounter,E20,F20,,,Trigger)</f>
        <v>0.51111111111111107</v>
      </c>
      <c r="H20" s="236">
        <f>_xll.qlQuoteValue(D20,AllTriggers)</f>
        <v>2.6800000000000001E-3</v>
      </c>
      <c r="I20" s="380">
        <f>_xll.qlYieldTSDiscount(Discounting,E20,,Trigger)</f>
        <v>1.0006384577184413</v>
      </c>
      <c r="J20" s="381">
        <f>_xll.qlYieldTSDiscount(Discounting,F20,,Trigger)</f>
        <v>1.0007314009663988</v>
      </c>
      <c r="K20" s="236">
        <f t="shared" si="1"/>
        <v>-1.8171258037725648E-4</v>
      </c>
      <c r="L20" s="236">
        <f t="shared" si="2"/>
        <v>1.461720120057854E-3</v>
      </c>
      <c r="M20" s="364" t="b">
        <v>1</v>
      </c>
      <c r="N20" s="236">
        <f>_xll.qlInterpolationInterpolate($N$1,E20,TRUE)</f>
        <v>1.461720120057854E-3</v>
      </c>
      <c r="O20" s="237">
        <f t="shared" si="4"/>
        <v>0</v>
      </c>
      <c r="Q20" s="357">
        <f>_xll.qlCalendarAdvance(Calendar,Q19,"1D","f")</f>
        <v>41992</v>
      </c>
      <c r="R20" s="233">
        <f>_xll.qlInterpolationInterpolate($N$1,Q20,TRUE)</f>
        <v>1.0767125448921653E-3</v>
      </c>
    </row>
    <row r="21" spans="1:18" ht="11.25" customHeight="1" x14ac:dyDescent="0.2">
      <c r="E21" s="165"/>
      <c r="F21" s="165"/>
      <c r="G21" s="165"/>
      <c r="H21" s="39"/>
      <c r="I21" s="238"/>
      <c r="J21" s="37"/>
      <c r="K21" s="39"/>
      <c r="L21" s="39"/>
      <c r="Q21" s="357">
        <f>_xll.qlCalendarAdvance(Calendar,Q20,"1D","f")</f>
        <v>41995</v>
      </c>
      <c r="R21" s="233">
        <f>_xll.qlInterpolationInterpolate($N$1,Q21,TRUE)</f>
        <v>1.0863845604692417E-3</v>
      </c>
    </row>
    <row r="22" spans="1:18" ht="11.25" customHeight="1" x14ac:dyDescent="0.2">
      <c r="E22" s="165"/>
      <c r="F22" s="165"/>
      <c r="G22" s="165"/>
      <c r="H22" s="39"/>
      <c r="K22" s="39"/>
      <c r="L22" s="39"/>
      <c r="Q22" s="357">
        <f>_xll.qlCalendarAdvance(Calendar,Q21,"1D","f")</f>
        <v>41996</v>
      </c>
      <c r="R22" s="233">
        <f>_xll.qlInterpolationInterpolate($N$1,Q22,TRUE)</f>
        <v>1.089306258330742E-3</v>
      </c>
    </row>
    <row r="23" spans="1:18" ht="11.25" customHeight="1" x14ac:dyDescent="0.2">
      <c r="E23" s="165"/>
      <c r="F23" s="165"/>
      <c r="G23" s="165"/>
      <c r="H23" s="39"/>
      <c r="K23" s="39"/>
      <c r="L23" s="39"/>
      <c r="Q23" s="357">
        <f>_xll.qlCalendarAdvance(Calendar,Q22,"1D","f")</f>
        <v>41997</v>
      </c>
      <c r="R23" s="233">
        <f>_xll.qlInterpolationInterpolate($N$1,Q23,TRUE)</f>
        <v>1.0920838657822065E-3</v>
      </c>
    </row>
    <row r="24" spans="1:18" ht="11.25" customHeight="1" x14ac:dyDescent="0.2">
      <c r="E24" s="165"/>
      <c r="F24" s="165"/>
      <c r="G24" s="165"/>
      <c r="H24" s="39"/>
      <c r="K24" s="39"/>
      <c r="L24" s="39"/>
      <c r="Q24" s="357">
        <f>_xll.qlCalendarAdvance(Calendar,Q23,"1D","f")</f>
        <v>42002</v>
      </c>
      <c r="R24" s="233">
        <f>_xll.qlInterpolationInterpolate($N$1,Q24,TRUE)</f>
        <v>1.1039588752522703E-3</v>
      </c>
    </row>
    <row r="25" spans="1:18" ht="11.25" customHeight="1" x14ac:dyDescent="0.2">
      <c r="E25" s="165"/>
      <c r="F25" s="165"/>
      <c r="G25" s="165"/>
      <c r="H25" s="39"/>
      <c r="K25" s="39"/>
      <c r="L25" s="39"/>
      <c r="Q25" s="357">
        <f>_xll.qlCalendarAdvance(Calendar,Q24,"1D","f")</f>
        <v>42003</v>
      </c>
      <c r="R25" s="233">
        <f>_xll.qlInterpolationInterpolate($N$1,Q25,TRUE)</f>
        <v>1.1059609372614855E-3</v>
      </c>
    </row>
    <row r="26" spans="1:18" ht="11.25" customHeight="1" x14ac:dyDescent="0.2">
      <c r="E26" s="165"/>
      <c r="F26" s="165"/>
      <c r="G26" s="165"/>
      <c r="H26" s="39"/>
      <c r="K26" s="39"/>
      <c r="L26" s="39"/>
      <c r="Q26" s="357">
        <f>_xll.qlCalendarAdvance(Calendar,Q25,"1D","f")</f>
        <v>42004</v>
      </c>
      <c r="R26" s="233">
        <f>_xll.qlInterpolationInterpolate($N$1,Q26,TRUE)</f>
        <v>1.1078485745333196E-3</v>
      </c>
    </row>
    <row r="27" spans="1:18" ht="11.25" customHeight="1" x14ac:dyDescent="0.2">
      <c r="E27" s="165"/>
      <c r="F27" s="165"/>
      <c r="G27" s="165"/>
      <c r="H27" s="39"/>
      <c r="K27" s="39"/>
      <c r="L27" s="39"/>
      <c r="Q27" s="357">
        <f>_xll.qlCalendarAdvance(Calendar,Q26,"1D","f")</f>
        <v>42006</v>
      </c>
      <c r="R27" s="233">
        <f>_xll.qlInterpolationInterpolate($N$1,Q27,TRUE)</f>
        <v>1.1112975266777897E-3</v>
      </c>
    </row>
    <row r="28" spans="1:18" ht="11.25" customHeight="1" x14ac:dyDescent="0.2">
      <c r="E28" s="165"/>
      <c r="F28" s="165"/>
      <c r="G28" s="165"/>
      <c r="H28" s="39"/>
      <c r="K28" s="39"/>
      <c r="L28" s="39"/>
      <c r="Q28" s="357">
        <f>_xll.qlCalendarAdvance(Calendar,Q27,"1D","f")</f>
        <v>42009</v>
      </c>
      <c r="R28" s="233">
        <f>_xll.qlInterpolationInterpolate($N$1,Q28,TRUE)</f>
        <v>1.1157187181950455E-3</v>
      </c>
    </row>
    <row r="29" spans="1:18" ht="11.25" customHeight="1" x14ac:dyDescent="0.2">
      <c r="E29" s="165"/>
      <c r="F29" s="165"/>
      <c r="G29" s="165"/>
      <c r="H29" s="39"/>
      <c r="K29" s="39"/>
      <c r="L29" s="39"/>
      <c r="Q29" s="357">
        <f>_xll.qlCalendarAdvance(Calendar,Q28,"1D","f")</f>
        <v>42010</v>
      </c>
      <c r="R29" s="233">
        <f>_xll.qlInterpolationInterpolate($N$1,Q29,TRUE)</f>
        <v>1.117008804060556E-3</v>
      </c>
    </row>
    <row r="30" spans="1:18" ht="11.25" customHeight="1" x14ac:dyDescent="0.2">
      <c r="E30" s="165"/>
      <c r="F30" s="165"/>
      <c r="G30" s="165"/>
      <c r="H30" s="39"/>
      <c r="K30" s="39"/>
      <c r="L30" s="39"/>
      <c r="Q30" s="357">
        <f>_xll.qlCalendarAdvance(Calendar,Q29,"1D","f")</f>
        <v>42011</v>
      </c>
      <c r="R30" s="233">
        <f>_xll.qlInterpolationInterpolate($N$1,Q30,TRUE)</f>
        <v>1.11821413086134E-3</v>
      </c>
    </row>
    <row r="31" spans="1:18" ht="11.25" customHeight="1" x14ac:dyDescent="0.2">
      <c r="E31" s="165"/>
      <c r="F31" s="165"/>
      <c r="G31" s="165"/>
      <c r="H31" s="39"/>
      <c r="K31" s="39"/>
      <c r="L31" s="39"/>
      <c r="Q31" s="357">
        <f>_xll.qlCalendarAdvance(Calendar,Q30,"1D","f")</f>
        <v>42012</v>
      </c>
      <c r="R31" s="233">
        <f>_xll.qlInterpolationInterpolate($N$1,Q31,TRUE)</f>
        <v>1.1193389365506336E-3</v>
      </c>
    </row>
    <row r="32" spans="1:18" ht="11.25" customHeight="1" x14ac:dyDescent="0.2">
      <c r="E32" s="165"/>
      <c r="F32" s="165"/>
      <c r="G32" s="165"/>
      <c r="H32" s="39"/>
      <c r="K32" s="39"/>
      <c r="L32" s="39"/>
      <c r="Q32" s="357">
        <f>_xll.qlCalendarAdvance(Calendar,Q31,"1D","f")</f>
        <v>42013</v>
      </c>
      <c r="R32" s="233">
        <f>_xll.qlInterpolationInterpolate($N$1,Q32,TRUE)</f>
        <v>1.1203874590816731E-3</v>
      </c>
    </row>
    <row r="33" spans="5:18" ht="11.25" customHeight="1" x14ac:dyDescent="0.2">
      <c r="E33" s="165"/>
      <c r="F33" s="165"/>
      <c r="G33" s="165"/>
      <c r="H33" s="39"/>
      <c r="K33" s="39"/>
      <c r="L33" s="39"/>
      <c r="Q33" s="357">
        <f>_xll.qlCalendarAdvance(Calendar,Q32,"1D","f")</f>
        <v>42016</v>
      </c>
      <c r="R33" s="233">
        <f>_xll.qlInterpolationInterpolate($N$1,Q33,TRUE)</f>
        <v>1.1231177072576304E-3</v>
      </c>
    </row>
    <row r="34" spans="5:18" ht="11.25" customHeight="1" x14ac:dyDescent="0.2">
      <c r="E34" s="165"/>
      <c r="F34" s="165"/>
      <c r="G34" s="165"/>
      <c r="H34" s="39"/>
      <c r="K34" s="39"/>
      <c r="L34" s="39"/>
      <c r="Q34" s="357">
        <f>_xll.qlCalendarAdvance(Calendar,Q33,"1D","f")</f>
        <v>42017</v>
      </c>
      <c r="R34" s="233">
        <f>_xll.qlInterpolationInterpolate($N$1,Q34,TRUE)</f>
        <v>1.1239034766880171E-3</v>
      </c>
    </row>
    <row r="35" spans="5:18" ht="11.25" customHeight="1" x14ac:dyDescent="0.2">
      <c r="E35" s="165"/>
      <c r="F35" s="165"/>
      <c r="G35" s="165"/>
      <c r="H35" s="39"/>
      <c r="K35" s="39"/>
      <c r="L35" s="39"/>
      <c r="Q35" s="357">
        <f>_xll.qlCalendarAdvance(Calendar,Q34,"1D","f")</f>
        <v>42018</v>
      </c>
      <c r="R35" s="233">
        <f>_xll.qlInterpolationInterpolate($N$1,Q35,TRUE)</f>
        <v>1.1246341527263314E-3</v>
      </c>
    </row>
    <row r="36" spans="5:18" ht="11.25" customHeight="1" x14ac:dyDescent="0.2">
      <c r="E36" s="165"/>
      <c r="F36" s="165"/>
      <c r="G36" s="165"/>
      <c r="H36" s="39"/>
      <c r="K36" s="39"/>
      <c r="L36" s="39"/>
      <c r="Q36" s="357">
        <f>_xll.qlCalendarAdvance(Calendar,Q35,"1D","f")</f>
        <v>42019</v>
      </c>
      <c r="R36" s="233">
        <f>_xll.qlInterpolationInterpolate($N$1,Q36,TRUE)</f>
        <v>1.1253139733258095E-3</v>
      </c>
    </row>
    <row r="37" spans="5:18" ht="11.25" customHeight="1" x14ac:dyDescent="0.2">
      <c r="E37" s="165"/>
      <c r="F37" s="165"/>
      <c r="G37" s="165"/>
      <c r="H37" s="39"/>
      <c r="K37" s="39"/>
      <c r="L37" s="39"/>
      <c r="Q37" s="357">
        <f>_xll.qlCalendarAdvance(Calendar,Q36,"1D","f")</f>
        <v>42020</v>
      </c>
      <c r="R37" s="233">
        <f>_xll.qlInterpolationInterpolate($N$1,Q37,TRUE)</f>
        <v>1.1259471764396879E-3</v>
      </c>
    </row>
    <row r="38" spans="5:18" ht="11.25" customHeight="1" x14ac:dyDescent="0.2">
      <c r="E38" s="165"/>
      <c r="F38" s="165"/>
      <c r="G38" s="165"/>
      <c r="H38" s="39"/>
      <c r="K38" s="39"/>
      <c r="L38" s="39"/>
      <c r="Q38" s="357">
        <f>_xll.qlCalendarAdvance(Calendar,Q37,"1D","f")</f>
        <v>42023</v>
      </c>
      <c r="R38" s="233">
        <f>_xll.qlInterpolationInterpolate($N$1,Q38,TRUE)</f>
        <v>1.1276094604000886E-3</v>
      </c>
    </row>
    <row r="39" spans="5:18" ht="11.25" customHeight="1" x14ac:dyDescent="0.2">
      <c r="E39" s="165"/>
      <c r="F39" s="165"/>
      <c r="G39" s="165"/>
      <c r="H39" s="39"/>
      <c r="K39" s="39"/>
      <c r="L39" s="39"/>
      <c r="Q39" s="357">
        <f>_xll.qlCalendarAdvance(Calendar,Q38,"1D","f")</f>
        <v>42024</v>
      </c>
      <c r="R39" s="233">
        <f>_xll.qlInterpolationInterpolate($N$1,Q39,TRUE)</f>
        <v>1.1280985731039318E-3</v>
      </c>
    </row>
    <row r="40" spans="5:18" ht="11.25" customHeight="1" x14ac:dyDescent="0.2">
      <c r="E40" s="165"/>
      <c r="F40" s="165"/>
      <c r="G40" s="165"/>
      <c r="H40" s="39"/>
      <c r="K40" s="39"/>
      <c r="L40" s="39"/>
      <c r="Q40" s="357">
        <f>_xll.qlCalendarAdvance(Calendar,Q39,"1D","f")</f>
        <v>42025</v>
      </c>
      <c r="R40" s="233">
        <f>_xll.qlInterpolationInterpolate($N$1,Q40,TRUE)</f>
        <v>1.1285622580883567E-3</v>
      </c>
    </row>
    <row r="41" spans="5:18" ht="11.25" customHeight="1" x14ac:dyDescent="0.2">
      <c r="E41" s="165"/>
      <c r="F41" s="165"/>
      <c r="G41" s="165"/>
      <c r="H41" s="39"/>
      <c r="K41" s="39"/>
      <c r="L41" s="39"/>
      <c r="Q41" s="357">
        <f>_xll.qlCalendarAdvance(Calendar,Q40,"1D","f")</f>
        <v>42026</v>
      </c>
      <c r="R41" s="233">
        <f>_xll.qlInterpolationInterpolate($N$1,Q41,TRUE)</f>
        <v>1.1290047533066001E-3</v>
      </c>
    </row>
    <row r="42" spans="5:18" ht="11.25" customHeight="1" x14ac:dyDescent="0.2">
      <c r="E42" s="165"/>
      <c r="F42" s="165"/>
      <c r="G42" s="165"/>
      <c r="H42" s="39"/>
      <c r="K42" s="39"/>
      <c r="L42" s="39"/>
      <c r="Q42" s="357">
        <f>_xll.qlCalendarAdvance(Calendar,Q41,"1D","f")</f>
        <v>42027</v>
      </c>
      <c r="R42" s="233">
        <f>_xll.qlInterpolationInterpolate($N$1,Q42,TRUE)</f>
        <v>1.1294302967118982E-3</v>
      </c>
    </row>
    <row r="43" spans="5:18" ht="11.25" customHeight="1" x14ac:dyDescent="0.2">
      <c r="E43" s="165"/>
      <c r="F43" s="165"/>
      <c r="G43" s="165"/>
      <c r="H43" s="39"/>
      <c r="K43" s="39"/>
      <c r="L43" s="39"/>
      <c r="Q43" s="357">
        <f>_xll.qlCalendarAdvance(Calendar,Q42,"1D","f")</f>
        <v>42030</v>
      </c>
      <c r="R43" s="233">
        <f>_xll.qlInterpolationInterpolate($N$1,Q43,TRUE)</f>
        <v>1.1306475955824835E-3</v>
      </c>
    </row>
    <row r="44" spans="5:18" ht="11.25" customHeight="1" x14ac:dyDescent="0.2">
      <c r="E44" s="165"/>
      <c r="F44" s="165"/>
      <c r="G44" s="165"/>
      <c r="H44" s="39"/>
      <c r="K44" s="39"/>
      <c r="L44" s="39"/>
      <c r="Q44" s="357">
        <f>_xll.qlCalendarAdvance(Calendar,Q43,"1D","f")</f>
        <v>42031</v>
      </c>
      <c r="R44" s="233">
        <f>_xll.qlInterpolationInterpolate($N$1,Q44,TRUE)</f>
        <v>1.1310477112683635E-3</v>
      </c>
    </row>
    <row r="45" spans="5:18" ht="11.25" customHeight="1" x14ac:dyDescent="0.2">
      <c r="E45" s="165"/>
      <c r="F45" s="165"/>
      <c r="G45" s="165"/>
      <c r="H45" s="39"/>
      <c r="K45" s="39"/>
      <c r="L45" s="39"/>
      <c r="Q45" s="357">
        <f>_xll.qlCalendarAdvance(Calendar,Q44,"1D","f")</f>
        <v>42032</v>
      </c>
      <c r="R45" s="233">
        <f>_xll.qlInterpolationInterpolate($N$1,Q45,TRUE)</f>
        <v>1.1314520649074798E-3</v>
      </c>
    </row>
    <row r="46" spans="5:18" ht="11.25" customHeight="1" x14ac:dyDescent="0.2">
      <c r="E46" s="165"/>
      <c r="F46" s="165"/>
      <c r="G46" s="165"/>
      <c r="H46" s="39"/>
      <c r="K46" s="39"/>
      <c r="L46" s="39"/>
      <c r="Q46" s="357">
        <f>_xll.qlCalendarAdvance(Calendar,Q45,"1D","f")</f>
        <v>42033</v>
      </c>
      <c r="R46" s="233">
        <f>_xll.qlInterpolationInterpolate($N$1,Q46,TRUE)</f>
        <v>1.1318648944530689E-3</v>
      </c>
    </row>
    <row r="47" spans="5:18" ht="11.25" customHeight="1" x14ac:dyDescent="0.2">
      <c r="E47" s="165"/>
      <c r="F47" s="165"/>
      <c r="G47" s="165"/>
      <c r="H47" s="39"/>
      <c r="K47" s="39"/>
      <c r="L47" s="39"/>
      <c r="Q47" s="357">
        <f>_xll.qlCalendarAdvance(Calendar,Q46,"1D","f")</f>
        <v>42034</v>
      </c>
      <c r="R47" s="233">
        <f>_xll.qlInterpolationInterpolate($N$1,Q47,TRUE)</f>
        <v>1.132290437858367E-3</v>
      </c>
    </row>
    <row r="48" spans="5:18" ht="11.25" customHeight="1" x14ac:dyDescent="0.2">
      <c r="E48" s="165"/>
      <c r="F48" s="165"/>
      <c r="G48" s="165"/>
      <c r="H48" s="39"/>
      <c r="K48" s="39"/>
      <c r="L48" s="39"/>
      <c r="Q48" s="357">
        <f>_xll.qlCalendarAdvance(Calendar,Q47,"1D","f")</f>
        <v>42037</v>
      </c>
      <c r="R48" s="233">
        <f>_xll.qlInterpolationInterpolate($N$1,Q48,TRUE)</f>
        <v>1.1336857307648785E-3</v>
      </c>
    </row>
    <row r="49" spans="5:18" ht="11.25" customHeight="1" x14ac:dyDescent="0.2">
      <c r="E49" s="165"/>
      <c r="F49" s="165"/>
      <c r="G49" s="165"/>
      <c r="H49" s="39"/>
      <c r="K49" s="39"/>
      <c r="L49" s="39"/>
      <c r="Q49" s="357">
        <f>_xll.qlCalendarAdvance(Calendar,Q48,"1D","f")</f>
        <v>42038</v>
      </c>
      <c r="R49" s="233">
        <f>_xll.qlInterpolationInterpolate($N$1,Q49,TRUE)</f>
        <v>1.1342045091413757E-3</v>
      </c>
    </row>
    <row r="50" spans="5:18" ht="11.25" customHeight="1" x14ac:dyDescent="0.2">
      <c r="E50" s="165"/>
      <c r="F50" s="165"/>
      <c r="G50" s="165"/>
      <c r="H50" s="39"/>
      <c r="K50" s="39"/>
      <c r="L50" s="39"/>
      <c r="Q50" s="357">
        <f>_xll.qlCalendarAdvance(Calendar,Q49,"1D","f")</f>
        <v>42039</v>
      </c>
      <c r="R50" s="233">
        <f>_xll.qlInterpolationInterpolate($N$1,Q50,TRUE)</f>
        <v>1.1347571911437639E-3</v>
      </c>
    </row>
    <row r="51" spans="5:18" ht="11.25" customHeight="1" x14ac:dyDescent="0.2">
      <c r="E51" s="165"/>
      <c r="F51" s="165"/>
      <c r="G51" s="165"/>
      <c r="H51" s="39"/>
      <c r="K51" s="39"/>
      <c r="L51" s="39"/>
      <c r="Q51" s="357">
        <f>_xll.qlCalendarAdvance(Calendar,Q50,"1D","f")</f>
        <v>42040</v>
      </c>
      <c r="R51" s="233">
        <f>_xll.qlInterpolationInterpolate($N$1,Q51,TRUE)</f>
        <v>1.1353480147252792E-3</v>
      </c>
    </row>
    <row r="52" spans="5:18" x14ac:dyDescent="0.2">
      <c r="Q52" s="357">
        <f>_xll.qlCalendarAdvance(Calendar,Q51,"1D","f")</f>
        <v>42041</v>
      </c>
      <c r="R52" s="233">
        <f>_xll.qlInterpolationInterpolate($N$1,Q52,TRUE)</f>
        <v>1.1359812178391576E-3</v>
      </c>
    </row>
    <row r="53" spans="5:18" x14ac:dyDescent="0.2">
      <c r="Q53" s="357">
        <f>_xll.qlCalendarAdvance(Calendar,Q52,"1D","f")</f>
        <v>42044</v>
      </c>
      <c r="R53" s="233">
        <f>_xll.qlInterpolationInterpolate($N$1,Q53,TRUE)</f>
        <v>1.1381774839073367E-3</v>
      </c>
    </row>
    <row r="54" spans="5:18" x14ac:dyDescent="0.2">
      <c r="Q54" s="357">
        <f>_xll.qlCalendarAdvance(Calendar,Q53,"1D","f")</f>
        <v>42045</v>
      </c>
      <c r="R54" s="233">
        <f>_xll.qlInterpolationInterpolate($N$1,Q54,TRUE)</f>
        <v>1.139022584683032E-3</v>
      </c>
    </row>
    <row r="55" spans="5:18" x14ac:dyDescent="0.2">
      <c r="Q55" s="357">
        <f>_xll.qlCalendarAdvance(Calendar,Q54,"1D","f")</f>
        <v>42046</v>
      </c>
      <c r="R55" s="233">
        <f>_xll.qlInterpolationInterpolate($N$1,Q55,TRUE)</f>
        <v>1.1399312547572722E-3</v>
      </c>
    </row>
    <row r="56" spans="5:18" x14ac:dyDescent="0.2">
      <c r="Q56" s="357">
        <f>_xll.qlCalendarAdvance(Calendar,Q55,"1D","f")</f>
        <v>42047</v>
      </c>
      <c r="R56" s="233">
        <f>_xll.qlInterpolationInterpolate($N$1,Q56,TRUE)</f>
        <v>1.140907732083294E-3</v>
      </c>
    </row>
    <row r="57" spans="5:18" x14ac:dyDescent="0.2">
      <c r="Q57" s="357">
        <f>_xll.qlCalendarAdvance(Calendar,Q56,"1D","f")</f>
        <v>42048</v>
      </c>
      <c r="R57" s="233">
        <f>_xll.qlInterpolationInterpolate($N$1,Q57,TRUE)</f>
        <v>1.1419562546143335E-3</v>
      </c>
    </row>
    <row r="58" spans="5:18" x14ac:dyDescent="0.2">
      <c r="Q58" s="357">
        <f>_xll.qlCalendarAdvance(Calendar,Q57,"1D","f")</f>
        <v>42051</v>
      </c>
      <c r="R58" s="233">
        <f>_xll.qlInterpolationInterpolate($N$1,Q58,TRUE)</f>
        <v>1.1455764729699216E-3</v>
      </c>
    </row>
    <row r="59" spans="5:18" x14ac:dyDescent="0.2">
      <c r="Q59" s="357">
        <f>_xll.qlCalendarAdvance(Calendar,Q58,"1D","f")</f>
        <v>42052</v>
      </c>
      <c r="R59" s="233">
        <f>_xll.qlInterpolationInterpolate($N$1,Q59,TRUE)</f>
        <v>1.1469555558533953E-3</v>
      </c>
    </row>
    <row r="60" spans="5:18" x14ac:dyDescent="0.2">
      <c r="Q60" s="357">
        <f>_xll.qlCalendarAdvance(Calendar,Q59,"1D","f")</f>
        <v>42053</v>
      </c>
      <c r="R60" s="233">
        <f>_xll.qlInterpolationInterpolate($N$1,Q60,TRUE)</f>
        <v>1.1484278737080684E-3</v>
      </c>
    </row>
    <row r="61" spans="5:18" x14ac:dyDescent="0.2">
      <c r="Q61" s="357">
        <f>_xll.qlCalendarAdvance(Calendar,Q60,"1D","f")</f>
        <v>42054</v>
      </c>
      <c r="R61" s="233">
        <f>_xll.qlInterpolationInterpolate($N$1,Q61,TRUE)</f>
        <v>1.1499976644871773E-3</v>
      </c>
    </row>
    <row r="62" spans="5:18" x14ac:dyDescent="0.2">
      <c r="Q62" s="357">
        <f>_xll.qlCalendarAdvance(Calendar,Q61,"1D","f")</f>
        <v>42055</v>
      </c>
      <c r="R62" s="233">
        <f>_xll.qlInterpolationInterpolate($N$1,Q62,TRUE)</f>
        <v>1.1516691661439581E-3</v>
      </c>
    </row>
    <row r="63" spans="5:18" x14ac:dyDescent="0.2">
      <c r="Q63" s="357">
        <f>_xll.qlCalendarAdvance(Calendar,Q62,"1D","f")</f>
        <v>42058</v>
      </c>
      <c r="R63" s="233">
        <f>_xll.qlInterpolationInterpolate($N$1,Q63,TRUE)</f>
        <v>1.1573363159126967E-3</v>
      </c>
    </row>
    <row r="64" spans="5:18" x14ac:dyDescent="0.2">
      <c r="Q64" s="357">
        <f>_xll.qlCalendarAdvance(Calendar,Q63,"1D","f")</f>
        <v>42059</v>
      </c>
      <c r="R64" s="233">
        <f>_xll.qlInterpolationInterpolate($N$1,Q64,TRUE)</f>
        <v>1.1594570406125292E-3</v>
      </c>
    </row>
    <row r="65" spans="17:18" x14ac:dyDescent="0.2">
      <c r="Q65" s="357">
        <f>_xll.qlCalendarAdvance(Calendar,Q64,"1D","f")</f>
        <v>42060</v>
      </c>
      <c r="R65" s="233">
        <f>_xll.qlInterpolationInterpolate($N$1,Q65,TRUE)</f>
        <v>1.1617006659562156E-3</v>
      </c>
    </row>
    <row r="66" spans="17:18" x14ac:dyDescent="0.2">
      <c r="Q66" s="357">
        <f>_xll.qlCalendarAdvance(Calendar,Q65,"1D","f")</f>
        <v>42061</v>
      </c>
      <c r="R66" s="233">
        <f>_xll.qlInterpolationInterpolate($N$1,Q66,TRUE)</f>
        <v>1.1640810042219426E-3</v>
      </c>
    </row>
    <row r="67" spans="17:18" x14ac:dyDescent="0.2">
      <c r="Q67" s="357">
        <f>_xll.qlCalendarAdvance(Calendar,Q66,"1D","f")</f>
        <v>42062</v>
      </c>
      <c r="R67" s="233">
        <f>_xll.qlInterpolationInterpolate($N$1,Q67,TRUE)</f>
        <v>1.1666006074302494E-3</v>
      </c>
    </row>
    <row r="68" spans="17:18" x14ac:dyDescent="0.2">
      <c r="Q68" s="357">
        <f>_xll.qlCalendarAdvance(Calendar,Q67,"1D","f")</f>
        <v>42065</v>
      </c>
      <c r="R68" s="233">
        <f>_xll.qlInterpolationInterpolate($N$1,Q68,TRUE)</f>
        <v>1.1748684823782961E-3</v>
      </c>
    </row>
    <row r="69" spans="17:18" x14ac:dyDescent="0.2">
      <c r="Q69" s="357">
        <f>_xll.qlCalendarAdvance(Calendar,Q68,"1D","f")</f>
        <v>42066</v>
      </c>
      <c r="R69" s="233">
        <f>_xll.qlInterpolationInterpolate($N$1,Q69,TRUE)</f>
        <v>1.1778186210245696E-3</v>
      </c>
    </row>
    <row r="70" spans="17:18" x14ac:dyDescent="0.2">
      <c r="Q70" s="357">
        <f>_xll.qlCalendarAdvance(Calendar,Q69,"1D","f")</f>
        <v>42067</v>
      </c>
      <c r="R70" s="233">
        <f>_xll.qlInterpolationInterpolate($N$1,Q70,TRUE)</f>
        <v>1.1808447624472472E-3</v>
      </c>
    </row>
    <row r="71" spans="17:18" x14ac:dyDescent="0.2">
      <c r="Q71" s="357">
        <f>_xll.qlCalendarAdvance(Calendar,Q70,"1D","f")</f>
        <v>42068</v>
      </c>
      <c r="R71" s="233">
        <f>_xll.qlInterpolationInterpolate($N$1,Q71,TRUE)</f>
        <v>1.1839342542130931E-3</v>
      </c>
    </row>
    <row r="72" spans="17:18" x14ac:dyDescent="0.2">
      <c r="Q72" s="357">
        <f>_xll.qlCalendarAdvance(Calendar,Q71,"1D","f")</f>
        <v>42069</v>
      </c>
      <c r="R72" s="233">
        <f>_xll.qlInterpolationInterpolate($N$1,Q72,TRUE)</f>
        <v>1.1870744438888723E-3</v>
      </c>
    </row>
    <row r="73" spans="17:18" x14ac:dyDescent="0.2">
      <c r="Q73" s="357">
        <f>_xll.qlCalendarAdvance(Calendar,Q72,"1D","f")</f>
        <v>42072</v>
      </c>
      <c r="R73" s="233">
        <f>_xll.qlInterpolationInterpolate($N$1,Q73,TRUE)</f>
        <v>1.1966726760434573E-3</v>
      </c>
    </row>
    <row r="74" spans="17:18" x14ac:dyDescent="0.2">
      <c r="Q74" s="357">
        <f>_xll.qlCalendarAdvance(Calendar,Q73,"1D","f")</f>
        <v>42073</v>
      </c>
      <c r="R74" s="233">
        <f>_xll.qlInterpolationInterpolate($N$1,Q74,TRUE)</f>
        <v>1.1998891330266175E-3</v>
      </c>
    </row>
    <row r="75" spans="17:18" x14ac:dyDescent="0.2">
      <c r="Q75" s="357">
        <f>_xll.qlCalendarAdvance(Calendar,Q74,"1D","f")</f>
        <v>42074</v>
      </c>
      <c r="R75" s="233">
        <f>_xll.qlInterpolationInterpolate($N$1,Q75,TRUE)</f>
        <v>1.2030930257535349E-3</v>
      </c>
    </row>
    <row r="76" spans="17:18" x14ac:dyDescent="0.2">
      <c r="Q76" s="357">
        <f>_xll.qlCalendarAdvance(Calendar,Q75,"1D","f")</f>
        <v>42075</v>
      </c>
      <c r="R76" s="233">
        <f>_xll.qlInterpolationInterpolate($N$1,Q76,TRUE)</f>
        <v>1.2062717017909742E-3</v>
      </c>
    </row>
    <row r="77" spans="17:18" x14ac:dyDescent="0.2">
      <c r="Q77" s="357">
        <f>_xll.qlCalendarAdvance(Calendar,Q76,"1D","f")</f>
        <v>42076</v>
      </c>
      <c r="R77" s="233">
        <f>_xll.qlInterpolationInterpolate($N$1,Q77,TRUE)</f>
        <v>1.2094125087057004E-3</v>
      </c>
    </row>
    <row r="78" spans="17:18" x14ac:dyDescent="0.2">
      <c r="Q78" s="357">
        <f>_xll.qlCalendarAdvance(Calendar,Q77,"1D","f")</f>
        <v>42079</v>
      </c>
      <c r="R78" s="233">
        <f>_xll.qlInterpolationInterpolate($N$1,Q78,TRUE)</f>
        <v>1.2184811903812472E-3</v>
      </c>
    </row>
    <row r="79" spans="17:18" x14ac:dyDescent="0.2">
      <c r="Q79" s="357">
        <f>_xll.qlCalendarAdvance(Calendar,Q78,"1D","f")</f>
        <v>42080</v>
      </c>
      <c r="R79" s="233">
        <f>_xll.qlInterpolationInterpolate($N$1,Q79,TRUE)</f>
        <v>1.2213439964727684E-3</v>
      </c>
    </row>
    <row r="80" spans="17:18" x14ac:dyDescent="0.2">
      <c r="Q80" s="357">
        <f>_xll.qlCalendarAdvance(Calendar,Q79,"1D","f")</f>
        <v>42081</v>
      </c>
      <c r="R80" s="233">
        <f>_xll.qlInterpolationInterpolate($N$1,Q80,TRUE)</f>
        <v>1.2241056712754001E-3</v>
      </c>
    </row>
    <row r="81" spans="17:18" x14ac:dyDescent="0.2">
      <c r="Q81" s="357">
        <f>_xll.qlCalendarAdvance(Calendar,Q80,"1D","f")</f>
        <v>42082</v>
      </c>
      <c r="R81" s="233">
        <f>_xll.qlInterpolationInterpolate($N$1,Q81,TRUE)</f>
        <v>1.2267535623559076E-3</v>
      </c>
    </row>
    <row r="82" spans="17:18" x14ac:dyDescent="0.2">
      <c r="Q82" s="357">
        <f>_xll.qlCalendarAdvance(Calendar,Q81,"1D","f")</f>
        <v>42083</v>
      </c>
      <c r="R82" s="233">
        <f>_xll.qlInterpolationInterpolate($N$1,Q82,TRUE)</f>
        <v>1.2292750172810552E-3</v>
      </c>
    </row>
    <row r="83" spans="17:18" x14ac:dyDescent="0.2">
      <c r="Q83" s="357">
        <f>_xll.qlCalendarAdvance(Calendar,Q82,"1D","f")</f>
        <v>42086</v>
      </c>
      <c r="R83" s="233">
        <f>_xll.qlInterpolationInterpolate($N$1,Q83,TRUE)</f>
        <v>1.2359542407919873E-3</v>
      </c>
    </row>
    <row r="84" spans="17:18" x14ac:dyDescent="0.2">
      <c r="Q84" s="357">
        <f>_xll.qlCalendarAdvance(Calendar,Q83,"1D","f")</f>
        <v>42087</v>
      </c>
      <c r="R84" s="233">
        <f>_xll.qlInterpolationInterpolate($N$1,Q84,TRUE)</f>
        <v>1.237843426763344E-3</v>
      </c>
    </row>
    <row r="85" spans="17:18" x14ac:dyDescent="0.2">
      <c r="Q85" s="357">
        <f>_xll.qlCalendarAdvance(Calendar,Q84,"1D","f")</f>
        <v>42088</v>
      </c>
      <c r="R85" s="233">
        <f>_xll.qlInterpolationInterpolate($N$1,Q85,TRUE)</f>
        <v>1.2395429144131647E-3</v>
      </c>
    </row>
    <row r="86" spans="17:18" x14ac:dyDescent="0.2">
      <c r="Q86" s="357">
        <f>_xll.qlCalendarAdvance(Calendar,Q85,"1D","f")</f>
        <v>42089</v>
      </c>
      <c r="R86" s="233">
        <f>_xll.qlInterpolationInterpolate($N$1,Q86,TRUE)</f>
        <v>1.2410886614393586E-3</v>
      </c>
    </row>
    <row r="87" spans="17:18" x14ac:dyDescent="0.2">
      <c r="Q87" s="357">
        <f>_xll.qlCalendarAdvance(Calendar,Q86,"1D","f")</f>
        <v>42090</v>
      </c>
      <c r="R87" s="233">
        <f>_xll.qlInterpolationInterpolate($N$1,Q87,TRUE)</f>
        <v>1.2425278532762639E-3</v>
      </c>
    </row>
    <row r="88" spans="17:18" x14ac:dyDescent="0.2">
      <c r="Q88" s="357">
        <f>_xll.qlCalendarAdvance(Calendar,Q87,"1D","f")</f>
        <v>42093</v>
      </c>
      <c r="R88" s="233">
        <f>_xll.qlInterpolationInterpolate($N$1,Q88,TRUE)</f>
        <v>1.2462479893653319E-3</v>
      </c>
    </row>
    <row r="89" spans="17:18" x14ac:dyDescent="0.2">
      <c r="Q89" s="357">
        <f>_xll.qlCalendarAdvance(Calendar,Q88,"1D","f")</f>
        <v>42094</v>
      </c>
      <c r="R89" s="233">
        <f>_xll.qlInterpolationInterpolate($N$1,Q89,TRUE)</f>
        <v>1.2473028521591668E-3</v>
      </c>
    </row>
    <row r="90" spans="17:18" x14ac:dyDescent="0.2">
      <c r="Q90" s="357">
        <f>_xll.qlCalendarAdvance(Calendar,Q89,"1D","f")</f>
        <v>42095</v>
      </c>
      <c r="R90" s="233">
        <f>_xll.qlInterpolationInterpolate($N$1,Q90,TRUE)</f>
        <v>1.2482721056207551E-3</v>
      </c>
    </row>
    <row r="91" spans="17:18" x14ac:dyDescent="0.2">
      <c r="Q91" s="357">
        <f>_xll.qlCalendarAdvance(Calendar,Q90,"1D","f")</f>
        <v>42096</v>
      </c>
      <c r="R91" s="233">
        <f>_xll.qlInterpolationInterpolate($N$1,Q91,TRUE)</f>
        <v>1.2491599389215053E-3</v>
      </c>
    </row>
    <row r="92" spans="17:18" x14ac:dyDescent="0.2">
      <c r="Q92" s="357">
        <f>_xll.qlCalendarAdvance(Calendar,Q91,"1D","f")</f>
        <v>42101</v>
      </c>
      <c r="R92" s="233">
        <f>_xll.qlInterpolationInterpolate($N$1,Q92,TRUE)</f>
        <v>1.2525244240119806E-3</v>
      </c>
    </row>
    <row r="93" spans="17:18" x14ac:dyDescent="0.2">
      <c r="Q93" s="357">
        <f>_xll.qlCalendarAdvance(Calendar,Q92,"1D","f")</f>
        <v>42102</v>
      </c>
      <c r="R93" s="233">
        <f>_xll.qlInterpolationInterpolate($N$1,Q93,TRUE)</f>
        <v>1.2530117089472792E-3</v>
      </c>
    </row>
    <row r="94" spans="17:18" x14ac:dyDescent="0.2">
      <c r="Q94" s="357">
        <f>_xll.qlCalendarAdvance(Calendar,Q93,"1D","f")</f>
        <v>42103</v>
      </c>
      <c r="R94" s="233">
        <f>_xll.qlInterpolationInterpolate($N$1,Q94,TRUE)</f>
        <v>1.2534468979215991E-3</v>
      </c>
    </row>
    <row r="95" spans="17:18" x14ac:dyDescent="0.2">
      <c r="Q95" s="357">
        <f>_xll.qlCalendarAdvance(Calendar,Q94,"1D","f")</f>
        <v>42104</v>
      </c>
      <c r="R95" s="233">
        <f>_xll.qlInterpolationInterpolate($N$1,Q95,TRUE)</f>
        <v>1.2538341801063481E-3</v>
      </c>
    </row>
    <row r="96" spans="17:18" x14ac:dyDescent="0.2">
      <c r="Q96" s="357">
        <f>_xll.qlCalendarAdvance(Calendar,Q95,"1D","f")</f>
        <v>42107</v>
      </c>
      <c r="R96" s="233">
        <f>_xll.qlInterpolationInterpolate($N$1,Q96,TRUE)</f>
        <v>1.2547504776372561E-3</v>
      </c>
    </row>
    <row r="97" spans="17:18" x14ac:dyDescent="0.2">
      <c r="Q97" s="357">
        <f>_xll.qlCalendarAdvance(Calendar,Q96,"1D","f")</f>
        <v>42108</v>
      </c>
      <c r="R97" s="233">
        <f>_xll.qlInterpolationInterpolate($N$1,Q97,TRUE)</f>
        <v>1.2549880243778071E-3</v>
      </c>
    </row>
    <row r="98" spans="17:18" x14ac:dyDescent="0.2">
      <c r="Q98" s="357">
        <f>_xll.qlCalendarAdvance(Calendar,Q97,"1D","f")</f>
        <v>42109</v>
      </c>
      <c r="R98" s="233">
        <f>_xll.qlInterpolationInterpolate($N$1,Q98,TRUE)</f>
        <v>1.2551986101858297E-3</v>
      </c>
    </row>
    <row r="99" spans="17:18" x14ac:dyDescent="0.2">
      <c r="Q99" s="357">
        <f>_xll.qlCalendarAdvance(Calendar,Q98,"1D","f")</f>
        <v>42110</v>
      </c>
      <c r="R99" s="233">
        <f>_xll.qlInterpolationInterpolate($N$1,Q99,TRUE)</f>
        <v>1.2553864242327321E-3</v>
      </c>
    </row>
    <row r="100" spans="17:18" x14ac:dyDescent="0.2">
      <c r="Q100" s="357">
        <f>_xll.qlCalendarAdvance(Calendar,Q99,"1D","f")</f>
        <v>42111</v>
      </c>
      <c r="R100" s="233">
        <f>_xll.qlInterpolationInterpolate($N$1,Q100,TRUE)</f>
        <v>1.2555556556899231E-3</v>
      </c>
    </row>
    <row r="101" spans="17:18" x14ac:dyDescent="0.2">
      <c r="Q101" s="357">
        <f>_xll.qlCalendarAdvance(Calendar,Q100,"1D","f")</f>
        <v>42114</v>
      </c>
      <c r="R101" s="233">
        <f>_xll.qlInterpolationInterpolate($N$1,Q101,TRUE)</f>
        <v>1.2559937462373106E-3</v>
      </c>
    </row>
    <row r="102" spans="17:18" x14ac:dyDescent="0.2">
      <c r="Q102" s="357">
        <f>_xll.qlCalendarAdvance(Calendar,Q101,"1D","f")</f>
        <v>42115</v>
      </c>
      <c r="R102" s="233">
        <f>_xll.qlInterpolationInterpolate($N$1,Q102,TRUE)</f>
        <v>1.2561305390497396E-3</v>
      </c>
    </row>
    <row r="103" spans="17:18" x14ac:dyDescent="0.2">
      <c r="Q103" s="357">
        <f>_xll.qlCalendarAdvance(Calendar,Q102,"1D","f")</f>
        <v>42116</v>
      </c>
      <c r="R103" s="233">
        <f>_xll.qlInterpolationInterpolate($N$1,Q103,TRUE)</f>
        <v>1.2562696951294991E-3</v>
      </c>
    </row>
    <row r="104" spans="17:18" x14ac:dyDescent="0.2">
      <c r="Q104" s="357">
        <f>_xll.qlCalendarAdvance(Calendar,Q103,"1D","f")</f>
        <v>42117</v>
      </c>
      <c r="R104" s="233">
        <f>_xll.qlInterpolationInterpolate($N$1,Q104,TRUE)</f>
        <v>1.2564154036479975E-3</v>
      </c>
    </row>
    <row r="105" spans="17:18" x14ac:dyDescent="0.2">
      <c r="Q105" s="357">
        <f>_xll.qlCalendarAdvance(Calendar,Q104,"1D","f")</f>
        <v>42118</v>
      </c>
      <c r="R105" s="233">
        <f>_xll.qlInterpolationInterpolate($N$1,Q105,TRUE)</f>
        <v>1.2565718537766435E-3</v>
      </c>
    </row>
    <row r="106" spans="17:18" x14ac:dyDescent="0.2">
      <c r="Q106" s="357">
        <f>_xll.qlCalendarAdvance(Calendar,Q105,"1D","f")</f>
        <v>42121</v>
      </c>
      <c r="R106" s="233">
        <f>_xll.qlInterpolationInterpolate($N$1,Q106,TRUE)</f>
        <v>1.2571475455375504E-3</v>
      </c>
    </row>
    <row r="107" spans="17:18" x14ac:dyDescent="0.2">
      <c r="Q107" s="357">
        <f>_xll.qlCalendarAdvance(Calendar,Q106,"1D","f")</f>
        <v>42122</v>
      </c>
      <c r="R107" s="233">
        <f>_xll.qlInterpolationInterpolate($N$1,Q107,TRUE)</f>
        <v>1.2573983457162094E-3</v>
      </c>
    </row>
    <row r="108" spans="17:18" x14ac:dyDescent="0.2">
      <c r="Q108" s="357">
        <f>_xll.qlCalendarAdvance(Calendar,Q107,"1D","f")</f>
        <v>42123</v>
      </c>
      <c r="R108" s="233">
        <f>_xll.qlInterpolationInterpolate($N$1,Q108,TRUE)</f>
        <v>1.2576957358974683E-3</v>
      </c>
    </row>
    <row r="109" spans="17:18" x14ac:dyDescent="0.2">
      <c r="Q109" s="357">
        <f>_xll.qlCalendarAdvance(Calendar,Q108,"1D","f")</f>
        <v>42124</v>
      </c>
      <c r="R109" s="233">
        <f>_xll.qlInterpolationInterpolate($N$1,Q109,TRUE)</f>
        <v>1.2580377833698335E-3</v>
      </c>
    </row>
    <row r="110" spans="17:18" x14ac:dyDescent="0.2">
      <c r="Q110" s="357">
        <f>_xll.qlCalendarAdvance(Calendar,Q109,"1D","f")</f>
        <v>42128</v>
      </c>
      <c r="R110" s="233">
        <f>_xll.qlInterpolationInterpolate($N$1,Q110,TRUE)</f>
        <v>1.259813891940487E-3</v>
      </c>
    </row>
    <row r="111" spans="17:18" x14ac:dyDescent="0.2">
      <c r="Q111" s="357">
        <f>_xll.qlCalendarAdvance(Calendar,Q110,"1D","f")</f>
        <v>42129</v>
      </c>
      <c r="R111" s="233">
        <f>_xll.qlInterpolationInterpolate($N$1,Q111,TRUE)</f>
        <v>1.2603502351959813E-3</v>
      </c>
    </row>
    <row r="112" spans="17:18" x14ac:dyDescent="0.2">
      <c r="Q112" s="357">
        <f>_xll.qlCalendarAdvance(Calendar,Q111,"1D","f")</f>
        <v>42130</v>
      </c>
      <c r="R112" s="233">
        <f>_xll.qlInterpolationInterpolate($N$1,Q112,TRUE)</f>
        <v>1.2609196394736211E-3</v>
      </c>
    </row>
    <row r="113" spans="17:18" x14ac:dyDescent="0.2">
      <c r="Q113" s="357">
        <f>_xll.qlCalendarAdvance(Calendar,Q112,"1D","f")</f>
        <v>42131</v>
      </c>
      <c r="R113" s="233">
        <f>_xll.qlInterpolationInterpolate($N$1,Q113,TRUE)</f>
        <v>1.2615201720619126E-3</v>
      </c>
    </row>
    <row r="114" spans="17:18" x14ac:dyDescent="0.2">
      <c r="Q114" s="357">
        <f>_xll.qlCalendarAdvance(Calendar,Q113,"1D","f")</f>
        <v>42132</v>
      </c>
      <c r="R114" s="233">
        <f>_xll.qlInterpolationInterpolate($N$1,Q114,TRUE)</f>
        <v>1.2621499002493629E-3</v>
      </c>
    </row>
    <row r="115" spans="17:18" x14ac:dyDescent="0.2">
      <c r="Q115" s="357">
        <f>_xll.qlCalendarAdvance(Calendar,Q114,"1D","f")</f>
        <v>42135</v>
      </c>
      <c r="R115" s="233">
        <f>_xll.qlInterpolationInterpolate($N$1,Q115,TRUE)</f>
        <v>1.264194931291729E-3</v>
      </c>
    </row>
    <row r="116" spans="17:18" x14ac:dyDescent="0.2">
      <c r="Q116" s="357">
        <f>_xll.qlCalendarAdvance(Calendar,Q115,"1D","f")</f>
        <v>42136</v>
      </c>
      <c r="R116" s="233">
        <f>_xll.qlInterpolationInterpolate($N$1,Q116,TRUE)</f>
        <v>1.2649221147608782E-3</v>
      </c>
    </row>
    <row r="117" spans="17:18" x14ac:dyDescent="0.2">
      <c r="Q117" s="357">
        <f>_xll.qlCalendarAdvance(Calendar,Q116,"1D","f")</f>
        <v>42137</v>
      </c>
      <c r="R117" s="233">
        <f>_xll.qlInterpolationInterpolate($N$1,Q117,TRUE)</f>
        <v>1.2656688302717185E-3</v>
      </c>
    </row>
    <row r="118" spans="17:18" x14ac:dyDescent="0.2">
      <c r="Q118" s="357">
        <f>_xll.qlCalendarAdvance(Calendar,Q117,"1D","f")</f>
        <v>42138</v>
      </c>
      <c r="R118" s="233">
        <f>_xll.qlInterpolationInterpolate($N$1,Q118,TRUE)</f>
        <v>1.2664331451127562E-3</v>
      </c>
    </row>
    <row r="119" spans="17:18" x14ac:dyDescent="0.2">
      <c r="Q119" s="357">
        <f>_xll.qlCalendarAdvance(Calendar,Q118,"1D","f")</f>
        <v>42139</v>
      </c>
      <c r="R119" s="233">
        <f>_xll.qlInterpolationInterpolate($N$1,Q119,TRUE)</f>
        <v>1.2672131265724982E-3</v>
      </c>
    </row>
    <row r="120" spans="17:18" x14ac:dyDescent="0.2">
      <c r="Q120" s="357">
        <f>_xll.qlCalendarAdvance(Calendar,Q119,"1D","f")</f>
        <v>42142</v>
      </c>
      <c r="R120" s="233">
        <f>_xll.qlInterpolationInterpolate($N$1,Q120,TRUE)</f>
        <v>1.269627743549014E-3</v>
      </c>
    </row>
    <row r="121" spans="17:18" x14ac:dyDescent="0.2">
      <c r="Q121" s="357">
        <f>_xll.qlCalendarAdvance(Calendar,Q120,"1D","f")</f>
        <v>42143</v>
      </c>
      <c r="R121" s="233">
        <f>_xll.qlInterpolationInterpolate($N$1,Q121,TRUE)</f>
        <v>1.2704510643686377E-3</v>
      </c>
    </row>
    <row r="122" spans="17:18" x14ac:dyDescent="0.2">
      <c r="Q122" s="357">
        <f>_xll.qlCalendarAdvance(Calendar,Q121,"1D","f")</f>
        <v>42144</v>
      </c>
      <c r="R122" s="233">
        <f>_xll.qlInterpolationInterpolate($N$1,Q122,TRUE)</f>
        <v>1.2712803882494982E-3</v>
      </c>
    </row>
    <row r="123" spans="17:18" x14ac:dyDescent="0.2">
      <c r="Q123" s="357">
        <f>_xll.qlCalendarAdvance(Calendar,Q122,"1D","f")</f>
        <v>42145</v>
      </c>
      <c r="R123" s="233">
        <f>_xll.qlInterpolationInterpolate($N$1,Q123,TRUE)</f>
        <v>1.2721137824801018E-3</v>
      </c>
    </row>
    <row r="124" spans="17:18" x14ac:dyDescent="0.2">
      <c r="Q124" s="357">
        <f>_xll.qlCalendarAdvance(Calendar,Q123,"1D","f")</f>
        <v>42146</v>
      </c>
      <c r="R124" s="233">
        <f>_xll.qlInterpolationInterpolate($N$1,Q124,TRUE)</f>
        <v>1.2729493143489553E-3</v>
      </c>
    </row>
    <row r="125" spans="17:18" x14ac:dyDescent="0.2">
      <c r="Q125" s="357">
        <f>_xll.qlCalendarAdvance(Calendar,Q124,"1D","f")</f>
        <v>42149</v>
      </c>
      <c r="R125" s="233">
        <f>_xll.qlInterpolationInterpolate($N$1,Q125,TRUE)</f>
        <v>1.2754494086700797E-3</v>
      </c>
    </row>
    <row r="126" spans="17:18" x14ac:dyDescent="0.2">
      <c r="Q126" s="357">
        <f>_xll.qlCalendarAdvance(Calendar,Q125,"1D","f")</f>
        <v>42150</v>
      </c>
      <c r="R126" s="233">
        <f>_xll.qlInterpolationInterpolate($N$1,Q126,TRUE)</f>
        <v>1.2762744917710841E-3</v>
      </c>
    </row>
    <row r="127" spans="17:18" x14ac:dyDescent="0.2">
      <c r="Q127" s="357">
        <f>_xll.qlCalendarAdvance(Calendar,Q126,"1D","f")</f>
        <v>42151</v>
      </c>
      <c r="R127" s="233">
        <f>_xll.qlInterpolationInterpolate($N$1,Q127,TRUE)</f>
        <v>1.2770940157173912E-3</v>
      </c>
    </row>
    <row r="128" spans="17:18" x14ac:dyDescent="0.2">
      <c r="Q128" s="357">
        <f>_xll.qlCalendarAdvance(Calendar,Q127,"1D","f")</f>
        <v>42152</v>
      </c>
      <c r="R128" s="233">
        <f>_xll.qlInterpolationInterpolate($N$1,Q128,TRUE)</f>
        <v>1.2779080145620275E-3</v>
      </c>
    </row>
    <row r="129" spans="17:18" x14ac:dyDescent="0.2">
      <c r="Q129" s="357">
        <f>_xll.qlCalendarAdvance(Calendar,Q128,"1D","f")</f>
        <v>42153</v>
      </c>
      <c r="R129" s="233">
        <f>_xll.qlInterpolationInterpolate($N$1,Q129,TRUE)</f>
        <v>1.2787165223580193E-3</v>
      </c>
    </row>
    <row r="130" spans="17:18" x14ac:dyDescent="0.2">
      <c r="Q130" s="357">
        <f>_xll.qlCalendarAdvance(Calendar,Q129,"1D","f")</f>
        <v>42156</v>
      </c>
      <c r="R130" s="233">
        <f>_xll.qlInterpolationInterpolate($N$1,Q130,TRUE)</f>
        <v>1.2811094399843958E-3</v>
      </c>
    </row>
    <row r="131" spans="17:18" x14ac:dyDescent="0.2">
      <c r="Q131" s="357">
        <f>_xll.qlCalendarAdvance(Calendar,Q130,"1D","f")</f>
        <v>42157</v>
      </c>
      <c r="R131" s="233">
        <f>_xll.qlInterpolationInterpolate($N$1,Q131,TRUE)</f>
        <v>1.2818963241160769E-3</v>
      </c>
    </row>
    <row r="132" spans="17:18" x14ac:dyDescent="0.2">
      <c r="Q132" s="357">
        <f>_xll.qlCalendarAdvance(Calendar,Q131,"1D","f")</f>
        <v>42158</v>
      </c>
      <c r="R132" s="233">
        <f>_xll.qlInterpolationInterpolate($N$1,Q132,TRUE)</f>
        <v>1.2826778874642469E-3</v>
      </c>
    </row>
    <row r="133" spans="17:18" x14ac:dyDescent="0.2">
      <c r="Q133" s="357">
        <f>_xll.qlCalendarAdvance(Calendar,Q132,"1D","f")</f>
        <v>42159</v>
      </c>
      <c r="R133" s="233">
        <f>_xll.qlInterpolationInterpolate($N$1,Q133,TRUE)</f>
        <v>1.2834541640819323E-3</v>
      </c>
    </row>
    <row r="134" spans="17:18" x14ac:dyDescent="0.2">
      <c r="Q134" s="357">
        <f>_xll.qlCalendarAdvance(Calendar,Q133,"1D","f")</f>
        <v>42160</v>
      </c>
      <c r="R134" s="233">
        <f>_xll.qlInterpolationInterpolate($N$1,Q134,TRUE)</f>
        <v>1.2842251880221599E-3</v>
      </c>
    </row>
    <row r="135" spans="17:18" x14ac:dyDescent="0.2">
      <c r="Q135" s="357">
        <f>_xll.qlCalendarAdvance(Calendar,Q134,"1D","f")</f>
        <v>42163</v>
      </c>
      <c r="R135" s="233">
        <f>_xll.qlInterpolationInterpolate($N$1,Q135,TRUE)</f>
        <v>1.2865070843083614E-3</v>
      </c>
    </row>
    <row r="136" spans="17:18" x14ac:dyDescent="0.2">
      <c r="Q136" s="357">
        <f>_xll.qlCalendarAdvance(Calendar,Q135,"1D","f")</f>
        <v>42164</v>
      </c>
      <c r="R136" s="233">
        <f>_xll.qlInterpolationInterpolate($N$1,Q136,TRUE)</f>
        <v>1.2872574380690235E-3</v>
      </c>
    </row>
    <row r="137" spans="17:18" x14ac:dyDescent="0.2">
      <c r="Q137" s="357">
        <f>_xll.qlCalendarAdvance(Calendar,Q136,"1D","f")</f>
        <v>42165</v>
      </c>
      <c r="R137" s="233">
        <f>_xll.qlInterpolationInterpolate($N$1,Q137,TRUE)</f>
        <v>1.2880027094173609E-3</v>
      </c>
    </row>
    <row r="138" spans="17:18" x14ac:dyDescent="0.2">
      <c r="Q138" s="357">
        <f>_xll.qlCalendarAdvance(Calendar,Q137,"1D","f")</f>
        <v>42166</v>
      </c>
      <c r="R138" s="233">
        <f>_xll.qlInterpolationInterpolate($N$1,Q138,TRUE)</f>
        <v>1.2887429324064002E-3</v>
      </c>
    </row>
    <row r="139" spans="17:18" x14ac:dyDescent="0.2">
      <c r="Q139" s="357">
        <f>_xll.qlCalendarAdvance(Calendar,Q138,"1D","f")</f>
        <v>42167</v>
      </c>
      <c r="R139" s="233">
        <f>_xll.qlInterpolationInterpolate($N$1,Q139,TRUE)</f>
        <v>1.2894781410891678E-3</v>
      </c>
    </row>
    <row r="140" spans="17:18" x14ac:dyDescent="0.2">
      <c r="Q140" s="357">
        <f>_xll.qlCalendarAdvance(Calendar,Q139,"1D","f")</f>
        <v>42170</v>
      </c>
      <c r="R140" s="233">
        <f>_xll.qlInterpolationInterpolate($N$1,Q140,TRUE)</f>
        <v>1.2916540218301078E-3</v>
      </c>
    </row>
    <row r="141" spans="17:18" x14ac:dyDescent="0.2">
      <c r="Q141" s="357">
        <f>_xll.qlCalendarAdvance(Calendar,Q140,"1D","f")</f>
        <v>42171</v>
      </c>
      <c r="R141" s="233">
        <f>_xll.qlInterpolationInterpolate($N$1,Q141,TRUE)</f>
        <v>1.2923695138180554E-3</v>
      </c>
    </row>
    <row r="142" spans="17:18" x14ac:dyDescent="0.2">
      <c r="Q142" s="357">
        <f>_xll.qlCalendarAdvance(Calendar,Q141,"1D","f")</f>
        <v>42172</v>
      </c>
      <c r="R142" s="233">
        <f>_xll.qlInterpolationInterpolate($N$1,Q142,TRUE)</f>
        <v>1.2930801617648648E-3</v>
      </c>
    </row>
    <row r="143" spans="17:18" x14ac:dyDescent="0.2">
      <c r="Q143" s="357">
        <f>_xll.qlCalendarAdvance(Calendar,Q142,"1D","f")</f>
        <v>42173</v>
      </c>
      <c r="R143" s="233">
        <f>_xll.qlInterpolationInterpolate($N$1,Q143,TRUE)</f>
        <v>1.2937859997235622E-3</v>
      </c>
    </row>
    <row r="144" spans="17:18" x14ac:dyDescent="0.2">
      <c r="Q144" s="357">
        <f>_xll.qlCalendarAdvance(Calendar,Q143,"1D","f")</f>
        <v>42174</v>
      </c>
      <c r="R144" s="233">
        <f>_xll.qlInterpolationInterpolate($N$1,Q144,TRUE)</f>
        <v>1.2944870617471744E-3</v>
      </c>
    </row>
    <row r="145" spans="17:18" x14ac:dyDescent="0.2">
      <c r="Q145" s="357">
        <f>_xll.qlCalendarAdvance(Calendar,Q144,"1D","f")</f>
        <v>42177</v>
      </c>
      <c r="R145" s="233">
        <f>_xll.qlInterpolationInterpolate($N$1,Q145,TRUE)</f>
        <v>1.2965619327377663E-3</v>
      </c>
    </row>
    <row r="146" spans="17:18" x14ac:dyDescent="0.2">
      <c r="Q146" s="357">
        <f>_xll.qlCalendarAdvance(Calendar,Q145,"1D","f")</f>
        <v>42178</v>
      </c>
      <c r="R146" s="233">
        <f>_xll.qlInterpolationInterpolate($N$1,Q146,TRUE)</f>
        <v>1.2972442315513039E-3</v>
      </c>
    </row>
    <row r="147" spans="17:18" x14ac:dyDescent="0.2">
      <c r="Q147" s="357">
        <f>_xll.qlCalendarAdvance(Calendar,Q146,"1D","f")</f>
        <v>42179</v>
      </c>
      <c r="R147" s="233">
        <f>_xll.qlInterpolationInterpolate($N$1,Q147,TRUE)</f>
        <v>1.2979219246948895E-3</v>
      </c>
    </row>
    <row r="148" spans="17:18" x14ac:dyDescent="0.2">
      <c r="Q148" s="357">
        <f>_xll.qlCalendarAdvance(Calendar,Q147,"1D","f")</f>
        <v>42180</v>
      </c>
      <c r="R148" s="233">
        <f>_xll.qlInterpolationInterpolate($N$1,Q148,TRUE)</f>
        <v>1.2985950462215496E-3</v>
      </c>
    </row>
    <row r="149" spans="17:18" x14ac:dyDescent="0.2">
      <c r="Q149" s="357">
        <f>_xll.qlCalendarAdvance(Calendar,Q148,"1D","f")</f>
        <v>42181</v>
      </c>
      <c r="R149" s="233">
        <f>_xll.qlInterpolationInterpolate($N$1,Q149,TRUE)</f>
        <v>1.2992636301843109E-3</v>
      </c>
    </row>
    <row r="150" spans="17:18" x14ac:dyDescent="0.2">
      <c r="Q150" s="357">
        <f>_xll.qlCalendarAdvance(Calendar,Q149,"1D","f")</f>
        <v>42184</v>
      </c>
      <c r="R150" s="233">
        <f>_xll.qlInterpolationInterpolate($N$1,Q150,TRUE)</f>
        <v>1.3012424972194678E-3</v>
      </c>
    </row>
    <row r="151" spans="17:18" x14ac:dyDescent="0.2">
      <c r="Q151" s="357">
        <f>_xll.qlCalendarAdvance(Calendar,Q150,"1D","f")</f>
        <v>42185</v>
      </c>
      <c r="R151" s="233">
        <f>_xll.qlInterpolationInterpolate($N$1,Q151,TRUE)</f>
        <v>1.3018932714569001E-3</v>
      </c>
    </row>
    <row r="152" spans="17:18" x14ac:dyDescent="0.2">
      <c r="Q152" s="357">
        <f>_xll.qlCalendarAdvance(Calendar,Q151,"1D","f")</f>
        <v>42186</v>
      </c>
      <c r="R152" s="233">
        <f>_xll.qlInterpolationInterpolate($N$1,Q152,TRUE)</f>
        <v>1.3025396783955664E-3</v>
      </c>
    </row>
    <row r="153" spans="17:18" x14ac:dyDescent="0.2">
      <c r="Q153" s="357">
        <f>_xll.qlCalendarAdvance(Calendar,Q152,"1D","f")</f>
        <v>42187</v>
      </c>
      <c r="R153" s="233">
        <f>_xll.qlInterpolationInterpolate($N$1,Q153,TRUE)</f>
        <v>1.3031817520884937E-3</v>
      </c>
    </row>
    <row r="154" spans="17:18" x14ac:dyDescent="0.2">
      <c r="Q154" s="357">
        <f>_xll.qlCalendarAdvance(Calendar,Q153,"1D","f")</f>
        <v>42188</v>
      </c>
      <c r="R154" s="233">
        <f>_xll.qlInterpolationInterpolate($N$1,Q154,TRUE)</f>
        <v>1.3038195265887085E-3</v>
      </c>
    </row>
    <row r="155" spans="17:18" x14ac:dyDescent="0.2">
      <c r="Q155" s="357">
        <f>_xll.qlCalendarAdvance(Calendar,Q154,"1D","f")</f>
        <v>42191</v>
      </c>
      <c r="R155" s="233">
        <f>_xll.qlInterpolationInterpolate($N$1,Q155,TRUE)</f>
        <v>1.3057073954633441E-3</v>
      </c>
    </row>
    <row r="156" spans="17:18" x14ac:dyDescent="0.2">
      <c r="Q156" s="357">
        <f>_xll.qlCalendarAdvance(Calendar,Q155,"1D","f")</f>
        <v>42192</v>
      </c>
      <c r="R156" s="233">
        <f>_xll.qlInterpolationInterpolate($N$1,Q156,TRUE)</f>
        <v>1.3063283137229752E-3</v>
      </c>
    </row>
    <row r="157" spans="17:18" x14ac:dyDescent="0.2">
      <c r="Q157" s="357">
        <f>_xll.qlCalendarAdvance(Calendar,Q156,"1D","f")</f>
        <v>42193</v>
      </c>
      <c r="R157" s="233">
        <f>_xll.qlInterpolationInterpolate($N$1,Q157,TRUE)</f>
        <v>1.3069451030550269E-3</v>
      </c>
    </row>
    <row r="158" spans="17:18" x14ac:dyDescent="0.2">
      <c r="Q158" s="357">
        <f>_xll.qlCalendarAdvance(Calendar,Q157,"1D","f")</f>
        <v>42194</v>
      </c>
      <c r="R158" s="233">
        <f>_xll.qlInterpolationInterpolate($N$1,Q158,TRUE)</f>
        <v>1.3075577975125258E-3</v>
      </c>
    </row>
    <row r="159" spans="17:18" x14ac:dyDescent="0.2">
      <c r="Q159" s="357">
        <f>_xll.qlCalendarAdvance(Calendar,Q158,"1D","f")</f>
        <v>42195</v>
      </c>
      <c r="R159" s="233">
        <f>_xll.qlInterpolationInterpolate($N$1,Q159,TRUE)</f>
        <v>1.3081664311484986E-3</v>
      </c>
    </row>
    <row r="160" spans="17:18" x14ac:dyDescent="0.2">
      <c r="Q160" s="357">
        <f>_xll.qlCalendarAdvance(Calendar,Q159,"1D","f")</f>
        <v>42198</v>
      </c>
      <c r="R160" s="233">
        <f>_xll.qlInterpolationInterpolate($N$1,Q160,TRUE)</f>
        <v>1.3099683076575263E-3</v>
      </c>
    </row>
    <row r="161" spans="17:18" x14ac:dyDescent="0.2">
      <c r="Q161" s="357">
        <f>_xll.qlCalendarAdvance(Calendar,Q160,"1D","f")</f>
        <v>42199</v>
      </c>
      <c r="R161" s="233">
        <f>_xll.qlInterpolationInterpolate($N$1,Q161,TRUE)</f>
        <v>1.3105610385376607E-3</v>
      </c>
    </row>
    <row r="162" spans="17:18" x14ac:dyDescent="0.2">
      <c r="Q162" s="357">
        <f>_xll.qlCalendarAdvance(Calendar,Q161,"1D","f")</f>
        <v>42200</v>
      </c>
      <c r="R162" s="233">
        <f>_xll.qlInterpolationInterpolate($N$1,Q162,TRUE)</f>
        <v>1.311149878861402E-3</v>
      </c>
    </row>
    <row r="163" spans="17:18" x14ac:dyDescent="0.2">
      <c r="Q163" s="357">
        <f>_xll.qlCalendarAdvance(Calendar,Q162,"1D","f")</f>
        <v>42201</v>
      </c>
      <c r="R163" s="233">
        <f>_xll.qlInterpolationInterpolate($N$1,Q163,TRUE)</f>
        <v>1.3117348626817771E-3</v>
      </c>
    </row>
    <row r="164" spans="17:18" x14ac:dyDescent="0.2">
      <c r="Q164" s="357">
        <f>_xll.qlCalendarAdvance(Calendar,Q163,"1D","f")</f>
        <v>42202</v>
      </c>
      <c r="R164" s="233">
        <f>_xll.qlInterpolationInterpolate($N$1,Q164,TRUE)</f>
        <v>1.3123160240518122E-3</v>
      </c>
    </row>
    <row r="165" spans="17:18" x14ac:dyDescent="0.2">
      <c r="Q165" s="357">
        <f>_xll.qlCalendarAdvance(Calendar,Q164,"1D","f")</f>
        <v>42205</v>
      </c>
      <c r="R165" s="233">
        <f>_xll.qlInterpolationInterpolate($N$1,Q165,TRUE)</f>
        <v>1.3140369139901453E-3</v>
      </c>
    </row>
    <row r="166" spans="17:18" x14ac:dyDescent="0.2">
      <c r="Q166" s="357">
        <f>_xll.qlCalendarAdvance(Calendar,Q165,"1D","f")</f>
        <v>42206</v>
      </c>
      <c r="R166" s="233">
        <f>_xll.qlInterpolationInterpolate($N$1,Q166,TRUE)</f>
        <v>1.3146031260890876E-3</v>
      </c>
    </row>
    <row r="167" spans="17:18" x14ac:dyDescent="0.2">
      <c r="Q167" s="357">
        <f>_xll.qlCalendarAdvance(Calendar,Q166,"1D","f")</f>
        <v>42207</v>
      </c>
      <c r="R167" s="233">
        <f>_xll.qlInterpolationInterpolate($N$1,Q167,TRUE)</f>
        <v>1.3151656860028232E-3</v>
      </c>
    </row>
    <row r="168" spans="17:18" x14ac:dyDescent="0.2">
      <c r="Q168" s="357">
        <f>_xll.qlCalendarAdvance(Calendar,Q167,"1D","f")</f>
        <v>42208</v>
      </c>
      <c r="R168" s="233">
        <f>_xll.qlInterpolationInterpolate($N$1,Q168,TRUE)</f>
        <v>1.3157246277843788E-3</v>
      </c>
    </row>
    <row r="169" spans="17:18" x14ac:dyDescent="0.2">
      <c r="Q169" s="357">
        <f>_xll.qlCalendarAdvance(Calendar,Q168,"1D","f")</f>
        <v>42209</v>
      </c>
      <c r="R169" s="233">
        <f>_xll.qlInterpolationInterpolate($N$1,Q169,TRUE)</f>
        <v>1.316279985486781E-3</v>
      </c>
    </row>
    <row r="170" spans="17:18" x14ac:dyDescent="0.2">
      <c r="Q170" s="357">
        <f>_xll.qlCalendarAdvance(Calendar,Q169,"1D","f")</f>
        <v>42212</v>
      </c>
      <c r="R170" s="233">
        <f>_xll.qlInterpolationInterpolate($N$1,Q170,TRUE)</f>
        <v>1.3179248946493327E-3</v>
      </c>
    </row>
    <row r="171" spans="17:18" x14ac:dyDescent="0.2">
      <c r="Q171" s="357">
        <f>_xll.qlCalendarAdvance(Calendar,Q170,"1D","f")</f>
        <v>42213</v>
      </c>
      <c r="R171" s="233">
        <f>_xll.qlInterpolationInterpolate($N$1,Q171,TRUE)</f>
        <v>1.3184662565653876E-3</v>
      </c>
    </row>
    <row r="172" spans="17:18" x14ac:dyDescent="0.2">
      <c r="Q172" s="357">
        <f>_xll.qlCalendarAdvance(Calendar,Q171,"1D","f")</f>
        <v>42214</v>
      </c>
      <c r="R172" s="233">
        <f>_xll.qlInterpolationInterpolate($N$1,Q172,TRUE)</f>
        <v>1.3190042046674218E-3</v>
      </c>
    </row>
    <row r="173" spans="17:18" x14ac:dyDescent="0.2">
      <c r="Q173" s="357">
        <f>_xll.qlCalendarAdvance(Calendar,Q172,"1D","f")</f>
        <v>42215</v>
      </c>
      <c r="R173" s="233">
        <f>_xll.qlInterpolationInterpolate($N$1,Q173,TRUE)</f>
        <v>1.3195387730084622E-3</v>
      </c>
    </row>
    <row r="174" spans="17:18" x14ac:dyDescent="0.2">
      <c r="Q174" s="357">
        <f>_xll.qlCalendarAdvance(Calendar,Q173,"1D","f")</f>
        <v>42216</v>
      </c>
      <c r="R174" s="233">
        <f>_xll.qlInterpolationInterpolate($N$1,Q174,TRUE)</f>
        <v>1.3200699956415357E-3</v>
      </c>
    </row>
    <row r="175" spans="17:18" x14ac:dyDescent="0.2">
      <c r="Q175" s="357">
        <f>_xll.qlCalendarAdvance(Calendar,Q174,"1D","f")</f>
        <v>42219</v>
      </c>
      <c r="R175" s="233">
        <f>_xll.qlInterpolationInterpolate($N$1,Q175,TRUE)</f>
        <v>1.3216439298232199E-3</v>
      </c>
    </row>
    <row r="176" spans="17:18" x14ac:dyDescent="0.2">
      <c r="Q176" s="357">
        <f>_xll.qlCalendarAdvance(Calendar,Q175,"1D","f")</f>
        <v>42220</v>
      </c>
      <c r="R176" s="233">
        <f>_xll.qlInterpolationInterpolate($N$1,Q176,TRUE)</f>
        <v>1.3221621101546913E-3</v>
      </c>
    </row>
    <row r="177" spans="17:18" x14ac:dyDescent="0.2">
      <c r="Q177" s="357">
        <f>_xll.qlCalendarAdvance(Calendar,Q176,"1D","f")</f>
        <v>42221</v>
      </c>
      <c r="R177" s="233">
        <f>_xll.qlInterpolationInterpolate($N$1,Q177,TRUE)</f>
        <v>1.3226771150433288E-3</v>
      </c>
    </row>
    <row r="178" spans="17:18" x14ac:dyDescent="0.2">
      <c r="Q178" s="357">
        <f>_xll.qlCalendarAdvance(Calendar,Q177,"1D","f")</f>
        <v>42222</v>
      </c>
      <c r="R178" s="233">
        <f>_xll.qlInterpolationInterpolate($N$1,Q178,TRUE)</f>
        <v>1.3231889785421589E-3</v>
      </c>
    </row>
    <row r="179" spans="17:18" x14ac:dyDescent="0.2">
      <c r="Q179" s="357">
        <f>_xll.qlCalendarAdvance(Calendar,Q178,"1D","f")</f>
        <v>42223</v>
      </c>
      <c r="R179" s="233">
        <f>_xll.qlInterpolationInterpolate($N$1,Q179,TRUE)</f>
        <v>1.323697734704208E-3</v>
      </c>
    </row>
    <row r="180" spans="17:18" x14ac:dyDescent="0.2">
      <c r="Q180" s="357">
        <f>_xll.qlCalendarAdvance(Calendar,Q179,"1D","f")</f>
        <v>42226</v>
      </c>
      <c r="R180" s="233">
        <f>_xll.qlInterpolationInterpolate($N$1,Q180,TRUE)</f>
        <v>1.3252056996999381E-3</v>
      </c>
    </row>
    <row r="181" spans="17:18" x14ac:dyDescent="0.2">
      <c r="Q181" s="357">
        <f>_xll.qlCalendarAdvance(Calendar,Q180,"1D","f")</f>
        <v>42227</v>
      </c>
      <c r="R181" s="233">
        <f>_xll.qlInterpolationInterpolate($N$1,Q181,TRUE)</f>
        <v>1.3257023670451306E-3</v>
      </c>
    </row>
    <row r="182" spans="17:18" x14ac:dyDescent="0.2">
      <c r="Q182" s="357">
        <f>_xll.qlCalendarAdvance(Calendar,Q181,"1D","f")</f>
        <v>42228</v>
      </c>
      <c r="R182" s="233">
        <f>_xll.qlInterpolationInterpolate($N$1,Q182,TRUE)</f>
        <v>1.3261960973186757E-3</v>
      </c>
    </row>
    <row r="183" spans="17:18" x14ac:dyDescent="0.2">
      <c r="Q183" s="357">
        <f>_xll.qlCalendarAdvance(Calendar,Q182,"1D","f")</f>
        <v>42229</v>
      </c>
      <c r="R183" s="233">
        <f>_xll.qlInterpolationInterpolate($N$1,Q183,TRUE)</f>
        <v>1.3266869245735996E-3</v>
      </c>
    </row>
    <row r="184" spans="17:18" x14ac:dyDescent="0.2">
      <c r="Q184" s="357">
        <f>_xll.qlCalendarAdvance(Calendar,Q183,"1D","f")</f>
        <v>42230</v>
      </c>
      <c r="R184" s="233">
        <f>_xll.qlInterpolationInterpolate($N$1,Q184,TRUE)</f>
        <v>1.3271748828629292E-3</v>
      </c>
    </row>
    <row r="185" spans="17:18" x14ac:dyDescent="0.2">
      <c r="Q185" s="357">
        <f>_xll.qlCalendarAdvance(Calendar,Q184,"1D","f")</f>
        <v>42233</v>
      </c>
      <c r="R185" s="233">
        <f>_xll.qlInterpolationInterpolate($N$1,Q185,TRUE)</f>
        <v>1.3286218844676182E-3</v>
      </c>
    </row>
    <row r="186" spans="17:18" x14ac:dyDescent="0.2">
      <c r="Q186" s="357">
        <f>_xll.qlCalendarAdvance(Calendar,Q185,"1D","f")</f>
        <v>42234</v>
      </c>
      <c r="R186" s="233">
        <f>_xll.qlInterpolationInterpolate($N$1,Q186,TRUE)</f>
        <v>1.3290987074248365E-3</v>
      </c>
    </row>
    <row r="187" spans="17:18" x14ac:dyDescent="0.2">
      <c r="Q187" s="357">
        <f>_xll.qlCalendarAdvance(Calendar,Q186,"1D","f")</f>
        <v>42235</v>
      </c>
      <c r="R187" s="233">
        <f>_xll.qlInterpolationInterpolate($N$1,Q187,TRUE)</f>
        <v>1.3295728316815936E-3</v>
      </c>
    </row>
    <row r="188" spans="17:18" x14ac:dyDescent="0.2">
      <c r="Q188" s="357">
        <f>_xll.qlCalendarAdvance(Calendar,Q187,"1D","f")</f>
        <v>42236</v>
      </c>
      <c r="R188" s="233">
        <f>_xll.qlInterpolationInterpolate($N$1,Q188,TRUE)</f>
        <v>1.3300442912909159E-3</v>
      </c>
    </row>
    <row r="189" spans="17:18" x14ac:dyDescent="0.2">
      <c r="Q189" s="357">
        <f>_xll.qlCalendarAdvance(Calendar,Q188,"1D","f")</f>
        <v>42237</v>
      </c>
      <c r="R189" s="233">
        <f>_xll.qlInterpolationInterpolate($N$1,Q189,TRUE)</f>
        <v>1.3305131203058304E-3</v>
      </c>
    </row>
    <row r="190" spans="17:18" x14ac:dyDescent="0.2">
      <c r="Q190" s="357">
        <f>_xll.qlCalendarAdvance(Calendar,Q189,"1D","f")</f>
        <v>42240</v>
      </c>
      <c r="R190" s="233">
        <f>_xll.qlInterpolationInterpolate($N$1,Q190,TRUE)</f>
        <v>1.3319041643143916E-3</v>
      </c>
    </row>
    <row r="191" spans="17:18" x14ac:dyDescent="0.2">
      <c r="Q191" s="357">
        <f>_xll.qlCalendarAdvance(Calendar,Q190,"1D","f")</f>
        <v>42241</v>
      </c>
      <c r="R191" s="233">
        <f>_xll.qlInterpolationInterpolate($N$1,Q191,TRUE)</f>
        <v>1.3323628114819402E-3</v>
      </c>
    </row>
    <row r="192" spans="17:18" x14ac:dyDescent="0.2">
      <c r="Q192" s="357">
        <f>_xll.qlCalendarAdvance(Calendar,Q191,"1D","f")</f>
        <v>42242</v>
      </c>
      <c r="R192" s="233">
        <f>_xll.qlInterpolationInterpolate($N$1,Q192,TRUE)</f>
        <v>1.3328189998479179E-3</v>
      </c>
    </row>
    <row r="193" spans="17:18" x14ac:dyDescent="0.2">
      <c r="Q193" s="357">
        <f>_xll.qlCalendarAdvance(Calendar,Q192,"1D","f")</f>
        <v>42243</v>
      </c>
      <c r="R193" s="233">
        <f>_xll.qlInterpolationInterpolate($N$1,Q193,TRUE)</f>
        <v>1.3332727711038719E-3</v>
      </c>
    </row>
    <row r="194" spans="17:18" x14ac:dyDescent="0.2">
      <c r="Q194" s="357">
        <f>_xll.qlCalendarAdvance(Calendar,Q193,"1D","f")</f>
        <v>42244</v>
      </c>
      <c r="R194" s="233">
        <f>_xll.qlInterpolationInterpolate($N$1,Q194,TRUE)</f>
        <v>1.3337241684690537E-3</v>
      </c>
    </row>
    <row r="195" spans="17:18" x14ac:dyDescent="0.2">
      <c r="Q195" s="357">
        <f>_xll.qlCalendarAdvance(Calendar,Q194,"1D","f")</f>
        <v>42247</v>
      </c>
      <c r="R195" s="233">
        <f>_xll.qlInterpolationInterpolate($N$1,Q195,TRUE)</f>
        <v>1.3350645494124777E-3</v>
      </c>
    </row>
    <row r="196" spans="17:18" x14ac:dyDescent="0.2">
      <c r="Q196" s="357">
        <f>_xll.qlCalendarAdvance(Calendar,Q195,"1D","f")</f>
        <v>42248</v>
      </c>
      <c r="R196" s="233">
        <f>_xll.qlInterpolationInterpolate($N$1,Q196,TRUE)</f>
        <v>1.3355068834070831E-3</v>
      </c>
    </row>
    <row r="197" spans="17:18" x14ac:dyDescent="0.2">
      <c r="Q197" s="357">
        <f>_xll.qlCalendarAdvance(Calendar,Q196,"1D","f")</f>
        <v>42249</v>
      </c>
      <c r="R197" s="233">
        <f>_xll.qlInterpolationInterpolate($N$1,Q197,TRUE)</f>
        <v>1.3359470596071724E-3</v>
      </c>
    </row>
    <row r="198" spans="17:18" x14ac:dyDescent="0.2">
      <c r="Q198" s="357">
        <f>_xll.qlCalendarAdvance(Calendar,Q197,"1D","f")</f>
        <v>42250</v>
      </c>
      <c r="R198" s="233">
        <f>_xll.qlInterpolationInterpolate($N$1,Q198,TRUE)</f>
        <v>1.3363851212319971E-3</v>
      </c>
    </row>
    <row r="199" spans="17:18" x14ac:dyDescent="0.2">
      <c r="Q199" s="357">
        <f>_xll.qlCalendarAdvance(Calendar,Q198,"1D","f")</f>
        <v>42251</v>
      </c>
      <c r="R199" s="233">
        <f>_xll.qlInterpolationInterpolate($N$1,Q199,TRUE)</f>
        <v>1.3368211115008086E-3</v>
      </c>
    </row>
    <row r="200" spans="17:18" x14ac:dyDescent="0.2">
      <c r="Q200" s="357">
        <f>_xll.qlCalendarAdvance(Calendar,Q199,"1D","f")</f>
        <v>42254</v>
      </c>
      <c r="R200" s="233">
        <f>_xll.qlInterpolationInterpolate($N$1,Q200,TRUE)</f>
        <v>1.338117086363676E-3</v>
      </c>
    </row>
    <row r="201" spans="17:18" x14ac:dyDescent="0.2">
      <c r="Q201" s="357">
        <f>_xll.qlCalendarAdvance(Calendar,Q200,"1D","f")</f>
        <v>42255</v>
      </c>
      <c r="R201" s="233">
        <f>_xll.qlInterpolationInterpolate($N$1,Q201,TRUE)</f>
        <v>1.3385452234009468E-3</v>
      </c>
    </row>
    <row r="202" spans="17:18" x14ac:dyDescent="0.2">
      <c r="Q202" s="357">
        <f>_xll.qlCalendarAdvance(Calendar,Q201,"1D","f")</f>
        <v>42256</v>
      </c>
      <c r="R202" s="233">
        <f>_xll.qlInterpolationInterpolate($N$1,Q202,TRUE)</f>
        <v>1.3389715051784609E-3</v>
      </c>
    </row>
    <row r="203" spans="17:18" x14ac:dyDescent="0.2">
      <c r="Q203" s="357">
        <f>_xll.qlCalendarAdvance(Calendar,Q202,"1D","f")</f>
        <v>42257</v>
      </c>
      <c r="R203" s="233">
        <f>_xll.qlInterpolationInterpolate($N$1,Q203,TRUE)</f>
        <v>1.3393959749154695E-3</v>
      </c>
    </row>
    <row r="204" spans="17:18" x14ac:dyDescent="0.2">
      <c r="Q204" s="357">
        <f>_xll.qlCalendarAdvance(Calendar,Q203,"1D","f")</f>
        <v>42258</v>
      </c>
      <c r="R204" s="233">
        <f>_xll.qlInterpolationInterpolate($N$1,Q204,TRUE)</f>
        <v>1.3398186758312237E-3</v>
      </c>
    </row>
    <row r="205" spans="17:18" x14ac:dyDescent="0.2">
      <c r="Q205" s="357">
        <f>_xll.qlCalendarAdvance(Calendar,Q204,"1D","f")</f>
        <v>42261</v>
      </c>
      <c r="R205" s="233">
        <f>_xll.qlInterpolationInterpolate($N$1,Q205,TRUE)</f>
        <v>1.3410765978434734E-3</v>
      </c>
    </row>
    <row r="206" spans="17:18" x14ac:dyDescent="0.2">
      <c r="Q206" s="357">
        <f>_xll.qlCalendarAdvance(Calendar,Q205,"1D","f")</f>
        <v>42262</v>
      </c>
      <c r="R206" s="233">
        <f>_xll.qlInterpolationInterpolate($N$1,Q206,TRUE)</f>
        <v>1.3414926556667233E-3</v>
      </c>
    </row>
    <row r="207" spans="17:18" x14ac:dyDescent="0.2">
      <c r="Q207" s="357">
        <f>_xll.qlCalendarAdvance(Calendar,Q206,"1D","f")</f>
        <v>42263</v>
      </c>
      <c r="R207" s="233">
        <f>_xll.qlInterpolationInterpolate($N$1,Q207,TRUE)</f>
        <v>1.3419071607649752E-3</v>
      </c>
    </row>
    <row r="208" spans="17:18" x14ac:dyDescent="0.2">
      <c r="Q208" s="357">
        <f>_xll.qlCalendarAdvance(Calendar,Q207,"1D","f")</f>
        <v>42264</v>
      </c>
      <c r="R208" s="233">
        <f>_xll.qlInterpolationInterpolate($N$1,Q208,TRUE)</f>
        <v>1.3423201563574807E-3</v>
      </c>
    </row>
    <row r="209" spans="17:18" x14ac:dyDescent="0.2">
      <c r="Q209" s="357">
        <f>_xll.qlCalendarAdvance(Calendar,Q208,"1D","f")</f>
        <v>42265</v>
      </c>
      <c r="R209" s="233">
        <f>_xll.qlInterpolationInterpolate($N$1,Q209,TRUE)</f>
        <v>1.3427316856634908E-3</v>
      </c>
    </row>
    <row r="210" spans="17:18" x14ac:dyDescent="0.2">
      <c r="Q210" s="357">
        <f>_xll.qlCalendarAdvance(Calendar,Q209,"1D","f")</f>
        <v>42268</v>
      </c>
      <c r="R210" s="233">
        <f>_xll.qlInterpolationInterpolate($N$1,Q210,TRUE)</f>
        <v>1.3439579080550621E-3</v>
      </c>
    </row>
    <row r="211" spans="17:18" x14ac:dyDescent="0.2">
      <c r="Q211" s="357">
        <f>_xll.qlCalendarAdvance(Calendar,Q210,"1D","f")</f>
        <v>42269</v>
      </c>
      <c r="R211" s="233">
        <f>_xll.qlInterpolationInterpolate($N$1,Q211,TRUE)</f>
        <v>1.3443640044076041E-3</v>
      </c>
    </row>
    <row r="212" spans="17:18" x14ac:dyDescent="0.2">
      <c r="Q212" s="357">
        <f>_xll.qlCalendarAdvance(Calendar,Q211,"1D","f")</f>
        <v>42270</v>
      </c>
      <c r="R212" s="233">
        <f>_xll.qlInterpolationInterpolate($N$1,Q212,TRUE)</f>
        <v>1.3447688505699069E-3</v>
      </c>
    </row>
    <row r="213" spans="17:18" x14ac:dyDescent="0.2">
      <c r="Q213" s="357">
        <f>_xll.qlCalendarAdvance(Calendar,Q212,"1D","f")</f>
        <v>42271</v>
      </c>
      <c r="R213" s="233">
        <f>_xll.qlInterpolationInterpolate($N$1,Q213,TRUE)</f>
        <v>1.3451724897612222E-3</v>
      </c>
    </row>
    <row r="214" spans="17:18" x14ac:dyDescent="0.2">
      <c r="Q214" s="357">
        <f>_xll.qlCalendarAdvance(Calendar,Q213,"1D","f")</f>
        <v>42272</v>
      </c>
      <c r="R214" s="233">
        <f>_xll.qlInterpolationInterpolate($N$1,Q214,TRUE)</f>
        <v>1.3455749652008014E-3</v>
      </c>
    </row>
    <row r="215" spans="17:18" x14ac:dyDescent="0.2">
      <c r="Q215" s="357">
        <f>_xll.qlCalendarAdvance(Calendar,Q214,"1D","f")</f>
        <v>42275</v>
      </c>
      <c r="R215" s="233">
        <f>_xll.qlInterpolationInterpolate($N$1,Q215,TRUE)</f>
        <v>1.3467758412016339E-3</v>
      </c>
    </row>
    <row r="216" spans="17:18" x14ac:dyDescent="0.2">
      <c r="Q216" s="357">
        <f>_xll.qlCalendarAdvance(Calendar,Q215,"1D","f")</f>
        <v>42276</v>
      </c>
      <c r="R216" s="233">
        <f>_xll.qlInterpolationInterpolate($N$1,Q216,TRUE)</f>
        <v>1.3471740938267808E-3</v>
      </c>
    </row>
    <row r="217" spans="17:18" x14ac:dyDescent="0.2">
      <c r="Q217" s="357">
        <f>_xll.qlCalendarAdvance(Calendar,Q216,"1D","f")</f>
        <v>42277</v>
      </c>
      <c r="R217" s="233">
        <f>_xll.qlInterpolationInterpolate($N$1,Q217,TRUE)</f>
        <v>1.3475713987964478E-3</v>
      </c>
    </row>
    <row r="218" spans="17:18" x14ac:dyDescent="0.2">
      <c r="Q218" s="357">
        <f>_xll.qlCalendarAdvance(Calendar,Q217,"1D","f")</f>
        <v>42278</v>
      </c>
      <c r="R218" s="233">
        <f>_xll.qlInterpolationInterpolate($N$1,Q218,TRUE)</f>
        <v>1.3479677993298862E-3</v>
      </c>
    </row>
    <row r="219" spans="17:18" x14ac:dyDescent="0.2">
      <c r="Q219" s="357">
        <f>_xll.qlCalendarAdvance(Calendar,Q218,"1D","f")</f>
        <v>42279</v>
      </c>
      <c r="R219" s="233">
        <f>_xll.qlInterpolationInterpolate($N$1,Q219,TRUE)</f>
        <v>1.3483633386463473E-3</v>
      </c>
    </row>
    <row r="220" spans="17:18" x14ac:dyDescent="0.2">
      <c r="Q220" s="357">
        <f>_xll.qlCalendarAdvance(Calendar,Q219,"1D","f")</f>
        <v>42282</v>
      </c>
      <c r="R220" s="233">
        <f>_xll.qlInterpolationInterpolate($N$1,Q220,TRUE)</f>
        <v>1.3495452214863802E-3</v>
      </c>
    </row>
    <row r="221" spans="17:18" x14ac:dyDescent="0.2">
      <c r="Q221" s="357">
        <f>_xll.qlCalendarAdvance(Calendar,Q220,"1D","f")</f>
        <v>42283</v>
      </c>
      <c r="R221" s="233">
        <f>_xll.qlInterpolationInterpolate($N$1,Q221,TRUE)</f>
        <v>1.3499377481274452E-3</v>
      </c>
    </row>
    <row r="222" spans="17:18" x14ac:dyDescent="0.2">
      <c r="Q222" s="357">
        <f>_xll.qlCalendarAdvance(Calendar,Q221,"1D","f")</f>
        <v>42284</v>
      </c>
      <c r="R222" s="233">
        <f>_xll.qlInterpolationInterpolate($N$1,Q222,TRUE)</f>
        <v>1.3503296296477894E-3</v>
      </c>
    </row>
    <row r="223" spans="17:18" x14ac:dyDescent="0.2">
      <c r="Q223" s="357">
        <f>_xll.qlCalendarAdvance(Calendar,Q222,"1D","f")</f>
        <v>42285</v>
      </c>
      <c r="R223" s="233">
        <f>_xll.qlInterpolationInterpolate($N$1,Q223,TRUE)</f>
        <v>1.350720909266664E-3</v>
      </c>
    </row>
    <row r="224" spans="17:18" x14ac:dyDescent="0.2">
      <c r="Q224" s="357">
        <f>_xll.qlCalendarAdvance(Calendar,Q223,"1D","f")</f>
        <v>42286</v>
      </c>
      <c r="R224" s="233">
        <f>_xll.qlInterpolationInterpolate($N$1,Q224,TRUE)</f>
        <v>1.3511116302033204E-3</v>
      </c>
    </row>
    <row r="225" spans="17:18" x14ac:dyDescent="0.2">
      <c r="Q225" s="357">
        <f>_xll.qlCalendarAdvance(Calendar,Q224,"1D","f")</f>
        <v>42289</v>
      </c>
      <c r="R225" s="233">
        <f>_xll.qlInterpolationInterpolate($N$1,Q225,TRUE)</f>
        <v>1.3522808731124929E-3</v>
      </c>
    </row>
    <row r="226" spans="17:18" x14ac:dyDescent="0.2">
      <c r="Q226" s="357">
        <f>_xll.qlCalendarAdvance(Calendar,Q225,"1D","f")</f>
        <v>42290</v>
      </c>
      <c r="R226" s="233">
        <f>_xll.qlInterpolationInterpolate($N$1,Q226,TRUE)</f>
        <v>1.3526697915127893E-3</v>
      </c>
    </row>
    <row r="227" spans="17:18" x14ac:dyDescent="0.2">
      <c r="Q227" s="357">
        <f>_xll.qlCalendarAdvance(Calendar,Q226,"1D","f")</f>
        <v>42291</v>
      </c>
      <c r="R227" s="233">
        <f>_xll.qlInterpolationInterpolate($N$1,Q227,TRUE)</f>
        <v>1.3530583673271237E-3</v>
      </c>
    </row>
    <row r="228" spans="17:18" x14ac:dyDescent="0.2">
      <c r="Q228" s="357">
        <f>_xll.qlCalendarAdvance(Calendar,Q227,"1D","f")</f>
        <v>42292</v>
      </c>
      <c r="R228" s="233">
        <f>_xll.qlInterpolationInterpolate($N$1,Q228,TRUE)</f>
        <v>1.3534466437747476E-3</v>
      </c>
    </row>
    <row r="229" spans="17:18" x14ac:dyDescent="0.2">
      <c r="Q229" s="357">
        <f>_xll.qlCalendarAdvance(Calendar,Q228,"1D","f")</f>
        <v>42293</v>
      </c>
      <c r="R229" s="233">
        <f>_xll.qlInterpolationInterpolate($N$1,Q229,TRUE)</f>
        <v>1.3538346640749122E-3</v>
      </c>
    </row>
    <row r="230" spans="17:18" x14ac:dyDescent="0.2">
      <c r="Q230" s="357">
        <f>_xll.qlCalendarAdvance(Calendar,Q229,"1D","f")</f>
        <v>42296</v>
      </c>
      <c r="R230" s="233">
        <f>_xll.qlInterpolationInterpolate($N$1,Q230,TRUE)</f>
        <v>1.3549976202831637E-3</v>
      </c>
    </row>
    <row r="231" spans="17:18" x14ac:dyDescent="0.2">
      <c r="Q231" s="357">
        <f>_xll.qlCalendarAdvance(Calendar,Q230,"1D","f")</f>
        <v>42297</v>
      </c>
      <c r="R231" s="233">
        <f>_xll.qlInterpolationInterpolate($N$1,Q231,TRUE)</f>
        <v>1.3553850481860044E-3</v>
      </c>
    </row>
    <row r="232" spans="17:18" x14ac:dyDescent="0.2">
      <c r="Q232" s="357">
        <f>_xll.qlCalendarAdvance(Calendar,Q231,"1D","f")</f>
        <v>42298</v>
      </c>
      <c r="R232" s="233">
        <f>_xll.qlInterpolationInterpolate($N$1,Q232,TRUE)</f>
        <v>1.3557724360376421E-3</v>
      </c>
    </row>
    <row r="233" spans="17:18" x14ac:dyDescent="0.2">
      <c r="Q233" s="357">
        <f>_xll.qlCalendarAdvance(Calendar,Q232,"1D","f")</f>
        <v>42299</v>
      </c>
      <c r="R233" s="233">
        <f>_xll.qlInterpolationInterpolate($N$1,Q233,TRUE)</f>
        <v>1.3561598270573284E-3</v>
      </c>
    </row>
    <row r="234" spans="17:18" x14ac:dyDescent="0.2">
      <c r="Q234" s="357">
        <f>_xll.qlCalendarAdvance(Calendar,Q233,"1D","f")</f>
        <v>42300</v>
      </c>
      <c r="R234" s="233">
        <f>_xll.qlInterpolationInterpolate($N$1,Q234,TRUE)</f>
        <v>1.3565472644643146E-3</v>
      </c>
    </row>
    <row r="235" spans="17:18" x14ac:dyDescent="0.2">
      <c r="Q235" s="357">
        <f>_xll.qlCalendarAdvance(Calendar,Q234,"1D","f")</f>
        <v>42303</v>
      </c>
      <c r="R235" s="233">
        <f>_xll.qlInterpolationInterpolate($N$1,Q235,TRUE)</f>
        <v>1.3577102872015844E-3</v>
      </c>
    </row>
    <row r="236" spans="17:18" x14ac:dyDescent="0.2">
      <c r="Q236" s="357">
        <f>_xll.qlCalendarAdvance(Calendar,Q235,"1D","f")</f>
        <v>42304</v>
      </c>
      <c r="R236" s="233">
        <f>_xll.qlInterpolationInterpolate($N$1,Q236,TRUE)</f>
        <v>1.3580983423502825E-3</v>
      </c>
    </row>
    <row r="237" spans="17:18" x14ac:dyDescent="0.2">
      <c r="Q237" s="357">
        <f>_xll.qlCalendarAdvance(Calendar,Q236,"1D","f")</f>
        <v>42305</v>
      </c>
      <c r="R237" s="233">
        <f>_xll.qlInterpolationInterpolate($N$1,Q237,TRUE)</f>
        <v>1.3584866599825368E-3</v>
      </c>
    </row>
    <row r="238" spans="17:18" x14ac:dyDescent="0.2">
      <c r="Q238" s="357">
        <f>_xll.qlCalendarAdvance(Calendar,Q237,"1D","f")</f>
        <v>42306</v>
      </c>
      <c r="R238" s="233">
        <f>_xll.qlInterpolationInterpolate($N$1,Q238,TRUE)</f>
        <v>1.3588752833175986E-3</v>
      </c>
    </row>
    <row r="239" spans="17:18" x14ac:dyDescent="0.2">
      <c r="Q239" s="357">
        <f>_xll.qlCalendarAdvance(Calendar,Q238,"1D","f")</f>
        <v>42307</v>
      </c>
      <c r="R239" s="233">
        <f>_xll.qlInterpolationInterpolate($N$1,Q239,TRUE)</f>
        <v>1.3592642555747192E-3</v>
      </c>
    </row>
    <row r="240" spans="17:18" x14ac:dyDescent="0.2">
      <c r="Q240" s="357">
        <f>_xll.qlCalendarAdvance(Calendar,Q239,"1D","f")</f>
        <v>42310</v>
      </c>
      <c r="R240" s="233">
        <f>_xll.qlInterpolationInterpolate($N$1,Q240,TRUE)</f>
        <v>1.3604336980709466E-3</v>
      </c>
    </row>
    <row r="241" spans="17:18" x14ac:dyDescent="0.2">
      <c r="Q241" s="357">
        <f>_xll.qlCalendarAdvance(Calendar,Q240,"1D","f")</f>
        <v>42311</v>
      </c>
      <c r="R241" s="233">
        <f>_xll.qlInterpolationInterpolate($N$1,Q241,TRUE)</f>
        <v>1.3608244982088152E-3</v>
      </c>
    </row>
    <row r="242" spans="17:18" x14ac:dyDescent="0.2">
      <c r="Q242" s="357">
        <f>_xll.qlCalendarAdvance(Calendar,Q241,"1D","f")</f>
        <v>42312</v>
      </c>
      <c r="R242" s="233">
        <f>_xll.qlInterpolationInterpolate($N$1,Q242,TRUE)</f>
        <v>1.3612158633649991E-3</v>
      </c>
    </row>
    <row r="243" spans="17:18" x14ac:dyDescent="0.2">
      <c r="Q243" s="357">
        <f>_xll.qlCalendarAdvance(Calendar,Q242,"1D","f")</f>
        <v>42313</v>
      </c>
      <c r="R243" s="233">
        <f>_xll.qlInterpolationInterpolate($N$1,Q243,TRUE)</f>
        <v>1.3616078367587495E-3</v>
      </c>
    </row>
    <row r="244" spans="17:18" x14ac:dyDescent="0.2">
      <c r="Q244" s="357">
        <f>_xll.qlCalendarAdvance(Calendar,Q243,"1D","f")</f>
        <v>42314</v>
      </c>
      <c r="R244" s="233">
        <f>_xll.qlInterpolationInterpolate($N$1,Q244,TRUE)</f>
        <v>1.3620004616093178E-3</v>
      </c>
    </row>
    <row r="245" spans="17:18" x14ac:dyDescent="0.2">
      <c r="Q245" s="357">
        <f>_xll.qlCalendarAdvance(Calendar,Q244,"1D","f")</f>
        <v>42317</v>
      </c>
      <c r="R245" s="233">
        <f>_xll.qlInterpolationInterpolate($N$1,Q245,TRUE)</f>
        <v>1.363182677094442E-3</v>
      </c>
    </row>
    <row r="246" spans="17:18" x14ac:dyDescent="0.2">
      <c r="Q246" s="357">
        <f>_xll.qlCalendarAdvance(Calendar,Q245,"1D","f")</f>
        <v>42318</v>
      </c>
      <c r="R246" s="233">
        <f>_xll.qlInterpolationInterpolate($N$1,Q246,TRUE)</f>
        <v>1.3635783399647944E-3</v>
      </c>
    </row>
    <row r="247" spans="17:18" x14ac:dyDescent="0.2">
      <c r="Q247" s="357">
        <f>_xll.qlCalendarAdvance(Calendar,Q246,"1D","f")</f>
        <v>42319</v>
      </c>
      <c r="R247" s="233">
        <f>_xll.qlInterpolationInterpolate($N$1,Q247,TRUE)</f>
        <v>1.3639748703882209E-3</v>
      </c>
    </row>
    <row r="248" spans="17:18" x14ac:dyDescent="0.2">
      <c r="Q248" s="357">
        <f>_xll.qlCalendarAdvance(Calendar,Q247,"1D","f")</f>
        <v>42320</v>
      </c>
      <c r="R248" s="233">
        <f>_xll.qlInterpolationInterpolate($N$1,Q248,TRUE)</f>
        <v>1.364372311583973E-3</v>
      </c>
    </row>
    <row r="249" spans="17:18" x14ac:dyDescent="0.2">
      <c r="Q249" s="357">
        <f>_xll.qlCalendarAdvance(Calendar,Q248,"1D","f")</f>
        <v>42321</v>
      </c>
      <c r="R249" s="233">
        <f>_xll.qlInterpolationInterpolate($N$1,Q249,TRUE)</f>
        <v>1.364770706771302E-3</v>
      </c>
    </row>
    <row r="250" spans="17:18" x14ac:dyDescent="0.2">
      <c r="Q250" s="357">
        <f>_xll.qlCalendarAdvance(Calendar,Q249,"1D","f")</f>
        <v>42324</v>
      </c>
      <c r="R250" s="233">
        <f>_xll.qlInterpolationInterpolate($N$1,Q250,TRUE)</f>
        <v>1.3659720484752625E-3</v>
      </c>
    </row>
    <row r="251" spans="17:18" x14ac:dyDescent="0.2">
      <c r="Q251" s="357">
        <f>_xll.qlCalendarAdvance(Calendar,Q250,"1D","f")</f>
        <v>42325</v>
      </c>
      <c r="R251" s="233">
        <f>_xll.qlInterpolationInterpolate($N$1,Q251,TRUE)</f>
        <v>1.3663746918214116E-3</v>
      </c>
    </row>
    <row r="252" spans="17:18" x14ac:dyDescent="0.2">
      <c r="Q252" s="357">
        <f>_xll.qlCalendarAdvance(Calendar,Q251,"1D","f")</f>
        <v>42326</v>
      </c>
      <c r="R252" s="233">
        <f>_xll.qlInterpolationInterpolate($N$1,Q252,TRUE)</f>
        <v>1.3667785052553941E-3</v>
      </c>
    </row>
    <row r="253" spans="17:18" x14ac:dyDescent="0.2">
      <c r="Q253" s="357">
        <f>_xll.qlCalendarAdvance(Calendar,Q252,"1D","f")</f>
        <v>42327</v>
      </c>
      <c r="R253" s="233">
        <f>_xll.qlInterpolationInterpolate($N$1,Q253,TRUE)</f>
        <v>1.3671835319964609E-3</v>
      </c>
    </row>
    <row r="254" spans="17:18" x14ac:dyDescent="0.2">
      <c r="Q254" s="357">
        <f>_xll.qlCalendarAdvance(Calendar,Q253,"1D","f")</f>
        <v>42328</v>
      </c>
      <c r="R254" s="233">
        <f>_xll.qlInterpolationInterpolate($N$1,Q254,TRUE)</f>
        <v>1.3675898152638636E-3</v>
      </c>
    </row>
    <row r="255" spans="17:18" x14ac:dyDescent="0.2">
      <c r="Q255" s="357">
        <f>_xll.qlCalendarAdvance(Calendar,Q254,"1D","f")</f>
        <v>42331</v>
      </c>
      <c r="R255" s="233">
        <f>_xll.qlInterpolationInterpolate($N$1,Q255,TRUE)</f>
        <v>1.3688166364165997E-3</v>
      </c>
    </row>
    <row r="256" spans="17:18" x14ac:dyDescent="0.2">
      <c r="Q256" s="357">
        <f>_xll.qlCalendarAdvance(Calendar,Q255,"1D","f")</f>
        <v>42332</v>
      </c>
      <c r="R256" s="233">
        <f>_xll.qlInterpolationInterpolate($N$1,Q256,TRUE)</f>
        <v>1.3692283779818588E-3</v>
      </c>
    </row>
    <row r="257" spans="17:18" x14ac:dyDescent="0.2">
      <c r="Q257" s="357">
        <f>_xll.qlCalendarAdvance(Calendar,Q256,"1D","f")</f>
        <v>42333</v>
      </c>
      <c r="R257" s="233">
        <f>_xll.qlInterpolationInterpolate($N$1,Q257,TRUE)</f>
        <v>1.36964159216971E-3</v>
      </c>
    </row>
    <row r="258" spans="17:18" x14ac:dyDescent="0.2">
      <c r="Q258" s="357">
        <f>_xll.qlCalendarAdvance(Calendar,Q257,"1D","f")</f>
        <v>42334</v>
      </c>
      <c r="R258" s="233">
        <f>_xll.qlInterpolationInterpolate($N$1,Q258,TRUE)</f>
        <v>1.3700563136080626E-3</v>
      </c>
    </row>
    <row r="259" spans="17:18" x14ac:dyDescent="0.2">
      <c r="Q259" s="357">
        <f>_xll.qlCalendarAdvance(Calendar,Q258,"1D","f")</f>
        <v>42335</v>
      </c>
      <c r="R259" s="233">
        <f>_xll.qlInterpolationInterpolate($N$1,Q259,TRUE)</f>
        <v>1.3704725425594576E-3</v>
      </c>
    </row>
    <row r="260" spans="17:18" x14ac:dyDescent="0.2">
      <c r="Q260" s="357">
        <f>_xll.qlCalendarAdvance(Calendar,Q259,"1D","f")</f>
        <v>42338</v>
      </c>
      <c r="R260" s="233">
        <f>_xll.qlInterpolationInterpolate($N$1,Q260,TRUE)</f>
        <v>1.3717301912038824E-3</v>
      </c>
    </row>
    <row r="261" spans="17:18" x14ac:dyDescent="0.2">
      <c r="Q261" s="357">
        <f>_xll.qlCalendarAdvance(Calendar,Q260,"1D","f")</f>
        <v>42339</v>
      </c>
      <c r="R261" s="233">
        <f>_xll.qlInterpolationInterpolate($N$1,Q261,TRUE)</f>
        <v>1.3721523669194327E-3</v>
      </c>
    </row>
    <row r="262" spans="17:18" x14ac:dyDescent="0.2">
      <c r="Q262" s="357">
        <f>_xll.qlCalendarAdvance(Calendar,Q261,"1D","f")</f>
        <v>42340</v>
      </c>
      <c r="R262" s="233">
        <f>_xll.qlInterpolationInterpolate($N$1,Q262,TRUE)</f>
        <v>1.3725760085040188E-3</v>
      </c>
    </row>
    <row r="263" spans="17:18" x14ac:dyDescent="0.2">
      <c r="Q263" s="357">
        <f>_xll.qlCalendarAdvance(Calendar,Q262,"1D","f")</f>
        <v>42341</v>
      </c>
      <c r="R263" s="233">
        <f>_xll.qlInterpolationInterpolate($N$1,Q263,TRUE)</f>
        <v>1.373001107628839E-3</v>
      </c>
    </row>
    <row r="264" spans="17:18" x14ac:dyDescent="0.2">
      <c r="Q264" s="357">
        <f>_xll.qlCalendarAdvance(Calendar,Q263,"1D","f")</f>
        <v>42342</v>
      </c>
      <c r="R264" s="233">
        <f>_xll.qlInterpolationInterpolate($N$1,Q264,TRUE)</f>
        <v>1.3734276559650921E-3</v>
      </c>
    </row>
    <row r="265" spans="17:18" x14ac:dyDescent="0.2">
      <c r="Q265" s="357">
        <f>_xll.qlCalendarAdvance(Calendar,Q264,"1D","f")</f>
        <v>42345</v>
      </c>
      <c r="R265" s="233">
        <f>_xll.qlInterpolationInterpolate($N$1,Q265,TRUE)</f>
        <v>1.374715912954435E-3</v>
      </c>
    </row>
    <row r="266" spans="17:18" x14ac:dyDescent="0.2">
      <c r="Q266" s="357">
        <f>_xll.qlCalendarAdvance(Calendar,Q265,"1D","f")</f>
        <v>42346</v>
      </c>
      <c r="R266" s="233">
        <f>_xll.qlInterpolationInterpolate($N$1,Q266,TRUE)</f>
        <v>1.375148174848406E-3</v>
      </c>
    </row>
    <row r="267" spans="17:18" x14ac:dyDescent="0.2">
      <c r="Q267" s="357">
        <f>_xll.qlCalendarAdvance(Calendar,Q266,"1D","f")</f>
        <v>42347</v>
      </c>
      <c r="R267" s="233">
        <f>_xll.qlInterpolationInterpolate($N$1,Q267,TRUE)</f>
        <v>1.3755818443098033E-3</v>
      </c>
    </row>
    <row r="268" spans="17:18" x14ac:dyDescent="0.2">
      <c r="Q268" s="357">
        <f>_xll.qlCalendarAdvance(Calendar,Q267,"1D","f")</f>
        <v>42348</v>
      </c>
      <c r="R268" s="233">
        <f>_xll.qlInterpolationInterpolate($N$1,Q268,TRUE)</f>
        <v>1.3760169130098254E-3</v>
      </c>
    </row>
    <row r="269" spans="17:18" x14ac:dyDescent="0.2">
      <c r="Q269" s="357">
        <f>_xll.qlCalendarAdvance(Calendar,Q268,"1D","f")</f>
        <v>42349</v>
      </c>
      <c r="R269" s="233">
        <f>_xll.qlInterpolationInterpolate($N$1,Q269,TRUE)</f>
        <v>1.3764533726196709E-3</v>
      </c>
    </row>
    <row r="270" spans="17:18" x14ac:dyDescent="0.2">
      <c r="Q270" s="357">
        <f>_xll.qlCalendarAdvance(Calendar,Q269,"1D","f")</f>
        <v>42352</v>
      </c>
      <c r="R270" s="233">
        <f>_xll.qlInterpolationInterpolate($N$1,Q270,TRUE)</f>
        <v>1.3777710136201353E-3</v>
      </c>
    </row>
    <row r="271" spans="17:18" x14ac:dyDescent="0.2">
      <c r="Q271" s="357">
        <f>_xll.qlCalendarAdvance(Calendar,Q270,"1D","f")</f>
        <v>42353</v>
      </c>
      <c r="R271" s="233">
        <f>_xll.qlInterpolationInterpolate($N$1,Q271,TRUE)</f>
        <v>1.3782129535812614E-3</v>
      </c>
    </row>
    <row r="272" spans="17:18" x14ac:dyDescent="0.2">
      <c r="Q272" s="357">
        <f>_xll.qlCalendarAdvance(Calendar,Q271,"1D","f")</f>
        <v>42354</v>
      </c>
      <c r="R272" s="233">
        <f>_xll.qlInterpolationInterpolate($N$1,Q272,TRUE)</f>
        <v>1.3786562428082043E-3</v>
      </c>
    </row>
    <row r="273" spans="17:18" x14ac:dyDescent="0.2">
      <c r="Q273" s="357">
        <f>_xll.qlCalendarAdvance(Calendar,Q272,"1D","f")</f>
        <v>42355</v>
      </c>
      <c r="R273" s="233">
        <f>_xll.qlInterpolationInterpolate($N$1,Q273,TRUE)</f>
        <v>1.3791008729721627E-3</v>
      </c>
    </row>
    <row r="274" spans="17:18" x14ac:dyDescent="0.2">
      <c r="Q274" s="357">
        <f>_xll.qlCalendarAdvance(Calendar,Q273,"1D","f")</f>
        <v>42356</v>
      </c>
      <c r="R274" s="233">
        <f>_xll.qlInterpolationInterpolate($N$1,Q274,TRUE)</f>
        <v>1.3795468357443352E-3</v>
      </c>
    </row>
    <row r="275" spans="17:18" x14ac:dyDescent="0.2">
      <c r="Q275" s="357">
        <f>_xll.qlCalendarAdvance(Calendar,Q274,"1D","f")</f>
        <v>42359</v>
      </c>
      <c r="R275" s="233">
        <f>_xll.qlInterpolationInterpolate($N$1,Q275,TRUE)</f>
        <v>1.3808926364221243E-3</v>
      </c>
    </row>
    <row r="276" spans="17:18" x14ac:dyDescent="0.2">
      <c r="Q276" s="357">
        <f>_xll.qlCalendarAdvance(Calendar,Q275,"1D","f")</f>
        <v>42360</v>
      </c>
      <c r="R276" s="233">
        <f>_xll.qlInterpolationInterpolate($N$1,Q276,TRUE)</f>
        <v>1.38134384633914E-3</v>
      </c>
    </row>
    <row r="277" spans="17:18" x14ac:dyDescent="0.2">
      <c r="Q277" s="357">
        <f>_xll.qlCalendarAdvance(Calendar,Q276,"1D","f")</f>
        <v>42361</v>
      </c>
      <c r="R277" s="233">
        <f>_xll.qlInterpolationInterpolate($N$1,Q277,TRUE)</f>
        <v>1.3817963472203629E-3</v>
      </c>
    </row>
    <row r="278" spans="17:18" x14ac:dyDescent="0.2">
      <c r="Q278" s="357">
        <f>_xll.qlCalendarAdvance(Calendar,Q277,"1D","f")</f>
        <v>42362</v>
      </c>
      <c r="R278" s="233">
        <f>_xll.qlInterpolationInterpolate($N$1,Q278,TRUE)</f>
        <v>1.3822501307369922E-3</v>
      </c>
    </row>
    <row r="279" spans="17:18" x14ac:dyDescent="0.2">
      <c r="Q279" s="357">
        <f>_xll.qlCalendarAdvance(Calendar,Q278,"1D","f")</f>
        <v>42366</v>
      </c>
      <c r="R279" s="233">
        <f>_xll.qlInterpolationInterpolate($N$1,Q279,TRUE)</f>
        <v>1.3840779245815431E-3</v>
      </c>
    </row>
    <row r="280" spans="17:18" x14ac:dyDescent="0.2">
      <c r="Q280" s="357">
        <f>_xll.qlCalendarAdvance(Calendar,Q279,"1D","f")</f>
        <v>42367</v>
      </c>
      <c r="R280" s="233">
        <f>_xll.qlInterpolationInterpolate($N$1,Q280,TRUE)</f>
        <v>1.3845379963431826E-3</v>
      </c>
    </row>
    <row r="281" spans="17:18" x14ac:dyDescent="0.2">
      <c r="Q281" s="357">
        <f>_xll.qlCalendarAdvance(Calendar,Q280,"1D","f")</f>
        <v>42368</v>
      </c>
      <c r="R281" s="233">
        <f>_xll.qlInterpolationInterpolate($N$1,Q281,TRUE)</f>
        <v>1.3849993007674201E-3</v>
      </c>
    </row>
    <row r="282" spans="17:18" x14ac:dyDescent="0.2">
      <c r="Q282" s="357">
        <f>_xll.qlCalendarAdvance(Calendar,Q281,"1D","f")</f>
        <v>42369</v>
      </c>
      <c r="R282" s="233">
        <f>_xll.qlInterpolationInterpolate($N$1,Q282,TRUE)</f>
        <v>1.3854618295254546E-3</v>
      </c>
    </row>
    <row r="283" spans="17:18" x14ac:dyDescent="0.2">
      <c r="Q283" s="357">
        <f>_xll.qlCalendarAdvance(Calendar,Q282,"1D","f")</f>
        <v>42373</v>
      </c>
      <c r="R283" s="233">
        <f>_xll.qlInterpolationInterpolate($N$1,Q283,TRUE)</f>
        <v>1.3873240213195324E-3</v>
      </c>
    </row>
    <row r="284" spans="17:18" x14ac:dyDescent="0.2">
      <c r="Q284" s="357">
        <f>_xll.qlCalendarAdvance(Calendar,Q283,"1D","f")</f>
        <v>42374</v>
      </c>
      <c r="R284" s="233">
        <f>_xll.qlInterpolationInterpolate($N$1,Q284,TRUE)</f>
        <v>1.3877925468145304E-3</v>
      </c>
    </row>
    <row r="285" spans="17:18" x14ac:dyDescent="0.2">
      <c r="Q285" s="357">
        <f>_xll.qlCalendarAdvance(Calendar,Q284,"1D","f")</f>
        <v>42375</v>
      </c>
      <c r="R285" s="233">
        <f>_xll.qlInterpolationInterpolate($N$1,Q285,TRUE)</f>
        <v>1.3882622466705168E-3</v>
      </c>
    </row>
    <row r="286" spans="17:18" x14ac:dyDescent="0.2">
      <c r="Q286" s="357">
        <f>_xll.qlCalendarAdvance(Calendar,Q285,"1D","f")</f>
        <v>42376</v>
      </c>
      <c r="R286" s="233">
        <f>_xll.qlInterpolationInterpolate($N$1,Q286,TRUE)</f>
        <v>1.388733112558691E-3</v>
      </c>
    </row>
    <row r="287" spans="17:18" x14ac:dyDescent="0.2">
      <c r="Q287" s="357">
        <f>_xll.qlCalendarAdvance(Calendar,Q286,"1D","f")</f>
        <v>42377</v>
      </c>
      <c r="R287" s="233">
        <f>_xll.qlInterpolationInterpolate($N$1,Q287,TRUE)</f>
        <v>1.3892051361502509E-3</v>
      </c>
    </row>
    <row r="288" spans="17:18" x14ac:dyDescent="0.2">
      <c r="Q288" s="357">
        <f>_xll.qlCalendarAdvance(Calendar,Q287,"1D","f")</f>
        <v>42380</v>
      </c>
      <c r="R288" s="233">
        <f>_xll.qlInterpolationInterpolate($N$1,Q288,TRUE)</f>
        <v>1.3906280698572336E-3</v>
      </c>
    </row>
    <row r="289" spans="17:18" x14ac:dyDescent="0.2">
      <c r="Q289" s="357">
        <f>_xll.qlCalendarAdvance(Calendar,Q288,"1D","f")</f>
        <v>42381</v>
      </c>
      <c r="R289" s="233">
        <f>_xll.qlInterpolationInterpolate($N$1,Q289,TRUE)</f>
        <v>1.3911046409743242E-3</v>
      </c>
    </row>
    <row r="290" spans="17:18" x14ac:dyDescent="0.2">
      <c r="Q290" s="357">
        <f>_xll.qlCalendarAdvance(Calendar,Q289,"1D","f")</f>
        <v>42382</v>
      </c>
      <c r="R290" s="233">
        <f>_xll.qlInterpolationInterpolate($N$1,Q290,TRUE)</f>
        <v>1.3915823281507942E-3</v>
      </c>
    </row>
    <row r="291" spans="17:18" x14ac:dyDescent="0.2">
      <c r="Q291" s="357">
        <f>_xll.qlCalendarAdvance(Calendar,Q290,"1D","f")</f>
        <v>42383</v>
      </c>
      <c r="R291" s="233">
        <f>_xll.qlInterpolationInterpolate($N$1,Q291,TRUE)</f>
        <v>1.3920611230578421E-3</v>
      </c>
    </row>
    <row r="292" spans="17:18" x14ac:dyDescent="0.2">
      <c r="Q292" s="357">
        <f>_xll.qlCalendarAdvance(Calendar,Q291,"1D","f")</f>
        <v>42384</v>
      </c>
      <c r="R292" s="233">
        <f>_xll.qlInterpolationInterpolate($N$1,Q292,TRUE)</f>
        <v>1.3925410173666669E-3</v>
      </c>
    </row>
    <row r="293" spans="17:18" x14ac:dyDescent="0.2">
      <c r="Q293" s="357">
        <f>_xll.qlCalendarAdvance(Calendar,Q292,"1D","f")</f>
        <v>42387</v>
      </c>
      <c r="R293" s="233">
        <f>_xll.qlInterpolationInterpolate($N$1,Q293,TRUE)</f>
        <v>1.3939872134157872E-3</v>
      </c>
    </row>
    <row r="294" spans="17:18" x14ac:dyDescent="0.2">
      <c r="Q294" s="357">
        <f>_xll.qlCalendarAdvance(Calendar,Q293,"1D","f")</f>
        <v>42388</v>
      </c>
      <c r="R294" s="233">
        <f>_xll.qlInterpolationInterpolate($N$1,Q294,TRUE)</f>
        <v>1.3944714220437051E-3</v>
      </c>
    </row>
    <row r="295" spans="17:18" x14ac:dyDescent="0.2">
      <c r="Q295" s="357">
        <f>_xll.qlCalendarAdvance(Calendar,Q294,"1D","f")</f>
        <v>42389</v>
      </c>
      <c r="R295" s="233">
        <f>_xll.qlInterpolationInterpolate($N$1,Q295,TRUE)</f>
        <v>1.3949566884293928E-3</v>
      </c>
    </row>
    <row r="296" spans="17:18" x14ac:dyDescent="0.2">
      <c r="Q296" s="357">
        <f>_xll.qlCalendarAdvance(Calendar,Q295,"1D","f")</f>
        <v>42390</v>
      </c>
      <c r="R296" s="233">
        <f>_xll.qlInterpolationInterpolate($N$1,Q296,TRUE)</f>
        <v>1.3954430042440492E-3</v>
      </c>
    </row>
    <row r="297" spans="17:18" x14ac:dyDescent="0.2">
      <c r="Q297" s="357">
        <f>_xll.qlCalendarAdvance(Calendar,Q296,"1D","f")</f>
        <v>42391</v>
      </c>
      <c r="R297" s="233">
        <f>_xll.qlInterpolationInterpolate($N$1,Q297,TRUE)</f>
        <v>1.3959303611588731E-3</v>
      </c>
    </row>
    <row r="298" spans="17:18" x14ac:dyDescent="0.2">
      <c r="Q298" s="357">
        <f>_xll.qlCalendarAdvance(Calendar,Q297,"1D","f")</f>
        <v>42394</v>
      </c>
      <c r="R298" s="233">
        <f>_xll.qlInterpolationInterpolate($N$1,Q298,TRUE)</f>
        <v>1.3973985952163346E-3</v>
      </c>
    </row>
    <row r="299" spans="17:18" x14ac:dyDescent="0.2">
      <c r="Q299" s="357">
        <f>_xll.qlCalendarAdvance(Calendar,Q298,"1D","f")</f>
        <v>42395</v>
      </c>
      <c r="R299" s="233">
        <f>_xll.qlInterpolationInterpolate($N$1,Q299,TRUE)</f>
        <v>1.3978900332438139E-3</v>
      </c>
    </row>
    <row r="300" spans="17:18" x14ac:dyDescent="0.2">
      <c r="Q300" s="357">
        <f>_xll.qlCalendarAdvance(Calendar,Q299,"1D","f")</f>
        <v>42396</v>
      </c>
      <c r="R300" s="233">
        <f>_xll.qlInterpolationInterpolate($N$1,Q300,TRUE)</f>
        <v>1.3983824707274541E-3</v>
      </c>
    </row>
    <row r="301" spans="17:18" x14ac:dyDescent="0.2">
      <c r="Q301" s="357">
        <f>_xll.qlCalendarAdvance(Calendar,Q300,"1D","f")</f>
        <v>42397</v>
      </c>
      <c r="R301" s="233">
        <f>_xll.qlInterpolationInterpolate($N$1,Q301,TRUE)</f>
        <v>1.3988758993384535E-3</v>
      </c>
    </row>
    <row r="302" spans="17:18" x14ac:dyDescent="0.2">
      <c r="Q302" s="357">
        <f>_xll.qlCalendarAdvance(Calendar,Q301,"1D","f")</f>
        <v>42398</v>
      </c>
      <c r="R302" s="233">
        <f>_xll.qlInterpolationInterpolate($N$1,Q302,TRUE)</f>
        <v>1.3993703107480107E-3</v>
      </c>
    </row>
    <row r="303" spans="17:18" x14ac:dyDescent="0.2">
      <c r="Q303" s="357">
        <f>_xll.qlCalendarAdvance(Calendar,Q302,"1D","f")</f>
        <v>42401</v>
      </c>
      <c r="R303" s="233">
        <f>_xll.qlInterpolationInterpolate($N$1,Q303,TRUE)</f>
        <v>1.4008593584800165E-3</v>
      </c>
    </row>
    <row r="304" spans="17:18" x14ac:dyDescent="0.2">
      <c r="Q304" s="357">
        <f>_xll.qlCalendarAdvance(Calendar,Q303,"1D","f")</f>
        <v>42402</v>
      </c>
      <c r="R304" s="233">
        <f>_xll.qlInterpolationInterpolate($N$1,Q304,TRUE)</f>
        <v>1.4013576177957919E-3</v>
      </c>
    </row>
    <row r="305" spans="17:18" x14ac:dyDescent="0.2">
      <c r="Q305" s="357">
        <f>_xll.qlCalendarAdvance(Calendar,Q304,"1D","f")</f>
        <v>42403</v>
      </c>
      <c r="R305" s="233">
        <f>_xll.qlInterpolationInterpolate($N$1,Q305,TRUE)</f>
        <v>1.4018568182661186E-3</v>
      </c>
    </row>
    <row r="306" spans="17:18" x14ac:dyDescent="0.2">
      <c r="Q306" s="357">
        <f>_xll.qlCalendarAdvance(Calendar,Q305,"1D","f")</f>
        <v>42404</v>
      </c>
      <c r="R306" s="233">
        <f>_xll.qlInterpolationInterpolate($N$1,Q306,TRUE)</f>
        <v>1.4023569515621954E-3</v>
      </c>
    </row>
    <row r="307" spans="17:18" x14ac:dyDescent="0.2">
      <c r="Q307" s="357">
        <f>_xll.qlCalendarAdvance(Calendar,Q306,"1D","f")</f>
        <v>42405</v>
      </c>
      <c r="R307" s="233">
        <f>_xll.qlInterpolationInterpolate($N$1,Q307,TRUE)</f>
        <v>1.4028580093552205E-3</v>
      </c>
    </row>
    <row r="308" spans="17:18" x14ac:dyDescent="0.2">
      <c r="Q308" s="357">
        <f>_xll.qlCalendarAdvance(Calendar,Q307,"1D","f")</f>
        <v>42408</v>
      </c>
      <c r="R308" s="233">
        <f>_xll.qlInterpolationInterpolate($N$1,Q308,TRUE)</f>
        <v>1.4043666464279739E-3</v>
      </c>
    </row>
    <row r="309" spans="17:18" x14ac:dyDescent="0.2">
      <c r="Q309" s="357">
        <f>_xll.qlCalendarAdvance(Calendar,Q308,"1D","f")</f>
        <v>42409</v>
      </c>
      <c r="R309" s="233">
        <f>_xll.qlInterpolationInterpolate($N$1,Q309,TRUE)</f>
        <v>1.4048713189207798E-3</v>
      </c>
    </row>
    <row r="310" spans="17:18" x14ac:dyDescent="0.2">
      <c r="Q310" s="357">
        <f>_xll.qlCalendarAdvance(Calendar,Q309,"1D","f")</f>
        <v>42410</v>
      </c>
      <c r="R310" s="233">
        <f>_xll.qlInterpolationInterpolate($N$1,Q310,TRUE)</f>
        <v>1.4053768742665277E-3</v>
      </c>
    </row>
    <row r="311" spans="17:18" x14ac:dyDescent="0.2">
      <c r="Q311" s="357">
        <f>_xll.qlCalendarAdvance(Calendar,Q310,"1D","f")</f>
        <v>42411</v>
      </c>
      <c r="R311" s="233">
        <f>_xll.qlInterpolationInterpolate($N$1,Q311,TRUE)</f>
        <v>1.4058833041364161E-3</v>
      </c>
    </row>
    <row r="312" spans="17:18" x14ac:dyDescent="0.2">
      <c r="Q312" s="357">
        <f>_xll.qlCalendarAdvance(Calendar,Q311,"1D","f")</f>
        <v>42412</v>
      </c>
      <c r="R312" s="233">
        <f>_xll.qlInterpolationInterpolate($N$1,Q312,TRUE)</f>
        <v>1.4063906002016436E-3</v>
      </c>
    </row>
    <row r="313" spans="17:18" x14ac:dyDescent="0.2">
      <c r="Q313" s="357">
        <f>_xll.qlCalendarAdvance(Calendar,Q312,"1D","f")</f>
        <v>42415</v>
      </c>
      <c r="R313" s="233">
        <f>_xll.qlInterpolationInterpolate($N$1,Q313,TRUE)</f>
        <v>1.4079176022813479E-3</v>
      </c>
    </row>
    <row r="314" spans="17:18" x14ac:dyDescent="0.2">
      <c r="Q314" s="357">
        <f>_xll.qlCalendarAdvance(Calendar,Q313,"1D","f")</f>
        <v>42416</v>
      </c>
      <c r="R314" s="233">
        <f>_xll.qlInterpolationInterpolate($N$1,Q314,TRUE)</f>
        <v>1.4084282798399188E-3</v>
      </c>
    </row>
    <row r="315" spans="17:18" x14ac:dyDescent="0.2">
      <c r="Q315" s="357">
        <f>_xll.qlCalendarAdvance(Calendar,Q314,"1D","f")</f>
        <v>42417</v>
      </c>
      <c r="R315" s="233">
        <f>_xll.qlInterpolationInterpolate($N$1,Q315,TRUE)</f>
        <v>1.4089397819498221E-3</v>
      </c>
    </row>
    <row r="316" spans="17:18" x14ac:dyDescent="0.2">
      <c r="Q316" s="357">
        <f>_xll.qlCalendarAdvance(Calendar,Q315,"1D","f")</f>
        <v>42418</v>
      </c>
      <c r="R316" s="233">
        <f>_xll.qlInterpolationInterpolate($N$1,Q316,TRUE)</f>
        <v>1.4094521002822565E-3</v>
      </c>
    </row>
    <row r="317" spans="17:18" x14ac:dyDescent="0.2">
      <c r="Q317" s="357">
        <f>_xll.qlCalendarAdvance(Calendar,Q316,"1D","f")</f>
        <v>42419</v>
      </c>
      <c r="R317" s="233">
        <f>_xll.qlInterpolationInterpolate($N$1,Q317,TRUE)</f>
        <v>1.409965226508421E-3</v>
      </c>
    </row>
    <row r="318" spans="17:18" x14ac:dyDescent="0.2">
      <c r="Q318" s="357">
        <f>_xll.qlCalendarAdvance(Calendar,Q317,"1D","f")</f>
        <v>42422</v>
      </c>
      <c r="R318" s="233">
        <f>_xll.qlInterpolationInterpolate($N$1,Q318,TRUE)</f>
        <v>1.4115093692612794E-3</v>
      </c>
    </row>
    <row r="319" spans="17:18" x14ac:dyDescent="0.2">
      <c r="Q319" s="357">
        <f>_xll.qlCalendarAdvance(Calendar,Q318,"1D","f")</f>
        <v>42423</v>
      </c>
      <c r="R319" s="233">
        <f>_xll.qlInterpolationInterpolate($N$1,Q319,TRUE)</f>
        <v>1.4120256437743495E-3</v>
      </c>
    </row>
    <row r="320" spans="17:18" x14ac:dyDescent="0.2">
      <c r="Q320" s="357">
        <f>_xll.qlCalendarAdvance(Calendar,Q319,"1D","f")</f>
        <v>42424</v>
      </c>
      <c r="R320" s="233">
        <f>_xll.qlInterpolationInterpolate($N$1,Q320,TRUE)</f>
        <v>1.4125426845371428E-3</v>
      </c>
    </row>
    <row r="321" spans="17:18" x14ac:dyDescent="0.2">
      <c r="Q321" s="357">
        <f>_xll.qlCalendarAdvance(Calendar,Q320,"1D","f")</f>
        <v>42425</v>
      </c>
      <c r="R321" s="233">
        <f>_xll.qlInterpolationInterpolate($N$1,Q321,TRUE)</f>
        <v>1.4130604832208579E-3</v>
      </c>
    </row>
    <row r="322" spans="17:18" x14ac:dyDescent="0.2">
      <c r="Q322" s="357">
        <f>_xll.qlCalendarAdvance(Calendar,Q321,"1D","f")</f>
        <v>42426</v>
      </c>
      <c r="R322" s="233">
        <f>_xll.qlInterpolationInterpolate($N$1,Q322,TRUE)</f>
        <v>1.4135790314966934E-3</v>
      </c>
    </row>
    <row r="323" spans="17:18" x14ac:dyDescent="0.2">
      <c r="Q323" s="357">
        <f>_xll.qlCalendarAdvance(Calendar,Q322,"1D","f")</f>
        <v>42429</v>
      </c>
      <c r="R323" s="233">
        <f>_xll.qlInterpolationInterpolate($N$1,Q323,TRUE)</f>
        <v>1.4151390905889094E-3</v>
      </c>
    </row>
    <row r="324" spans="17:18" x14ac:dyDescent="0.2">
      <c r="Q324" s="357">
        <f>_xll.qlCalendarAdvance(Calendar,Q323,"1D","f")</f>
        <v>42430</v>
      </c>
      <c r="R324" s="233">
        <f>_xll.qlInterpolationInterpolate($N$1,Q324,TRUE)</f>
        <v>1.4156605539452131E-3</v>
      </c>
    </row>
    <row r="325" spans="17:18" x14ac:dyDescent="0.2">
      <c r="Q325" s="357">
        <f>_xll.qlCalendarAdvance(Calendar,Q324,"1D","f")</f>
        <v>42431</v>
      </c>
      <c r="R325" s="233">
        <f>_xll.qlInterpolationInterpolate($N$1,Q325,TRUE)</f>
        <v>1.4161827252496307E-3</v>
      </c>
    </row>
    <row r="326" spans="17:18" x14ac:dyDescent="0.2">
      <c r="Q326" s="357">
        <f>_xll.qlCalendarAdvance(Calendar,Q325,"1D","f")</f>
        <v>42432</v>
      </c>
      <c r="R326" s="233">
        <f>_xll.qlInterpolationInterpolate($N$1,Q326,TRUE)</f>
        <v>1.416705596173361E-3</v>
      </c>
    </row>
    <row r="327" spans="17:18" x14ac:dyDescent="0.2">
      <c r="Q327" s="357">
        <f>_xll.qlCalendarAdvance(Calendar,Q326,"1D","f")</f>
        <v>42433</v>
      </c>
      <c r="R327" s="233">
        <f>_xll.qlInterpolationInterpolate($N$1,Q327,TRUE)</f>
        <v>1.4172291583876022E-3</v>
      </c>
    </row>
    <row r="328" spans="17:18" x14ac:dyDescent="0.2">
      <c r="Q328" s="357">
        <f>_xll.qlCalendarAdvance(Calendar,Q327,"1D","f")</f>
        <v>42436</v>
      </c>
      <c r="R328" s="233">
        <f>_xll.qlInterpolationInterpolate($N$1,Q328,TRUE)</f>
        <v>1.4188039094853787E-3</v>
      </c>
    </row>
    <row r="329" spans="17:18" x14ac:dyDescent="0.2">
      <c r="Q329" s="357">
        <f>_xll.qlCalendarAdvance(Calendar,Q328,"1D","f")</f>
        <v>42437</v>
      </c>
      <c r="R329" s="233">
        <f>_xll.qlInterpolationInterpolate($N$1,Q329,TRUE)</f>
        <v>1.4193301535736507E-3</v>
      </c>
    </row>
    <row r="330" spans="17:18" x14ac:dyDescent="0.2">
      <c r="Q330" s="357">
        <f>_xll.qlCalendarAdvance(Calendar,Q329,"1D","f")</f>
        <v>42438</v>
      </c>
      <c r="R330" s="233">
        <f>_xll.qlInterpolationInterpolate($N$1,Q330,TRUE)</f>
        <v>1.4198570473084272E-3</v>
      </c>
    </row>
    <row r="331" spans="17:18" x14ac:dyDescent="0.2">
      <c r="Q331" s="357">
        <f>_xll.qlCalendarAdvance(Calendar,Q330,"1D","f")</f>
        <v>42439</v>
      </c>
      <c r="R331" s="233">
        <f>_xll.qlInterpolationInterpolate($N$1,Q331,TRUE)</f>
        <v>1.4203845823609067E-3</v>
      </c>
    </row>
    <row r="332" spans="17:18" x14ac:dyDescent="0.2">
      <c r="Q332" s="357">
        <f>_xll.qlCalendarAdvance(Calendar,Q331,"1D","f")</f>
        <v>42440</v>
      </c>
      <c r="R332" s="233">
        <f>_xll.qlInterpolationInterpolate($N$1,Q332,TRUE)</f>
        <v>1.4209127504022879E-3</v>
      </c>
    </row>
    <row r="333" spans="17:18" x14ac:dyDescent="0.2">
      <c r="Q333" s="357">
        <f>_xll.qlCalendarAdvance(Calendar,Q332,"1D","f")</f>
        <v>42443</v>
      </c>
      <c r="R333" s="233">
        <f>_xll.qlInterpolationInterpolate($N$1,Q333,TRUE)</f>
        <v>1.4225009691718284E-3</v>
      </c>
    </row>
    <row r="334" spans="17:18" x14ac:dyDescent="0.2">
      <c r="Q334" s="357">
        <f>_xll.qlCalendarAdvance(Calendar,Q333,"1D","f")</f>
        <v>42444</v>
      </c>
      <c r="R334" s="233">
        <f>_xll.qlInterpolationInterpolate($N$1,Q334,TRUE)</f>
        <v>1.4230315858808032E-3</v>
      </c>
    </row>
    <row r="335" spans="17:18" x14ac:dyDescent="0.2">
      <c r="Q335" s="357">
        <f>_xll.qlCalendarAdvance(Calendar,Q334,"1D","f")</f>
        <v>42445</v>
      </c>
      <c r="R335" s="233">
        <f>_xll.qlInterpolationInterpolate($N$1,Q335,TRUE)</f>
        <v>1.423562793934673E-3</v>
      </c>
    </row>
    <row r="336" spans="17:18" x14ac:dyDescent="0.2">
      <c r="Q336" s="357">
        <f>_xll.qlCalendarAdvance(Calendar,Q335,"1D","f")</f>
        <v>42446</v>
      </c>
      <c r="R336" s="233">
        <f>_xll.qlInterpolationInterpolate($N$1,Q336,TRUE)</f>
        <v>1.4240945850046362E-3</v>
      </c>
    </row>
    <row r="337" spans="17:18" x14ac:dyDescent="0.2">
      <c r="Q337" s="357">
        <f>_xll.qlCalendarAdvance(Calendar,Q336,"1D","f")</f>
        <v>42447</v>
      </c>
      <c r="R337" s="233">
        <f>_xll.qlInterpolationInterpolate($N$1,Q337,TRUE)</f>
        <v>1.424626950761892E-3</v>
      </c>
    </row>
    <row r="338" spans="17:18" x14ac:dyDescent="0.2">
      <c r="Q338" s="357">
        <f>_xll.qlCalendarAdvance(Calendar,Q337,"1D","f")</f>
        <v>42450</v>
      </c>
      <c r="R338" s="233">
        <f>_xll.qlInterpolationInterpolate($N$1,Q338,TRUE)</f>
        <v>1.4262274128693997E-3</v>
      </c>
    </row>
    <row r="339" spans="17:18" x14ac:dyDescent="0.2">
      <c r="Q339" s="357">
        <f>_xll.qlCalendarAdvance(Calendar,Q338,"1D","f")</f>
        <v>42451</v>
      </c>
      <c r="R339" s="233">
        <f>_xll.qlInterpolationInterpolate($N$1,Q339,TRUE)</f>
        <v>1.4267619940878113E-3</v>
      </c>
    </row>
    <row r="340" spans="17:18" x14ac:dyDescent="0.2">
      <c r="Q340" s="357">
        <f>_xll.qlCalendarAdvance(Calendar,Q339,"1D","f")</f>
        <v>42452</v>
      </c>
      <c r="R340" s="233">
        <f>_xll.qlInterpolationInterpolate($N$1,Q340,TRUE)</f>
        <v>1.4272971083495087E-3</v>
      </c>
    </row>
    <row r="341" spans="17:18" x14ac:dyDescent="0.2">
      <c r="Q341" s="357">
        <f>_xll.qlCalendarAdvance(Calendar,Q340,"1D","f")</f>
        <v>42453</v>
      </c>
      <c r="R341" s="233">
        <f>_xll.qlInterpolationInterpolate($N$1,Q341,TRUE)</f>
        <v>1.4278327473256905E-3</v>
      </c>
    </row>
    <row r="342" spans="17:18" x14ac:dyDescent="0.2">
      <c r="Q342" s="357">
        <f>_xll.qlCalendarAdvance(Calendar,Q341,"1D","f")</f>
        <v>42458</v>
      </c>
      <c r="R342" s="233">
        <f>_xll.qlInterpolationInterpolate($N$1,Q342,TRUE)</f>
        <v>1.4305185214158165E-3</v>
      </c>
    </row>
    <row r="343" spans="17:18" x14ac:dyDescent="0.2">
      <c r="Q343" s="357">
        <f>_xll.qlCalendarAdvance(Calendar,Q342,"1D","f")</f>
        <v>42459</v>
      </c>
      <c r="R343" s="233">
        <f>_xll.qlInterpolationInterpolate($N$1,Q343,TRUE)</f>
        <v>1.4310571337740759E-3</v>
      </c>
    </row>
    <row r="344" spans="17:18" x14ac:dyDescent="0.2">
      <c r="Q344" s="357">
        <f>_xll.qlCalendarAdvance(Calendar,Q343,"1D","f")</f>
        <v>42460</v>
      </c>
      <c r="R344" s="233">
        <f>_xll.qlInterpolationInterpolate($N$1,Q344,TRUE)</f>
        <v>1.4315962125452102E-3</v>
      </c>
    </row>
    <row r="345" spans="17:18" x14ac:dyDescent="0.2">
      <c r="Q345" s="357">
        <f>_xll.qlCalendarAdvance(Calendar,Q344,"1D","f")</f>
        <v>42461</v>
      </c>
      <c r="R345" s="233">
        <f>_xll.qlInterpolationInterpolate($N$1,Q345,TRUE)</f>
        <v>1.4321357494004182E-3</v>
      </c>
    </row>
    <row r="346" spans="17:18" x14ac:dyDescent="0.2">
      <c r="Q346" s="357">
        <f>_xll.qlCalendarAdvance(Calendar,Q345,"1D","f")</f>
        <v>42464</v>
      </c>
      <c r="R346" s="233">
        <f>_xll.qlInterpolationInterpolate($N$1,Q346,TRUE)</f>
        <v>1.4337570251824704E-3</v>
      </c>
    </row>
    <row r="347" spans="17:18" x14ac:dyDescent="0.2">
      <c r="Q347" s="357">
        <f>_xll.qlCalendarAdvance(Calendar,Q346,"1D","f")</f>
        <v>42465</v>
      </c>
      <c r="R347" s="233">
        <f>_xll.qlInterpolationInterpolate($N$1,Q347,TRUE)</f>
        <v>1.4342983110859592E-3</v>
      </c>
    </row>
    <row r="348" spans="17:18" x14ac:dyDescent="0.2">
      <c r="Q348" s="357">
        <f>_xll.qlCalendarAdvance(Calendar,Q347,"1D","f")</f>
        <v>42466</v>
      </c>
      <c r="R348" s="233">
        <f>_xll.qlInterpolationInterpolate($N$1,Q348,TRUE)</f>
        <v>1.4348400134295153E-3</v>
      </c>
    </row>
    <row r="349" spans="17:18" x14ac:dyDescent="0.2">
      <c r="Q349" s="357">
        <f>_xll.qlCalendarAdvance(Calendar,Q348,"1D","f")</f>
        <v>42467</v>
      </c>
      <c r="R349" s="233">
        <f>_xll.qlInterpolationInterpolate($N$1,Q349,TRUE)</f>
        <v>1.4353821238843366E-3</v>
      </c>
    </row>
    <row r="350" spans="17:18" x14ac:dyDescent="0.2">
      <c r="Q350" s="357">
        <f>_xll.qlCalendarAdvance(Calendar,Q349,"1D","f")</f>
        <v>42468</v>
      </c>
      <c r="R350" s="233">
        <f>_xll.qlInterpolationInterpolate($N$1,Q350,TRUE)</f>
        <v>1.4359246341216223E-3</v>
      </c>
    </row>
    <row r="351" spans="17:18" x14ac:dyDescent="0.2">
      <c r="Q351" s="357">
        <f>_xll.qlCalendarAdvance(Calendar,Q350,"1D","f")</f>
        <v>42471</v>
      </c>
      <c r="R351" s="233">
        <f>_xll.qlInterpolationInterpolate($N$1,Q351,TRUE)</f>
        <v>1.4375544802402516E-3</v>
      </c>
    </row>
    <row r="352" spans="17:18" x14ac:dyDescent="0.2">
      <c r="Q352" s="357">
        <f>_xll.qlCalendarAdvance(Calendar,Q351,"1D","f")</f>
        <v>42472</v>
      </c>
      <c r="R352" s="233">
        <f>_xll.qlInterpolationInterpolate($N$1,Q352,TRUE)</f>
        <v>1.4380985063193808E-3</v>
      </c>
    </row>
    <row r="353" spans="17:18" x14ac:dyDescent="0.2">
      <c r="Q353" s="357">
        <f>_xll.qlCalendarAdvance(Calendar,Q352,"1D","f")</f>
        <v>42473</v>
      </c>
      <c r="R353" s="233">
        <f>_xll.qlInterpolationInterpolate($N$1,Q353,TRUE)</f>
        <v>1.4386428905369677E-3</v>
      </c>
    </row>
    <row r="354" spans="17:18" x14ac:dyDescent="0.2">
      <c r="Q354" s="357">
        <f>_xll.qlCalendarAdvance(Calendar,Q353,"1D","f")</f>
        <v>42474</v>
      </c>
      <c r="R354" s="233">
        <f>_xll.qlInterpolationInterpolate($N$1,Q354,TRUE)</f>
        <v>1.4391876245642107E-3</v>
      </c>
    </row>
    <row r="355" spans="17:18" x14ac:dyDescent="0.2">
      <c r="Q355" s="357">
        <f>_xll.qlCalendarAdvance(Calendar,Q354,"1D","f")</f>
        <v>42475</v>
      </c>
      <c r="R355" s="233">
        <f>_xll.qlInterpolationInterpolate($N$1,Q355,TRUE)</f>
        <v>1.4397327000723087E-3</v>
      </c>
    </row>
    <row r="356" spans="17:18" x14ac:dyDescent="0.2">
      <c r="Q356" s="357">
        <f>_xll.qlCalendarAdvance(Calendar,Q355,"1D","f")</f>
        <v>42478</v>
      </c>
      <c r="R356" s="233">
        <f>_xll.qlInterpolationInterpolate($N$1,Q356,TRUE)</f>
        <v>1.4413698921937181E-3</v>
      </c>
    </row>
    <row r="357" spans="17:18" x14ac:dyDescent="0.2">
      <c r="Q357" s="357">
        <f>_xll.qlCalendarAdvance(Calendar,Q356,"1D","f")</f>
        <v>42479</v>
      </c>
      <c r="R357" s="233">
        <f>_xll.qlInterpolationInterpolate($N$1,Q357,TRUE)</f>
        <v>1.4419162503372222E-3</v>
      </c>
    </row>
    <row r="358" spans="17:18" x14ac:dyDescent="0.2">
      <c r="Q358" s="357">
        <f>_xll.qlCalendarAdvance(Calendar,Q357,"1D","f")</f>
        <v>42480</v>
      </c>
      <c r="R358" s="233">
        <f>_xll.qlInterpolationInterpolate($N$1,Q358,TRUE)</f>
        <v>1.4424629083175744E-3</v>
      </c>
    </row>
    <row r="359" spans="17:18" x14ac:dyDescent="0.2">
      <c r="Q359" s="357">
        <f>_xll.qlCalendarAdvance(Calendar,Q358,"1D","f")</f>
        <v>42481</v>
      </c>
      <c r="R359" s="233">
        <f>_xll.qlInterpolationInterpolate($N$1,Q359,TRUE)</f>
        <v>1.4430098578059733E-3</v>
      </c>
    </row>
    <row r="360" spans="17:18" x14ac:dyDescent="0.2">
      <c r="Q360" s="357">
        <f>_xll.qlCalendarAdvance(Calendar,Q359,"1D","f")</f>
        <v>42482</v>
      </c>
      <c r="R360" s="233">
        <f>_xll.qlInterpolationInterpolate($N$1,Q360,TRUE)</f>
        <v>1.4435570904736178E-3</v>
      </c>
    </row>
    <row r="361" spans="17:18" x14ac:dyDescent="0.2">
      <c r="Q361" s="357">
        <f>_xll.qlCalendarAdvance(Calendar,Q360,"1D","f")</f>
        <v>42485</v>
      </c>
      <c r="R361" s="233">
        <f>_xll.qlInterpolationInterpolate($N$1,Q361,TRUE)</f>
        <v>1.4452004042640109E-3</v>
      </c>
    </row>
    <row r="362" spans="17:18" x14ac:dyDescent="0.2">
      <c r="Q362" s="357">
        <f>_xll.qlCalendarAdvance(Calendar,Q361,"1D","f")</f>
        <v>42486</v>
      </c>
      <c r="R362" s="233">
        <f>_xll.qlInterpolationInterpolate($N$1,Q362,TRUE)</f>
        <v>1.4457486863606241E-3</v>
      </c>
    </row>
    <row r="363" spans="17:18" x14ac:dyDescent="0.2">
      <c r="Q363" s="357">
        <f>_xll.qlCalendarAdvance(Calendar,Q362,"1D","f")</f>
        <v>42487</v>
      </c>
      <c r="R363" s="233">
        <f>_xll.qlInterpolationInterpolate($N$1,Q363,TRUE)</f>
        <v>1.4462972099924761E-3</v>
      </c>
    </row>
    <row r="364" spans="17:18" x14ac:dyDescent="0.2">
      <c r="Q364" s="357">
        <f>_xll.qlCalendarAdvance(Calendar,Q363,"1D","f")</f>
        <v>42488</v>
      </c>
      <c r="R364" s="233">
        <f>_xll.qlInterpolationInterpolate($N$1,Q364,TRUE)</f>
        <v>1.4468459668307656E-3</v>
      </c>
    </row>
    <row r="365" spans="17:18" x14ac:dyDescent="0.2">
      <c r="Q365" s="357">
        <f>_xll.qlCalendarAdvance(Calendar,Q364,"1D","f")</f>
        <v>42489</v>
      </c>
      <c r="R365" s="233">
        <f>_xll.qlInterpolationInterpolate($N$1,Q365,TRUE)</f>
        <v>1.4473949485466911E-3</v>
      </c>
    </row>
    <row r="366" spans="17:18" x14ac:dyDescent="0.2">
      <c r="Q366" s="357">
        <f>_xll.qlCalendarAdvance(Calendar,Q365,"1D","f")</f>
        <v>42492</v>
      </c>
      <c r="R366" s="233">
        <f>_xll.qlInterpolationInterpolate($N$1,Q366,TRUE)</f>
        <v>1.4490431596722712E-3</v>
      </c>
    </row>
    <row r="367" spans="17:18" x14ac:dyDescent="0.2">
      <c r="Q367" s="357">
        <f>_xll.qlCalendarAdvance(Calendar,Q366,"1D","f")</f>
        <v>42493</v>
      </c>
      <c r="R367" s="233">
        <f>_xll.qlInterpolationInterpolate($N$1,Q367,TRUE)</f>
        <v>1.4495929576107279E-3</v>
      </c>
    </row>
    <row r="368" spans="17:18" x14ac:dyDescent="0.2">
      <c r="Q368" s="357">
        <f>_xll.qlCalendarAdvance(Calendar,Q367,"1D","f")</f>
        <v>42494</v>
      </c>
      <c r="R368" s="233">
        <f>_xll.qlInterpolationInterpolate($N$1,Q368,TRUE)</f>
        <v>1.450142938782814E-3</v>
      </c>
    </row>
    <row r="369" spans="17:18" x14ac:dyDescent="0.2">
      <c r="Q369" s="357">
        <f>_xll.qlCalendarAdvance(Calendar,Q368,"1D","f")</f>
        <v>42495</v>
      </c>
      <c r="R369" s="233">
        <f>_xll.qlInterpolationInterpolate($N$1,Q369,TRUE)</f>
        <v>1.4506930948597282E-3</v>
      </c>
    </row>
    <row r="370" spans="17:18" x14ac:dyDescent="0.2">
      <c r="Q370" s="357">
        <f>_xll.qlCalendarAdvance(Calendar,Q369,"1D","f")</f>
        <v>42496</v>
      </c>
      <c r="R370" s="233">
        <f>_xll.qlInterpolationInterpolate($N$1,Q370,TRUE)</f>
        <v>1.4512434175126692E-3</v>
      </c>
    </row>
    <row r="371" spans="17:18" x14ac:dyDescent="0.2">
      <c r="Q371" s="357">
        <f>_xll.qlCalendarAdvance(Calendar,Q370,"1D","f")</f>
        <v>42499</v>
      </c>
      <c r="R371" s="233">
        <f>_xll.qlInterpolationInterpolate($N$1,Q371,TRUE)</f>
        <v>1.4528953016396395E-3</v>
      </c>
    </row>
    <row r="372" spans="17:18" x14ac:dyDescent="0.2">
      <c r="Q372" s="357">
        <f>_xll.qlCalendarAdvance(Calendar,Q371,"1D","f")</f>
        <v>42500</v>
      </c>
      <c r="R372" s="233">
        <f>_xll.qlInterpolationInterpolate($N$1,Q372,TRUE)</f>
        <v>1.4534462073086741E-3</v>
      </c>
    </row>
    <row r="373" spans="17:18" x14ac:dyDescent="0.2">
      <c r="Q373" s="357">
        <f>_xll.qlCalendarAdvance(Calendar,Q372,"1D","f")</f>
        <v>42501</v>
      </c>
      <c r="R373" s="233">
        <f>_xll.qlInterpolationInterpolate($N$1,Q373,TRUE)</f>
        <v>1.4539972379097289E-3</v>
      </c>
    </row>
    <row r="374" spans="17:18" x14ac:dyDescent="0.2">
      <c r="Q374" s="357">
        <f>_xll.qlCalendarAdvance(Calendar,Q373,"1D","f")</f>
        <v>42502</v>
      </c>
      <c r="R374" s="233">
        <f>_xll.qlInterpolationInterpolate($N$1,Q374,TRUE)</f>
        <v>1.4545483851140025E-3</v>
      </c>
    </row>
    <row r="375" spans="17:18" x14ac:dyDescent="0.2">
      <c r="Q375" s="357">
        <f>_xll.qlCalendarAdvance(Calendar,Q374,"1D","f")</f>
        <v>42503</v>
      </c>
      <c r="R375" s="233">
        <f>_xll.qlInterpolationInterpolate($N$1,Q375,TRUE)</f>
        <v>1.4550996405926933E-3</v>
      </c>
    </row>
    <row r="376" spans="17:18" x14ac:dyDescent="0.2">
      <c r="Q376" s="357">
        <f>_xll.qlCalendarAdvance(Calendar,Q375,"1D","f")</f>
        <v>42506</v>
      </c>
      <c r="R376" s="233">
        <f>_xll.qlInterpolationInterpolate($N$1,Q376,TRUE)</f>
        <v>1.4567539733872569E-3</v>
      </c>
    </row>
    <row r="377" spans="17:18" x14ac:dyDescent="0.2">
      <c r="Q377" s="357">
        <f>_xll.qlCalendarAdvance(Calendar,Q376,"1D","f")</f>
        <v>42507</v>
      </c>
      <c r="R377" s="233">
        <f>_xll.qlInterpolationInterpolate($N$1,Q377,TRUE)</f>
        <v>1.4573055786756041E-3</v>
      </c>
    </row>
    <row r="378" spans="17:18" x14ac:dyDescent="0.2">
      <c r="Q378" s="357">
        <f>_xll.qlCalendarAdvance(Calendar,Q377,"1D","f")</f>
        <v>42508</v>
      </c>
      <c r="R378" s="233">
        <f>_xll.qlInterpolationInterpolate($N$1,Q378,TRUE)</f>
        <v>1.457857250594362E-3</v>
      </c>
    </row>
    <row r="379" spans="17:18" x14ac:dyDescent="0.2">
      <c r="Q379" s="357">
        <f>_xll.qlCalendarAdvance(Calendar,Q378,"1D","f")</f>
        <v>42509</v>
      </c>
      <c r="R379" s="233">
        <f>_xll.qlInterpolationInterpolate($N$1,Q379,TRUE)</f>
        <v>1.4584089808147291E-3</v>
      </c>
    </row>
    <row r="380" spans="17:18" x14ac:dyDescent="0.2">
      <c r="Q380" s="357">
        <f>_xll.qlCalendarAdvance(Calendar,Q379,"1D","f")</f>
        <v>42510</v>
      </c>
      <c r="R380" s="233">
        <f>_xll.qlInterpolationInterpolate($N$1,Q380,TRUE)</f>
        <v>1.4589607610079043E-3</v>
      </c>
    </row>
    <row r="381" spans="17:18" x14ac:dyDescent="0.2">
      <c r="Q381" s="357">
        <f>_xll.qlCalendarAdvance(Calendar,Q380,"1D","f")</f>
        <v>42513</v>
      </c>
      <c r="R381" s="233">
        <f>_xll.qlInterpolationInterpolate($N$1,Q381,TRUE)</f>
        <v>1.4606163181362648E-3</v>
      </c>
    </row>
    <row r="382" spans="17:18" x14ac:dyDescent="0.2">
      <c r="Q382" s="357">
        <f>_xll.qlCalendarAdvance(Calendar,Q381,"1D","f")</f>
        <v>42514</v>
      </c>
      <c r="R382" s="233">
        <f>_xll.qlInterpolationInterpolate($N$1,Q382,TRUE)</f>
        <v>1.4611682149326586E-3</v>
      </c>
    </row>
    <row r="383" spans="17:18" ht="12" thickBot="1" x14ac:dyDescent="0.25">
      <c r="Q383" s="358">
        <f>_xll.qlCalendarAdvance(Calendar,Q382,"1D","f")</f>
        <v>42515</v>
      </c>
      <c r="R383" s="237">
        <f>_xll.qlInterpolationInterpolate($N$1,Q383,TRUE)</f>
        <v>1.461720120057854E-3</v>
      </c>
    </row>
  </sheetData>
  <conditionalFormatting sqref="D3">
    <cfRule type="expression" dxfId="17" priority="18">
      <formula>$M$3</formula>
    </cfRule>
  </conditionalFormatting>
  <conditionalFormatting sqref="D4">
    <cfRule type="expression" dxfId="16" priority="17">
      <formula>$M$4</formula>
    </cfRule>
  </conditionalFormatting>
  <conditionalFormatting sqref="D5">
    <cfRule type="expression" dxfId="15" priority="16">
      <formula>$M$5</formula>
    </cfRule>
  </conditionalFormatting>
  <conditionalFormatting sqref="D6">
    <cfRule type="expression" dxfId="14" priority="15">
      <formula>$M$6</formula>
    </cfRule>
  </conditionalFormatting>
  <conditionalFormatting sqref="D7">
    <cfRule type="expression" dxfId="13" priority="14">
      <formula>$M$7</formula>
    </cfRule>
  </conditionalFormatting>
  <conditionalFormatting sqref="D8">
    <cfRule type="expression" dxfId="12" priority="13">
      <formula>$M$8</formula>
    </cfRule>
  </conditionalFormatting>
  <conditionalFormatting sqref="D9">
    <cfRule type="expression" dxfId="11" priority="12">
      <formula>$M$9</formula>
    </cfRule>
  </conditionalFormatting>
  <conditionalFormatting sqref="D10">
    <cfRule type="expression" dxfId="10" priority="11">
      <formula>$M$10</formula>
    </cfRule>
  </conditionalFormatting>
  <conditionalFormatting sqref="D11">
    <cfRule type="expression" dxfId="9" priority="10">
      <formula>$M$11</formula>
    </cfRule>
  </conditionalFormatting>
  <conditionalFormatting sqref="D12">
    <cfRule type="expression" dxfId="8" priority="9">
      <formula>$M$12</formula>
    </cfRule>
  </conditionalFormatting>
  <conditionalFormatting sqref="D13">
    <cfRule type="expression" dxfId="7" priority="8">
      <formula>$M$13</formula>
    </cfRule>
  </conditionalFormatting>
  <conditionalFormatting sqref="D14">
    <cfRule type="expression" dxfId="6" priority="7">
      <formula>$M$14</formula>
    </cfRule>
  </conditionalFormatting>
  <conditionalFormatting sqref="D15">
    <cfRule type="expression" dxfId="5" priority="6">
      <formula>$M$15</formula>
    </cfRule>
  </conditionalFormatting>
  <conditionalFormatting sqref="D16">
    <cfRule type="expression" dxfId="4" priority="5">
      <formula>$M$16</formula>
    </cfRule>
  </conditionalFormatting>
  <conditionalFormatting sqref="D17">
    <cfRule type="expression" dxfId="3" priority="4">
      <formula>$M$17</formula>
    </cfRule>
  </conditionalFormatting>
  <conditionalFormatting sqref="D18">
    <cfRule type="expression" dxfId="2" priority="3">
      <formula>$M$18</formula>
    </cfRule>
  </conditionalFormatting>
  <conditionalFormatting sqref="D19">
    <cfRule type="expression" dxfId="1" priority="2">
      <formula>$M$19</formula>
    </cfRule>
  </conditionalFormatting>
  <conditionalFormatting sqref="D20">
    <cfRule type="expression" dxfId="0" priority="1">
      <formula>$M$20</formula>
    </cfRule>
  </conditionalFormatting>
  <dataValidations count="1">
    <dataValidation type="list" allowBlank="1" showInputMessage="1" showErrorMessage="1" sqref="M2:M20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42" hidden="1" customWidth="1" outlineLevel="1"/>
    <col min="2" max="3" width="7" style="42" hidden="1" customWidth="1" outlineLevel="1"/>
    <col min="4" max="4" width="7" style="268" hidden="1" customWidth="1" outlineLevel="1"/>
    <col min="5" max="5" width="3.5" style="268" hidden="1" customWidth="1" outlineLevel="1"/>
    <col min="6" max="6" width="8.1640625" style="42" hidden="1" customWidth="1" outlineLevel="1"/>
    <col min="7" max="7" width="22.6640625" style="42" hidden="1" customWidth="1" outlineLevel="1"/>
    <col min="8" max="8" width="23.83203125" style="42" hidden="1" customWidth="1" outlineLevel="1"/>
    <col min="9" max="9" width="9.33203125" style="42" hidden="1" customWidth="1" outlineLevel="1"/>
    <col min="10" max="10" width="31.1640625" style="42" hidden="1" customWidth="1" outlineLevel="1"/>
    <col min="11" max="11" width="17.83203125" style="270" hidden="1" customWidth="1" outlineLevel="1"/>
    <col min="12" max="12" width="26.33203125" style="42" hidden="1" customWidth="1" outlineLevel="1"/>
    <col min="13" max="13" width="2.83203125" style="42" customWidth="1" collapsed="1"/>
    <col min="14" max="14" width="31.1640625" style="42" bestFit="1" customWidth="1"/>
    <col min="15" max="19" width="20.1640625" style="42" bestFit="1" customWidth="1"/>
    <col min="20" max="20" width="17.83203125" style="42" hidden="1" customWidth="1" outlineLevel="1"/>
    <col min="21" max="21" width="14.1640625" style="42" hidden="1" customWidth="1" outlineLevel="1"/>
    <col min="22" max="22" width="9.33203125" style="42" bestFit="1" customWidth="1" collapsed="1"/>
    <col min="23" max="23" width="11.6640625" style="42" bestFit="1" customWidth="1"/>
    <col min="24" max="25" width="20.1640625" style="42" bestFit="1" customWidth="1"/>
    <col min="26" max="26" width="9.33203125" style="42" bestFit="1" customWidth="1"/>
    <col min="27" max="27" width="17.83203125" style="42" customWidth="1"/>
    <col min="28" max="29" width="10.5" style="42" bestFit="1" customWidth="1"/>
    <col min="30" max="30" width="11.6640625" style="42" bestFit="1" customWidth="1"/>
    <col min="31" max="31" width="17.83203125" style="42" bestFit="1" customWidth="1"/>
    <col min="32" max="32" width="10.5" style="42" bestFit="1" customWidth="1"/>
    <col min="33" max="16384" width="9.33203125" style="42"/>
  </cols>
  <sheetData>
    <row r="1" spans="1:19" ht="11.25" customHeight="1" x14ac:dyDescent="0.2">
      <c r="D1" s="42"/>
      <c r="E1" s="42"/>
      <c r="J1" s="42" t="s">
        <v>30</v>
      </c>
      <c r="K1" s="42" t="str">
        <f>_xll.qlEuribor(,J1,,,Trigger)</f>
        <v>obj_004f5#0000</v>
      </c>
      <c r="L1" s="42" t="str">
        <f>_xll.ohRangeRetrieveError(K1)</f>
        <v/>
      </c>
    </row>
    <row r="2" spans="1:19" ht="24" customHeight="1" x14ac:dyDescent="0.2">
      <c r="A2" s="239"/>
      <c r="B2" s="240" t="s">
        <v>136</v>
      </c>
      <c r="C2" s="240"/>
      <c r="D2" s="241"/>
      <c r="E2" s="241"/>
      <c r="F2" s="240" t="s">
        <v>137</v>
      </c>
      <c r="G2" s="240" t="s">
        <v>138</v>
      </c>
      <c r="H2" s="240" t="s">
        <v>139</v>
      </c>
      <c r="I2" s="240" t="s">
        <v>140</v>
      </c>
      <c r="J2" s="240" t="s">
        <v>80</v>
      </c>
      <c r="K2" s="240" t="s">
        <v>81</v>
      </c>
      <c r="L2" s="242" t="s">
        <v>39</v>
      </c>
      <c r="M2" s="243"/>
      <c r="N2" s="244" t="s">
        <v>141</v>
      </c>
      <c r="O2" s="244" t="s">
        <v>82</v>
      </c>
      <c r="P2" s="244" t="s">
        <v>140</v>
      </c>
      <c r="Q2" s="244" t="s">
        <v>83</v>
      </c>
      <c r="R2" s="240" t="s">
        <v>84</v>
      </c>
      <c r="S2" s="240" t="s">
        <v>85</v>
      </c>
    </row>
    <row r="3" spans="1:19" ht="11.25" customHeight="1" x14ac:dyDescent="0.2">
      <c r="A3" s="245"/>
      <c r="B3" s="246" t="s">
        <v>144</v>
      </c>
      <c r="C3" s="290"/>
      <c r="D3" s="291"/>
      <c r="E3" s="291"/>
      <c r="F3" s="288"/>
      <c r="G3" s="288"/>
      <c r="H3" s="288"/>
      <c r="I3" s="292"/>
      <c r="J3" s="276" t="str">
        <f>PROPER((Currency))&amp;IborType&amp;J1&amp;"LastFixing"&amp;QuoteSuffix</f>
        <v>Euribor1YLastFixing_Quote</v>
      </c>
      <c r="K3" s="289" t="str">
        <f>_xll.qlDepositRateHelper(,J3,K1,,Trigger)</f>
        <v>obj_00557#0000</v>
      </c>
      <c r="L3" s="300" t="str">
        <f>_xll.ohRangeRetrieveError(K3)</f>
        <v/>
      </c>
      <c r="M3" s="254"/>
      <c r="N3" s="253" t="str">
        <f>_xll.qlRateHelperQuoteName(K3,Trigger)</f>
        <v>Euribor1YLastFixing_Quote</v>
      </c>
      <c r="O3" s="255">
        <f>_xll.qlQuoteValue(J3,AllTriggers)</f>
        <v>3.5462405277816317E-3</v>
      </c>
      <c r="P3" s="306" t="str">
        <f>IF(ISBLANK(I3),"--",_xll.qlSwapRateHelperSpread(K3,AllTriggers))</f>
        <v>--</v>
      </c>
      <c r="Q3" s="253" t="b">
        <v>1</v>
      </c>
      <c r="R3" s="256">
        <f>_xll.qlRateHelperEarliestDate(K3,Trigger)</f>
        <v>41968</v>
      </c>
      <c r="S3" s="256">
        <f>_xll.qlRateHelperLatestDate(K3,Trigger)</f>
        <v>42333</v>
      </c>
    </row>
    <row r="4" spans="1:19" ht="11.25" customHeight="1" x14ac:dyDescent="0.2">
      <c r="A4" s="245"/>
      <c r="B4" s="303" t="s">
        <v>58</v>
      </c>
      <c r="C4" s="305">
        <v>12</v>
      </c>
      <c r="D4" s="304" t="s">
        <v>40</v>
      </c>
      <c r="E4" s="304">
        <v>24</v>
      </c>
      <c r="F4" s="288"/>
      <c r="G4" s="288"/>
      <c r="H4" s="288"/>
      <c r="I4" s="292"/>
      <c r="J4" s="276" t="str">
        <f>Currency&amp;C4&amp;D4&amp;E4&amp;"F"&amp;QuoteSuffix</f>
        <v>EUR12x24F_Quote</v>
      </c>
      <c r="K4" s="289" t="str">
        <f>_xll.qlFraRateHelper(,J4,B4,K1)</f>
        <v>obj_004f8#0000</v>
      </c>
      <c r="L4" s="300" t="str">
        <f>_xll.ohRangeRetrieveError(K4)</f>
        <v/>
      </c>
      <c r="M4" s="254"/>
      <c r="N4" s="253" t="str">
        <f>_xll.qlRateHelperQuoteName(K4,Trigger)</f>
        <v>EUR12x24F_Quote</v>
      </c>
      <c r="O4" s="255">
        <f>_xll.qlQuoteValue(J4,AllTriggers)</f>
        <v>3.79E-3</v>
      </c>
      <c r="P4" s="306" t="str">
        <f>IF(ISBLANK(I4),"--",_xll.qlSwapRateHelperSpread(K4,AllTriggers))</f>
        <v>--</v>
      </c>
      <c r="Q4" s="253" t="b">
        <v>1</v>
      </c>
      <c r="R4" s="256">
        <f>_xll.qlRateHelperEarliestDate(K4,Trigger)</f>
        <v>42333</v>
      </c>
      <c r="S4" s="256">
        <f>_xll.qlRateHelperLatestDate(K4,Trigger)</f>
        <v>42699</v>
      </c>
    </row>
    <row r="5" spans="1:19" ht="11.25" customHeight="1" x14ac:dyDescent="0.2">
      <c r="A5" s="245"/>
      <c r="B5" s="293" t="s">
        <v>144</v>
      </c>
      <c r="C5" s="294" t="s">
        <v>86</v>
      </c>
      <c r="D5" s="295" t="s">
        <v>87</v>
      </c>
      <c r="E5" s="295" t="s">
        <v>88</v>
      </c>
      <c r="F5" s="293" t="s">
        <v>146</v>
      </c>
      <c r="G5" s="296" t="s">
        <v>142</v>
      </c>
      <c r="H5" s="296" t="s">
        <v>154</v>
      </c>
      <c r="I5" s="297">
        <v>0</v>
      </c>
      <c r="J5" s="298" t="str">
        <f t="shared" ref="J5:J10" si="0">Currency&amp;C5&amp;$D5&amp;$E5&amp;"_Quote"</f>
        <v>EURAB12EBASIS3Y_Quote</v>
      </c>
      <c r="K5" s="299" t="str">
        <f>_xll.qlSwapRateHelper2(,J5,E5,Calendar,F5,G5,H5,$K$1,I5,B5,Discounting,,Trigger)</f>
        <v>obj_004fa#0000</v>
      </c>
      <c r="L5" s="300" t="str">
        <f>_xll.ohRangeRetrieveError(K5)</f>
        <v/>
      </c>
      <c r="M5" s="254"/>
      <c r="N5" s="253" t="str">
        <f>_xll.qlRateHelperQuoteName(K5,Trigger)</f>
        <v>EURAB12EBASIS3Y_Quote</v>
      </c>
      <c r="O5" s="255">
        <f>_xll.qlQuoteValue(J5,AllTriggers)</f>
        <v>4.15E-3</v>
      </c>
      <c r="P5" s="306">
        <f>IF(ISBLANK(I5),"--",_xll.qlSwapRateHelperSpread(K5,AllTriggers))</f>
        <v>0</v>
      </c>
      <c r="Q5" s="253" t="b">
        <v>1</v>
      </c>
      <c r="R5" s="256">
        <f>_xll.qlRateHelperEarliestDate(K5,Trigger)</f>
        <v>41968</v>
      </c>
      <c r="S5" s="256">
        <f>_xll.qlRateHelperLatestDate(K5,Trigger)</f>
        <v>43066</v>
      </c>
    </row>
    <row r="6" spans="1:19" ht="11.25" customHeight="1" x14ac:dyDescent="0.2">
      <c r="A6" s="245"/>
      <c r="B6" s="246" t="s">
        <v>144</v>
      </c>
      <c r="C6" s="247" t="s">
        <v>86</v>
      </c>
      <c r="D6" s="248" t="s">
        <v>87</v>
      </c>
      <c r="E6" s="248" t="s">
        <v>89</v>
      </c>
      <c r="F6" s="246" t="s">
        <v>146</v>
      </c>
      <c r="G6" s="249" t="s">
        <v>142</v>
      </c>
      <c r="H6" s="249" t="s">
        <v>154</v>
      </c>
      <c r="I6" s="250">
        <v>0</v>
      </c>
      <c r="J6" s="251" t="str">
        <f t="shared" si="0"/>
        <v>EURAB12EBASIS4Y_Quote</v>
      </c>
      <c r="K6" s="252" t="str">
        <f>_xll.qlSwapRateHelper2(,J6,E6,Calendar,F6,G6,H6,$K$1,I6,B6,Discounting,,Trigger)</f>
        <v>obj_004f6#0000</v>
      </c>
      <c r="L6" s="253" t="str">
        <f>_xll.ohRangeRetrieveError(K6)</f>
        <v/>
      </c>
      <c r="M6" s="254"/>
      <c r="N6" s="253" t="str">
        <f>_xll.qlRateHelperQuoteName(K6,Trigger)</f>
        <v>EURAB12EBASIS4Y_Quote</v>
      </c>
      <c r="O6" s="255">
        <f>_xll.qlQuoteValue(J6,AllTriggers)</f>
        <v>4.7999999999999996E-3</v>
      </c>
      <c r="P6" s="306">
        <f>IF(ISBLANK(I6),"--",_xll.qlSwapRateHelperSpread(K6,AllTriggers))</f>
        <v>0</v>
      </c>
      <c r="Q6" s="253" t="b">
        <v>1</v>
      </c>
      <c r="R6" s="256">
        <f>_xll.qlRateHelperEarliestDate(K6,Trigger)</f>
        <v>41968</v>
      </c>
      <c r="S6" s="256">
        <f>_xll.qlRateHelperLatestDate(K6,Trigger)</f>
        <v>43430</v>
      </c>
    </row>
    <row r="7" spans="1:19" ht="11.25" customHeight="1" x14ac:dyDescent="0.2">
      <c r="A7" s="239"/>
      <c r="B7" s="246" t="s">
        <v>144</v>
      </c>
      <c r="C7" s="247" t="s">
        <v>86</v>
      </c>
      <c r="D7" s="248" t="s">
        <v>87</v>
      </c>
      <c r="E7" s="248" t="s">
        <v>90</v>
      </c>
      <c r="F7" s="246" t="s">
        <v>146</v>
      </c>
      <c r="G7" s="249" t="s">
        <v>142</v>
      </c>
      <c r="H7" s="249" t="s">
        <v>154</v>
      </c>
      <c r="I7" s="250">
        <v>0</v>
      </c>
      <c r="J7" s="251" t="str">
        <f t="shared" si="0"/>
        <v>EURAB12EBASIS5Y_Quote</v>
      </c>
      <c r="K7" s="252" t="str">
        <f>_xll.qlSwapRateHelper2(,J7,E7,Calendar,F7,G7,H7,$K$1,I7,B7,Discounting,,Trigger)</f>
        <v>obj_004fc#0000</v>
      </c>
      <c r="L7" s="253" t="str">
        <f>_xll.ohRangeRetrieveError(K7)</f>
        <v/>
      </c>
      <c r="M7" s="254"/>
      <c r="N7" s="253" t="str">
        <f>_xll.qlRateHelperQuoteName(K7,Trigger)</f>
        <v>EURAB12EBASIS5Y_Quote</v>
      </c>
      <c r="O7" s="255">
        <f>_xll.qlQuoteValue(J7,AllTriggers)</f>
        <v>5.6300000000000005E-3</v>
      </c>
      <c r="P7" s="306">
        <f>IF(ISBLANK(I7),"--",_xll.qlSwapRateHelperSpread(K7,AllTriggers))</f>
        <v>0</v>
      </c>
      <c r="Q7" s="253" t="b">
        <v>1</v>
      </c>
      <c r="R7" s="256">
        <f>_xll.qlRateHelperEarliestDate(K7,Trigger)</f>
        <v>41968</v>
      </c>
      <c r="S7" s="256">
        <f>_xll.qlRateHelperLatestDate(K7,Trigger)</f>
        <v>43794</v>
      </c>
    </row>
    <row r="8" spans="1:19" ht="11.25" customHeight="1" x14ac:dyDescent="0.2">
      <c r="A8" s="239"/>
      <c r="B8" s="246" t="s">
        <v>144</v>
      </c>
      <c r="C8" s="247" t="s">
        <v>86</v>
      </c>
      <c r="D8" s="248" t="s">
        <v>87</v>
      </c>
      <c r="E8" s="248" t="s">
        <v>151</v>
      </c>
      <c r="F8" s="246" t="s">
        <v>146</v>
      </c>
      <c r="G8" s="249" t="s">
        <v>142</v>
      </c>
      <c r="H8" s="249" t="s">
        <v>154</v>
      </c>
      <c r="I8" s="250">
        <v>0</v>
      </c>
      <c r="J8" s="251" t="str">
        <f t="shared" si="0"/>
        <v>EURAB12EBASIS6Y_Quote</v>
      </c>
      <c r="K8" s="252" t="str">
        <f>_xll.qlSwapRateHelper2(,J8,E8,Calendar,F8,G8,H8,$K$1,I8,B8,Discounting,,Trigger)</f>
        <v>obj_004fb#0000</v>
      </c>
      <c r="L8" s="253" t="str">
        <f>_xll.ohRangeRetrieveError(K8)</f>
        <v/>
      </c>
      <c r="M8" s="254"/>
      <c r="N8" s="253" t="str">
        <f>_xll.qlRateHelperQuoteName(K8,Trigger)</f>
        <v>EURAB12EBASIS6Y_Quote</v>
      </c>
      <c r="O8" s="255">
        <f>_xll.qlQuoteValue(J8,AllTriggers)</f>
        <v>6.6699999999999997E-3</v>
      </c>
      <c r="P8" s="306">
        <f>IF(ISBLANK(I8),"--",_xll.qlSwapRateHelperSpread(K8,AllTriggers))</f>
        <v>0</v>
      </c>
      <c r="Q8" s="253" t="b">
        <v>1</v>
      </c>
      <c r="R8" s="256">
        <f>_xll.qlRateHelperEarliestDate(K8,Trigger)</f>
        <v>41968</v>
      </c>
      <c r="S8" s="256">
        <f>_xll.qlRateHelperLatestDate(K8,Trigger)</f>
        <v>44160</v>
      </c>
    </row>
    <row r="9" spans="1:19" ht="11.25" customHeight="1" x14ac:dyDescent="0.2">
      <c r="A9" s="239"/>
      <c r="B9" s="246" t="s">
        <v>144</v>
      </c>
      <c r="C9" s="247" t="s">
        <v>86</v>
      </c>
      <c r="D9" s="248" t="s">
        <v>87</v>
      </c>
      <c r="E9" s="248" t="s">
        <v>152</v>
      </c>
      <c r="F9" s="246" t="s">
        <v>146</v>
      </c>
      <c r="G9" s="249" t="s">
        <v>142</v>
      </c>
      <c r="H9" s="249" t="s">
        <v>154</v>
      </c>
      <c r="I9" s="250">
        <v>0</v>
      </c>
      <c r="J9" s="251" t="str">
        <f t="shared" si="0"/>
        <v>EURAB12EBASIS7Y_Quote</v>
      </c>
      <c r="K9" s="252" t="str">
        <f>_xll.qlSwapRateHelper2(,J9,E9,Calendar,F9,G9,H9,$K$1,I9,B9,Discounting,,Trigger)</f>
        <v>obj_004f9#0000</v>
      </c>
      <c r="L9" s="253" t="str">
        <f>_xll.ohRangeRetrieveError(K9)</f>
        <v/>
      </c>
      <c r="N9" s="253" t="str">
        <f>_xll.qlRateHelperQuoteName(K9,Trigger)</f>
        <v>EURAB12EBASIS7Y_Quote</v>
      </c>
      <c r="O9" s="255">
        <f>_xll.qlQuoteValue(J9,AllTriggers)</f>
        <v>7.8300000000000002E-3</v>
      </c>
      <c r="P9" s="306">
        <f>IF(ISBLANK(I9),"--",_xll.qlSwapRateHelperSpread(K9,AllTriggers))</f>
        <v>0</v>
      </c>
      <c r="Q9" s="253" t="b">
        <v>1</v>
      </c>
      <c r="R9" s="256">
        <f>_xll.qlRateHelperEarliestDate(K9,Trigger)</f>
        <v>41968</v>
      </c>
      <c r="S9" s="256">
        <f>_xll.qlRateHelperLatestDate(K9,Trigger)</f>
        <v>44525</v>
      </c>
    </row>
    <row r="10" spans="1:19" x14ac:dyDescent="0.2">
      <c r="B10" s="257" t="s">
        <v>144</v>
      </c>
      <c r="C10" s="258" t="s">
        <v>86</v>
      </c>
      <c r="D10" s="259" t="s">
        <v>87</v>
      </c>
      <c r="E10" s="259" t="s">
        <v>153</v>
      </c>
      <c r="F10" s="257" t="s">
        <v>146</v>
      </c>
      <c r="G10" s="260" t="s">
        <v>142</v>
      </c>
      <c r="H10" s="260" t="s">
        <v>154</v>
      </c>
      <c r="I10" s="261">
        <v>0</v>
      </c>
      <c r="J10" s="286" t="str">
        <f t="shared" si="0"/>
        <v>EURAB12EBASIS8Y_Quote</v>
      </c>
      <c r="K10" s="287" t="str">
        <f>_xll.qlSwapRateHelper2(,J10,E10,Calendar,F10,G10,H10,$K$1,I10,B10,Discounting,,Trigger)</f>
        <v>obj_004f7#0000</v>
      </c>
      <c r="L10" s="262" t="str">
        <f>_xll.ohRangeRetrieveError(K10)</f>
        <v/>
      </c>
      <c r="N10" s="262" t="str">
        <f>_xll.qlRateHelperQuoteName(K10,Trigger)</f>
        <v>EURAB12EBASIS8Y_Quote</v>
      </c>
      <c r="O10" s="263">
        <f>_xll.qlQuoteValue(J10,AllTriggers)</f>
        <v>9.0600000000000003E-3</v>
      </c>
      <c r="P10" s="307">
        <f>IF(ISBLANK(I10),"--",_xll.qlSwapRateHelperSpread(K10,AllTriggers))</f>
        <v>0</v>
      </c>
      <c r="Q10" s="262" t="b">
        <v>0</v>
      </c>
      <c r="R10" s="264">
        <f>_xll.qlRateHelperEarliestDate(K10,Trigger)</f>
        <v>41968</v>
      </c>
      <c r="S10" s="264">
        <f>_xll.qlRateHelperLatestDate(K10,Trigger)</f>
        <v>44890</v>
      </c>
    </row>
    <row r="11" spans="1:19" x14ac:dyDescent="0.2">
      <c r="D11" s="42"/>
      <c r="E11" s="42"/>
      <c r="K11" s="42"/>
      <c r="L11" s="254"/>
    </row>
    <row r="12" spans="1:19" x14ac:dyDescent="0.2">
      <c r="I12" s="269"/>
      <c r="J12" s="269"/>
      <c r="N12" s="265" t="s">
        <v>147</v>
      </c>
      <c r="O12" s="266"/>
      <c r="P12" s="266"/>
      <c r="Q12" s="266"/>
      <c r="R12" s="266"/>
      <c r="S12" s="267" t="s">
        <v>155</v>
      </c>
    </row>
    <row r="13" spans="1:19" x14ac:dyDescent="0.2">
      <c r="L13" s="244" t="s">
        <v>143</v>
      </c>
      <c r="N13" s="308" t="s">
        <v>91</v>
      </c>
      <c r="O13" s="308" t="s">
        <v>92</v>
      </c>
      <c r="P13" s="308" t="s">
        <v>140</v>
      </c>
      <c r="Q13" s="308" t="s">
        <v>84</v>
      </c>
      <c r="R13" s="308" t="s">
        <v>85</v>
      </c>
      <c r="S13" s="271">
        <f t="array" ref="S13:S27">_xll.qlPiecewiseYieldCurveData('General Settings'!D40,InterestRatesTrigger)</f>
        <v>1</v>
      </c>
    </row>
    <row r="14" spans="1:19" x14ac:dyDescent="0.2">
      <c r="I14" s="269"/>
      <c r="J14" s="269"/>
      <c r="L14" s="276" t="str">
        <f t="array" ref="L14:L27">_xll.ohFilter(K3:K10,Q3:Q10)</f>
        <v>obj_00557#0000</v>
      </c>
      <c r="N14" s="300" t="str">
        <f t="array" ref="N14:N27">_xll.ohFilter(N3:N10,Q3:Q10)</f>
        <v>Euribor1YLastFixing_Quote</v>
      </c>
      <c r="O14" s="309">
        <f t="array" ref="O14:O27">_xll.ohFilter(O3:O10,Q3:Q10)</f>
        <v>3.5462405277816317E-3</v>
      </c>
      <c r="P14" s="310" t="str">
        <f t="array" ref="P14:P27">_xll.ohFilter(P3:P10,Q3:Q10)</f>
        <v>--</v>
      </c>
      <c r="Q14" s="311">
        <f t="array" ref="Q14:Q27">_xll.ohFilter(R3:R10,Q3:Q10)</f>
        <v>41968</v>
      </c>
      <c r="R14" s="311">
        <f t="array" ref="R14:R27">_xll.ohFilter(S3:S10,Q3:Q10)</f>
        <v>42333</v>
      </c>
      <c r="S14" s="272">
        <v>0.99641738739307972</v>
      </c>
    </row>
    <row r="15" spans="1:19" x14ac:dyDescent="0.2">
      <c r="L15" s="277" t="str">
        <v>obj_004f8#0000</v>
      </c>
      <c r="N15" s="253" t="str">
        <v>EUR12x24F_Quote</v>
      </c>
      <c r="O15" s="255">
        <v>3.79E-3</v>
      </c>
      <c r="P15" s="306" t="str">
        <v>--</v>
      </c>
      <c r="Q15" s="256">
        <v>42333</v>
      </c>
      <c r="R15" s="256">
        <v>42699</v>
      </c>
      <c r="S15" s="272">
        <v>0.99259276204864511</v>
      </c>
    </row>
    <row r="16" spans="1:19" x14ac:dyDescent="0.2">
      <c r="I16" s="269"/>
      <c r="J16" s="269"/>
      <c r="L16" s="277" t="str">
        <v>obj_004fa#0000</v>
      </c>
      <c r="N16" s="253" t="str">
        <v>EURAB12EBASIS3Y_Quote</v>
      </c>
      <c r="O16" s="255">
        <v>4.15E-3</v>
      </c>
      <c r="P16" s="306">
        <v>0</v>
      </c>
      <c r="Q16" s="256">
        <v>41968</v>
      </c>
      <c r="R16" s="256">
        <v>43066</v>
      </c>
      <c r="S16" s="272">
        <v>0.98763033369320763</v>
      </c>
    </row>
    <row r="17" spans="9:33" x14ac:dyDescent="0.2">
      <c r="L17" s="277" t="str">
        <v>obj_004f6#0000</v>
      </c>
      <c r="N17" s="253" t="str">
        <v>EURAB12EBASIS4Y_Quote</v>
      </c>
      <c r="O17" s="255">
        <v>4.7999999999999996E-3</v>
      </c>
      <c r="P17" s="306">
        <v>0</v>
      </c>
      <c r="Q17" s="256">
        <v>41968</v>
      </c>
      <c r="R17" s="256">
        <v>43430</v>
      </c>
      <c r="S17" s="272">
        <v>0.98101434194036374</v>
      </c>
    </row>
    <row r="18" spans="9:33" x14ac:dyDescent="0.2">
      <c r="I18" s="269"/>
      <c r="J18" s="269"/>
      <c r="L18" s="277" t="str">
        <v>obj_004fc#0000</v>
      </c>
      <c r="N18" s="253" t="str">
        <v>EURAB12EBASIS5Y_Quote</v>
      </c>
      <c r="O18" s="255">
        <v>5.6300000000000005E-3</v>
      </c>
      <c r="P18" s="306">
        <v>0</v>
      </c>
      <c r="Q18" s="256">
        <v>41968</v>
      </c>
      <c r="R18" s="256">
        <v>43794</v>
      </c>
      <c r="S18" s="272">
        <v>0.97230826920234537</v>
      </c>
    </row>
    <row r="19" spans="9:33" x14ac:dyDescent="0.2">
      <c r="L19" s="277" t="str">
        <v>obj_004fb#0000</v>
      </c>
      <c r="N19" s="253" t="str">
        <v>EURAB12EBASIS6Y_Quote</v>
      </c>
      <c r="O19" s="255">
        <v>6.6699999999999997E-3</v>
      </c>
      <c r="P19" s="306">
        <v>0</v>
      </c>
      <c r="Q19" s="256">
        <v>41968</v>
      </c>
      <c r="R19" s="256">
        <v>44160</v>
      </c>
      <c r="S19" s="272">
        <v>0.96084787131261107</v>
      </c>
    </row>
    <row r="20" spans="9:33" x14ac:dyDescent="0.2">
      <c r="I20" s="269"/>
      <c r="J20" s="269"/>
      <c r="L20" s="277" t="str">
        <v>obj_004f9#0000</v>
      </c>
      <c r="N20" s="253" t="str">
        <v>EURAB12EBASIS7Y_Quote</v>
      </c>
      <c r="O20" s="255">
        <v>7.8300000000000002E-3</v>
      </c>
      <c r="P20" s="306">
        <v>0</v>
      </c>
      <c r="Q20" s="256">
        <v>41968</v>
      </c>
      <c r="R20" s="256">
        <v>44525</v>
      </c>
      <c r="S20" s="272">
        <v>0.94671778109322557</v>
      </c>
      <c r="AG20" s="326"/>
    </row>
    <row r="21" spans="9:33" x14ac:dyDescent="0.2">
      <c r="L21" s="277" t="e">
        <v>#N/A</v>
      </c>
      <c r="N21" s="253" t="e">
        <v>#N/A</v>
      </c>
      <c r="O21" s="255" t="e">
        <v>#N/A</v>
      </c>
      <c r="P21" s="306" t="e">
        <v>#N/A</v>
      </c>
      <c r="Q21" s="256" t="e">
        <v>#N/A</v>
      </c>
      <c r="R21" s="256" t="e">
        <v>#N/A</v>
      </c>
      <c r="S21" s="272" t="e">
        <v>#N/A</v>
      </c>
      <c r="AG21" s="326"/>
    </row>
    <row r="22" spans="9:33" x14ac:dyDescent="0.2">
      <c r="I22" s="269"/>
      <c r="J22" s="269"/>
      <c r="L22" s="277" t="e">
        <v>#N/A</v>
      </c>
      <c r="N22" s="253" t="e">
        <v>#N/A</v>
      </c>
      <c r="O22" s="255" t="e">
        <v>#N/A</v>
      </c>
      <c r="P22" s="306" t="e">
        <v>#N/A</v>
      </c>
      <c r="Q22" s="256" t="e">
        <v>#N/A</v>
      </c>
      <c r="R22" s="256" t="e">
        <v>#N/A</v>
      </c>
      <c r="S22" s="272" t="e">
        <v>#N/A</v>
      </c>
    </row>
    <row r="23" spans="9:33" x14ac:dyDescent="0.2">
      <c r="L23" s="277" t="e">
        <v>#N/A</v>
      </c>
      <c r="N23" s="253" t="e">
        <v>#N/A</v>
      </c>
      <c r="O23" s="255" t="e">
        <v>#N/A</v>
      </c>
      <c r="P23" s="306" t="e">
        <v>#N/A</v>
      </c>
      <c r="Q23" s="256" t="e">
        <v>#N/A</v>
      </c>
      <c r="R23" s="256" t="e">
        <v>#N/A</v>
      </c>
      <c r="S23" s="272" t="e">
        <v>#N/A</v>
      </c>
    </row>
    <row r="24" spans="9:33" x14ac:dyDescent="0.2">
      <c r="I24" s="269"/>
      <c r="J24" s="269"/>
      <c r="L24" s="277" t="e">
        <v>#N/A</v>
      </c>
      <c r="N24" s="253" t="e">
        <v>#N/A</v>
      </c>
      <c r="O24" s="255" t="e">
        <v>#N/A</v>
      </c>
      <c r="P24" s="306" t="e">
        <v>#N/A</v>
      </c>
      <c r="Q24" s="256" t="e">
        <v>#N/A</v>
      </c>
      <c r="R24" s="256" t="e">
        <v>#N/A</v>
      </c>
      <c r="S24" s="272" t="e">
        <v>#N/A</v>
      </c>
    </row>
    <row r="25" spans="9:33" x14ac:dyDescent="0.2">
      <c r="L25" s="277" t="e">
        <v>#N/A</v>
      </c>
      <c r="N25" s="253" t="e">
        <v>#N/A</v>
      </c>
      <c r="O25" s="255" t="e">
        <v>#N/A</v>
      </c>
      <c r="P25" s="306" t="e">
        <v>#N/A</v>
      </c>
      <c r="Q25" s="256" t="e">
        <v>#N/A</v>
      </c>
      <c r="R25" s="256" t="e">
        <v>#N/A</v>
      </c>
      <c r="S25" s="272" t="e">
        <v>#N/A</v>
      </c>
    </row>
    <row r="26" spans="9:33" x14ac:dyDescent="0.2">
      <c r="I26" s="269"/>
      <c r="J26" s="269"/>
      <c r="L26" s="277" t="e">
        <v>#N/A</v>
      </c>
      <c r="N26" s="253" t="e">
        <v>#N/A</v>
      </c>
      <c r="O26" s="255" t="e">
        <v>#N/A</v>
      </c>
      <c r="P26" s="306" t="e">
        <v>#N/A</v>
      </c>
      <c r="Q26" s="256" t="e">
        <v>#N/A</v>
      </c>
      <c r="R26" s="256" t="e">
        <v>#N/A</v>
      </c>
      <c r="S26" s="272" t="e">
        <v>#N/A</v>
      </c>
    </row>
    <row r="27" spans="9:33" x14ac:dyDescent="0.2">
      <c r="L27" s="278" t="e">
        <v>#N/A</v>
      </c>
      <c r="N27" s="262" t="e">
        <v>#N/A</v>
      </c>
      <c r="O27" s="263" t="e">
        <v>#N/A</v>
      </c>
      <c r="P27" s="307" t="e">
        <v>#N/A</v>
      </c>
      <c r="Q27" s="264" t="e">
        <v>#N/A</v>
      </c>
      <c r="R27" s="264" t="e">
        <v>#N/A</v>
      </c>
      <c r="S27" s="273" t="e">
        <v>#N/A</v>
      </c>
    </row>
    <row r="28" spans="9:33" ht="12" thickBot="1" x14ac:dyDescent="0.25">
      <c r="I28" s="269"/>
      <c r="J28" s="269"/>
    </row>
    <row r="29" spans="9:33" ht="12" thickBot="1" x14ac:dyDescent="0.25">
      <c r="N29" s="279" t="s">
        <v>184</v>
      </c>
      <c r="O29" s="279"/>
      <c r="P29" s="280"/>
      <c r="Q29" s="280"/>
      <c r="R29" s="281"/>
      <c r="S29" s="281"/>
      <c r="T29" s="281"/>
      <c r="U29" s="281"/>
      <c r="V29" s="281"/>
    </row>
    <row r="30" spans="9:33" x14ac:dyDescent="0.2">
      <c r="I30" s="269"/>
      <c r="J30" s="269"/>
      <c r="N30" s="228" t="s">
        <v>182</v>
      </c>
      <c r="O30" s="229" t="s">
        <v>120</v>
      </c>
      <c r="P30" s="229" t="s">
        <v>121</v>
      </c>
      <c r="Q30" s="229" t="s">
        <v>168</v>
      </c>
      <c r="R30" s="229" t="s">
        <v>185</v>
      </c>
      <c r="S30" s="229" t="s">
        <v>171</v>
      </c>
      <c r="T30" s="229" t="s">
        <v>169</v>
      </c>
      <c r="U30" s="229" t="s">
        <v>170</v>
      </c>
      <c r="V30" s="230" t="s">
        <v>172</v>
      </c>
      <c r="W30" s="230" t="s">
        <v>187</v>
      </c>
    </row>
    <row r="31" spans="9:33" x14ac:dyDescent="0.2">
      <c r="M31" s="316">
        <v>0</v>
      </c>
      <c r="N31" s="316" t="s">
        <v>156</v>
      </c>
      <c r="O31" s="317">
        <f>_xll.qlCalendarAdvance(Calendar,SettlementDate,M31&amp;"M","mf")</f>
        <v>41968</v>
      </c>
      <c r="P31" s="317">
        <f>_xll.qlInterestRateIndexMaturity(IborIndex1Y,O31)</f>
        <v>42333</v>
      </c>
      <c r="Q31" s="416">
        <f>_xll.qlDayCounterYearFraction(DayCounter,O31,P31,,,Trigger)</f>
        <v>1.0138888888888888</v>
      </c>
      <c r="R31" s="417">
        <f>_xll.qlIndexFixing(IborIndex1Y,_xll.qlInterestRateIndexFixingDate(IborIndex1Y,O31,Trigger),TRUE,AllTriggers)</f>
        <v>3.5462405279165373E-3</v>
      </c>
      <c r="S31" s="417">
        <f>(T31/U31-1)/Q31</f>
        <v>-3.5999999999983994E-4</v>
      </c>
      <c r="T31" s="418">
        <f>_xll.qlYieldTSDiscount(Discounting,O31,,Trigger)</f>
        <v>1</v>
      </c>
      <c r="U31" s="418">
        <f>_xll.qlYieldTSDiscount(Discounting,P31,,Trigger)</f>
        <v>1.0003651332736447</v>
      </c>
      <c r="V31" s="417">
        <f>LN((1+R31*Q31)/(1+S31*Q31))</f>
        <v>3.9541121612286251E-3</v>
      </c>
      <c r="W31" s="417">
        <f>R31-S31</f>
        <v>3.9062405279163773E-3</v>
      </c>
    </row>
    <row r="32" spans="9:33" x14ac:dyDescent="0.2">
      <c r="I32" s="269"/>
      <c r="J32" s="269"/>
      <c r="M32" s="318">
        <f>M31+12</f>
        <v>12</v>
      </c>
      <c r="N32" s="318" t="s">
        <v>157</v>
      </c>
      <c r="O32" s="319">
        <f>_xll.qlCalendarAdvance(Calendar,SettlementDate,M32&amp;"M","mf")</f>
        <v>42333</v>
      </c>
      <c r="P32" s="319">
        <f>_xll.qlInterestRateIndexMaturity(IborIndex1Y,O32)</f>
        <v>42699</v>
      </c>
      <c r="Q32" s="377">
        <f>_xll.qlDayCounterYearFraction(DayCounter,O32,P32,,,Trigger)</f>
        <v>1.0166666666666666</v>
      </c>
      <c r="R32" s="38">
        <f>_xll.qlIndexFixing(IborIndex1Y,_xll.qlInterestRateIndexFixingDate(IborIndex1Y,O32,Trigger),TRUE,AllTriggers)</f>
        <v>3.7900000001329175E-3</v>
      </c>
      <c r="S32" s="38">
        <f t="shared" ref="S32:S36" si="1">(T32/U32-1)/Q32</f>
        <v>-3.6000000000030544E-4</v>
      </c>
      <c r="T32" s="380">
        <f>_xll.qlYieldTSDiscount(Discounting,O32,,Trigger)</f>
        <v>1.0003651332736447</v>
      </c>
      <c r="U32" s="380">
        <f>_xll.qlYieldTSDiscount(Discounting,P32,,Trigger)</f>
        <v>1.0007314009663988</v>
      </c>
      <c r="V32" s="38">
        <f t="shared" ref="V32:V36" si="2">LN((1+R32*Q32)/(1+S32*Q32))</f>
        <v>4.2118292287147228E-3</v>
      </c>
      <c r="W32" s="38">
        <f t="shared" ref="W32:W36" si="3">R32-S32</f>
        <v>4.1500000001332233E-3</v>
      </c>
    </row>
    <row r="33" spans="9:23" x14ac:dyDescent="0.2">
      <c r="M33" s="318">
        <f t="shared" ref="M33:M36" si="4">M32+12</f>
        <v>24</v>
      </c>
      <c r="N33" s="318" t="s">
        <v>158</v>
      </c>
      <c r="O33" s="319">
        <f>_xll.qlCalendarAdvance(Calendar,SettlementDate,M33&amp;"M","mf")</f>
        <v>42699</v>
      </c>
      <c r="P33" s="319">
        <f>_xll.qlInterestRateIndexMaturity(IborIndex1Y,O33)</f>
        <v>43066</v>
      </c>
      <c r="Q33" s="377">
        <f>_xll.qlDayCounterYearFraction(DayCounter,O33,P33,,,Trigger)</f>
        <v>1.0194444444444444</v>
      </c>
      <c r="R33" s="38">
        <f>_xll.qlIndexFixing(IborIndex1Y,_xll.qlInterestRateIndexFixingDate(IborIndex1Y,O33,Trigger),TRUE,AllTriggers)</f>
        <v>4.9287440526419261E-3</v>
      </c>
      <c r="S33" s="38">
        <f t="shared" si="1"/>
        <v>4.4794017237922095E-4</v>
      </c>
      <c r="T33" s="380">
        <f>_xll.qlYieldTSDiscount(Discounting,O33,,Trigger)</f>
        <v>1.0007314009663988</v>
      </c>
      <c r="U33" s="380">
        <f>_xll.qlYieldTSDiscount(Discounting,P33,,Trigger)</f>
        <v>1.0002746254384838</v>
      </c>
      <c r="V33" s="38">
        <f t="shared" si="2"/>
        <v>4.5554537749989132E-3</v>
      </c>
      <c r="W33" s="38">
        <f t="shared" si="3"/>
        <v>4.480803880262705E-3</v>
      </c>
    </row>
    <row r="34" spans="9:23" x14ac:dyDescent="0.2">
      <c r="I34" s="269"/>
      <c r="J34" s="269"/>
      <c r="M34" s="318">
        <f t="shared" si="4"/>
        <v>36</v>
      </c>
      <c r="N34" s="318" t="s">
        <v>159</v>
      </c>
      <c r="O34" s="319">
        <f>_xll.qlCalendarAdvance(Calendar,SettlementDate,M34&amp;"M","mf")</f>
        <v>43066</v>
      </c>
      <c r="P34" s="319">
        <f>_xll.qlInterestRateIndexMaturity(IborIndex1Y,O34)</f>
        <v>43431</v>
      </c>
      <c r="Q34" s="377">
        <f>_xll.qlDayCounterYearFraction(DayCounter,O34,P34,,,Trigger)</f>
        <v>1.0138888888888888</v>
      </c>
      <c r="R34" s="38">
        <f>_xll.qlIndexFixing(IborIndex1Y,_xll.qlInterestRateIndexFixingDate(IborIndex1Y,O34,Trigger),TRUE,AllTriggers)</f>
        <v>6.6759648505470308E-3</v>
      </c>
      <c r="S34" s="38">
        <f t="shared" si="1"/>
        <v>1.7223645314978228E-3</v>
      </c>
      <c r="T34" s="380">
        <f>_xll.qlYieldTSDiscount(Discounting,O34,,Trigger)</f>
        <v>1.0002746254384838</v>
      </c>
      <c r="U34" s="380">
        <f>_xll.qlYieldTSDiscount(Discounting,P34,,Trigger)</f>
        <v>0.99853090463842809</v>
      </c>
      <c r="V34" s="38">
        <f t="shared" si="2"/>
        <v>5.0011185969668125E-3</v>
      </c>
      <c r="W34" s="38">
        <f t="shared" si="3"/>
        <v>4.9536003190492079E-3</v>
      </c>
    </row>
    <row r="35" spans="9:23" x14ac:dyDescent="0.2">
      <c r="M35" s="318">
        <f t="shared" si="4"/>
        <v>48</v>
      </c>
      <c r="N35" s="318" t="s">
        <v>160</v>
      </c>
      <c r="O35" s="319">
        <f>_xll.qlCalendarAdvance(Calendar,SettlementDate,M35&amp;"M","mf")</f>
        <v>43430</v>
      </c>
      <c r="P35" s="319">
        <f>_xll.qlInterestRateIndexMaturity(IborIndex1Y,O35)</f>
        <v>43795</v>
      </c>
      <c r="Q35" s="414">
        <f>_xll.qlDayCounterYearFraction(DayCounter,O35,P35,,,Trigger)</f>
        <v>1.0138888888888888</v>
      </c>
      <c r="R35" s="415">
        <f>_xll.qlIndexFixing(IborIndex1Y,_xll.qlInterestRateIndexFixingDate(IborIndex1Y,O35,Trigger),TRUE,AllTriggers)</f>
        <v>8.8636058125610932E-3</v>
      </c>
      <c r="S35" s="38">
        <f t="shared" si="1"/>
        <v>3.7388906389054797E-3</v>
      </c>
      <c r="T35" s="380">
        <f>_xll.qlYieldTSDiscount(Discounting,O35,,Trigger)</f>
        <v>0.99853803040299882</v>
      </c>
      <c r="U35" s="380">
        <f>_xll.qlYieldTSDiscount(Discounting,P35,,Trigger)</f>
        <v>0.99476704790520409</v>
      </c>
      <c r="V35" s="38">
        <f t="shared" si="2"/>
        <v>5.1629186381788022E-3</v>
      </c>
      <c r="W35" s="38">
        <f t="shared" si="3"/>
        <v>5.1247151736556135E-3</v>
      </c>
    </row>
    <row r="36" spans="9:23" x14ac:dyDescent="0.2">
      <c r="I36" s="269"/>
      <c r="J36" s="269"/>
      <c r="M36" s="322">
        <f t="shared" si="4"/>
        <v>60</v>
      </c>
      <c r="N36" s="322" t="s">
        <v>161</v>
      </c>
      <c r="O36" s="323">
        <f>_xll.qlCalendarAdvance(Calendar,SettlementDate,M36&amp;"M","mf")</f>
        <v>43794</v>
      </c>
      <c r="P36" s="323">
        <f>_xll.qlInterestRateIndexMaturity(IborIndex1Y,O36)</f>
        <v>44160</v>
      </c>
      <c r="Q36" s="419">
        <f>_xll.qlDayCounterYearFraction(DayCounter,O36,P36,,,Trigger)</f>
        <v>1.0166666666666666</v>
      </c>
      <c r="R36" s="420">
        <f>_xll.qlIndexFixing(IborIndex1Y,_xll.qlInterestRateIndexFixingDate(IborIndex1Y,O36,Trigger),TRUE,AllTriggers)</f>
        <v>1.1731849391614309E-2</v>
      </c>
      <c r="S36" s="421">
        <f t="shared" si="1"/>
        <v>6.7114806910426456E-3</v>
      </c>
      <c r="T36" s="422">
        <f>_xll.qlYieldTSDiscount(Discounting,O36,,Trigger)</f>
        <v>0.99478113325724438</v>
      </c>
      <c r="U36" s="422">
        <f>_xll.qlYieldTSDiscount(Discounting,P36,,Trigger)</f>
        <v>0.9880394057404015</v>
      </c>
      <c r="V36" s="421">
        <f t="shared" si="2"/>
        <v>5.0566445278543157E-3</v>
      </c>
      <c r="W36" s="421">
        <f t="shared" si="3"/>
        <v>5.0203687005716639E-3</v>
      </c>
    </row>
    <row r="37" spans="9:23" x14ac:dyDescent="0.2">
      <c r="N37" s="314"/>
      <c r="O37" s="314"/>
      <c r="P37" s="312"/>
      <c r="Q37" s="312"/>
      <c r="R37" s="312"/>
      <c r="S37" s="313"/>
      <c r="T37" s="314"/>
      <c r="U37" s="313"/>
      <c r="V37" s="315"/>
      <c r="W37" s="313"/>
    </row>
    <row r="38" spans="9:23" x14ac:dyDescent="0.2">
      <c r="I38" s="269"/>
      <c r="J38" s="269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Q3:Q1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61</vt:i4>
      </vt:variant>
    </vt:vector>
  </HeadingPairs>
  <TitlesOfParts>
    <vt:vector size="72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1Y Delta</vt:lpstr>
      <vt:lpstr>Accuracy</vt:lpstr>
      <vt:lpstr>AllTriggers</vt:lpstr>
      <vt:lpstr>basis3Minterpolation</vt:lpstr>
      <vt:lpstr>basis6Minterpolation</vt:lpstr>
      <vt:lpstr>BasisInterpolation</vt:lpstr>
      <vt:lpstr>BasisInterpolator</vt:lpstr>
      <vt:lpstr>Calendar</vt:lpstr>
      <vt:lpstr>'1Y Delta'!Conventions</vt:lpstr>
      <vt:lpstr>'Delta 1M'!Conventions</vt:lpstr>
      <vt:lpstr>Currency</vt:lpstr>
      <vt:lpstr>DayCounter</vt:lpstr>
      <vt:lpstr>Delta1M</vt:lpstr>
      <vt:lpstr>Delta1Y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IborType</vt:lpstr>
      <vt:lpstr>InterestRatesTrigger</vt:lpstr>
      <vt:lpstr>interpolatedbasis3M</vt:lpstr>
      <vt:lpstr>interpolatedbasis6M</vt:lpstr>
      <vt:lpstr>'1MSynthDepo'!interpolator3M</vt:lpstr>
      <vt:lpstr>'1YSynthDepo'!interpolator3M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2014-12-15T11:45:29Z</dcterms:modified>
</cp:coreProperties>
</file>