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bookViews>
  <sheets>
    <sheet name="General Settings" sheetId="6" r:id="rId1"/>
    <sheet name="RateHelpers" sheetId="5" r:id="rId2"/>
    <sheet name="Selected" sheetId="4" r:id="rId3"/>
    <sheet name="ON_Deposits" sheetId="9" r:id="rId4"/>
    <sheet name="ON_FRAs" sheetId="17" r:id="rId5"/>
    <sheet name="ON_Swaps" sheetId="25" r:id="rId6"/>
  </sheets>
  <definedNames>
    <definedName name="Accuracy">'General Settings'!$D$23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7" i="25" l="1"/>
  <c r="L23" i="25"/>
  <c r="L39" i="25"/>
  <c r="L10" i="25"/>
  <c r="L27" i="25"/>
  <c r="L8" i="25"/>
  <c r="L24" i="25"/>
  <c r="L40" i="25"/>
  <c r="L11" i="25"/>
  <c r="L9" i="25"/>
  <c r="L25" i="25"/>
  <c r="L41" i="25"/>
  <c r="L26" i="25"/>
  <c r="L29" i="25"/>
  <c r="L12" i="25"/>
  <c r="L28" i="25"/>
  <c r="L13" i="25"/>
  <c r="L14" i="25"/>
  <c r="L30" i="25"/>
  <c r="L15" i="25"/>
  <c r="L31" i="25"/>
  <c r="L16" i="25"/>
  <c r="L32" i="25"/>
  <c r="L17" i="25"/>
  <c r="L33" i="25"/>
  <c r="L18" i="25"/>
  <c r="L34" i="25"/>
  <c r="L19" i="25"/>
  <c r="L35" i="25"/>
  <c r="L20" i="25"/>
  <c r="L36" i="25"/>
  <c r="L21" i="25"/>
  <c r="L37" i="25"/>
  <c r="L22" i="25"/>
  <c r="L38" i="25"/>
  <c r="L6" i="25"/>
  <c r="H40" i="25" l="1"/>
  <c r="E40" i="25"/>
  <c r="J40" i="25" s="1"/>
  <c r="H39" i="25"/>
  <c r="E39" i="25"/>
  <c r="J39" i="25" s="1"/>
  <c r="H38" i="25"/>
  <c r="E38" i="25"/>
  <c r="J38" i="25" l="1"/>
  <c r="J5" i="6" l="1"/>
  <c r="J14" i="6" l="1"/>
  <c r="J15" i="6"/>
  <c r="K2" i="25" l="1"/>
  <c r="L2" i="25"/>
  <c r="K3" i="25" l="1"/>
  <c r="K40" i="25"/>
  <c r="K38" i="25"/>
  <c r="K39" i="25"/>
  <c r="K4" i="25"/>
  <c r="H6" i="25"/>
  <c r="J6" i="25"/>
  <c r="K6" i="25"/>
  <c r="E7" i="25"/>
  <c r="J7" i="25" s="1"/>
  <c r="H7" i="25"/>
  <c r="P6" i="25"/>
  <c r="L4"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4" i="25"/>
  <c r="M40" i="25"/>
  <c r="M39"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41" i="25"/>
  <c r="K41" i="25" s="1"/>
  <c r="H41" i="25"/>
  <c r="M6" i="25"/>
  <c r="M7" i="25"/>
  <c r="M38" i="25"/>
  <c r="M12" i="25"/>
  <c r="J36" i="25" l="1"/>
  <c r="J34" i="25"/>
  <c r="J24" i="25"/>
  <c r="J26" i="25"/>
  <c r="J41" i="25"/>
  <c r="J28" i="25"/>
  <c r="J30" i="25"/>
  <c r="J32" i="25"/>
  <c r="K37" i="25"/>
  <c r="K35" i="25"/>
  <c r="K33" i="25"/>
  <c r="K31" i="25"/>
  <c r="K29" i="25"/>
  <c r="K27" i="25"/>
  <c r="K25" i="25"/>
  <c r="K23" i="25"/>
  <c r="M22" i="25"/>
  <c r="M17" i="25"/>
  <c r="M9" i="25"/>
  <c r="M13" i="25"/>
  <c r="M14" i="25"/>
  <c r="M19" i="25"/>
  <c r="M21" i="25"/>
  <c r="M11" i="25"/>
  <c r="M8" i="25"/>
  <c r="M20" i="25"/>
  <c r="M16" i="25"/>
  <c r="M32" i="25"/>
  <c r="M10" i="25"/>
  <c r="M15" i="25"/>
  <c r="M18" i="25"/>
  <c r="L3" i="25"/>
  <c r="G1" i="17" l="1"/>
  <c r="G3" i="17" s="1"/>
  <c r="F3" i="17"/>
  <c r="L3" i="17"/>
  <c r="M29" i="25"/>
  <c r="M26" i="25"/>
  <c r="H3" i="17"/>
  <c r="M35" i="25"/>
  <c r="M27" i="25"/>
  <c r="M41" i="25"/>
  <c r="M24" i="25"/>
  <c r="M34" i="25"/>
  <c r="M37" i="25"/>
  <c r="M33" i="25"/>
  <c r="M30" i="25"/>
  <c r="M36" i="25"/>
  <c r="M28" i="25"/>
  <c r="M25" i="25"/>
  <c r="M31" i="25"/>
  <c r="M23" i="25"/>
  <c r="M3" i="25"/>
  <c r="G2" i="17" l="1"/>
  <c r="F4" i="17"/>
  <c r="G4" i="17"/>
  <c r="I3" i="17"/>
  <c r="H4" i="17"/>
  <c r="H2" i="17"/>
  <c r="I2" i="17"/>
  <c r="E1" i="9" l="1"/>
  <c r="E2" i="9" s="1"/>
  <c r="D3" i="9"/>
  <c r="J3" i="9"/>
  <c r="I4" i="17"/>
  <c r="E3" i="9" l="1"/>
  <c r="B1" i="6"/>
  <c r="F3" i="9"/>
  <c r="F2" i="9"/>
  <c r="D9" i="6" l="1"/>
  <c r="E2" i="5" s="1"/>
  <c r="D16" i="6"/>
  <c r="D20" i="6"/>
  <c r="E20" i="6"/>
  <c r="D23" i="6"/>
  <c r="B35" i="5"/>
  <c r="C35" i="5"/>
  <c r="L2" i="5"/>
  <c r="D21" i="6"/>
  <c r="F2" i="5"/>
  <c r="K2" i="5"/>
  <c r="G3" i="9"/>
  <c r="A16" i="5"/>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L49" i="5"/>
  <c r="K29" i="5"/>
  <c r="F41" i="5"/>
  <c r="K3" i="5"/>
  <c r="K31" i="5"/>
  <c r="K47" i="5"/>
  <c r="G32" i="5"/>
  <c r="K9" i="5"/>
  <c r="G37" i="5"/>
  <c r="L32" i="5"/>
  <c r="K28" i="5"/>
  <c r="L33" i="5"/>
  <c r="L37" i="5"/>
  <c r="F5" i="5"/>
  <c r="K14" i="5"/>
  <c r="L3" i="5"/>
  <c r="F28" i="5"/>
  <c r="L35" i="5"/>
  <c r="G39" i="5"/>
  <c r="G36" i="5"/>
  <c r="K42" i="5"/>
  <c r="F7" i="5"/>
  <c r="L47" i="5"/>
  <c r="F3" i="5"/>
  <c r="K49" i="5"/>
  <c r="F32" i="5"/>
  <c r="L34" i="5"/>
  <c r="A17" i="5"/>
  <c r="F36" i="5"/>
  <c r="F4" i="5"/>
  <c r="L36" i="5"/>
  <c r="F35" i="5"/>
  <c r="F39" i="5"/>
  <c r="G28" i="5"/>
  <c r="F46" i="5"/>
  <c r="F8" i="5"/>
  <c r="L6" i="5"/>
  <c r="G35" i="5"/>
  <c r="K12" i="5"/>
  <c r="K35" i="5"/>
  <c r="F43" i="5"/>
  <c r="L42" i="5"/>
  <c r="L9" i="5"/>
  <c r="F48" i="5"/>
  <c r="G47" i="5"/>
  <c r="F10" i="5"/>
  <c r="F14" i="5"/>
  <c r="F40" i="5"/>
  <c r="L31" i="5"/>
  <c r="K34" i="5"/>
  <c r="L48" i="5"/>
  <c r="L5" i="5"/>
  <c r="K44" i="5"/>
  <c r="G29" i="5"/>
  <c r="F31" i="5"/>
  <c r="K45" i="5"/>
  <c r="G41" i="5"/>
  <c r="K4" i="5"/>
  <c r="L8" i="5"/>
  <c r="K33" i="5"/>
  <c r="G38" i="5"/>
  <c r="F49" i="5"/>
  <c r="K13" i="5"/>
  <c r="L11" i="5"/>
  <c r="F42" i="5"/>
  <c r="F13" i="5"/>
  <c r="L45" i="5"/>
  <c r="G43" i="5"/>
  <c r="K41" i="5"/>
  <c r="G31" i="5"/>
  <c r="G45" i="5"/>
  <c r="K8" i="5"/>
  <c r="L12" i="5"/>
  <c r="L40" i="5"/>
  <c r="K46" i="5"/>
  <c r="F30" i="5"/>
  <c r="K5" i="5"/>
  <c r="K48" i="5"/>
  <c r="G48" i="5"/>
  <c r="K10" i="5"/>
  <c r="F9" i="5"/>
  <c r="L44" i="5"/>
  <c r="K40" i="5"/>
  <c r="G34" i="5"/>
  <c r="F47" i="5"/>
  <c r="F45" i="5"/>
  <c r="K39" i="5"/>
  <c r="K6" i="5"/>
  <c r="F15" i="5"/>
  <c r="L38" i="5"/>
  <c r="F44" i="5"/>
  <c r="F33" i="5"/>
  <c r="L41" i="5"/>
  <c r="L39" i="5"/>
  <c r="K43" i="5"/>
  <c r="K37" i="5"/>
  <c r="K38" i="5"/>
  <c r="L13" i="5"/>
  <c r="F12" i="5"/>
  <c r="F38" i="5"/>
  <c r="G42" i="5"/>
  <c r="G30" i="5"/>
  <c r="F37" i="5"/>
  <c r="G33" i="5"/>
  <c r="L29" i="5"/>
  <c r="L43" i="5"/>
  <c r="K11" i="5"/>
  <c r="K36" i="5"/>
  <c r="K7" i="5"/>
  <c r="L30" i="5"/>
  <c r="L46" i="5"/>
  <c r="L10" i="5"/>
  <c r="K15" i="5"/>
  <c r="F29" i="5"/>
  <c r="L28" i="5"/>
  <c r="G44" i="5"/>
  <c r="L14" i="5"/>
  <c r="D16" i="5"/>
  <c r="G46" i="5"/>
  <c r="G49" i="5"/>
  <c r="L4" i="5"/>
  <c r="K30" i="5"/>
  <c r="L15" i="5"/>
  <c r="F11" i="5"/>
  <c r="F34" i="5"/>
  <c r="G40" i="5"/>
  <c r="K32" i="5"/>
  <c r="L7" i="5"/>
  <c r="F6" i="5"/>
  <c r="E16" i="5" l="1"/>
  <c r="E50" i="5"/>
  <c r="B51" i="5"/>
  <c r="C51" i="5"/>
  <c r="D17" i="5"/>
  <c r="F50" i="5"/>
  <c r="K50" i="5"/>
  <c r="A18" i="5"/>
  <c r="L16" i="5"/>
  <c r="G16" i="5"/>
  <c r="G50" i="5"/>
  <c r="L50" i="5"/>
  <c r="K16" i="5"/>
  <c r="F16" i="5"/>
  <c r="E17" i="5" l="1"/>
  <c r="E51" i="5"/>
  <c r="B52" i="5"/>
  <c r="C52" i="5"/>
  <c r="A19" i="5"/>
  <c r="D18" i="5"/>
  <c r="K17" i="5"/>
  <c r="L51" i="5"/>
  <c r="G17" i="5"/>
  <c r="F17" i="5"/>
  <c r="G51" i="5"/>
  <c r="K51" i="5"/>
  <c r="L17" i="5"/>
  <c r="F51" i="5"/>
  <c r="D19" i="5"/>
  <c r="A20" i="5"/>
  <c r="A21" i="5"/>
  <c r="D21" i="5" s="1"/>
  <c r="D20" i="5"/>
  <c r="E19" i="5" l="1"/>
  <c r="E20" i="5"/>
  <c r="E18" i="5"/>
  <c r="E21" i="5"/>
  <c r="E52" i="5"/>
  <c r="B53" i="5"/>
  <c r="C53" i="5"/>
  <c r="G19" i="5"/>
  <c r="L19" i="5"/>
  <c r="K19" i="5"/>
  <c r="F19" i="5"/>
  <c r="K52" i="5"/>
  <c r="A22" i="5"/>
  <c r="G21" i="5"/>
  <c r="F20" i="5"/>
  <c r="L20" i="5"/>
  <c r="G18" i="5"/>
  <c r="F18" i="5"/>
  <c r="L18" i="5"/>
  <c r="K18" i="5"/>
  <c r="F21" i="5"/>
  <c r="K20" i="5"/>
  <c r="G20" i="5"/>
  <c r="L21" i="5"/>
  <c r="L52" i="5"/>
  <c r="F52" i="5"/>
  <c r="K21" i="5"/>
  <c r="G52" i="5"/>
  <c r="E53" i="5" l="1"/>
  <c r="B54" i="5"/>
  <c r="C54" i="5"/>
  <c r="D22" i="5"/>
  <c r="A23" i="5"/>
  <c r="F53" i="5"/>
  <c r="G53" i="5"/>
  <c r="A24" i="5"/>
  <c r="A25" i="5"/>
  <c r="L53" i="5"/>
  <c r="K53" i="5"/>
  <c r="D23" i="5"/>
  <c r="A26" i="5"/>
  <c r="D26" i="5"/>
  <c r="A27" i="5"/>
  <c r="E22" i="5" l="1"/>
  <c r="E26" i="5"/>
  <c r="E23" i="5"/>
  <c r="E54" i="5"/>
  <c r="B55" i="5"/>
  <c r="C55" i="5"/>
  <c r="F22" i="5"/>
  <c r="K22" i="5"/>
  <c r="F54" i="5"/>
  <c r="D27" i="5"/>
  <c r="D25" i="5"/>
  <c r="G26" i="5"/>
  <c r="F26" i="5"/>
  <c r="G23" i="5"/>
  <c r="K26" i="5"/>
  <c r="F23" i="5"/>
  <c r="L54" i="5"/>
  <c r="L23" i="5"/>
  <c r="K54" i="5"/>
  <c r="K23" i="5"/>
  <c r="G54" i="5"/>
  <c r="L26" i="5"/>
  <c r="D24" i="5"/>
  <c r="L22" i="5"/>
  <c r="G22" i="5"/>
  <c r="E24" i="5" l="1"/>
  <c r="E25" i="5"/>
  <c r="E27" i="5"/>
  <c r="E55" i="5"/>
  <c r="B56" i="5"/>
  <c r="C56" i="5"/>
  <c r="L24" i="5"/>
  <c r="F24" i="5"/>
  <c r="K24" i="5"/>
  <c r="G24" i="5"/>
  <c r="L25" i="5"/>
  <c r="G25" i="5"/>
  <c r="K25" i="5"/>
  <c r="F25" i="5"/>
  <c r="F55" i="5"/>
  <c r="G55" i="5"/>
  <c r="K55" i="5"/>
  <c r="L55" i="5"/>
  <c r="G27" i="5"/>
  <c r="K27" i="5"/>
  <c r="F27" i="5"/>
  <c r="L27" i="5"/>
  <c r="E56" i="5" l="1"/>
  <c r="B57" i="5"/>
  <c r="C57" i="5"/>
  <c r="K56" i="5"/>
  <c r="L56" i="5"/>
  <c r="N16" i="5"/>
  <c r="F56" i="5"/>
  <c r="N17" i="5"/>
  <c r="G56" i="5"/>
  <c r="E57" i="5" l="1"/>
  <c r="B58" i="5"/>
  <c r="C58" i="5"/>
  <c r="K57" i="5"/>
  <c r="G57" i="5"/>
  <c r="F57" i="5"/>
  <c r="L57" i="5"/>
  <c r="E58" i="5" l="1"/>
  <c r="B59" i="5"/>
  <c r="C59" i="5"/>
  <c r="K58" i="5"/>
  <c r="F58" i="5"/>
  <c r="G58" i="5"/>
  <c r="L58" i="5"/>
  <c r="E59" i="5" l="1"/>
  <c r="B60" i="5"/>
  <c r="C60" i="5"/>
  <c r="G59" i="5"/>
  <c r="K59" i="5"/>
  <c r="L59" i="5"/>
  <c r="F59" i="5"/>
  <c r="E60" i="5" l="1"/>
  <c r="B61" i="5"/>
  <c r="C61" i="5"/>
  <c r="G60" i="5"/>
  <c r="K60" i="5"/>
  <c r="L60" i="5"/>
  <c r="F60" i="5"/>
  <c r="E61" i="5" l="1"/>
  <c r="B62" i="5"/>
  <c r="C62" i="5"/>
  <c r="G61" i="5"/>
  <c r="L61" i="5"/>
  <c r="F61" i="5"/>
  <c r="K61" i="5"/>
  <c r="E62" i="5" l="1"/>
  <c r="F62" i="5"/>
  <c r="K62" i="5"/>
  <c r="L62" i="5"/>
  <c r="G62" i="5"/>
  <c r="H62" i="5" l="1"/>
  <c r="B63" i="5"/>
  <c r="C63" i="5"/>
  <c r="E63" i="5" l="1"/>
  <c r="L63" i="5"/>
  <c r="F63" i="5"/>
  <c r="G63" i="5"/>
  <c r="K63" i="5"/>
  <c r="H63" i="5" l="1"/>
  <c r="B64" i="5"/>
  <c r="C64" i="5"/>
  <c r="E64" i="5" l="1"/>
  <c r="L64" i="5"/>
  <c r="F64" i="5"/>
  <c r="K64" i="5"/>
  <c r="G64" i="5"/>
  <c r="H64" i="5" l="1"/>
  <c r="B65" i="5"/>
  <c r="C65" i="5"/>
  <c r="E65" i="5" l="1"/>
  <c r="F65" i="5"/>
  <c r="L65" i="5"/>
  <c r="G65" i="5"/>
  <c r="K65" i="5"/>
  <c r="H65" i="5" l="1"/>
  <c r="B66" i="5"/>
  <c r="C66" i="5"/>
  <c r="E66" i="5" l="1"/>
  <c r="L66" i="5"/>
  <c r="F66" i="5"/>
  <c r="G66" i="5"/>
  <c r="K66" i="5"/>
  <c r="H66" i="5" l="1"/>
  <c r="B67" i="5"/>
  <c r="C67" i="5"/>
  <c r="E67" i="5" l="1"/>
  <c r="L67" i="5"/>
  <c r="K67" i="5"/>
  <c r="G67" i="5"/>
  <c r="F67" i="5"/>
  <c r="H67" i="5" l="1"/>
  <c r="B68" i="5"/>
  <c r="C68" i="5"/>
  <c r="E68" i="5" l="1"/>
  <c r="F68" i="5"/>
  <c r="K68" i="5"/>
  <c r="G68" i="5"/>
  <c r="L68" i="5"/>
  <c r="H68" i="5" l="1"/>
  <c r="B69" i="5"/>
  <c r="C69" i="5"/>
  <c r="E69" i="5" l="1"/>
  <c r="G69" i="5"/>
  <c r="L69" i="5"/>
  <c r="K69" i="5"/>
  <c r="F69" i="5"/>
  <c r="H69" i="5" l="1"/>
  <c r="B70" i="5"/>
  <c r="C70" i="5"/>
  <c r="E70" i="5" l="1"/>
  <c r="K70" i="5"/>
  <c r="L70" i="5"/>
  <c r="F70" i="5"/>
  <c r="G70" i="5"/>
  <c r="H70" i="5" l="1"/>
  <c r="B71" i="5"/>
  <c r="C71" i="5"/>
  <c r="E71" i="5" l="1"/>
  <c r="L71" i="5"/>
  <c r="G71" i="5"/>
  <c r="F71" i="5"/>
  <c r="K71" i="5"/>
  <c r="H71" i="5" l="1"/>
  <c r="B72" i="5"/>
  <c r="C72" i="5"/>
  <c r="E72" i="5" l="1"/>
  <c r="L72" i="5"/>
  <c r="K72" i="5"/>
  <c r="F72" i="5"/>
  <c r="G72" i="5"/>
  <c r="H72" i="5" l="1"/>
  <c r="B73" i="5"/>
  <c r="C73" i="5"/>
  <c r="B74" i="5"/>
  <c r="C74" i="5"/>
  <c r="E73" i="5" l="1"/>
  <c r="E74" i="5"/>
  <c r="F73" i="5"/>
  <c r="L74" i="5"/>
  <c r="K74" i="5"/>
  <c r="G74" i="5"/>
  <c r="F74" i="5"/>
  <c r="L73" i="5"/>
  <c r="G73" i="5"/>
  <c r="K73" i="5"/>
  <c r="H73" i="5" l="1"/>
  <c r="H74" i="5"/>
  <c r="B75" i="5"/>
  <c r="C75" i="5"/>
  <c r="E75" i="5" l="1"/>
  <c r="G75" i="5"/>
  <c r="F75" i="5"/>
  <c r="L75" i="5"/>
  <c r="K75" i="5"/>
  <c r="H75" i="5" l="1"/>
  <c r="B76" i="5"/>
  <c r="C76" i="5"/>
  <c r="E76" i="5" l="1"/>
  <c r="F76" i="5"/>
  <c r="L76" i="5"/>
  <c r="G76" i="5"/>
  <c r="K76" i="5"/>
  <c r="H76" i="5" l="1"/>
  <c r="B77" i="5"/>
  <c r="C77" i="5"/>
  <c r="E77" i="5" l="1"/>
  <c r="L77" i="5"/>
  <c r="G77" i="5"/>
  <c r="F77" i="5"/>
  <c r="K77" i="5"/>
  <c r="H77" i="5" l="1"/>
  <c r="B78" i="5"/>
  <c r="C78" i="5"/>
  <c r="E78" i="5" l="1"/>
  <c r="F78" i="5"/>
  <c r="K78" i="5"/>
  <c r="L78" i="5"/>
  <c r="G78" i="5"/>
  <c r="H78" i="5" l="1"/>
  <c r="B79" i="5"/>
  <c r="C79" i="5"/>
  <c r="E79" i="5" l="1"/>
  <c r="K79" i="5"/>
  <c r="L79" i="5"/>
  <c r="F79" i="5"/>
  <c r="G79" i="5"/>
  <c r="H79" i="5" l="1"/>
  <c r="B80" i="5"/>
  <c r="C80" i="5"/>
  <c r="E80" i="5" l="1"/>
  <c r="L80" i="5"/>
  <c r="F80" i="5"/>
  <c r="G80" i="5"/>
  <c r="K80" i="5"/>
  <c r="H80" i="5" l="1"/>
  <c r="B81" i="5"/>
  <c r="C81" i="5"/>
  <c r="B82" i="5"/>
  <c r="C82" i="5"/>
  <c r="E81" i="5" l="1"/>
  <c r="E82" i="5"/>
  <c r="G81" i="5"/>
  <c r="F81" i="5"/>
  <c r="K81" i="5"/>
  <c r="F82" i="5"/>
  <c r="L82" i="5"/>
  <c r="K82" i="5"/>
  <c r="L81" i="5"/>
  <c r="G82" i="5"/>
  <c r="H81" i="5" l="1"/>
  <c r="H82" i="5"/>
  <c r="B83" i="5"/>
  <c r="C83" i="5"/>
  <c r="E83" i="5" l="1"/>
  <c r="L83" i="5"/>
  <c r="F83" i="5"/>
  <c r="K83" i="5"/>
  <c r="G83" i="5"/>
  <c r="H83" i="5" l="1"/>
  <c r="B84" i="5"/>
  <c r="C84" i="5"/>
  <c r="E84" i="5" l="1"/>
  <c r="G84" i="5"/>
  <c r="F84" i="5"/>
  <c r="L84" i="5"/>
  <c r="K84" i="5"/>
  <c r="H84" i="5" l="1"/>
  <c r="B85" i="5"/>
  <c r="C85" i="5"/>
  <c r="E85" i="5" l="1"/>
  <c r="L85" i="5"/>
  <c r="K85" i="5"/>
  <c r="G85" i="5"/>
  <c r="F85" i="5"/>
  <c r="H85" i="5" l="1"/>
  <c r="B86" i="5"/>
  <c r="C86" i="5"/>
  <c r="E86" i="5" l="1"/>
  <c r="F86" i="5"/>
  <c r="G86" i="5"/>
  <c r="K86" i="5"/>
  <c r="L86" i="5"/>
  <c r="H86" i="5" l="1"/>
  <c r="B87" i="5"/>
  <c r="C87" i="5"/>
  <c r="B88" i="5"/>
  <c r="C88" i="5"/>
  <c r="E87" i="5" l="1"/>
  <c r="E88" i="5"/>
  <c r="F88" i="5"/>
  <c r="K87" i="5"/>
  <c r="G88" i="5"/>
  <c r="G87" i="5"/>
  <c r="F87" i="5"/>
  <c r="K88" i="5"/>
  <c r="L87" i="5"/>
  <c r="L88" i="5"/>
  <c r="H87" i="5" l="1"/>
  <c r="H88" i="5"/>
  <c r="B89" i="5"/>
  <c r="C89" i="5"/>
  <c r="E89" i="5" l="1"/>
  <c r="K89" i="5"/>
  <c r="F89" i="5"/>
  <c r="G89" i="5"/>
  <c r="L89" i="5"/>
  <c r="H89" i="5" l="1"/>
  <c r="B90" i="5"/>
  <c r="C90" i="5"/>
  <c r="E90" i="5" l="1"/>
  <c r="F90" i="5"/>
  <c r="L90" i="5"/>
  <c r="G90" i="5"/>
  <c r="K90" i="5"/>
  <c r="H90" i="5" l="1"/>
  <c r="B91" i="5"/>
  <c r="C91" i="5"/>
  <c r="E91" i="5" l="1"/>
  <c r="G91" i="5"/>
  <c r="F91" i="5"/>
  <c r="K91" i="5"/>
  <c r="L91" i="5"/>
  <c r="H91" i="5" l="1"/>
  <c r="B92" i="5"/>
  <c r="C92" i="5"/>
  <c r="B93" i="5"/>
  <c r="C93" i="5"/>
  <c r="E92" i="5" l="1"/>
  <c r="E93" i="5"/>
  <c r="G92" i="5"/>
  <c r="L92" i="5"/>
  <c r="G93" i="5"/>
  <c r="F93" i="5"/>
  <c r="K93" i="5"/>
  <c r="K92" i="5"/>
  <c r="L93" i="5"/>
  <c r="F92" i="5"/>
  <c r="H92" i="5" l="1"/>
  <c r="H93" i="5"/>
  <c r="B94" i="5"/>
  <c r="C94" i="5"/>
  <c r="E94" i="5" l="1"/>
  <c r="G94" i="5"/>
  <c r="F94" i="5"/>
  <c r="K94" i="5"/>
  <c r="L94" i="5"/>
  <c r="H94" i="5" l="1"/>
  <c r="B95" i="5"/>
  <c r="C95" i="5"/>
  <c r="B96" i="5"/>
  <c r="C96" i="5"/>
  <c r="E95" i="5" l="1"/>
  <c r="E96" i="5"/>
  <c r="F96" i="5"/>
  <c r="L95" i="5"/>
  <c r="K96" i="5"/>
  <c r="G96" i="5"/>
  <c r="G95" i="5"/>
  <c r="F95" i="5"/>
  <c r="L96" i="5"/>
  <c r="K95" i="5"/>
  <c r="H95" i="5" l="1"/>
  <c r="H96" i="5"/>
  <c r="B97" i="5"/>
  <c r="C97" i="5"/>
  <c r="E97" i="5" l="1"/>
  <c r="K97" i="5"/>
  <c r="F97" i="5"/>
  <c r="L97" i="5"/>
  <c r="G97" i="5"/>
  <c r="H97" i="5" l="1"/>
  <c r="B98" i="5"/>
  <c r="C98" i="5"/>
  <c r="E98" i="5" l="1"/>
  <c r="L98" i="5"/>
  <c r="G98" i="5"/>
  <c r="K98" i="5"/>
  <c r="F98" i="5"/>
  <c r="H98" i="5" l="1"/>
  <c r="B99" i="5"/>
  <c r="C99" i="5"/>
  <c r="E99" i="5" l="1"/>
  <c r="F99" i="5"/>
  <c r="K99" i="5"/>
  <c r="G99" i="5"/>
  <c r="L99" i="5"/>
  <c r="H99" i="5" l="1"/>
  <c r="B100" i="5"/>
  <c r="C100" i="5"/>
  <c r="E100" i="5" l="1"/>
  <c r="G100" i="5"/>
  <c r="L100" i="5"/>
  <c r="F100" i="5"/>
  <c r="K100" i="5"/>
  <c r="H100" i="5" l="1"/>
  <c r="B101" i="5"/>
  <c r="C101" i="5"/>
  <c r="E101" i="5" l="1"/>
  <c r="L101" i="5"/>
  <c r="K101" i="5"/>
  <c r="F101" i="5"/>
  <c r="G101" i="5"/>
  <c r="H101" i="5" l="1"/>
  <c r="B102" i="5"/>
  <c r="C102" i="5"/>
  <c r="E102" i="5" l="1"/>
  <c r="L102" i="5"/>
  <c r="G102" i="5"/>
  <c r="K102" i="5"/>
  <c r="F102" i="5"/>
  <c r="H102" i="5" l="1"/>
  <c r="B103" i="5"/>
  <c r="C103" i="5"/>
  <c r="E103" i="5" l="1"/>
  <c r="L103" i="5"/>
  <c r="G103" i="5"/>
  <c r="F103" i="5"/>
  <c r="K103" i="5"/>
  <c r="H103" i="5" l="1"/>
  <c r="B104" i="5"/>
  <c r="C104" i="5"/>
  <c r="B105" i="5"/>
  <c r="C105" i="5"/>
  <c r="E104" i="5" l="1"/>
  <c r="E105" i="5"/>
  <c r="L105" i="5"/>
  <c r="K105" i="5"/>
  <c r="F105" i="5"/>
  <c r="G104" i="5"/>
  <c r="K104" i="5"/>
  <c r="L104" i="5"/>
  <c r="G105" i="5"/>
  <c r="F104" i="5"/>
  <c r="H104" i="5" l="1"/>
  <c r="H105" i="5"/>
  <c r="B106" i="5"/>
  <c r="C106" i="5"/>
  <c r="E106" i="5" l="1"/>
  <c r="L106" i="5"/>
  <c r="F106" i="5"/>
  <c r="K106" i="5"/>
  <c r="G106" i="5"/>
  <c r="H106" i="5" l="1"/>
  <c r="B107" i="5"/>
  <c r="C107" i="5"/>
  <c r="B108" i="5"/>
  <c r="C108" i="5"/>
  <c r="E107" i="5" l="1"/>
  <c r="E108" i="5"/>
  <c r="G107" i="5"/>
  <c r="L107" i="5"/>
  <c r="F107" i="5"/>
  <c r="K107" i="5"/>
  <c r="L108" i="5"/>
  <c r="F108" i="5"/>
  <c r="K108" i="5"/>
  <c r="G108" i="5"/>
  <c r="H107" i="5" l="1"/>
  <c r="H108" i="5"/>
  <c r="B109" i="5"/>
  <c r="C109" i="5"/>
  <c r="E109" i="5" l="1"/>
  <c r="L109" i="5"/>
  <c r="G109" i="5"/>
  <c r="K109" i="5"/>
  <c r="F109" i="5"/>
  <c r="H109" i="5" l="1"/>
  <c r="B110" i="5"/>
  <c r="C110" i="5"/>
  <c r="E110" i="5" l="1"/>
  <c r="K110" i="5"/>
  <c r="L110" i="5"/>
  <c r="F110" i="5"/>
  <c r="G110" i="5"/>
  <c r="H110" i="5" l="1"/>
  <c r="B111" i="5"/>
  <c r="C111" i="5"/>
  <c r="E111" i="5" l="1"/>
  <c r="G111" i="5"/>
  <c r="L111" i="5"/>
  <c r="K111" i="5"/>
  <c r="F111" i="5"/>
  <c r="H111" i="5" l="1"/>
  <c r="B112" i="5"/>
  <c r="C112" i="5"/>
  <c r="E112" i="5" l="1"/>
  <c r="F112" i="5"/>
  <c r="L112" i="5"/>
  <c r="G112" i="5"/>
  <c r="K112" i="5"/>
  <c r="H112" i="5" l="1"/>
  <c r="B113" i="5"/>
  <c r="C113" i="5"/>
  <c r="E113" i="5" l="1"/>
  <c r="L113" i="5"/>
  <c r="G113" i="5"/>
  <c r="F113" i="5"/>
  <c r="K113" i="5"/>
  <c r="H113" i="5" l="1"/>
  <c r="B114" i="5"/>
  <c r="C114" i="5"/>
  <c r="B115" i="5"/>
  <c r="C115" i="5"/>
  <c r="B116" i="5"/>
  <c r="C116" i="5"/>
  <c r="E114" i="5" l="1"/>
  <c r="E115" i="5"/>
  <c r="E116" i="5"/>
  <c r="F114" i="5"/>
  <c r="L116" i="5"/>
  <c r="K116" i="5"/>
  <c r="L114" i="5"/>
  <c r="L115" i="5"/>
  <c r="G116" i="5"/>
  <c r="G114" i="5"/>
  <c r="K115" i="5"/>
  <c r="K114" i="5"/>
  <c r="G115" i="5"/>
  <c r="F115" i="5"/>
  <c r="F116" i="5"/>
  <c r="H114" i="5" l="1"/>
  <c r="H115" i="5"/>
  <c r="H116" i="5"/>
  <c r="B117" i="5"/>
  <c r="C117" i="5"/>
  <c r="E117" i="5" l="1"/>
  <c r="L117" i="5"/>
  <c r="K117" i="5"/>
  <c r="G117" i="5"/>
  <c r="F117" i="5"/>
  <c r="H117" i="5" l="1"/>
  <c r="B118" i="5"/>
  <c r="C118" i="5"/>
  <c r="E118" i="5" l="1"/>
  <c r="K118" i="5"/>
  <c r="F118" i="5"/>
  <c r="G118" i="5"/>
  <c r="L118" i="5"/>
  <c r="H118" i="5" l="1"/>
  <c r="B119" i="5"/>
  <c r="C119" i="5"/>
  <c r="E119" i="5" l="1"/>
  <c r="F119" i="5"/>
  <c r="K119" i="5"/>
  <c r="L119" i="5"/>
  <c r="G119" i="5"/>
  <c r="H119" i="5" l="1"/>
  <c r="B120" i="5"/>
  <c r="C120" i="5"/>
  <c r="E120" i="5" l="1"/>
  <c r="G120" i="5"/>
  <c r="F120" i="5"/>
  <c r="K120" i="5"/>
  <c r="L120" i="5"/>
  <c r="H120" i="5" l="1"/>
  <c r="B121" i="5"/>
  <c r="C121" i="5"/>
  <c r="B122" i="5"/>
  <c r="C122" i="5"/>
  <c r="E121" i="5" l="1"/>
  <c r="E122" i="5"/>
  <c r="G122" i="5"/>
  <c r="F122" i="5"/>
  <c r="G121" i="5"/>
  <c r="F121" i="5"/>
  <c r="L121" i="5"/>
  <c r="K121" i="5"/>
  <c r="L122" i="5"/>
  <c r="K122"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F38" i="4"/>
  <c r="F66" i="4"/>
  <c r="E108" i="4"/>
  <c r="F83" i="4"/>
  <c r="E3" i="4"/>
  <c r="F21" i="4"/>
  <c r="G35" i="4"/>
  <c r="G70" i="4"/>
  <c r="G9" i="4"/>
  <c r="G11" i="4"/>
  <c r="G112" i="4"/>
  <c r="F117" i="4"/>
  <c r="E73" i="4"/>
  <c r="H71" i="4"/>
  <c r="E91" i="4"/>
  <c r="F104" i="4"/>
  <c r="H18" i="4"/>
  <c r="G66" i="4"/>
  <c r="H45" i="4"/>
  <c r="E69" i="4"/>
  <c r="E25" i="4"/>
  <c r="G30" i="4"/>
  <c r="H75" i="4"/>
  <c r="E83" i="4"/>
  <c r="F99" i="4"/>
  <c r="F125" i="4"/>
  <c r="E65" i="4"/>
  <c r="F100" i="4"/>
  <c r="G33" i="4"/>
  <c r="G124" i="4"/>
  <c r="E56" i="4"/>
  <c r="E13" i="4"/>
  <c r="G110" i="4"/>
  <c r="F97" i="4"/>
  <c r="H106" i="4"/>
  <c r="H41" i="4"/>
  <c r="F26" i="4"/>
  <c r="E16" i="4"/>
  <c r="G7" i="4"/>
  <c r="H91" i="4"/>
  <c r="E53" i="4"/>
  <c r="F116" i="4"/>
  <c r="F15" i="4"/>
  <c r="F48" i="4"/>
  <c r="E32" i="4"/>
  <c r="H24" i="4"/>
  <c r="F50" i="4"/>
  <c r="H35" i="4"/>
  <c r="H112" i="4"/>
  <c r="E2" i="4"/>
  <c r="H107" i="4"/>
  <c r="E77" i="4"/>
  <c r="G94" i="4"/>
  <c r="G41" i="4"/>
  <c r="E75" i="4"/>
  <c r="G125" i="4"/>
  <c r="E46" i="4"/>
  <c r="F13" i="4"/>
  <c r="F115" i="4"/>
  <c r="E116" i="4"/>
  <c r="E7" i="4"/>
  <c r="F124" i="4"/>
  <c r="G68" i="4"/>
  <c r="E125" i="4"/>
  <c r="F44" i="4"/>
  <c r="H11" i="4"/>
  <c r="F40" i="4"/>
  <c r="G106" i="4"/>
  <c r="F57" i="4"/>
  <c r="G113" i="4"/>
  <c r="H77" i="4"/>
  <c r="G52" i="4"/>
  <c r="F60" i="4"/>
  <c r="G39" i="4"/>
  <c r="H16" i="4"/>
  <c r="F53" i="4"/>
  <c r="H38" i="4"/>
  <c r="G19" i="4"/>
  <c r="H69" i="4"/>
  <c r="G56" i="4"/>
  <c r="H58" i="4"/>
  <c r="F80" i="4"/>
  <c r="H54" i="4"/>
  <c r="F58" i="4"/>
  <c r="G48" i="4"/>
  <c r="H95" i="4"/>
  <c r="G93" i="4"/>
  <c r="G23" i="4"/>
  <c r="E95" i="4"/>
  <c r="G51" i="4"/>
  <c r="G31" i="4"/>
  <c r="H64" i="4"/>
  <c r="F103" i="4"/>
  <c r="G96" i="4"/>
  <c r="G118" i="4"/>
  <c r="H22" i="4"/>
  <c r="F19" i="4"/>
  <c r="G61" i="4"/>
  <c r="G44" i="4"/>
  <c r="G117" i="4"/>
  <c r="H50" i="4"/>
  <c r="H20" i="4"/>
  <c r="H124" i="4"/>
  <c r="E21" i="4"/>
  <c r="H96" i="4"/>
  <c r="G12" i="4"/>
  <c r="F91" i="4"/>
  <c r="E11" i="4"/>
  <c r="H40" i="4"/>
  <c r="E71" i="4"/>
  <c r="F54" i="4"/>
  <c r="F73" i="4"/>
  <c r="F2" i="4"/>
  <c r="G13" i="4"/>
  <c r="F65" i="4"/>
  <c r="H113" i="4"/>
  <c r="E17" i="4"/>
  <c r="H94" i="4"/>
  <c r="H62" i="4"/>
  <c r="G16" i="4"/>
  <c r="G36" i="4"/>
  <c r="F84" i="4"/>
  <c r="G111" i="4"/>
  <c r="G77" i="4"/>
  <c r="G2" i="4"/>
  <c r="E30" i="4"/>
  <c r="H19" i="4"/>
  <c r="H52" i="4"/>
  <c r="G99" i="4"/>
  <c r="G123" i="4"/>
  <c r="F51" i="4"/>
  <c r="G32" i="4"/>
  <c r="H80" i="4"/>
  <c r="F88" i="4"/>
  <c r="H121" i="4"/>
  <c r="E121" i="4"/>
  <c r="F7" i="4"/>
  <c r="H101" i="4"/>
  <c r="F30" i="4"/>
  <c r="G65" i="4"/>
  <c r="F102" i="4"/>
  <c r="G79" i="4"/>
  <c r="H27" i="4"/>
  <c r="H3" i="4"/>
  <c r="H25" i="4"/>
  <c r="E52" i="4"/>
  <c r="F113" i="4"/>
  <c r="H88" i="4"/>
  <c r="H89" i="4"/>
  <c r="G121" i="4"/>
  <c r="G29" i="4"/>
  <c r="H70" i="4"/>
  <c r="G73" i="4"/>
  <c r="G126" i="4"/>
  <c r="F121" i="4"/>
  <c r="H111" i="4"/>
  <c r="F112" i="4"/>
  <c r="G22" i="4"/>
  <c r="G34" i="4"/>
  <c r="G14" i="4"/>
  <c r="H42" i="4"/>
  <c r="H49" i="4"/>
  <c r="F55" i="4"/>
  <c r="H2" i="4"/>
  <c r="H103" i="4"/>
  <c r="F9" i="4"/>
  <c r="F70" i="4"/>
  <c r="F28" i="4"/>
  <c r="F35" i="4"/>
  <c r="E4" i="4"/>
  <c r="G82" i="4"/>
  <c r="G46" i="4"/>
  <c r="F41" i="4"/>
  <c r="G59" i="4"/>
  <c r="G26" i="4"/>
  <c r="H102" i="4"/>
  <c r="H5" i="4"/>
  <c r="F12" i="4"/>
  <c r="F94" i="4"/>
  <c r="E48" i="4"/>
  <c r="F75" i="4"/>
  <c r="E22" i="4"/>
  <c r="G40" i="4"/>
  <c r="G53" i="4"/>
  <c r="E10" i="4"/>
  <c r="H83" i="4"/>
  <c r="F14" i="4"/>
  <c r="E47" i="4"/>
  <c r="G98" i="4"/>
  <c r="G17" i="4"/>
  <c r="H123" i="4"/>
  <c r="E80" i="4"/>
  <c r="F72" i="4"/>
  <c r="F10" i="4"/>
  <c r="E61" i="4"/>
  <c r="H7" i="4"/>
  <c r="G95" i="4"/>
  <c r="F16" i="4"/>
  <c r="E86" i="4"/>
  <c r="F3" i="4"/>
  <c r="H108" i="4"/>
  <c r="H10" i="4"/>
  <c r="F47" i="4"/>
  <c r="G102" i="4"/>
  <c r="F20" i="4"/>
  <c r="E6" i="4"/>
  <c r="F95" i="4"/>
  <c r="H125" i="4"/>
  <c r="G74" i="4"/>
  <c r="H21" i="4"/>
  <c r="G8" i="4"/>
  <c r="H76" i="4"/>
  <c r="E118" i="4"/>
  <c r="F85" i="4"/>
  <c r="H14" i="4"/>
  <c r="E8" i="4"/>
  <c r="H60" i="4"/>
  <c r="F118" i="4"/>
  <c r="H73" i="4"/>
  <c r="H86" i="4"/>
  <c r="H82" i="4"/>
  <c r="H72" i="4"/>
  <c r="E51" i="4"/>
  <c r="F86" i="4"/>
  <c r="E40" i="4"/>
  <c r="E35" i="4"/>
  <c r="E93" i="4"/>
  <c r="G87" i="4"/>
  <c r="H67" i="4"/>
  <c r="H56" i="4"/>
  <c r="H30" i="4"/>
  <c r="G24" i="4"/>
  <c r="E19" i="4"/>
  <c r="E72" i="4"/>
  <c r="E44" i="4"/>
  <c r="F114" i="4"/>
  <c r="G18" i="4"/>
  <c r="E9" i="4"/>
  <c r="F77" i="4"/>
  <c r="F107" i="4"/>
  <c r="G83" i="4"/>
  <c r="F64" i="4"/>
  <c r="G69" i="4"/>
  <c r="G27" i="4"/>
  <c r="G76" i="4"/>
  <c r="H53" i="4"/>
  <c r="F74" i="4"/>
  <c r="F122" i="4"/>
  <c r="G105" i="4"/>
  <c r="G101" i="4"/>
  <c r="F32" i="4"/>
  <c r="G58" i="4"/>
  <c r="E89" i="4"/>
  <c r="H6" i="4"/>
  <c r="E90" i="4"/>
  <c r="E99" i="4"/>
  <c r="F89" i="4"/>
  <c r="E94" i="4"/>
  <c r="H81" i="4"/>
  <c r="E33" i="4"/>
  <c r="F45" i="4"/>
  <c r="G38" i="4"/>
  <c r="F25" i="4"/>
  <c r="E117" i="4"/>
  <c r="E70" i="4"/>
  <c r="G116" i="4"/>
  <c r="E15" i="4"/>
  <c r="E24" i="4"/>
  <c r="F5" i="4"/>
  <c r="E105" i="4"/>
  <c r="G92" i="4"/>
  <c r="H109" i="4"/>
  <c r="F68" i="4"/>
  <c r="G42" i="4"/>
  <c r="H34" i="4"/>
  <c r="F111" i="4"/>
  <c r="H99" i="4"/>
  <c r="G20" i="4"/>
  <c r="H100" i="4"/>
  <c r="G60" i="4"/>
  <c r="G47" i="4"/>
  <c r="H57" i="4"/>
  <c r="F18" i="4"/>
  <c r="H28" i="4"/>
  <c r="F46" i="4"/>
  <c r="E54" i="4"/>
  <c r="E110" i="4"/>
  <c r="F101" i="4"/>
  <c r="H33" i="4"/>
  <c r="H65" i="4"/>
  <c r="F43" i="4"/>
  <c r="F79" i="4"/>
  <c r="H32" i="4"/>
  <c r="E49" i="4"/>
  <c r="G67" i="4"/>
  <c r="H43" i="4"/>
  <c r="G57" i="4"/>
  <c r="G54" i="4"/>
  <c r="E37" i="4"/>
  <c r="G50" i="4"/>
  <c r="G15" i="4"/>
  <c r="H15" i="4"/>
  <c r="E96" i="4"/>
  <c r="H26" i="4"/>
  <c r="F49" i="4"/>
  <c r="E14" i="4"/>
  <c r="F29" i="4"/>
  <c r="H110" i="4"/>
  <c r="F109" i="4"/>
  <c r="H116" i="4"/>
  <c r="G107" i="4"/>
  <c r="G81" i="4"/>
  <c r="F126" i="4"/>
  <c r="F96" i="4"/>
  <c r="E41" i="4"/>
  <c r="E26" i="4"/>
  <c r="F105" i="4"/>
  <c r="F42" i="4"/>
  <c r="G6" i="4"/>
  <c r="G64" i="4"/>
  <c r="G55" i="4"/>
  <c r="H93" i="4"/>
  <c r="E59" i="4"/>
  <c r="G97" i="4"/>
  <c r="G85" i="4"/>
  <c r="H98" i="4"/>
  <c r="G88" i="4"/>
  <c r="E97" i="4"/>
  <c r="G71" i="4"/>
  <c r="H36" i="4"/>
  <c r="F31" i="4"/>
  <c r="E20" i="4"/>
  <c r="F8" i="4"/>
  <c r="F59" i="4"/>
  <c r="E27" i="4"/>
  <c r="H63" i="4"/>
  <c r="G78" i="4"/>
  <c r="E76" i="4"/>
  <c r="A7" i="4"/>
  <c r="G4" i="4"/>
  <c r="H17" i="4"/>
  <c r="G80" i="4"/>
  <c r="E126" i="4"/>
  <c r="G75" i="4"/>
  <c r="G120" i="4"/>
  <c r="F37" i="4"/>
  <c r="E85" i="4"/>
  <c r="E57" i="4"/>
  <c r="E103" i="4"/>
  <c r="G62" i="4"/>
  <c r="E29" i="4"/>
  <c r="H39" i="4"/>
  <c r="E67" i="4"/>
  <c r="E68" i="4"/>
  <c r="G3" i="4"/>
  <c r="H126" i="4"/>
  <c r="E123" i="4"/>
  <c r="E60" i="4"/>
  <c r="F90" i="4"/>
  <c r="H114" i="4"/>
  <c r="E122" i="4"/>
  <c r="E50" i="4"/>
  <c r="H23" i="4"/>
  <c r="H79" i="4"/>
  <c r="H44" i="4"/>
  <c r="E112" i="4"/>
  <c r="E31" i="4"/>
  <c r="F24" i="4"/>
  <c r="E62" i="4"/>
  <c r="E106" i="4"/>
  <c r="F39" i="4"/>
  <c r="E58" i="4"/>
  <c r="G72" i="4"/>
  <c r="E98" i="4"/>
  <c r="E12" i="4"/>
  <c r="G114" i="4"/>
  <c r="F62" i="4"/>
  <c r="F22" i="4"/>
  <c r="H61" i="4"/>
  <c r="F36" i="4"/>
  <c r="G5" i="4"/>
  <c r="G63" i="4"/>
  <c r="G28" i="4"/>
  <c r="H120" i="4"/>
  <c r="H87" i="4"/>
  <c r="G86" i="4"/>
  <c r="H84" i="4"/>
  <c r="H51" i="4"/>
  <c r="G103" i="4"/>
  <c r="H115" i="4"/>
  <c r="F81" i="4"/>
  <c r="E124" i="4"/>
  <c r="G37" i="4"/>
  <c r="E78" i="4"/>
  <c r="H119" i="4"/>
  <c r="H13" i="4"/>
  <c r="E18" i="4"/>
  <c r="E100" i="4"/>
  <c r="H48" i="4"/>
  <c r="H92" i="4"/>
  <c r="E42" i="4"/>
  <c r="H9" i="4"/>
  <c r="E87" i="4"/>
  <c r="E64" i="4"/>
  <c r="H47" i="4"/>
  <c r="G10" i="4"/>
  <c r="F6" i="4"/>
  <c r="H104" i="4"/>
  <c r="E114" i="4"/>
  <c r="H85" i="4"/>
  <c r="F34" i="4"/>
  <c r="F52" i="4"/>
  <c r="E81" i="4"/>
  <c r="H31" i="4"/>
  <c r="F98" i="4"/>
  <c r="F69" i="4"/>
  <c r="E120" i="4"/>
  <c r="G43" i="4"/>
  <c r="E115" i="4"/>
  <c r="E107" i="4"/>
  <c r="E82" i="4"/>
  <c r="G104" i="4"/>
  <c r="E45" i="4"/>
  <c r="G90" i="4"/>
  <c r="E92" i="4"/>
  <c r="E39" i="4"/>
  <c r="F82" i="4"/>
  <c r="H8" i="4"/>
  <c r="H29" i="4"/>
  <c r="H66" i="4"/>
  <c r="G119" i="4"/>
  <c r="F4" i="4"/>
  <c r="E36" i="4"/>
  <c r="G91" i="4"/>
  <c r="H12" i="4"/>
  <c r="E88" i="4"/>
  <c r="H37" i="4"/>
  <c r="F119" i="4"/>
  <c r="F106" i="4"/>
  <c r="F56" i="4"/>
  <c r="F27" i="4"/>
  <c r="G122" i="4"/>
  <c r="E66" i="4"/>
  <c r="F93" i="4"/>
  <c r="E104" i="4"/>
  <c r="G115" i="4"/>
  <c r="F120" i="4"/>
  <c r="G21" i="4"/>
  <c r="F110" i="4"/>
  <c r="E113" i="4"/>
  <c r="F67" i="4"/>
  <c r="G25" i="4"/>
  <c r="H118" i="4"/>
  <c r="B6" i="4"/>
  <c r="F61" i="4"/>
  <c r="E109" i="4"/>
  <c r="H46" i="4"/>
  <c r="E111" i="4"/>
  <c r="E34" i="4"/>
  <c r="F23" i="4"/>
  <c r="E102" i="4"/>
  <c r="E101" i="4"/>
  <c r="H105" i="4"/>
  <c r="H55" i="4"/>
  <c r="F63" i="4"/>
  <c r="F17" i="4"/>
  <c r="G84" i="4"/>
  <c r="H122" i="4"/>
  <c r="F87" i="4"/>
  <c r="H97" i="4"/>
  <c r="E43" i="4"/>
  <c r="H4" i="4"/>
  <c r="E119" i="4"/>
  <c r="E74" i="4"/>
  <c r="F123" i="4"/>
  <c r="G100" i="4"/>
  <c r="E23" i="4"/>
  <c r="G45" i="4"/>
  <c r="F76" i="4"/>
  <c r="F71" i="4"/>
  <c r="H74" i="4"/>
  <c r="F92" i="4"/>
  <c r="F78" i="4"/>
  <c r="H68" i="4"/>
  <c r="E28" i="4"/>
  <c r="F33" i="4"/>
  <c r="E5" i="4"/>
  <c r="E79" i="4"/>
  <c r="G108" i="4"/>
  <c r="E63" i="4"/>
  <c r="F11" i="4"/>
  <c r="E84" i="4"/>
  <c r="H78" i="4"/>
  <c r="H59" i="4"/>
  <c r="G109" i="4"/>
  <c r="E55" i="4"/>
  <c r="H90" i="4"/>
  <c r="H117" i="4"/>
  <c r="E38" i="4"/>
  <c r="G89" i="4"/>
  <c r="G49" i="4"/>
  <c r="F108" i="4"/>
  <c r="D14" i="6"/>
  <c r="D30" i="6"/>
  <c r="C27" i="6"/>
  <c r="I1" i="4" a="1"/>
  <c r="D15" i="6"/>
  <c r="I85" i="4" l="1"/>
  <c r="I33" i="4"/>
  <c r="I114" i="4"/>
  <c r="I102" i="4"/>
  <c r="I123" i="4"/>
  <c r="I104" i="4"/>
  <c r="I5" i="4"/>
  <c r="I92" i="4"/>
  <c r="I20" i="4"/>
  <c r="I48" i="4"/>
  <c r="I27" i="4"/>
  <c r="I59" i="4"/>
  <c r="I99" i="4"/>
  <c r="I71" i="4"/>
  <c r="I10" i="4"/>
  <c r="I54" i="4"/>
  <c r="I58" i="4"/>
  <c r="I16" i="4"/>
  <c r="I4" i="4"/>
  <c r="I119" i="4"/>
  <c r="I32" i="4"/>
  <c r="I87" i="4"/>
  <c r="I49" i="4"/>
  <c r="I31" i="4"/>
  <c r="I35" i="4"/>
  <c r="I101" i="4"/>
  <c r="I94" i="4"/>
  <c r="I63" i="4"/>
  <c r="I125" i="4"/>
  <c r="I90" i="4"/>
  <c r="I56" i="4"/>
  <c r="I78" i="4"/>
  <c r="I89" i="4"/>
  <c r="I25" i="4"/>
  <c r="I79" i="4"/>
  <c r="I98" i="4"/>
  <c r="I62" i="4"/>
  <c r="I46" i="4"/>
  <c r="I3" i="4"/>
  <c r="I21" i="4"/>
  <c r="I40" i="4"/>
  <c r="I116" i="4"/>
  <c r="I115" i="4"/>
  <c r="I91" i="4"/>
  <c r="I120" i="4"/>
  <c r="I64" i="4"/>
  <c r="I60" i="4"/>
  <c r="I66" i="4"/>
  <c r="I37" i="4"/>
  <c r="I30" i="4"/>
  <c r="I55" i="4"/>
  <c r="I1" i="4"/>
  <c r="I52" i="4"/>
  <c r="I53" i="4"/>
  <c r="I39" i="4"/>
  <c r="I86" i="4"/>
  <c r="I73" i="4"/>
  <c r="I67" i="4"/>
  <c r="I118" i="4"/>
  <c r="I83" i="4"/>
  <c r="I14" i="4"/>
  <c r="I84" i="4"/>
  <c r="I22" i="4"/>
  <c r="I65" i="4"/>
  <c r="I88" i="4"/>
  <c r="I75" i="4"/>
  <c r="I111" i="4"/>
  <c r="I42" i="4"/>
  <c r="I6" i="4"/>
  <c r="I97" i="4"/>
  <c r="I2" i="4"/>
  <c r="I109" i="4"/>
  <c r="I50" i="4"/>
  <c r="I80" i="4"/>
  <c r="I69" i="4"/>
  <c r="I13" i="4"/>
  <c r="I26" i="4"/>
  <c r="I43" i="4"/>
  <c r="I9" i="4"/>
  <c r="I29" i="4"/>
  <c r="I19" i="4"/>
  <c r="I117" i="4"/>
  <c r="I77" i="4"/>
  <c r="I51" i="4"/>
  <c r="I110" i="4"/>
  <c r="I95" i="4"/>
  <c r="I81" i="4"/>
  <c r="I121" i="4"/>
  <c r="I106" i="4"/>
  <c r="I15" i="4"/>
  <c r="I72" i="4"/>
  <c r="I108" i="4"/>
  <c r="I93" i="4"/>
  <c r="I28" i="4"/>
  <c r="I17" i="4"/>
  <c r="I57" i="4"/>
  <c r="I45" i="4"/>
  <c r="I126" i="4"/>
  <c r="I41" i="4"/>
  <c r="I44" i="4"/>
  <c r="I11" i="4"/>
  <c r="I103" i="4"/>
  <c r="I61" i="4"/>
  <c r="I24" i="4"/>
  <c r="I107" i="4"/>
  <c r="I113" i="4"/>
  <c r="I105" i="4"/>
  <c r="I112" i="4"/>
  <c r="I23" i="4"/>
  <c r="I124" i="4"/>
  <c r="I122" i="4"/>
  <c r="I12" i="4"/>
  <c r="I82" i="4"/>
  <c r="I18" i="4"/>
  <c r="I34" i="4"/>
  <c r="I74" i="4"/>
  <c r="I47" i="4"/>
  <c r="I7" i="4"/>
  <c r="I70" i="4"/>
  <c r="I68" i="4"/>
  <c r="I96" i="4"/>
  <c r="I8" i="4"/>
  <c r="I100" i="4"/>
  <c r="I38" i="4"/>
  <c r="I36" i="4"/>
  <c r="I76" i="4"/>
  <c r="B7" i="4"/>
  <c r="D29" i="6"/>
  <c r="C28"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<sst xmlns="http://schemas.openxmlformats.org/spreadsheetml/2006/main" count="408" uniqueCount="191">
  <si>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</si>
  <si>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</si>
  <si>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</si>
  <si>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</si>
  <si>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</si>
  <si>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</si>
  <si>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</si>
  <si>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</si>
  <si>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</si>
  <si>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</si>
  <si>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</si>
  <si>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</si>
  <si>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</si>
  <si>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</si>
  <si>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</si>
  <si>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</si>
  <si>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</si>
  <si>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</si>
  <si>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</si>
  <si>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</si>
  <si>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</si>
  <si>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</si>
  <si>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</si>
  <si>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</si>
  <si>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</si>
  <si>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</si>
  <si>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</si>
  <si>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</si>
  <si>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</si>
  <si>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</si>
  <si>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</si>
  <si>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</si>
  <si>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</si>
  <si>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</si>
  <si>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</si>
  <si>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</si>
  <si>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</si>
  <si>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</si>
  <si>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</si>
  <si>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</si>
  <si>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</si>
  <si>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</si>
  <si>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</si>
  <si>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</si>
  <si>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</si>
  <si>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</si>
  <si>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</si>
  <si>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</si>
  <si>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</si>
  <si>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</si>
  <si>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</si>
  <si>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</si>
  <si>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</si>
  <si>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</si>
  <si>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</si>
  <si>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</si>
  <si>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</si>
  <si>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</si>
  <si>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</si>
  <si>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</si>
  <si>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</si>
  <si>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</si>
  <si>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</si>
  <si>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</si>
  <si>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</si>
  <si>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</si>
  <si>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</si>
  <si>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</si>
  <si>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</si>
  <si>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</si>
  <si>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</si>
  <si>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</si>
  <si>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</si>
  <si>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</si>
  <si>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</si>
  <si>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</si>
  <si>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</si>
  <si>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</si>
  <si>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</si>
  <si>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</si>
  <si>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</si>
  <si>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</si>
  <si>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</si>
  <si>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</si>
  <si>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</si>
  <si>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</si>
  <si>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</si>
  <si>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</si>
  <si>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</si>
  <si>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</si>
  <si>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</si>
  <si>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</si>
  <si>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</si>
  <si>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</si>
  <si>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</si>
  <si>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</si>
  <si>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</si>
  <si>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</si>
  <si>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</si>
  <si>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</si>
  <si>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</si>
  <si>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</si>
  <si>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</si>
  <si>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</si>
  <si>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</si>
  <si>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</si>
  <si>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</si>
  <si>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</si>
  <si>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</si>
  <si>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</si>
  <si>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</si>
  <si>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</si>
  <si>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</si>
  <si>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</si>
  <si>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</si>
  <si>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</si>
  <si>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</si>
  <si>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</si>
  <si>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</si>
  <si>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</si>
  <si>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</si>
  <si>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</si>
  <si>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</si>
  <si>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</si>
  <si>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</si>
  <si>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</si>
  <si>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</si>
  <si>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</si>
  <si>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</si>
  <si>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</si>
  <si>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</si>
  <si>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</si>
  <si>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</si>
  <si>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</si>
  <si>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</si>
  <si>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</si>
  <si>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</si>
  <si>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</si>
  <si>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</si>
  <si>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</si>
  <si>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</si>
  <si>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</si>
  <si>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</si>
  <si>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</si>
  <si>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</si>
  <si>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</si>
  <si>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</si>
  <si>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</si>
  <si>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</si>
  <si>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</si>
  <si>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</si>
  <si>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</si>
  <si>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</si>
  <si>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</si>
  <si>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</si>
  <si>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</si>
  <si>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</si>
  <si>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</si>
  <si>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</si>
  <si>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</si>
  <si>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</si>
  <si>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</si>
  <si>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</si>
  <si>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</si>
  <si>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</si>
  <si>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</si>
  <si>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</si>
  <si>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</si>
  <si>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</si>
  <si>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</si>
  <si>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</si>
  <si>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</si>
  <si>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</si>
  <si>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</si>
  <si>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</si>
  <si>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</si>
  <si>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</si>
  <si>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</si>
  <si>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</si>
  <si>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</si>
  <si>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</si>
  <si>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</si>
  <si>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</si>
  <si>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</si>
  <si>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</si>
  <si>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</si>
  <si>
    <t>EUR_YCONRH_EON40Y</t>
  </si>
  <si>
    <t>EUR_YCONRH_EON50Y</t>
  </si>
  <si>
    <t>EUR_YCONRH_EON60Y</t>
  </si>
  <si>
    <t>EURON</t>
  </si>
  <si>
    <t>MonotonicLogCubicNaturalSpline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</si>
</sst>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4"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6">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4" xfId="4" applyFont="1" applyBorder="1"/>
    <xf numFmtId="0" fontId="8" fillId="0" borderId="34" xfId="4" applyFont="1" applyBorder="1" applyAlignment="1">
      <alignment horizontal="left"/>
    </xf>
    <xf numFmtId="0" fontId="8" fillId="0" borderId="34" xfId="4" applyFont="1" applyBorder="1" applyAlignment="1">
      <alignment horizontal="center"/>
    </xf>
    <xf numFmtId="0" fontId="8" fillId="2" borderId="34" xfId="4" applyFont="1" applyFill="1" applyBorder="1" applyAlignment="1">
      <alignment horizontal="center"/>
    </xf>
    <xf numFmtId="0" fontId="8" fillId="2" borderId="34"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3"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3" fillId="2" borderId="32" xfId="4" applyFont="1" applyFill="1" applyBorder="1"/>
    <xf numFmtId="0" fontId="2" fillId="2" borderId="34" xfId="4" applyFont="1" applyFill="1" applyBorder="1"/>
    <xf numFmtId="0" fontId="2" fillId="2" borderId="34" xfId="4" applyFont="1" applyFill="1" applyBorder="1" applyAlignment="1">
      <alignment horizontal="center"/>
    </xf>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8" fillId="10" borderId="0" xfId="3" applyFont="1" applyFill="1"/>
    <xf numFmtId="0" fontId="8" fillId="10" borderId="0" xfId="5" applyFill="1"/>
    <xf numFmtId="0" fontId="11" fillId="7" borderId="16" xfId="3" applyFont="1" applyFill="1" applyBorder="1" applyAlignment="1">
      <alignment horizontal="center"/>
    </xf>
    <xf numFmtId="0" fontId="11" fillId="7" borderId="35" xfId="3" applyFont="1" applyFill="1" applyBorder="1" applyAlignment="1">
      <alignment horizontal="center"/>
    </xf>
    <xf numFmtId="0" fontId="11" fillId="0" borderId="15" xfId="1" applyFont="1" applyBorder="1" applyAlignment="1"/>
    <xf numFmtId="0" fontId="11" fillId="7" borderId="15" xfId="3"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15" fontId="8" fillId="2" borderId="2" xfId="3" applyNumberFormat="1" applyFont="1" applyFill="1" applyBorder="1" applyAlignment="1">
      <alignment horizontal="center" vertical="center"/>
    </xf>
    <xf numFmtId="0" fontId="8" fillId="2" borderId="2" xfId="3" applyFont="1" applyFill="1" applyBorder="1" applyAlignment="1">
      <alignment horizontal="center" vertical="center"/>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0"/>
  <sheetViews>
    <sheetView tabSelected="1" topLeftCell="A4" workbookViewId="0">
      <selection activeCell="D39" sqref="D39"/>
    </sheetView>
  </sheetViews>
  <sheetFormatPr defaultColWidth="8" defaultRowHeight="11.25" x14ac:dyDescent="0.2"/>
  <cols>
    <col min="1" max="2" width="2.7109375" style="183" customWidth="1"/>
    <col min="3" max="3" width="18" style="183" bestFit="1" customWidth="1"/>
    <col min="4" max="4" width="23.85546875" style="183" bestFit="1" customWidth="1"/>
    <col min="5" max="5" width="22" style="183" bestFit="1" customWidth="1"/>
    <col min="6" max="8" width="2.7109375" style="183" customWidth="1"/>
    <col min="9" max="9" width="18.5703125" style="183" bestFit="1" customWidth="1"/>
    <col min="10" max="10" width="53.7109375" style="183" bestFit="1" customWidth="1"/>
    <col min="11" max="11" width="2.7109375" style="183" customWidth="1"/>
    <col min="12" max="16384" width="8" style="183"/>
  </cols>
  <sheetData>
    <row r="1" spans="2:11" ht="12" thickBot="1" x14ac:dyDescent="0.25">
      <c r="B1" s="183" t="str">
        <f>_xll.qlxlVersion(TRUE,Trigger)</f>
        <v>QuantLibXL 1.4.0 - MS VC++ 9.0 - Multithreaded Dynamic Runtime library - Release Configuration - Mar  3 2014 10:58:57</v>
      </c>
    </row>
    <row r="2" spans="2:11" ht="18.75" thickBot="1" x14ac:dyDescent="0.3">
      <c r="B2" s="185" t="s">
        <v>115</v>
      </c>
      <c r="C2" s="186"/>
      <c r="D2" s="186"/>
      <c r="E2" s="186"/>
      <c r="F2" s="187"/>
      <c r="H2" s="185" t="s">
        <v>163</v>
      </c>
      <c r="I2" s="186"/>
      <c r="J2" s="186"/>
      <c r="K2" s="188"/>
    </row>
    <row r="3" spans="2:11" x14ac:dyDescent="0.2">
      <c r="B3" s="60"/>
      <c r="C3" s="90"/>
      <c r="D3" s="57"/>
      <c r="E3" s="57"/>
      <c r="F3" s="56"/>
      <c r="H3" s="138"/>
      <c r="I3" s="141"/>
      <c r="J3" s="141"/>
      <c r="K3" s="140"/>
    </row>
    <row r="4" spans="2:11" x14ac:dyDescent="0.2">
      <c r="B4" s="60"/>
      <c r="C4" s="89" t="s">
        <v>114</v>
      </c>
      <c r="D4" s="75" t="s">
        <v>112</v>
      </c>
      <c r="E4" s="57"/>
      <c r="F4" s="56"/>
      <c r="H4" s="138"/>
      <c r="I4" s="137" t="s">
        <v>162</v>
      </c>
      <c r="J4" s="131" t="b">
        <v>1</v>
      </c>
      <c r="K4" s="136"/>
    </row>
    <row r="5" spans="2:11" x14ac:dyDescent="0.2">
      <c r="B5" s="60"/>
      <c r="C5" s="87" t="s">
        <v>113</v>
      </c>
      <c r="D5" s="61"/>
      <c r="E5" s="57"/>
      <c r="F5" s="56"/>
      <c r="H5" s="138"/>
      <c r="I5" s="137" t="s">
        <v>161</v>
      </c>
      <c r="J5" s="139" t="str">
        <f ca="1">SUBSTITUTE(LEFT(CELL("filename",A1),FIND("[",CELL("filename",A1),1)-1),"\XLS\","\XML\")</f>
        <v>C:\Projects\quantlib\QuantLibXL\Data2\XML\</v>
      </c>
      <c r="K5" s="136"/>
    </row>
    <row r="6" spans="2:11" x14ac:dyDescent="0.2">
      <c r="B6" s="60"/>
      <c r="C6" s="87" t="s">
        <v>111</v>
      </c>
      <c r="D6" s="61" t="s">
        <v>110</v>
      </c>
      <c r="E6" s="57"/>
      <c r="F6" s="56"/>
      <c r="H6" s="138"/>
      <c r="I6" s="137" t="s">
        <v>160</v>
      </c>
      <c r="J6" s="128" t="b">
        <v>1</v>
      </c>
      <c r="K6" s="136"/>
    </row>
    <row r="7" spans="2:11" ht="12" thickBot="1" x14ac:dyDescent="0.25">
      <c r="B7" s="60"/>
      <c r="C7" s="87" t="s">
        <v>109</v>
      </c>
      <c r="D7" s="61" t="s">
        <v>108</v>
      </c>
      <c r="E7" s="57"/>
      <c r="F7" s="56"/>
      <c r="H7" s="135"/>
      <c r="I7" s="134"/>
      <c r="J7" s="134"/>
      <c r="K7" s="133"/>
    </row>
    <row r="8" spans="2:11" ht="12" thickBot="1" x14ac:dyDescent="0.25">
      <c r="B8" s="60"/>
      <c r="C8" s="87" t="s">
        <v>107</v>
      </c>
      <c r="D8" s="88" t="s">
        <v>106</v>
      </c>
      <c r="E8" s="57"/>
      <c r="F8" s="56"/>
      <c r="H8" s="184"/>
      <c r="I8" s="184"/>
      <c r="J8" s="184"/>
      <c r="K8" s="184"/>
    </row>
    <row r="9" spans="2:11" ht="18.75" thickBot="1" x14ac:dyDescent="0.3">
      <c r="B9" s="60"/>
      <c r="C9" s="87" t="s">
        <v>105</v>
      </c>
      <c r="D9" s="61" t="str">
        <f>Currency&amp;"_YC"&amp;IndexTenor&amp;"RH"</f>
        <v>EUR_YCONRH</v>
      </c>
      <c r="E9" s="57"/>
      <c r="F9" s="56"/>
      <c r="H9" s="185" t="s">
        <v>159</v>
      </c>
      <c r="I9" s="186"/>
      <c r="J9" s="186"/>
      <c r="K9" s="188"/>
    </row>
    <row r="10" spans="2:11" ht="12.75" x14ac:dyDescent="0.2">
      <c r="B10" s="60"/>
      <c r="C10" s="86" t="s">
        <v>104</v>
      </c>
      <c r="D10" s="61" t="b">
        <v>1</v>
      </c>
      <c r="E10" s="57"/>
      <c r="F10" s="56"/>
      <c r="H10" s="130"/>
      <c r="I10" s="132"/>
      <c r="J10" s="132"/>
      <c r="K10" s="127"/>
    </row>
    <row r="11" spans="2:11" ht="12.75" x14ac:dyDescent="0.2">
      <c r="B11" s="60"/>
      <c r="C11" s="86" t="s">
        <v>103</v>
      </c>
      <c r="D11" s="85"/>
      <c r="E11" s="57"/>
      <c r="F11" s="56"/>
      <c r="H11" s="130"/>
      <c r="I11" s="129" t="s">
        <v>158</v>
      </c>
      <c r="J11" s="131" t="s">
        <v>157</v>
      </c>
      <c r="K11" s="127"/>
    </row>
    <row r="12" spans="2:11" ht="12.75" x14ac:dyDescent="0.2">
      <c r="B12" s="60"/>
      <c r="C12" s="84" t="s">
        <v>102</v>
      </c>
      <c r="D12" s="83" t="b">
        <v>0</v>
      </c>
      <c r="E12" s="57"/>
      <c r="F12" s="56"/>
      <c r="H12" s="130"/>
      <c r="I12" s="129" t="s">
        <v>156</v>
      </c>
      <c r="J12" s="128" t="s">
        <v>155</v>
      </c>
      <c r="K12" s="127"/>
    </row>
    <row r="13" spans="2:11" ht="12.75" x14ac:dyDescent="0.2">
      <c r="B13" s="60"/>
      <c r="C13" s="65"/>
      <c r="D13" s="65"/>
      <c r="E13" s="57"/>
      <c r="F13" s="56"/>
      <c r="H13" s="130"/>
      <c r="I13" s="129" t="s">
        <v>184</v>
      </c>
      <c r="J13" s="131" t="s">
        <v>181</v>
      </c>
      <c r="K13" s="127"/>
    </row>
    <row r="14" spans="2:11" ht="12.75" x14ac:dyDescent="0.2">
      <c r="B14" s="60"/>
      <c r="C14" s="80" t="s">
        <v>101</v>
      </c>
      <c r="D14" s="82" t="str">
        <f>_xll.qlPiecewiseYieldCurve(D16,NDays,Calendar,RateHelpersSelected,DayCounter,,,Accuracy,TraitsID,InterpolatorID,Permanent,,ObjectOverwrite)</f>
        <v>_EURYCON#0001</v>
      </c>
      <c r="E14" s="57"/>
      <c r="F14" s="56"/>
      <c r="H14" s="130"/>
      <c r="I14" s="129" t="s">
        <v>183</v>
      </c>
      <c r="J14" s="131" t="str">
        <f>PROPER(Currency)&amp;"YC"</f>
        <v>EurYC</v>
      </c>
      <c r="K14" s="127"/>
    </row>
    <row r="15" spans="2:11" ht="12.75" x14ac:dyDescent="0.2">
      <c r="B15" s="60"/>
      <c r="C15" s="67" t="s">
        <v>0</v>
      </c>
      <c r="D15" s="81" t="str">
        <f>_xll.ohRangeRetrieveError(YieldCurve)</f>
        <v/>
      </c>
      <c r="E15" s="57"/>
      <c r="F15" s="56"/>
      <c r="H15" s="130"/>
      <c r="I15" s="129" t="s">
        <v>182</v>
      </c>
      <c r="J15" s="131" t="str">
        <f>PROPER(Currency)&amp;"YCSTD"</f>
        <v>EurYCSTD</v>
      </c>
      <c r="K15" s="127"/>
    </row>
    <row r="16" spans="2:11" ht="13.5" thickBot="1" x14ac:dyDescent="0.25">
      <c r="B16" s="60"/>
      <c r="C16" s="80" t="s">
        <v>100</v>
      </c>
      <c r="D16" s="79" t="str">
        <f>"_"&amp;Currency&amp;"YC"&amp;IndexTenor</f>
        <v>_EURYCON</v>
      </c>
      <c r="E16" s="57"/>
      <c r="F16" s="56"/>
      <c r="H16" s="126"/>
      <c r="I16" s="125"/>
      <c r="J16" s="125"/>
      <c r="K16" s="124"/>
    </row>
    <row r="17" spans="2:6" x14ac:dyDescent="0.2">
      <c r="B17" s="60"/>
      <c r="C17" s="69" t="s">
        <v>99</v>
      </c>
      <c r="D17" s="78">
        <v>0</v>
      </c>
      <c r="E17" s="57"/>
      <c r="F17" s="56"/>
    </row>
    <row r="18" spans="2:6" x14ac:dyDescent="0.2">
      <c r="B18" s="60"/>
      <c r="C18" s="69" t="s">
        <v>98</v>
      </c>
      <c r="D18" s="77" t="s">
        <v>97</v>
      </c>
      <c r="E18" s="57"/>
      <c r="F18" s="56"/>
    </row>
    <row r="19" spans="2:6" x14ac:dyDescent="0.2">
      <c r="B19" s="60"/>
      <c r="C19" s="69" t="s">
        <v>96</v>
      </c>
      <c r="D19" s="77"/>
      <c r="E19" s="57"/>
      <c r="F19" s="56"/>
    </row>
    <row r="20" spans="2:6" x14ac:dyDescent="0.2">
      <c r="B20" s="60"/>
      <c r="C20" s="69" t="s">
        <v>95</v>
      </c>
      <c r="D20" s="76" t="str">
        <f>Currency&amp;"TOY_SYNTH"&amp;IndexTenor&amp;"_Quote"</f>
        <v>EURTOY_SYNTHON_Quote</v>
      </c>
      <c r="E20" s="75" t="str">
        <f>Currency&amp;"TOY2_SYNTH"&amp;IndexTenor&amp;"_Quote"</f>
        <v>EURTOY2_SYNTHON_Quote</v>
      </c>
      <c r="F20" s="56"/>
    </row>
    <row r="21" spans="2:6" x14ac:dyDescent="0.2">
      <c r="B21" s="60"/>
      <c r="C21" s="69" t="s">
        <v>94</v>
      </c>
      <c r="D21" s="74">
        <f>DATE(YEAR(_xll.qlCalendarAdvance(Calendar,_xll.qlSettingsEvaluationDate(Trigger),NDays&amp;"D")),12,31)</f>
        <v>42004</v>
      </c>
      <c r="E21" s="73">
        <f>DATE(YEAR(D21+1),12,31)</f>
        <v>42369</v>
      </c>
      <c r="F21" s="56"/>
    </row>
    <row r="22" spans="2:6" x14ac:dyDescent="0.2">
      <c r="B22" s="60"/>
      <c r="C22" s="69" t="s">
        <v>93</v>
      </c>
      <c r="D22" s="72"/>
      <c r="E22" s="71"/>
      <c r="F22" s="56"/>
    </row>
    <row r="23" spans="2:6" x14ac:dyDescent="0.2">
      <c r="B23" s="60"/>
      <c r="C23" s="69" t="s">
        <v>92</v>
      </c>
      <c r="D23" s="70" t="e">
        <f>NA()</f>
        <v>#N/A</v>
      </c>
      <c r="E23" s="57"/>
      <c r="F23" s="56"/>
    </row>
    <row r="24" spans="2:6" x14ac:dyDescent="0.2">
      <c r="B24" s="60"/>
      <c r="C24" s="69" t="s">
        <v>91</v>
      </c>
      <c r="D24" s="68" t="s">
        <v>90</v>
      </c>
      <c r="E24" s="57"/>
      <c r="F24" s="56"/>
    </row>
    <row r="25" spans="2:6" x14ac:dyDescent="0.2">
      <c r="B25" s="60"/>
      <c r="C25" s="67" t="s">
        <v>89</v>
      </c>
      <c r="D25" s="66" t="s">
        <v>190</v>
      </c>
      <c r="E25" s="57"/>
      <c r="F25" s="56"/>
    </row>
    <row r="26" spans="2:6" x14ac:dyDescent="0.2">
      <c r="B26" s="60"/>
      <c r="C26" s="65"/>
      <c r="D26" s="65"/>
      <c r="E26" s="57"/>
      <c r="F26" s="56"/>
    </row>
    <row r="27" spans="2:6" x14ac:dyDescent="0.2">
      <c r="B27" s="60"/>
      <c r="C27" s="64">
        <f>_xll.qlTermStructureReferenceDate(YieldCurve)</f>
        <v>41724</v>
      </c>
      <c r="D27" s="63">
        <f>MAX(_xll.ohPack(Selected!I1:I126))</f>
        <v>1</v>
      </c>
      <c r="E27" s="57"/>
      <c r="F27" s="56"/>
    </row>
    <row r="28" spans="2:6" x14ac:dyDescent="0.2">
      <c r="B28" s="60"/>
      <c r="C28" s="62">
        <f>MAX(_xll.ohPack(Selected!H2:H126))</f>
        <v>63641</v>
      </c>
      <c r="D28" s="61">
        <f>MIN(_xll.ohPack(Selected!I1:I126))</f>
        <v>0.22449313831546483</v>
      </c>
      <c r="E28" s="57"/>
      <c r="F28" s="56"/>
    </row>
    <row r="29" spans="2:6" x14ac:dyDescent="0.2">
      <c r="B29" s="60"/>
      <c r="C29" s="59" t="s">
        <v>0</v>
      </c>
      <c r="D29" s="58" t="str">
        <f>_xll.ohRangeRetrieveError(Selected!I1)</f>
        <v/>
      </c>
      <c r="E29" s="57"/>
      <c r="F29" s="56"/>
    </row>
    <row r="30" spans="2:6" ht="14.25" customHeight="1" thickBot="1" x14ac:dyDescent="0.25">
      <c r="B30" s="55"/>
      <c r="C30" s="194" t="s">
        <v>189</v>
      </c>
      <c r="D30" s="195" t="b">
        <f>_xll.qlRelinkableHandleLinkTo(C30,YieldCurve)</f>
        <v>1</v>
      </c>
      <c r="E30" s="54"/>
      <c r="F30"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0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6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2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8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4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0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6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2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8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4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0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6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2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8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4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5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1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7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3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699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5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1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7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3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79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5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1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7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3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59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4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0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6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2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8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4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0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6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2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8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4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0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6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2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8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workbookViewId="0">
      <selection activeCell="B1" sqref="B1:D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89" t="s">
        <v>88</v>
      </c>
      <c r="C1" s="190"/>
      <c r="D1" s="191"/>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1.5E-3</v>
      </c>
      <c r="G2" s="33"/>
      <c r="H2" s="26" t="b">
        <v>1</v>
      </c>
      <c r="I2" s="26">
        <v>70</v>
      </c>
      <c r="J2" s="26">
        <v>1</v>
      </c>
      <c r="K2" s="32">
        <f>_xll.qlRateHelperEarliestDate($E2,Trigger)</f>
        <v>41724</v>
      </c>
      <c r="L2" s="31">
        <f>_xll.qlRateHelperLatestDate($E2,Trigger)</f>
        <v>41725</v>
      </c>
    </row>
    <row r="3" spans="1:14" x14ac:dyDescent="0.2">
      <c r="B3" s="51"/>
      <c r="C3" s="35"/>
      <c r="D3" s="34" t="s">
        <v>80</v>
      </c>
      <c r="E3" s="34" t="str">
        <f t="shared" si="0"/>
        <v>EUR_YCONRH_TND</v>
      </c>
      <c r="F3" s="33">
        <f>_xll.qlRateHelperQuoteValue($E3,Trigger)</f>
        <v>1.6000000000000001E-3</v>
      </c>
      <c r="G3" s="33"/>
      <c r="H3" s="26" t="b">
        <v>1</v>
      </c>
      <c r="I3" s="26">
        <v>70</v>
      </c>
      <c r="J3" s="26">
        <v>1</v>
      </c>
      <c r="K3" s="32">
        <f>_xll.qlRateHelperEarliestDate($E3,Trigger)</f>
        <v>41725</v>
      </c>
      <c r="L3" s="31">
        <f>_xll.qlRateHelperLatestDate($E3,Trigger)</f>
        <v>41726</v>
      </c>
    </row>
    <row r="4" spans="1:14" x14ac:dyDescent="0.2">
      <c r="B4" s="50"/>
      <c r="C4" s="29"/>
      <c r="D4" s="28" t="s">
        <v>79</v>
      </c>
      <c r="E4" s="28" t="str">
        <f t="shared" si="0"/>
        <v>EUR_YCONRH_SND</v>
      </c>
      <c r="F4" s="27">
        <f>_xll.qlRateHelperQuoteValue($E4,Trigger)</f>
        <v>1.7000000000000001E-3</v>
      </c>
      <c r="G4" s="27"/>
      <c r="H4" s="25" t="b">
        <v>1</v>
      </c>
      <c r="I4" s="25">
        <v>70</v>
      </c>
      <c r="J4" s="25">
        <v>1</v>
      </c>
      <c r="K4" s="24">
        <f>_xll.qlRateHelperEarliestDate($E4,Trigger)</f>
        <v>41726</v>
      </c>
      <c r="L4" s="23">
        <f>_xll.qlRateHelperLatestDate($E4,Trigger)</f>
        <v>41729</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80" t="s">
        <v>61</v>
      </c>
      <c r="E35" s="41" t="str">
        <f t="shared" si="1"/>
        <v>EUR_YCONRH_EONSW</v>
      </c>
      <c r="F35" s="40">
        <f>_xll.qlRateHelperQuoteValue($E35,Trigger)</f>
        <v>1.9400000000000001E-3</v>
      </c>
      <c r="G35" s="40" t="e">
        <f>_xll.qlSwapRateHelperSpread($E35,Trigger)</f>
        <v>#NUM!</v>
      </c>
      <c r="H35" s="39" t="b">
        <v>1</v>
      </c>
      <c r="I35" s="39">
        <v>50</v>
      </c>
      <c r="J35" s="39">
        <v>1</v>
      </c>
      <c r="K35" s="38">
        <f>_xll.qlRateHelperEarliestDate($E35,Trigger)</f>
        <v>41726</v>
      </c>
      <c r="L35" s="37">
        <f>_xll.qlRateHelperLatestDate($E35,Trigger)</f>
        <v>41733</v>
      </c>
    </row>
    <row r="36" spans="2:12" x14ac:dyDescent="0.2">
      <c r="B36" s="36"/>
      <c r="C36" s="35" t="str">
        <f t="shared" si="2"/>
        <v>EON</v>
      </c>
      <c r="D36" s="181" t="s">
        <v>60</v>
      </c>
      <c r="E36" s="34" t="str">
        <f t="shared" si="1"/>
        <v>EUR_YCONRH_EON2W</v>
      </c>
      <c r="F36" s="33">
        <f>_xll.qlRateHelperQuoteValue($E36,Trigger)</f>
        <v>1.7699999999999999E-3</v>
      </c>
      <c r="G36" s="33" t="e">
        <f>_xll.qlSwapRateHelperSpread($E36,Trigger)</f>
        <v>#NUM!</v>
      </c>
      <c r="H36" s="26" t="b">
        <v>1</v>
      </c>
      <c r="I36" s="26">
        <v>50</v>
      </c>
      <c r="J36" s="26">
        <v>1</v>
      </c>
      <c r="K36" s="32">
        <f>_xll.qlRateHelperEarliestDate($E36,Trigger)</f>
        <v>41726</v>
      </c>
      <c r="L36" s="31">
        <f>_xll.qlRateHelperLatestDate($E36,Trigger)</f>
        <v>41740</v>
      </c>
    </row>
    <row r="37" spans="2:12" x14ac:dyDescent="0.2">
      <c r="B37" s="36"/>
      <c r="C37" s="35" t="str">
        <f t="shared" si="2"/>
        <v>EON</v>
      </c>
      <c r="D37" s="181" t="s">
        <v>59</v>
      </c>
      <c r="E37" s="34" t="str">
        <f t="shared" si="1"/>
        <v>EUR_YCONRH_EON3W</v>
      </c>
      <c r="F37" s="33">
        <f>_xll.qlRateHelperQuoteValue($E37,Trigger)</f>
        <v>1.83E-3</v>
      </c>
      <c r="G37" s="33" t="e">
        <f>_xll.qlSwapRateHelperSpread($E37,Trigger)</f>
        <v>#NUM!</v>
      </c>
      <c r="H37" s="26" t="b">
        <v>1</v>
      </c>
      <c r="I37" s="26">
        <v>50</v>
      </c>
      <c r="J37" s="26">
        <v>1</v>
      </c>
      <c r="K37" s="32">
        <f>_xll.qlRateHelperEarliestDate($E37,Trigger)</f>
        <v>41726</v>
      </c>
      <c r="L37" s="31">
        <f>_xll.qlRateHelperLatestDate($E37,Trigger)</f>
        <v>41751</v>
      </c>
    </row>
    <row r="38" spans="2:12" x14ac:dyDescent="0.2">
      <c r="B38" s="36"/>
      <c r="C38" s="35" t="str">
        <f t="shared" si="2"/>
        <v>EON</v>
      </c>
      <c r="D38" s="181" t="s">
        <v>58</v>
      </c>
      <c r="E38" s="34" t="str">
        <f t="shared" si="1"/>
        <v>EUR_YCONRH_EON1M</v>
      </c>
      <c r="F38" s="33">
        <f>_xll.qlRateHelperQuoteValue($E38,Trigger)</f>
        <v>1.83E-3</v>
      </c>
      <c r="G38" s="33" t="e">
        <f>_xll.qlSwapRateHelperSpread($E38,Trigger)</f>
        <v>#NUM!</v>
      </c>
      <c r="H38" s="26" t="b">
        <v>1</v>
      </c>
      <c r="I38" s="26">
        <v>50</v>
      </c>
      <c r="J38" s="26">
        <v>1</v>
      </c>
      <c r="K38" s="32">
        <f>_xll.qlRateHelperEarliestDate($E38,Trigger)</f>
        <v>41726</v>
      </c>
      <c r="L38" s="31">
        <f>_xll.qlRateHelperLatestDate($E38,Trigger)</f>
        <v>41757</v>
      </c>
    </row>
    <row r="39" spans="2:12" x14ac:dyDescent="0.2">
      <c r="B39" s="36"/>
      <c r="C39" s="35" t="str">
        <f t="shared" si="2"/>
        <v>EON</v>
      </c>
      <c r="D39" s="181" t="s">
        <v>57</v>
      </c>
      <c r="E39" s="34" t="str">
        <f t="shared" si="1"/>
        <v>EUR_YCONRH_EON2M</v>
      </c>
      <c r="F39" s="33">
        <f>_xll.qlRateHelperQuoteValue($E39,Trigger)</f>
        <v>1.7599999999999998E-3</v>
      </c>
      <c r="G39" s="33" t="e">
        <f>_xll.qlSwapRateHelperSpread($E39,Trigger)</f>
        <v>#NUM!</v>
      </c>
      <c r="H39" s="26" t="b">
        <v>1</v>
      </c>
      <c r="I39" s="26">
        <v>50</v>
      </c>
      <c r="J39" s="26">
        <v>1</v>
      </c>
      <c r="K39" s="32">
        <f>_xll.qlRateHelperEarliestDate($E39,Trigger)</f>
        <v>41726</v>
      </c>
      <c r="L39" s="31">
        <f>_xll.qlRateHelperLatestDate($E39,Trigger)</f>
        <v>41787</v>
      </c>
    </row>
    <row r="40" spans="2:12" x14ac:dyDescent="0.2">
      <c r="B40" s="36"/>
      <c r="C40" s="35" t="str">
        <f t="shared" si="2"/>
        <v>EON</v>
      </c>
      <c r="D40" s="181" t="s">
        <v>56</v>
      </c>
      <c r="E40" s="34" t="str">
        <f t="shared" si="1"/>
        <v>EUR_YCONRH_EON3M</v>
      </c>
      <c r="F40" s="33">
        <f>_xll.qlRateHelperQuoteValue($E40,Trigger)</f>
        <v>1.72E-3</v>
      </c>
      <c r="G40" s="33" t="e">
        <f>_xll.qlSwapRateHelperSpread($E40,Trigger)</f>
        <v>#NUM!</v>
      </c>
      <c r="H40" s="26" t="b">
        <v>1</v>
      </c>
      <c r="I40" s="26">
        <v>50</v>
      </c>
      <c r="J40" s="26">
        <v>1</v>
      </c>
      <c r="K40" s="32">
        <f>_xll.qlRateHelperEarliestDate($E40,Trigger)</f>
        <v>41726</v>
      </c>
      <c r="L40" s="31">
        <f>_xll.qlRateHelperLatestDate($E40,Trigger)</f>
        <v>41820</v>
      </c>
    </row>
    <row r="41" spans="2:12" x14ac:dyDescent="0.2">
      <c r="B41" s="36"/>
      <c r="C41" s="35" t="str">
        <f t="shared" si="2"/>
        <v>EON</v>
      </c>
      <c r="D41" s="181" t="s">
        <v>55</v>
      </c>
      <c r="E41" s="34" t="str">
        <f t="shared" si="1"/>
        <v>EUR_YCONRH_EON4M</v>
      </c>
      <c r="F41" s="33">
        <f>_xll.qlRateHelperQuoteValue($E41,Trigger)</f>
        <v>1.6999999999999999E-3</v>
      </c>
      <c r="G41" s="33" t="e">
        <f>_xll.qlSwapRateHelperSpread($E41,Trigger)</f>
        <v>#NUM!</v>
      </c>
      <c r="H41" s="26" t="b">
        <v>1</v>
      </c>
      <c r="I41" s="26">
        <v>50</v>
      </c>
      <c r="J41" s="26">
        <v>1</v>
      </c>
      <c r="K41" s="32">
        <f>_xll.qlRateHelperEarliestDate($E41,Trigger)</f>
        <v>41726</v>
      </c>
      <c r="L41" s="31">
        <f>_xll.qlRateHelperLatestDate($E41,Trigger)</f>
        <v>41848</v>
      </c>
    </row>
    <row r="42" spans="2:12" x14ac:dyDescent="0.2">
      <c r="B42" s="36"/>
      <c r="C42" s="35" t="str">
        <f t="shared" si="2"/>
        <v>EON</v>
      </c>
      <c r="D42" s="181" t="s">
        <v>54</v>
      </c>
      <c r="E42" s="34" t="str">
        <f t="shared" si="1"/>
        <v>EUR_YCONRH_EON5M</v>
      </c>
      <c r="F42" s="33">
        <f>_xll.qlRateHelperQuoteValue($E42,Trigger)</f>
        <v>1.6599999999999998E-3</v>
      </c>
      <c r="G42" s="33" t="e">
        <f>_xll.qlSwapRateHelperSpread($E42,Trigger)</f>
        <v>#NUM!</v>
      </c>
      <c r="H42" s="26" t="b">
        <v>1</v>
      </c>
      <c r="I42" s="26">
        <v>50</v>
      </c>
      <c r="J42" s="26">
        <v>1</v>
      </c>
      <c r="K42" s="32">
        <f>_xll.qlRateHelperEarliestDate($E42,Trigger)</f>
        <v>41726</v>
      </c>
      <c r="L42" s="31">
        <f>_xll.qlRateHelperLatestDate($E42,Trigger)</f>
        <v>41879</v>
      </c>
    </row>
    <row r="43" spans="2:12" x14ac:dyDescent="0.2">
      <c r="B43" s="36"/>
      <c r="C43" s="35" t="str">
        <f t="shared" si="2"/>
        <v>EON</v>
      </c>
      <c r="D43" s="181" t="s">
        <v>53</v>
      </c>
      <c r="E43" s="34" t="str">
        <f t="shared" si="1"/>
        <v>EUR_YCONRH_EON6M</v>
      </c>
      <c r="F43" s="33">
        <f>_xll.qlRateHelperQuoteValue($E43,Trigger)</f>
        <v>1.6300000000000002E-3</v>
      </c>
      <c r="G43" s="33" t="e">
        <f>_xll.qlSwapRateHelperSpread($E43,Trigger)</f>
        <v>#NUM!</v>
      </c>
      <c r="H43" s="26" t="b">
        <v>1</v>
      </c>
      <c r="I43" s="26">
        <v>50</v>
      </c>
      <c r="J43" s="26">
        <v>1</v>
      </c>
      <c r="K43" s="32">
        <f>_xll.qlRateHelperEarliestDate($E43,Trigger)</f>
        <v>41726</v>
      </c>
      <c r="L43" s="31">
        <f>_xll.qlRateHelperLatestDate($E43,Trigger)</f>
        <v>41911</v>
      </c>
    </row>
    <row r="44" spans="2:12" x14ac:dyDescent="0.2">
      <c r="B44" s="36"/>
      <c r="C44" s="35" t="str">
        <f t="shared" si="2"/>
        <v>EON</v>
      </c>
      <c r="D44" s="181" t="s">
        <v>52</v>
      </c>
      <c r="E44" s="34" t="str">
        <f t="shared" si="1"/>
        <v>EUR_YCONRH_EON7M</v>
      </c>
      <c r="F44" s="33">
        <f>_xll.qlRateHelperQuoteValue($E44,Trigger)</f>
        <v>1.5900000000000001E-3</v>
      </c>
      <c r="G44" s="33" t="e">
        <f>_xll.qlSwapRateHelperSpread($E44,Trigger)</f>
        <v>#NUM!</v>
      </c>
      <c r="H44" s="26" t="b">
        <v>1</v>
      </c>
      <c r="I44" s="26">
        <v>50</v>
      </c>
      <c r="J44" s="26">
        <v>1</v>
      </c>
      <c r="K44" s="32">
        <f>_xll.qlRateHelperEarliestDate($E44,Trigger)</f>
        <v>41726</v>
      </c>
      <c r="L44" s="31">
        <f>_xll.qlRateHelperLatestDate($E44,Trigger)</f>
        <v>41940</v>
      </c>
    </row>
    <row r="45" spans="2:12" x14ac:dyDescent="0.2">
      <c r="B45" s="36"/>
      <c r="C45" s="35" t="str">
        <f t="shared" si="2"/>
        <v>EON</v>
      </c>
      <c r="D45" s="181" t="s">
        <v>51</v>
      </c>
      <c r="E45" s="34" t="str">
        <f t="shared" si="1"/>
        <v>EUR_YCONRH_EON8M</v>
      </c>
      <c r="F45" s="33">
        <f>_xll.qlRateHelperQuoteValue($E45,Trigger)</f>
        <v>1.56E-3</v>
      </c>
      <c r="G45" s="33" t="e">
        <f>_xll.qlSwapRateHelperSpread($E45,Trigger)</f>
        <v>#NUM!</v>
      </c>
      <c r="H45" s="26" t="b">
        <v>1</v>
      </c>
      <c r="I45" s="26">
        <v>50</v>
      </c>
      <c r="J45" s="26">
        <v>1</v>
      </c>
      <c r="K45" s="32">
        <f>_xll.qlRateHelperEarliestDate($E45,Trigger)</f>
        <v>41726</v>
      </c>
      <c r="L45" s="31">
        <f>_xll.qlRateHelperLatestDate($E45,Trigger)</f>
        <v>41971</v>
      </c>
    </row>
    <row r="46" spans="2:12" x14ac:dyDescent="0.2">
      <c r="B46" s="36"/>
      <c r="C46" s="35" t="str">
        <f t="shared" si="2"/>
        <v>EON</v>
      </c>
      <c r="D46" s="181" t="s">
        <v>50</v>
      </c>
      <c r="E46" s="34" t="str">
        <f t="shared" si="1"/>
        <v>EUR_YCONRH_EON9M</v>
      </c>
      <c r="F46" s="33">
        <f>_xll.qlRateHelperQuoteValue($E46,Trigger)</f>
        <v>1.5499999999999999E-3</v>
      </c>
      <c r="G46" s="33" t="e">
        <f>_xll.qlSwapRateHelperSpread($E46,Trigger)</f>
        <v>#NUM!</v>
      </c>
      <c r="H46" s="26" t="b">
        <v>1</v>
      </c>
      <c r="I46" s="26">
        <v>50</v>
      </c>
      <c r="J46" s="26">
        <v>1</v>
      </c>
      <c r="K46" s="32">
        <f>_xll.qlRateHelperEarliestDate($E46,Trigger)</f>
        <v>41726</v>
      </c>
      <c r="L46" s="31">
        <f>_xll.qlRateHelperLatestDate($E46,Trigger)</f>
        <v>42002</v>
      </c>
    </row>
    <row r="47" spans="2:12" x14ac:dyDescent="0.2">
      <c r="B47" s="36"/>
      <c r="C47" s="35" t="str">
        <f t="shared" si="2"/>
        <v>EON</v>
      </c>
      <c r="D47" s="181" t="s">
        <v>49</v>
      </c>
      <c r="E47" s="34" t="str">
        <f t="shared" si="1"/>
        <v>EUR_YCONRH_EON10M</v>
      </c>
      <c r="F47" s="33">
        <f>_xll.qlRateHelperQuoteValue($E47,Trigger)</f>
        <v>1.5199999999999999E-3</v>
      </c>
      <c r="G47" s="33" t="e">
        <f>_xll.qlSwapRateHelperSpread($E47,Trigger)</f>
        <v>#NUM!</v>
      </c>
      <c r="H47" s="26" t="b">
        <v>1</v>
      </c>
      <c r="I47" s="26">
        <v>50</v>
      </c>
      <c r="J47" s="26">
        <v>1</v>
      </c>
      <c r="K47" s="32">
        <f>_xll.qlRateHelperEarliestDate($E47,Trigger)</f>
        <v>41726</v>
      </c>
      <c r="L47" s="31">
        <f>_xll.qlRateHelperLatestDate($E47,Trigger)</f>
        <v>42032</v>
      </c>
    </row>
    <row r="48" spans="2:12" x14ac:dyDescent="0.2">
      <c r="B48" s="36"/>
      <c r="C48" s="35" t="str">
        <f t="shared" si="2"/>
        <v>EON</v>
      </c>
      <c r="D48" s="181" t="s">
        <v>48</v>
      </c>
      <c r="E48" s="34" t="str">
        <f t="shared" si="1"/>
        <v>EUR_YCONRH_EON11M</v>
      </c>
      <c r="F48" s="33">
        <f>_xll.qlRateHelperQuoteValue($E48,Trigger)</f>
        <v>1.5299999999999999E-3</v>
      </c>
      <c r="G48" s="33" t="e">
        <f>_xll.qlSwapRateHelperSpread($E48,Trigger)</f>
        <v>#NUM!</v>
      </c>
      <c r="H48" s="26" t="b">
        <v>1</v>
      </c>
      <c r="I48" s="26">
        <v>50</v>
      </c>
      <c r="J48" s="26">
        <v>1</v>
      </c>
      <c r="K48" s="32">
        <f>_xll.qlRateHelperEarliestDate($E48,Trigger)</f>
        <v>41726</v>
      </c>
      <c r="L48" s="31">
        <f>_xll.qlRateHelperLatestDate($E48,Trigger)</f>
        <v>42062</v>
      </c>
    </row>
    <row r="49" spans="2:12" x14ac:dyDescent="0.2">
      <c r="B49" s="36"/>
      <c r="C49" s="35" t="str">
        <f t="shared" si="2"/>
        <v>EON</v>
      </c>
      <c r="D49" s="181" t="s">
        <v>47</v>
      </c>
      <c r="E49" s="34" t="str">
        <f t="shared" si="1"/>
        <v>EUR_YCONRH_EON1Y</v>
      </c>
      <c r="F49" s="33">
        <f>_xll.qlRateHelperQuoteValue($E49,Trigger)</f>
        <v>1.5199999999999999E-3</v>
      </c>
      <c r="G49" s="33" t="e">
        <f>_xll.qlSwapRateHelperSpread($E49,Trigger)</f>
        <v>#NUM!</v>
      </c>
      <c r="H49" s="26" t="b">
        <v>1</v>
      </c>
      <c r="I49" s="26">
        <v>50</v>
      </c>
      <c r="J49" s="26">
        <v>1</v>
      </c>
      <c r="K49" s="32">
        <f>_xll.qlRateHelperEarliestDate($E49,Trigger)</f>
        <v>41726</v>
      </c>
      <c r="L49" s="31">
        <f>_xll.qlRateHelperLatestDate($E49,Trigger)</f>
        <v>42093</v>
      </c>
    </row>
    <row r="50" spans="2:12" x14ac:dyDescent="0.2">
      <c r="B50" s="36" t="str">
        <f t="shared" ref="B50:B81" si="3">SwapFixedFreq</f>
        <v/>
      </c>
      <c r="C50" s="35" t="str">
        <f t="shared" si="2"/>
        <v>EON</v>
      </c>
      <c r="D50" s="181" t="s">
        <v>46</v>
      </c>
      <c r="E50" s="34" t="str">
        <f t="shared" si="1"/>
        <v>EUR_YCONRH_EON15M</v>
      </c>
      <c r="F50" s="33">
        <f>_xll.qlRateHelperQuoteValue($E50,Trigger)</f>
        <v>1.5399999999999999E-3</v>
      </c>
      <c r="G50" s="33" t="e">
        <f>_xll.qlSwapRateHelperSpread($E50,Trigger)</f>
        <v>#NUM!</v>
      </c>
      <c r="H50" s="26" t="b">
        <v>1</v>
      </c>
      <c r="I50" s="26">
        <v>50</v>
      </c>
      <c r="J50" s="26">
        <v>1</v>
      </c>
      <c r="K50" s="32">
        <f>_xll.qlRateHelperEarliestDate($E50,Trigger)</f>
        <v>41726</v>
      </c>
      <c r="L50" s="31">
        <f>_xll.qlRateHelperLatestDate($E50,Trigger)</f>
        <v>42184</v>
      </c>
    </row>
    <row r="51" spans="2:12" x14ac:dyDescent="0.2">
      <c r="B51" s="36" t="str">
        <f t="shared" si="3"/>
        <v/>
      </c>
      <c r="C51" s="35" t="str">
        <f t="shared" si="2"/>
        <v>EON</v>
      </c>
      <c r="D51" s="181" t="s">
        <v>45</v>
      </c>
      <c r="E51" s="34" t="str">
        <f t="shared" si="1"/>
        <v>EUR_YCONRH_EON18M</v>
      </c>
      <c r="F51" s="33">
        <f>_xll.qlRateHelperQuoteValue($E51,Trigger)</f>
        <v>1.5900000000000001E-3</v>
      </c>
      <c r="G51" s="33" t="e">
        <f>_xll.qlSwapRateHelperSpread($E51,Trigger)</f>
        <v>#NUM!</v>
      </c>
      <c r="H51" s="26" t="b">
        <v>1</v>
      </c>
      <c r="I51" s="26">
        <v>50</v>
      </c>
      <c r="J51" s="26">
        <v>1</v>
      </c>
      <c r="K51" s="32">
        <f>_xll.qlRateHelperEarliestDate($E51,Trigger)</f>
        <v>41726</v>
      </c>
      <c r="L51" s="31">
        <f>_xll.qlRateHelperLatestDate($E51,Trigger)</f>
        <v>42275</v>
      </c>
    </row>
    <row r="52" spans="2:12" x14ac:dyDescent="0.2">
      <c r="B52" s="36" t="str">
        <f t="shared" si="3"/>
        <v/>
      </c>
      <c r="C52" s="35" t="str">
        <f t="shared" si="2"/>
        <v>EON</v>
      </c>
      <c r="D52" s="181" t="s">
        <v>44</v>
      </c>
      <c r="E52" s="34" t="str">
        <f t="shared" si="1"/>
        <v>EUR_YCONRH_EON21M</v>
      </c>
      <c r="F52" s="33">
        <f>_xll.qlRateHelperQuoteValue($E52,Trigger)</f>
        <v>1.6999999999999999E-3</v>
      </c>
      <c r="G52" s="33" t="e">
        <f>_xll.qlSwapRateHelperSpread($E52,Trigger)</f>
        <v>#NUM!</v>
      </c>
      <c r="H52" s="26" t="b">
        <v>1</v>
      </c>
      <c r="I52" s="26">
        <v>50</v>
      </c>
      <c r="J52" s="26">
        <v>1</v>
      </c>
      <c r="K52" s="32">
        <f>_xll.qlRateHelperEarliestDate($E52,Trigger)</f>
        <v>41726</v>
      </c>
      <c r="L52" s="31">
        <f>_xll.qlRateHelperLatestDate($E52,Trigger)</f>
        <v>42366</v>
      </c>
    </row>
    <row r="53" spans="2:12" x14ac:dyDescent="0.2">
      <c r="B53" s="36" t="str">
        <f t="shared" si="3"/>
        <v/>
      </c>
      <c r="C53" s="35" t="str">
        <f t="shared" si="2"/>
        <v>EON</v>
      </c>
      <c r="D53" s="181" t="s">
        <v>43</v>
      </c>
      <c r="E53" s="34" t="str">
        <f t="shared" si="1"/>
        <v>EUR_YCONRH_EON2Y</v>
      </c>
      <c r="F53" s="33">
        <f>_xll.qlRateHelperQuoteValue($E53,Trigger)</f>
        <v>1.8400000000000001E-3</v>
      </c>
      <c r="G53" s="33" t="e">
        <f>_xll.qlSwapRateHelperSpread($E53,Trigger)</f>
        <v>#NUM!</v>
      </c>
      <c r="H53" s="26" t="b">
        <v>1</v>
      </c>
      <c r="I53" s="26">
        <v>50</v>
      </c>
      <c r="J53" s="26">
        <v>1</v>
      </c>
      <c r="K53" s="32">
        <f>_xll.qlRateHelperEarliestDate($E53,Trigger)</f>
        <v>41726</v>
      </c>
      <c r="L53" s="31">
        <f>_xll.qlRateHelperLatestDate($E53,Trigger)</f>
        <v>42458</v>
      </c>
    </row>
    <row r="54" spans="2:12" x14ac:dyDescent="0.2">
      <c r="B54" s="36" t="str">
        <f t="shared" si="3"/>
        <v/>
      </c>
      <c r="C54" s="35" t="str">
        <f t="shared" si="2"/>
        <v>EON</v>
      </c>
      <c r="D54" s="181" t="s">
        <v>42</v>
      </c>
      <c r="E54" s="34" t="str">
        <f t="shared" si="1"/>
        <v>EUR_YCONRH_EON3Y</v>
      </c>
      <c r="F54" s="33">
        <f>_xll.qlRateHelperQuoteValue($E54,Trigger)</f>
        <v>2.8600000000000001E-3</v>
      </c>
      <c r="G54" s="33" t="e">
        <f>_xll.qlSwapRateHelperSpread($E54,Trigger)</f>
        <v>#NUM!</v>
      </c>
      <c r="H54" s="26" t="b">
        <v>1</v>
      </c>
      <c r="I54" s="26">
        <v>50</v>
      </c>
      <c r="J54" s="26">
        <v>1</v>
      </c>
      <c r="K54" s="32">
        <f>_xll.qlRateHelperEarliestDate($E54,Trigger)</f>
        <v>41726</v>
      </c>
      <c r="L54" s="31">
        <f>_xll.qlRateHelperLatestDate($E54,Trigger)</f>
        <v>42822</v>
      </c>
    </row>
    <row r="55" spans="2:12" x14ac:dyDescent="0.2">
      <c r="B55" s="36" t="str">
        <f t="shared" si="3"/>
        <v/>
      </c>
      <c r="C55" s="35" t="str">
        <f t="shared" si="2"/>
        <v>EON</v>
      </c>
      <c r="D55" s="181" t="s">
        <v>41</v>
      </c>
      <c r="E55" s="34" t="str">
        <f t="shared" si="1"/>
        <v>EUR_YCONRH_EON4Y</v>
      </c>
      <c r="F55" s="33">
        <f>_xll.qlRateHelperQuoteValue($E55,Trigger)</f>
        <v>4.4299999999999999E-3</v>
      </c>
      <c r="G55" s="33" t="e">
        <f>_xll.qlSwapRateHelperSpread($E55,Trigger)</f>
        <v>#NUM!</v>
      </c>
      <c r="H55" s="26" t="b">
        <v>1</v>
      </c>
      <c r="I55" s="26">
        <v>50</v>
      </c>
      <c r="J55" s="26">
        <v>1</v>
      </c>
      <c r="K55" s="32">
        <f>_xll.qlRateHelperEarliestDate($E55,Trigger)</f>
        <v>41726</v>
      </c>
      <c r="L55" s="31">
        <f>_xll.qlRateHelperLatestDate($E55,Trigger)</f>
        <v>43187</v>
      </c>
    </row>
    <row r="56" spans="2:12" x14ac:dyDescent="0.2">
      <c r="B56" s="36" t="str">
        <f t="shared" si="3"/>
        <v/>
      </c>
      <c r="C56" s="35" t="str">
        <f t="shared" si="2"/>
        <v>EON</v>
      </c>
      <c r="D56" s="181" t="s">
        <v>40</v>
      </c>
      <c r="E56" s="34" t="str">
        <f t="shared" si="1"/>
        <v>EUR_YCONRH_EON5Y</v>
      </c>
      <c r="F56" s="33">
        <f>_xll.qlRateHelperQuoteValue($E56,Trigger)</f>
        <v>6.2100000000000002E-3</v>
      </c>
      <c r="G56" s="33" t="e">
        <f>_xll.qlSwapRateHelperSpread($E56,Trigger)</f>
        <v>#NUM!</v>
      </c>
      <c r="H56" s="26" t="b">
        <v>1</v>
      </c>
      <c r="I56" s="26">
        <v>50</v>
      </c>
      <c r="J56" s="26">
        <v>1</v>
      </c>
      <c r="K56" s="32">
        <f>_xll.qlRateHelperEarliestDate($E56,Trigger)</f>
        <v>41726</v>
      </c>
      <c r="L56" s="31">
        <f>_xll.qlRateHelperLatestDate($E56,Trigger)</f>
        <v>43552</v>
      </c>
    </row>
    <row r="57" spans="2:12" x14ac:dyDescent="0.2">
      <c r="B57" s="36" t="str">
        <f t="shared" si="3"/>
        <v/>
      </c>
      <c r="C57" s="35" t="str">
        <f t="shared" si="2"/>
        <v>EON</v>
      </c>
      <c r="D57" s="181" t="s">
        <v>39</v>
      </c>
      <c r="E57" s="34" t="str">
        <f t="shared" si="1"/>
        <v>EUR_YCONRH_EON6Y</v>
      </c>
      <c r="F57" s="33">
        <f>_xll.qlRateHelperQuoteValue($E57,Trigger)</f>
        <v>8.0600000000000012E-3</v>
      </c>
      <c r="G57" s="33" t="e">
        <f>_xll.qlSwapRateHelperSpread($E57,Trigger)</f>
        <v>#NUM!</v>
      </c>
      <c r="H57" s="26" t="b">
        <v>1</v>
      </c>
      <c r="I57" s="26">
        <v>50</v>
      </c>
      <c r="J57" s="26">
        <v>1</v>
      </c>
      <c r="K57" s="32">
        <f>_xll.qlRateHelperEarliestDate($E57,Trigger)</f>
        <v>41726</v>
      </c>
      <c r="L57" s="31">
        <f>_xll.qlRateHelperLatestDate($E57,Trigger)</f>
        <v>43920</v>
      </c>
    </row>
    <row r="58" spans="2:12" x14ac:dyDescent="0.2">
      <c r="B58" s="36" t="str">
        <f t="shared" si="3"/>
        <v/>
      </c>
      <c r="C58" s="35" t="str">
        <f t="shared" si="2"/>
        <v>EON</v>
      </c>
      <c r="D58" s="181" t="s">
        <v>38</v>
      </c>
      <c r="E58" s="34" t="str">
        <f t="shared" si="1"/>
        <v>EUR_YCONRH_EON7Y</v>
      </c>
      <c r="F58" s="33">
        <f>_xll.qlRateHelperQuoteValue($E58,Trigger)</f>
        <v>9.8700000000000003E-3</v>
      </c>
      <c r="G58" s="33" t="e">
        <f>_xll.qlSwapRateHelperSpread($E58,Trigger)</f>
        <v>#NUM!</v>
      </c>
      <c r="H58" s="26" t="b">
        <v>1</v>
      </c>
      <c r="I58" s="26">
        <v>50</v>
      </c>
      <c r="J58" s="26">
        <v>1</v>
      </c>
      <c r="K58" s="32">
        <f>_xll.qlRateHelperEarliestDate($E58,Trigger)</f>
        <v>41726</v>
      </c>
      <c r="L58" s="31">
        <f>_xll.qlRateHelperLatestDate($E58,Trigger)</f>
        <v>44284</v>
      </c>
    </row>
    <row r="59" spans="2:12" x14ac:dyDescent="0.2">
      <c r="B59" s="36" t="str">
        <f t="shared" si="3"/>
        <v/>
      </c>
      <c r="C59" s="35" t="str">
        <f t="shared" si="2"/>
        <v>EON</v>
      </c>
      <c r="D59" s="181" t="s">
        <v>37</v>
      </c>
      <c r="E59" s="34" t="str">
        <f t="shared" si="1"/>
        <v>EUR_YCONRH_EON8Y</v>
      </c>
      <c r="F59" s="33">
        <f>_xll.qlRateHelperQuoteValue($E59,Trigger)</f>
        <v>1.158E-2</v>
      </c>
      <c r="G59" s="33" t="e">
        <f>_xll.qlSwapRateHelperSpread($E59,Trigger)</f>
        <v>#NUM!</v>
      </c>
      <c r="H59" s="26" t="b">
        <v>1</v>
      </c>
      <c r="I59" s="26">
        <v>50</v>
      </c>
      <c r="J59" s="26">
        <v>1</v>
      </c>
      <c r="K59" s="32">
        <f>_xll.qlRateHelperEarliestDate($E59,Trigger)</f>
        <v>41726</v>
      </c>
      <c r="L59" s="31">
        <f>_xll.qlRateHelperLatestDate($E59,Trigger)</f>
        <v>44648</v>
      </c>
    </row>
    <row r="60" spans="2:12" x14ac:dyDescent="0.2">
      <c r="B60" s="36" t="str">
        <f t="shared" si="3"/>
        <v/>
      </c>
      <c r="C60" s="35" t="str">
        <f t="shared" si="2"/>
        <v>EON</v>
      </c>
      <c r="D60" s="181" t="s">
        <v>36</v>
      </c>
      <c r="E60" s="34" t="str">
        <f t="shared" si="1"/>
        <v>EUR_YCONRH_EON9Y</v>
      </c>
      <c r="F60" s="33">
        <f>_xll.qlRateHelperQuoteValue($E60,Trigger)</f>
        <v>1.3159999999999998E-2</v>
      </c>
      <c r="G60" s="33" t="e">
        <f>_xll.qlSwapRateHelperSpread($E60,Trigger)</f>
        <v>#NUM!</v>
      </c>
      <c r="H60" s="26" t="b">
        <v>1</v>
      </c>
      <c r="I60" s="26">
        <v>50</v>
      </c>
      <c r="J60" s="26">
        <v>1</v>
      </c>
      <c r="K60" s="32">
        <f>_xll.qlRateHelperEarliestDate($E60,Trigger)</f>
        <v>41726</v>
      </c>
      <c r="L60" s="31">
        <f>_xll.qlRateHelperLatestDate($E60,Trigger)</f>
        <v>45013</v>
      </c>
    </row>
    <row r="61" spans="2:12" x14ac:dyDescent="0.2">
      <c r="B61" s="36" t="str">
        <f t="shared" si="3"/>
        <v/>
      </c>
      <c r="C61" s="35" t="str">
        <f t="shared" si="2"/>
        <v>EON</v>
      </c>
      <c r="D61" s="181" t="s">
        <v>35</v>
      </c>
      <c r="E61" s="34" t="str">
        <f t="shared" si="1"/>
        <v>EUR_YCONRH_EON10Y</v>
      </c>
      <c r="F61" s="33">
        <f>_xll.qlRateHelperQuoteValue($E61,Trigger)</f>
        <v>1.4590000000000001E-2</v>
      </c>
      <c r="G61" s="33" t="e">
        <f>_xll.qlSwapRateHelperSpread($E61,Trigger)</f>
        <v>#NUM!</v>
      </c>
      <c r="H61" s="26" t="b">
        <v>1</v>
      </c>
      <c r="I61" s="26">
        <v>50</v>
      </c>
      <c r="J61" s="26">
        <v>1</v>
      </c>
      <c r="K61" s="32">
        <f>_xll.qlRateHelperEarliestDate($E61,Trigger)</f>
        <v>41726</v>
      </c>
      <c r="L61" s="31">
        <f>_xll.qlRateHelperLatestDate($E61,Trigger)</f>
        <v>45379</v>
      </c>
    </row>
    <row r="62" spans="2:12" x14ac:dyDescent="0.2">
      <c r="B62" s="36" t="str">
        <f t="shared" si="3"/>
        <v/>
      </c>
      <c r="C62" s="35" t="str">
        <f t="shared" si="2"/>
        <v>EON</v>
      </c>
      <c r="D62" s="181" t="s">
        <v>34</v>
      </c>
      <c r="E62" s="34" t="str">
        <f t="shared" si="1"/>
        <v>EUR_YCONRH_EON11Y</v>
      </c>
      <c r="F62" s="33">
        <f>_xll.qlRateHelperQuoteValue($E62,Trigger)</f>
        <v>1.5880000000000002E-2</v>
      </c>
      <c r="G62" s="33" t="e">
        <f>_xll.qlSwapRateHelperSpread($E62,Trigger)</f>
        <v>#NUM!</v>
      </c>
      <c r="H62" s="26" t="b">
        <f t="shared" ref="H62:H93" si="4">IF(ISERROR(F62),FALSE,IF(L62&lt;=$N$16,TRUE,IF(L62&gt;$N$17,TRUE,IF(L61&lt;$N$16,TRUE,FALSE))))</f>
        <v>1</v>
      </c>
      <c r="I62" s="26">
        <v>50</v>
      </c>
      <c r="J62" s="26">
        <v>1</v>
      </c>
      <c r="K62" s="32">
        <f>_xll.qlRateHelperEarliestDate($E62,Trigger)</f>
        <v>41726</v>
      </c>
      <c r="L62" s="31">
        <f>_xll.qlRateHelperLatestDate($E62,Trigger)</f>
        <v>45744</v>
      </c>
    </row>
    <row r="63" spans="2:12" x14ac:dyDescent="0.2">
      <c r="B63" s="36" t="str">
        <f t="shared" si="3"/>
        <v/>
      </c>
      <c r="C63" s="35" t="str">
        <f t="shared" si="2"/>
        <v>EON</v>
      </c>
      <c r="D63" s="181" t="s">
        <v>33</v>
      </c>
      <c r="E63" s="34" t="str">
        <f t="shared" si="1"/>
        <v>EUR_YCONRH_EON12Y</v>
      </c>
      <c r="F63" s="33">
        <f>_xll.qlRateHelperQuoteValue($E63,Trigger)</f>
        <v>1.7010000000000001E-2</v>
      </c>
      <c r="G63" s="33" t="e">
        <f>_xll.qlSwapRateHelperSpread($E63,Trigger)</f>
        <v>#NUM!</v>
      </c>
      <c r="H63" s="26" t="b">
        <f t="shared" si="4"/>
        <v>1</v>
      </c>
      <c r="I63" s="26">
        <v>50</v>
      </c>
      <c r="J63" s="26">
        <v>1</v>
      </c>
      <c r="K63" s="32">
        <f>_xll.qlRateHelperEarliestDate($E63,Trigger)</f>
        <v>41726</v>
      </c>
      <c r="L63" s="31">
        <f>_xll.qlRateHelperLatestDate($E63,Trigger)</f>
        <v>46111</v>
      </c>
    </row>
    <row r="64" spans="2:12" x14ac:dyDescent="0.2">
      <c r="B64" s="36" t="str">
        <f t="shared" si="3"/>
        <v/>
      </c>
      <c r="C64" s="35" t="str">
        <f t="shared" si="2"/>
        <v>EON</v>
      </c>
      <c r="D64" s="181"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81"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81" t="s">
        <v>30</v>
      </c>
      <c r="E66" s="34" t="str">
        <f t="shared" ref="E66:E97" si="5">RateHelperPrefix&amp;"_"&amp;$B66&amp;$C66&amp;$D66</f>
        <v>EUR_YCONRH_EON15Y</v>
      </c>
      <c r="F66" s="33">
        <f>_xll.qlRateHelperQuoteValue($E66,Trigger)</f>
        <v>1.9560000000000001E-2</v>
      </c>
      <c r="G66" s="33" t="e">
        <f>_xll.qlSwapRateHelperSpread($E66,Trigger)</f>
        <v>#NUM!</v>
      </c>
      <c r="H66" s="26" t="b">
        <f t="shared" si="4"/>
        <v>1</v>
      </c>
      <c r="I66" s="26">
        <v>50</v>
      </c>
      <c r="J66" s="26">
        <v>1</v>
      </c>
      <c r="K66" s="32">
        <f>_xll.qlRateHelperEarliestDate($E66,Trigger)</f>
        <v>41726</v>
      </c>
      <c r="L66" s="31">
        <f>_xll.qlRateHelperLatestDate($E66,Trigger)</f>
        <v>47205</v>
      </c>
    </row>
    <row r="67" spans="2:12" x14ac:dyDescent="0.2">
      <c r="B67" s="36" t="str">
        <f t="shared" si="3"/>
        <v/>
      </c>
      <c r="C67" s="35" t="str">
        <f t="shared" ref="C67:C85" si="6">IborType</f>
        <v>EON</v>
      </c>
      <c r="D67" s="181"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81"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81"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81"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81" t="s">
        <v>25</v>
      </c>
      <c r="E71" s="34" t="str">
        <f t="shared" si="5"/>
        <v>EUR_YCONRH_EON20Y</v>
      </c>
      <c r="F71" s="33">
        <f>_xll.qlRateHelperQuoteValue($E71,Trigger)</f>
        <v>2.1569999999999999E-2</v>
      </c>
      <c r="G71" s="33" t="e">
        <f>_xll.qlSwapRateHelperSpread($E71,Trigger)</f>
        <v>#NUM!</v>
      </c>
      <c r="H71" s="26" t="b">
        <f t="shared" si="4"/>
        <v>1</v>
      </c>
      <c r="I71" s="26">
        <v>50</v>
      </c>
      <c r="J71" s="26">
        <v>1</v>
      </c>
      <c r="K71" s="32">
        <f>_xll.qlRateHelperEarliestDate($E71,Trigger)</f>
        <v>41726</v>
      </c>
      <c r="L71" s="31">
        <f>_xll.qlRateHelperLatestDate($E71,Trigger)</f>
        <v>49031</v>
      </c>
    </row>
    <row r="72" spans="2:12" x14ac:dyDescent="0.2">
      <c r="B72" s="36" t="str">
        <f t="shared" si="3"/>
        <v/>
      </c>
      <c r="C72" s="35" t="str">
        <f t="shared" si="6"/>
        <v>EON</v>
      </c>
      <c r="D72" s="181"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81"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81"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81"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81" t="s">
        <v>20</v>
      </c>
      <c r="E76" s="34" t="str">
        <f t="shared" si="5"/>
        <v>EUR_YCONRH_EON25Y</v>
      </c>
      <c r="F76" s="33">
        <f>_xll.qlRateHelperQuoteValue($E76,Trigger)</f>
        <v>2.23E-2</v>
      </c>
      <c r="G76" s="33" t="e">
        <f>_xll.qlSwapRateHelperSpread($E76,Trigger)</f>
        <v>#NUM!</v>
      </c>
      <c r="H76" s="26" t="b">
        <f t="shared" si="4"/>
        <v>1</v>
      </c>
      <c r="I76" s="26">
        <v>50</v>
      </c>
      <c r="J76" s="26">
        <v>1</v>
      </c>
      <c r="K76" s="32">
        <f>_xll.qlRateHelperEarliestDate($E76,Trigger)</f>
        <v>41726</v>
      </c>
      <c r="L76" s="31">
        <f>_xll.qlRateHelperLatestDate($E76,Trigger)</f>
        <v>50857</v>
      </c>
    </row>
    <row r="77" spans="2:12" x14ac:dyDescent="0.2">
      <c r="B77" s="36" t="str">
        <f t="shared" si="3"/>
        <v/>
      </c>
      <c r="C77" s="35" t="str">
        <f t="shared" si="6"/>
        <v>EON</v>
      </c>
      <c r="D77" s="181"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81"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81"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81"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81" t="s">
        <v>15</v>
      </c>
      <c r="E81" s="34" t="str">
        <f t="shared" si="5"/>
        <v>EUR_YCONRH_EON30Y</v>
      </c>
      <c r="F81" s="33">
        <f>_xll.qlRateHelperQuoteValue($E81,Trigger)</f>
        <v>2.2550000000000001E-2</v>
      </c>
      <c r="G81" s="33" t="e">
        <f>_xll.qlSwapRateHelperSpread($E81,Trigger)</f>
        <v>#NUM!</v>
      </c>
      <c r="H81" s="26" t="b">
        <f t="shared" si="4"/>
        <v>1</v>
      </c>
      <c r="I81" s="26">
        <v>50</v>
      </c>
      <c r="J81" s="26">
        <v>1</v>
      </c>
      <c r="K81" s="32">
        <f>_xll.qlRateHelperEarliestDate($E81,Trigger)</f>
        <v>41726</v>
      </c>
      <c r="L81" s="31">
        <f>_xll.qlRateHelperLatestDate($E81,Trigger)</f>
        <v>52684</v>
      </c>
    </row>
    <row r="82" spans="2:12" x14ac:dyDescent="0.2">
      <c r="B82" s="36" t="str">
        <f t="shared" ref="B82:B113" si="7">SwapFixedFreq</f>
        <v/>
      </c>
      <c r="C82" s="35" t="str">
        <f t="shared" si="6"/>
        <v>EON</v>
      </c>
      <c r="D82" s="181"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81" t="s">
        <v>13</v>
      </c>
      <c r="E83" s="34" t="str">
        <f t="shared" si="5"/>
        <v>EUR_YCONRH_EON40Y</v>
      </c>
      <c r="F83" s="33">
        <f>_xll.qlRateHelperQuoteValue($E83,Trigger)</f>
        <v>2.3060000000000001E-2</v>
      </c>
      <c r="G83" s="33" t="e">
        <f>_xll.qlSwapRateHelperSpread($E83,Trigger)</f>
        <v>#NUM!</v>
      </c>
      <c r="H83" s="26" t="b">
        <f t="shared" si="4"/>
        <v>1</v>
      </c>
      <c r="I83" s="26">
        <v>50</v>
      </c>
      <c r="J83" s="26">
        <v>1</v>
      </c>
      <c r="K83" s="32">
        <f>_xll.qlRateHelperEarliestDate($E83,Trigger)</f>
        <v>41726</v>
      </c>
      <c r="L83" s="31">
        <f>_xll.qlRateHelperLatestDate($E83,Trigger)</f>
        <v>56339</v>
      </c>
    </row>
    <row r="84" spans="2:12" x14ac:dyDescent="0.2">
      <c r="B84" s="36" t="str">
        <f t="shared" si="7"/>
        <v/>
      </c>
      <c r="C84" s="35" t="str">
        <f t="shared" si="6"/>
        <v>EON</v>
      </c>
      <c r="D84" s="181" t="s">
        <v>12</v>
      </c>
      <c r="E84" s="34" t="str">
        <f t="shared" si="5"/>
        <v>EUR_YCONRH_EON50Y</v>
      </c>
      <c r="F84" s="33">
        <f>_xll.qlRateHelperQuoteValue($E84,Trigger)</f>
        <v>2.3390000000000001E-2</v>
      </c>
      <c r="G84" s="33" t="e">
        <f>_xll.qlSwapRateHelperSpread($E84,Trigger)</f>
        <v>#NUM!</v>
      </c>
      <c r="H84" s="26" t="b">
        <f t="shared" si="4"/>
        <v>1</v>
      </c>
      <c r="I84" s="26">
        <v>50</v>
      </c>
      <c r="J84" s="26">
        <v>1</v>
      </c>
      <c r="K84" s="32">
        <f>_xll.qlRateHelperEarliestDate($E84,Trigger)</f>
        <v>41726</v>
      </c>
      <c r="L84" s="31">
        <f>_xll.qlRateHelperLatestDate($E84,Trigger)</f>
        <v>59989</v>
      </c>
    </row>
    <row r="85" spans="2:12" x14ac:dyDescent="0.2">
      <c r="B85" s="30" t="str">
        <f t="shared" si="7"/>
        <v/>
      </c>
      <c r="C85" s="29" t="str">
        <f t="shared" si="6"/>
        <v>EON</v>
      </c>
      <c r="D85" s="182" t="s">
        <v>11</v>
      </c>
      <c r="E85" s="28" t="str">
        <f t="shared" si="5"/>
        <v>EUR_YCONRH_EON60Y</v>
      </c>
      <c r="F85" s="27">
        <f>_xll.qlRateHelperQuoteValue($E85,Trigger)</f>
        <v>2.3620000000000002E-2</v>
      </c>
      <c r="G85" s="27" t="e">
        <f>_xll.qlSwapRateHelperSpread($E85,Trigger)</f>
        <v>#NUM!</v>
      </c>
      <c r="H85" s="25" t="b">
        <f t="shared" si="4"/>
        <v>1</v>
      </c>
      <c r="I85" s="25">
        <v>50</v>
      </c>
      <c r="J85" s="25">
        <v>1</v>
      </c>
      <c r="K85" s="24">
        <f>_xll.qlRateHelperEarliestDate($E85,Trigger)</f>
        <v>41726</v>
      </c>
      <c r="L85" s="23">
        <f>_xll.qlRateHelperLatestDate($E85,Trigger)</f>
        <v>63641</v>
      </c>
    </row>
    <row r="86" spans="2:12" x14ac:dyDescent="0.2">
      <c r="B86" s="36" t="str">
        <f t="shared" si="7"/>
        <v/>
      </c>
      <c r="C86" s="35" t="str">
        <f t="shared" ref="C86:C122" si="8">IborType&amp;"BASIS"</f>
        <v>EONBASIS</v>
      </c>
      <c r="D86" s="180"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81"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81"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81"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81"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81"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81"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81"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81"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81"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81"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81"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81"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81"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81"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81"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81"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81"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81"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81"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81"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81"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81"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81"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81"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81"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81"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81"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81"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81"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81"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81"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81"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81"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81"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81"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82"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activeCell="A26" sqref="A26"/>
    </sheetView>
  </sheetViews>
  <sheetFormatPr defaultRowHeight="11.25" x14ac:dyDescent="0.2"/>
  <cols>
    <col min="1" max="1" width="36.85546875" style="1" bestFit="1" customWidth="1"/>
    <col min="2" max="2" width="9" style="1" bestFit="1" customWidth="1"/>
    <col min="3" max="3" width="2.7109375" style="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1" width="18.28515625" style="1" bestFit="1" customWidth="1"/>
    <col min="12" max="16384" width="9.140625" style="1"/>
  </cols>
  <sheetData>
    <row r="1" spans="1:14" ht="12" thickBot="1" x14ac:dyDescent="0.25">
      <c r="A1" s="192" t="s">
        <v>10</v>
      </c>
      <c r="B1" s="193"/>
      <c r="D1" s="22" t="s">
        <v>9</v>
      </c>
      <c r="E1" s="21" t="s">
        <v>8</v>
      </c>
      <c r="F1" s="21"/>
      <c r="G1" s="21" t="s">
        <v>7</v>
      </c>
      <c r="H1" s="20" t="s">
        <v>6</v>
      </c>
      <c r="I1" s="3">
        <f t="array" ref="I1:I126">_xll.qlPiecewiseYieldCurveData(YieldCurve)</f>
        <v>1</v>
      </c>
      <c r="L1" s="92"/>
      <c r="N1" s="94"/>
    </row>
    <row r="2" spans="1:14" x14ac:dyDescent="0.2">
      <c r="A2" s="19" t="s">
        <v>5</v>
      </c>
      <c r="B2" s="18">
        <v>8</v>
      </c>
      <c r="C2" s="91"/>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1.5E-3</v>
      </c>
      <c r="F2" s="10" t="str">
        <f>IF(ISERROR(_xll.qlSwapRateHelperSpread($D2)),IF(ISERROR(_xll.qlFuturesRateHelperConvexityAdjustment($D2)),"--",_xll.qlFuturesRateHelperConvexityAdjustment($D2)),_xll.qlSwapRateHelperSpread($D2))</f>
        <v>--</v>
      </c>
      <c r="G2" s="9">
        <f>_xll.qlRateHelperEarliestDate($D2)</f>
        <v>41724</v>
      </c>
      <c r="H2" s="8">
        <f>_xll.qlRateHelperLatestDate($D2)</f>
        <v>41725</v>
      </c>
      <c r="I2" s="3">
        <v>0.99999583335069442</v>
      </c>
      <c r="K2" s="1" t="s">
        <v>116</v>
      </c>
      <c r="L2" s="92">
        <v>3.5000000000000001E-3</v>
      </c>
      <c r="N2" s="94"/>
    </row>
    <row r="3" spans="1:14" x14ac:dyDescent="0.2">
      <c r="A3" s="15" t="s">
        <v>4</v>
      </c>
      <c r="B3" s="17">
        <v>1</v>
      </c>
      <c r="C3" s="91"/>
      <c r="D3" s="11" t="str">
        <v>EUR_YCONRH_TND</v>
      </c>
      <c r="E3" s="10">
        <f>_xll.qlRateHelperRate($D3)</f>
        <v>1.6000000000000001E-3</v>
      </c>
      <c r="F3" s="10" t="str">
        <f>IF(ISERROR(_xll.qlSwapRateHelperSpread($D3)),IF(ISERROR(_xll.qlFuturesRateHelperConvexityAdjustment($D3)),"--",_xll.qlFuturesRateHelperConvexityAdjustment($D3)),_xll.qlSwapRateHelperSpread($D3))</f>
        <v>--</v>
      </c>
      <c r="G3" s="9">
        <f>_xll.qlRateHelperEarliestDate($D3)</f>
        <v>41725</v>
      </c>
      <c r="H3" s="8">
        <f>_xll.qlRateHelperLatestDate($D3)</f>
        <v>41726</v>
      </c>
      <c r="I3" s="3">
        <v>0.99999138894452133</v>
      </c>
      <c r="K3" s="1" t="s">
        <v>117</v>
      </c>
      <c r="L3" s="92">
        <v>3.5000000000000001E-3</v>
      </c>
      <c r="N3" s="94"/>
    </row>
    <row r="4" spans="1:14" x14ac:dyDescent="0.2">
      <c r="A4" s="15" t="s">
        <v>3</v>
      </c>
      <c r="B4" s="17">
        <v>2</v>
      </c>
      <c r="C4" s="91"/>
      <c r="D4" s="11" t="str">
        <v>EUR_YCONRH_SND</v>
      </c>
      <c r="E4" s="10">
        <f>_xll.qlRateHelperRate($D4)</f>
        <v>1.7000000000000001E-3</v>
      </c>
      <c r="F4" s="10" t="str">
        <f>IF(ISERROR(_xll.qlSwapRateHelperSpread($D4)),IF(ISERROR(_xll.qlFuturesRateHelperConvexityAdjustment($D4)),"--",_xll.qlFuturesRateHelperConvexityAdjustment($D4)),_xll.qlSwapRateHelperSpread($D4))</f>
        <v>--</v>
      </c>
      <c r="G4" s="9">
        <f>_xll.qlRateHelperEarliestDate($D4)</f>
        <v>41726</v>
      </c>
      <c r="H4" s="8">
        <f>_xll.qlRateHelperLatestDate($D4)</f>
        <v>41729</v>
      </c>
      <c r="I4" s="3">
        <v>0.99997722260053434</v>
      </c>
      <c r="K4" s="1" t="s">
        <v>118</v>
      </c>
      <c r="L4" s="92">
        <v>2.5000000000000001E-3</v>
      </c>
      <c r="N4" s="94"/>
    </row>
    <row r="5" spans="1:14" x14ac:dyDescent="0.2">
      <c r="A5" s="15" t="s">
        <v>2</v>
      </c>
      <c r="B5" s="16" t="s">
        <v>1</v>
      </c>
      <c r="C5" s="91"/>
      <c r="D5" s="11" t="str">
        <v>EUR_YCONRH_EONSW</v>
      </c>
      <c r="E5" s="10">
        <f>_xll.qlRateHelperRate($D5)</f>
        <v>1.9400000000000001E-3</v>
      </c>
      <c r="F5" s="10" t="str">
        <f>IF(ISERROR(_xll.qlSwapRateHelperSpread($D5)),IF(ISERROR(_xll.qlFuturesRateHelperConvexityAdjustment($D5)),"--",_xll.qlFuturesRateHelperConvexityAdjustment($D5)),_xll.qlSwapRateHelperSpread($D5))</f>
        <v>--</v>
      </c>
      <c r="G5" s="9">
        <f>_xll.qlRateHelperEarliestDate($D5)</f>
        <v>41726</v>
      </c>
      <c r="H5" s="8">
        <f>_xll.qlRateHelperLatestDate($D5)</f>
        <v>41733</v>
      </c>
      <c r="I5" s="3">
        <v>0.99995366847002398</v>
      </c>
      <c r="K5" s="1" t="s">
        <v>119</v>
      </c>
      <c r="L5" s="92">
        <v>1.99E-3</v>
      </c>
      <c r="N5" s="94"/>
    </row>
    <row r="6" spans="1:14" x14ac:dyDescent="0.2">
      <c r="A6" s="15" t="s">
        <v>0</v>
      </c>
      <c r="B6" s="14" t="str">
        <f>_xll.ohRangeRetrieveError(Selected!D2)</f>
        <v/>
      </c>
      <c r="C6" s="91"/>
      <c r="D6" s="11" t="str">
        <v>EUR_YCONRH_EON2W</v>
      </c>
      <c r="E6" s="10">
        <f>_xll.qlRateHelperRate($D6)</f>
        <v>1.7699999999999999E-3</v>
      </c>
      <c r="F6" s="10" t="str">
        <f>IF(ISERROR(_xll.qlSwapRateHelperSpread($D6)),IF(ISERROR(_xll.qlFuturesRateHelperConvexityAdjustment($D6)),"--",_xll.qlFuturesRateHelperConvexityAdjustment($D6)),_xll.qlSwapRateHelperSpread($D6))</f>
        <v>--</v>
      </c>
      <c r="G6" s="9">
        <f>_xll.qlRateHelperEarliestDate($D6)</f>
        <v>41726</v>
      </c>
      <c r="H6" s="8">
        <f>_xll.qlRateHelperLatestDate($D6)</f>
        <v>41740</v>
      </c>
      <c r="I6" s="3">
        <v>0.99992256094154686</v>
      </c>
      <c r="K6" s="1" t="s">
        <v>120</v>
      </c>
      <c r="L6" s="92">
        <v>2.0999999999999999E-3</v>
      </c>
      <c r="N6" s="94"/>
    </row>
    <row r="7" spans="1:14" ht="12" thickBot="1" x14ac:dyDescent="0.25">
      <c r="A7" s="13" t="str">
        <f>_xll.ohGroup(RateHelperPrefix&amp;"_RateHelpersSelected",_xll.ohPack(Selected!D2:D126),TRUE,,ObjectOverwrite)</f>
        <v>EUR_YCONRH_RateHelpersSelected#0001</v>
      </c>
      <c r="B7" s="12" t="str">
        <f>_xll.ohRangeRetrieveError(RateHelpersSelected)</f>
        <v/>
      </c>
      <c r="C7" s="91"/>
      <c r="D7" s="11" t="str">
        <v>EUR_YCONRH_EON3W</v>
      </c>
      <c r="E7" s="10">
        <f>_xll.qlRateHelperRate($D7)</f>
        <v>1.83E-3</v>
      </c>
      <c r="F7" s="10" t="str">
        <f>IF(ISERROR(_xll.qlSwapRateHelperSpread($D7)),IF(ISERROR(_xll.qlFuturesRateHelperConvexityAdjustment($D7)),"--",_xll.qlFuturesRateHelperConvexityAdjustment($D7)),_xll.qlSwapRateHelperSpread($D7))</f>
        <v>--</v>
      </c>
      <c r="G7" s="9">
        <f>_xll.qlRateHelperEarliestDate($D7)</f>
        <v>41726</v>
      </c>
      <c r="H7" s="8">
        <f>_xll.qlRateHelperLatestDate($D7)</f>
        <v>41751</v>
      </c>
      <c r="I7" s="3">
        <v>0.99986432285346993</v>
      </c>
      <c r="K7" s="1" t="s">
        <v>121</v>
      </c>
      <c r="L7" s="92">
        <v>2.0400000000000001E-3</v>
      </c>
      <c r="N7" s="94"/>
    </row>
    <row r="8" spans="1:14" x14ac:dyDescent="0.2">
      <c r="C8" s="91"/>
      <c r="D8" s="11" t="str">
        <v>EUR_YCONRH_EON1M</v>
      </c>
      <c r="E8" s="10">
        <f>_xll.qlRateHelperRate($D8)</f>
        <v>1.83E-3</v>
      </c>
      <c r="F8" s="10" t="str">
        <f>IF(ISERROR(_xll.qlSwapRateHelperSpread($D8)),IF(ISERROR(_xll.qlFuturesRateHelperConvexityAdjustment($D8)),"--",_xll.qlFuturesRateHelperConvexityAdjustment($D8)),_xll.qlSwapRateHelperSpread($D8))</f>
        <v>--</v>
      </c>
      <c r="G8" s="9">
        <f>_xll.qlRateHelperEarliestDate($D8)</f>
        <v>41726</v>
      </c>
      <c r="H8" s="8">
        <f>_xll.qlRateHelperLatestDate($D8)</f>
        <v>41757</v>
      </c>
      <c r="I8" s="3">
        <v>0.99983383179652741</v>
      </c>
      <c r="K8" s="1" t="s">
        <v>122</v>
      </c>
      <c r="L8" s="92">
        <v>1.9599999999999999E-3</v>
      </c>
      <c r="N8" s="94"/>
    </row>
    <row r="9" spans="1:14" x14ac:dyDescent="0.2">
      <c r="C9" s="91"/>
      <c r="D9" s="11" t="str">
        <v>EUR_YCONRH_EON2M</v>
      </c>
      <c r="E9" s="10">
        <f>_xll.qlRateHelperRate($D9)</f>
        <v>1.7599999999999998E-3</v>
      </c>
      <c r="F9" s="10" t="str">
        <f>IF(ISERROR(_xll.qlSwapRateHelperSpread($D9)),IF(ISERROR(_xll.qlFuturesRateHelperConvexityAdjustment($D9)),"--",_xll.qlFuturesRateHelperConvexityAdjustment($D9)),_xll.qlSwapRateHelperSpread($D9))</f>
        <v>--</v>
      </c>
      <c r="G9" s="9">
        <f>_xll.qlRateHelperEarliestDate($D9)</f>
        <v>41726</v>
      </c>
      <c r="H9" s="8">
        <f>_xll.qlRateHelperLatestDate($D9)</f>
        <v>41787</v>
      </c>
      <c r="I9" s="3">
        <v>0.9996932581995206</v>
      </c>
      <c r="K9" s="1" t="s">
        <v>123</v>
      </c>
      <c r="L9" s="92">
        <v>1.9300000000000001E-3</v>
      </c>
      <c r="N9" s="94"/>
    </row>
    <row r="10" spans="1:14" x14ac:dyDescent="0.2">
      <c r="C10" s="91"/>
      <c r="D10" s="11" t="str">
        <v>EUR_YCONRH_EON3M</v>
      </c>
      <c r="E10" s="10">
        <f>_xll.qlRateHelperRate($D10)</f>
        <v>1.72E-3</v>
      </c>
      <c r="F10" s="10" t="str">
        <f>IF(ISERROR(_xll.qlSwapRateHelperSpread($D10)),IF(ISERROR(_xll.qlFuturesRateHelperConvexityAdjustment($D10)),"--",_xll.qlFuturesRateHelperConvexityAdjustment($D10)),_xll.qlSwapRateHelperSpread($D10))</f>
        <v>--</v>
      </c>
      <c r="G10" s="9">
        <f>_xll.qlRateHelperEarliestDate($D10)</f>
        <v>41726</v>
      </c>
      <c r="H10" s="8">
        <f>_xll.qlRateHelperLatestDate($D10)</f>
        <v>41820</v>
      </c>
      <c r="I10" s="3">
        <v>0.99954248330923945</v>
      </c>
      <c r="K10" s="1" t="s">
        <v>124</v>
      </c>
      <c r="L10" s="92">
        <v>1.9E-3</v>
      </c>
      <c r="N10" s="94"/>
    </row>
    <row r="11" spans="1:14" x14ac:dyDescent="0.2">
      <c r="C11" s="91"/>
      <c r="D11" s="11" t="str">
        <v>EUR_YCONRH_EON4M</v>
      </c>
      <c r="E11" s="10">
        <f>_xll.qlRateHelperRate($D11)</f>
        <v>1.6999999999999999E-3</v>
      </c>
      <c r="F11" s="10" t="str">
        <f>IF(ISERROR(_xll.qlSwapRateHelperSpread($D11)),IF(ISERROR(_xll.qlFuturesRateHelperConvexityAdjustment($D11)),"--",_xll.qlFuturesRateHelperConvexityAdjustment($D11)),_xll.qlSwapRateHelperSpread($D11))</f>
        <v>--</v>
      </c>
      <c r="G11" s="9">
        <f>_xll.qlRateHelperEarliestDate($D11)</f>
        <v>41726</v>
      </c>
      <c r="H11" s="8">
        <f>_xll.qlRateHelperLatestDate($D11)</f>
        <v>41848</v>
      </c>
      <c r="I11" s="3">
        <v>0.99941561450438743</v>
      </c>
      <c r="K11" s="1" t="s">
        <v>125</v>
      </c>
      <c r="L11" s="92">
        <v>1.8400000000000001E-3</v>
      </c>
      <c r="N11" s="94"/>
    </row>
    <row r="12" spans="1:14" x14ac:dyDescent="0.2">
      <c r="C12" s="91"/>
      <c r="D12" s="11" t="str">
        <v>EUR_YCONRH_EON5M</v>
      </c>
      <c r="E12" s="10">
        <f>_xll.qlRateHelperRate($D12)</f>
        <v>1.6599999999999998E-3</v>
      </c>
      <c r="F12" s="10" t="str">
        <f>IF(ISERROR(_xll.qlSwapRateHelperSpread($D12)),IF(ISERROR(_xll.qlFuturesRateHelperConvexityAdjustment($D12)),"--",_xll.qlFuturesRateHelperConvexityAdjustment($D12)),_xll.qlSwapRateHelperSpread($D12))</f>
        <v>--</v>
      </c>
      <c r="G12" s="9">
        <f>_xll.qlRateHelperEarliestDate($D12)</f>
        <v>41726</v>
      </c>
      <c r="H12" s="8">
        <f>_xll.qlRateHelperLatestDate($D12)</f>
        <v>41879</v>
      </c>
      <c r="I12" s="3">
        <v>0.99928639239468697</v>
      </c>
      <c r="K12" s="1" t="s">
        <v>126</v>
      </c>
      <c r="L12" s="92">
        <v>1.7899999999999999E-3</v>
      </c>
      <c r="N12" s="94"/>
    </row>
    <row r="13" spans="1:14" x14ac:dyDescent="0.2">
      <c r="C13" s="91"/>
      <c r="D13" s="11" t="str">
        <v>EUR_YCONRH_EON6M</v>
      </c>
      <c r="E13" s="10">
        <f>_xll.qlRateHelperRate($D13)</f>
        <v>1.6300000000000002E-3</v>
      </c>
      <c r="F13" s="10" t="str">
        <f>IF(ISERROR(_xll.qlSwapRateHelperSpread($D13)),IF(ISERROR(_xll.qlFuturesRateHelperConvexityAdjustment($D13)),"--",_xll.qlFuturesRateHelperConvexityAdjustment($D13)),_xll.qlSwapRateHelperSpread($D13))</f>
        <v>--</v>
      </c>
      <c r="G13" s="9">
        <f>_xll.qlRateHelperEarliestDate($D13)</f>
        <v>41726</v>
      </c>
      <c r="H13" s="8">
        <f>_xll.qlRateHelperLatestDate($D13)</f>
        <v>41911</v>
      </c>
      <c r="I13" s="3">
        <v>0.99915445831423066</v>
      </c>
      <c r="K13" s="1" t="s">
        <v>127</v>
      </c>
      <c r="L13" s="92">
        <v>1.75E-3</v>
      </c>
      <c r="N13" s="94"/>
    </row>
    <row r="14" spans="1:14" x14ac:dyDescent="0.2">
      <c r="C14" s="91"/>
      <c r="D14" s="11" t="str">
        <v>EUR_YCONRH_EON7M</v>
      </c>
      <c r="E14" s="10">
        <f>_xll.qlRateHelperRate($D14)</f>
        <v>1.5900000000000001E-3</v>
      </c>
      <c r="F14" s="10" t="str">
        <f>IF(ISERROR(_xll.qlSwapRateHelperSpread($D14)),IF(ISERROR(_xll.qlFuturesRateHelperConvexityAdjustment($D14)),"--",_xll.qlFuturesRateHelperConvexityAdjustment($D14)),_xll.qlSwapRateHelperSpread($D14))</f>
        <v>--</v>
      </c>
      <c r="G14" s="9">
        <f>_xll.qlRateHelperEarliestDate($D14)</f>
        <v>41726</v>
      </c>
      <c r="H14" s="8">
        <f>_xll.qlRateHelperLatestDate($D14)</f>
        <v>41940</v>
      </c>
      <c r="I14" s="3">
        <v>0.99904712290552178</v>
      </c>
      <c r="K14" s="1" t="s">
        <v>128</v>
      </c>
      <c r="L14" s="92">
        <v>1.72E-3</v>
      </c>
      <c r="N14" s="94"/>
    </row>
    <row r="15" spans="1:14" x14ac:dyDescent="0.2">
      <c r="C15" s="91"/>
      <c r="D15" s="11" t="str">
        <v>EUR_YCONRH_EON8M</v>
      </c>
      <c r="E15" s="10">
        <f>_xll.qlRateHelperRate($D15)</f>
        <v>1.56E-3</v>
      </c>
      <c r="F15" s="10" t="str">
        <f>IF(ISERROR(_xll.qlSwapRateHelperSpread($D15)),IF(ISERROR(_xll.qlFuturesRateHelperConvexityAdjustment($D15)),"--",_xll.qlFuturesRateHelperConvexityAdjustment($D15)),_xll.qlSwapRateHelperSpread($D15))</f>
        <v>--</v>
      </c>
      <c r="G15" s="9">
        <f>_xll.qlRateHelperEarliestDate($D15)</f>
        <v>41726</v>
      </c>
      <c r="H15" s="8">
        <f>_xll.qlRateHelperLatestDate($D15)</f>
        <v>41971</v>
      </c>
      <c r="I15" s="3">
        <v>0.99893085735096698</v>
      </c>
      <c r="K15" s="1" t="s">
        <v>129</v>
      </c>
      <c r="L15" s="92">
        <v>1.6900000000000001E-3</v>
      </c>
      <c r="N15" s="94"/>
    </row>
    <row r="16" spans="1:14" x14ac:dyDescent="0.2">
      <c r="C16" s="91"/>
      <c r="D16" s="11" t="str">
        <v>EUR_YCONRH_EON9M</v>
      </c>
      <c r="E16" s="10">
        <f>_xll.qlRateHelperRate($D16)</f>
        <v>1.5499999999999999E-3</v>
      </c>
      <c r="F16" s="10" t="str">
        <f>IF(ISERROR(_xll.qlSwapRateHelperSpread($D16)),IF(ISERROR(_xll.qlFuturesRateHelperConvexityAdjustment($D16)),"--",_xll.qlFuturesRateHelperConvexityAdjustment($D16)),_xll.qlSwapRateHelperSpread($D16))</f>
        <v>--</v>
      </c>
      <c r="G16" s="9">
        <f>_xll.qlRateHelperEarliestDate($D16)</f>
        <v>41726</v>
      </c>
      <c r="H16" s="8">
        <f>_xll.qlRateHelperLatestDate($D16)</f>
        <v>42002</v>
      </c>
      <c r="I16" s="3">
        <v>0.99880447629186109</v>
      </c>
      <c r="K16" s="1" t="s">
        <v>130</v>
      </c>
      <c r="L16" s="92">
        <v>1.66E-3</v>
      </c>
      <c r="N16" s="94"/>
    </row>
    <row r="17" spans="3:14" x14ac:dyDescent="0.2">
      <c r="C17" s="91"/>
      <c r="D17" s="11" t="str">
        <v>EUR_YCONRH_EON10M</v>
      </c>
      <c r="E17" s="10">
        <f>_xll.qlRateHelperRate($D17)</f>
        <v>1.5199999999999999E-3</v>
      </c>
      <c r="F17" s="10" t="str">
        <f>IF(ISERROR(_xll.qlSwapRateHelperSpread($D17)),IF(ISERROR(_xll.qlFuturesRateHelperConvexityAdjustment($D17)),"--",_xll.qlFuturesRateHelperConvexityAdjustment($D17)),_xll.qlSwapRateHelperSpread($D17))</f>
        <v>--</v>
      </c>
      <c r="G17" s="9">
        <f>_xll.qlRateHelperEarliestDate($D17)</f>
        <v>41726</v>
      </c>
      <c r="H17" s="8">
        <f>_xll.qlRateHelperLatestDate($D17)</f>
        <v>42032</v>
      </c>
      <c r="I17" s="3">
        <v>0.99870106716574314</v>
      </c>
      <c r="K17" s="1" t="s">
        <v>131</v>
      </c>
      <c r="L17" s="92">
        <v>1.64E-3</v>
      </c>
      <c r="N17" s="94"/>
    </row>
    <row r="18" spans="3:14" x14ac:dyDescent="0.2">
      <c r="C18" s="91"/>
      <c r="D18" s="11" t="str">
        <v>EUR_YCONRH_EON11M</v>
      </c>
      <c r="E18" s="10">
        <f>_xll.qlRateHelperRate($D18)</f>
        <v>1.5299999999999999E-3</v>
      </c>
      <c r="F18" s="10" t="str">
        <f>IF(ISERROR(_xll.qlSwapRateHelperSpread($D18)),IF(ISERROR(_xll.qlFuturesRateHelperConvexityAdjustment($D18)),"--",_xll.qlFuturesRateHelperConvexityAdjustment($D18)),_xll.qlSwapRateHelperSpread($D18))</f>
        <v>--</v>
      </c>
      <c r="G18" s="9">
        <f>_xll.qlRateHelperEarliestDate($D18)</f>
        <v>41726</v>
      </c>
      <c r="H18" s="8">
        <f>_xll.qlRateHelperLatestDate($D18)</f>
        <v>42062</v>
      </c>
      <c r="I18" s="3">
        <v>0.99856543749977167</v>
      </c>
      <c r="K18" s="1" t="s">
        <v>132</v>
      </c>
      <c r="L18" s="92">
        <v>1.6199999999999999E-3</v>
      </c>
      <c r="N18" s="94"/>
    </row>
    <row r="19" spans="3:14" x14ac:dyDescent="0.2">
      <c r="C19" s="91"/>
      <c r="D19" s="11" t="str">
        <v>EUR_YCONRH_EON1Y</v>
      </c>
      <c r="E19" s="10">
        <f>_xll.qlRateHelperRate($D19)</f>
        <v>1.5199999999999999E-3</v>
      </c>
      <c r="F19" s="10" t="str">
        <f>IF(ISERROR(_xll.qlSwapRateHelperSpread($D19)),IF(ISERROR(_xll.qlFuturesRateHelperConvexityAdjustment($D19)),"--",_xll.qlFuturesRateHelperConvexityAdjustment($D19)),_xll.qlSwapRateHelperSpread($D19))</f>
        <v>--</v>
      </c>
      <c r="G19" s="9">
        <f>_xll.qlRateHelperEarliestDate($D19)</f>
        <v>41726</v>
      </c>
      <c r="H19" s="8">
        <f>_xll.qlRateHelperLatestDate($D19)</f>
        <v>42093</v>
      </c>
      <c r="I19" s="3">
        <v>0.99844424411913402</v>
      </c>
      <c r="K19" s="1" t="s">
        <v>133</v>
      </c>
      <c r="L19" s="92">
        <v>1.6100000000000001E-3</v>
      </c>
      <c r="N19" s="94"/>
    </row>
    <row r="20" spans="3:14" x14ac:dyDescent="0.2">
      <c r="C20" s="91"/>
      <c r="D20" s="11" t="str">
        <v>EUR_YCONRH_EON15M</v>
      </c>
      <c r="E20" s="10">
        <f>_xll.qlRateHelperRate($D20)</f>
        <v>1.5399999999999999E-3</v>
      </c>
      <c r="F20" s="10" t="str">
        <f>IF(ISERROR(_xll.qlSwapRateHelperSpread($D20)),IF(ISERROR(_xll.qlFuturesRateHelperConvexityAdjustment($D20)),"--",_xll.qlFuturesRateHelperConvexityAdjustment($D20)),_xll.qlSwapRateHelperSpread($D20))</f>
        <v>--</v>
      </c>
      <c r="G20" s="9">
        <f>_xll.qlRateHelperEarliestDate($D20)</f>
        <v>41726</v>
      </c>
      <c r="H20" s="8">
        <f>_xll.qlRateHelperLatestDate($D20)</f>
        <v>42184</v>
      </c>
      <c r="I20" s="3">
        <v>0.99803537395761166</v>
      </c>
      <c r="K20" s="1" t="s">
        <v>134</v>
      </c>
      <c r="L20" s="92">
        <v>1.6100000000000001E-3</v>
      </c>
      <c r="N20" s="94"/>
    </row>
    <row r="21" spans="3:14" x14ac:dyDescent="0.2">
      <c r="C21" s="91"/>
      <c r="D21" s="11" t="str">
        <v>EUR_YCONRH_EON18M</v>
      </c>
      <c r="E21" s="10">
        <f>_xll.qlRateHelperRate($D21)</f>
        <v>1.5900000000000001E-3</v>
      </c>
      <c r="F21" s="10" t="str">
        <f>IF(ISERROR(_xll.qlSwapRateHelperSpread($D21)),IF(ISERROR(_xll.qlFuturesRateHelperConvexityAdjustment($D21)),"--",_xll.qlFuturesRateHelperConvexityAdjustment($D21)),_xll.qlSwapRateHelperSpread($D21))</f>
        <v>--</v>
      </c>
      <c r="G21" s="9">
        <f>_xll.qlRateHelperEarliestDate($D21)</f>
        <v>41726</v>
      </c>
      <c r="H21" s="8">
        <f>_xll.qlRateHelperLatestDate($D21)</f>
        <v>42275</v>
      </c>
      <c r="I21" s="3">
        <v>0.99757111311539859</v>
      </c>
      <c r="K21" s="1" t="s">
        <v>135</v>
      </c>
      <c r="L21" s="92">
        <v>1.66E-3</v>
      </c>
      <c r="N21" s="94"/>
    </row>
    <row r="22" spans="3:14" x14ac:dyDescent="0.2">
      <c r="C22" s="91"/>
      <c r="D22" s="11" t="str">
        <v>EUR_YCONRH_EON21M</v>
      </c>
      <c r="E22" s="10">
        <f>_xll.qlRateHelperRate($D22)</f>
        <v>1.6999999999999999E-3</v>
      </c>
      <c r="F22" s="10" t="str">
        <f>IF(ISERROR(_xll.qlSwapRateHelperSpread($D22)),IF(ISERROR(_xll.qlFuturesRateHelperConvexityAdjustment($D22)),"--",_xll.qlFuturesRateHelperConvexityAdjustment($D22)),_xll.qlSwapRateHelperSpread($D22))</f>
        <v>--</v>
      </c>
      <c r="G22" s="9">
        <f>_xll.qlRateHelperEarliestDate($D22)</f>
        <v>41726</v>
      </c>
      <c r="H22" s="8">
        <f>_xll.qlRateHelperLatestDate($D22)</f>
        <v>42366</v>
      </c>
      <c r="I22" s="3">
        <v>0.99697576168090574</v>
      </c>
      <c r="K22" s="1" t="s">
        <v>136</v>
      </c>
      <c r="L22" s="92">
        <v>1.7700000000000001E-3</v>
      </c>
      <c r="N22" s="94"/>
    </row>
    <row r="23" spans="3:14" x14ac:dyDescent="0.2">
      <c r="C23" s="91"/>
      <c r="D23" s="11" t="str">
        <v>EUR_YCONRH_EON2Y</v>
      </c>
      <c r="E23" s="10">
        <f>_xll.qlRateHelperRate($D23)</f>
        <v>1.8400000000000001E-3</v>
      </c>
      <c r="F23" s="10" t="str">
        <f>IF(ISERROR(_xll.qlSwapRateHelperSpread($D23)),IF(ISERROR(_xll.qlFuturesRateHelperConvexityAdjustment($D23)),"--",_xll.qlFuturesRateHelperConvexityAdjustment($D23)),_xll.qlSwapRateHelperSpread($D23))</f>
        <v>--</v>
      </c>
      <c r="G23" s="9">
        <f>_xll.qlRateHelperEarliestDate($D23)</f>
        <v>41726</v>
      </c>
      <c r="H23" s="8">
        <f>_xll.qlRateHelperLatestDate($D23)</f>
        <v>42458</v>
      </c>
      <c r="I23" s="3">
        <v>0.99625995113244759</v>
      </c>
      <c r="K23" s="1" t="s">
        <v>137</v>
      </c>
      <c r="L23" s="92">
        <v>1.9499999999999999E-3</v>
      </c>
      <c r="N23" s="94"/>
    </row>
    <row r="24" spans="3:14" x14ac:dyDescent="0.2">
      <c r="C24" s="91"/>
      <c r="D24" s="11" t="str">
        <v>EUR_YCONRH_EON3Y</v>
      </c>
      <c r="E24" s="10">
        <f>_xll.qlRateHelperRate($D24)</f>
        <v>2.8600000000000001E-3</v>
      </c>
      <c r="F24" s="10" t="str">
        <f>IF(ISERROR(_xll.qlSwapRateHelperSpread($D24)),IF(ISERROR(_xll.qlFuturesRateHelperConvexityAdjustment($D24)),"--",_xll.qlFuturesRateHelperConvexityAdjustment($D24)),_xll.qlSwapRateHelperSpread($D24))</f>
        <v>--</v>
      </c>
      <c r="G24" s="9">
        <f>_xll.qlRateHelperEarliestDate($D24)</f>
        <v>41726</v>
      </c>
      <c r="H24" s="8">
        <f>_xll.qlRateHelperLatestDate($D24)</f>
        <v>42822</v>
      </c>
      <c r="I24" s="3">
        <v>0.99132474582260288</v>
      </c>
      <c r="K24" s="1" t="s">
        <v>138</v>
      </c>
      <c r="L24" s="92">
        <v>3.32E-3</v>
      </c>
      <c r="N24" s="94"/>
    </row>
    <row r="25" spans="3:14" x14ac:dyDescent="0.2">
      <c r="C25" s="91"/>
      <c r="D25" s="11" t="str">
        <v>EUR_YCONRH_EON4Y</v>
      </c>
      <c r="E25" s="10">
        <f>_xll.qlRateHelperRate($D25)</f>
        <v>4.4299999999999999E-3</v>
      </c>
      <c r="F25" s="10" t="str">
        <f>IF(ISERROR(_xll.qlSwapRateHelperSpread($D25)),IF(ISERROR(_xll.qlFuturesRateHelperConvexityAdjustment($D25)),"--",_xll.qlFuturesRateHelperConvexityAdjustment($D25)),_xll.qlSwapRateHelperSpread($D25))</f>
        <v>--</v>
      </c>
      <c r="G25" s="9">
        <f>_xll.qlRateHelperEarliestDate($D25)</f>
        <v>41726</v>
      </c>
      <c r="H25" s="8">
        <f>_xll.qlRateHelperLatestDate($D25)</f>
        <v>43187</v>
      </c>
      <c r="I25" s="3">
        <v>0.98215580291902471</v>
      </c>
      <c r="K25" s="1" t="s">
        <v>139</v>
      </c>
      <c r="L25" s="92">
        <v>5.3899999999999998E-3</v>
      </c>
      <c r="N25" s="94"/>
    </row>
    <row r="26" spans="3:14" x14ac:dyDescent="0.2">
      <c r="C26" s="91"/>
      <c r="D26" s="11" t="str">
        <v>EUR_YCONRH_EON5Y</v>
      </c>
      <c r="E26" s="10">
        <f>_xll.qlRateHelperRate($D26)</f>
        <v>6.2100000000000002E-3</v>
      </c>
      <c r="F26" s="10" t="str">
        <f>IF(ISERROR(_xll.qlSwapRateHelperSpread($D26)),IF(ISERROR(_xll.qlFuturesRateHelperConvexityAdjustment($D26)),"--",_xll.qlFuturesRateHelperConvexityAdjustment($D26)),_xll.qlSwapRateHelperSpread($D26))</f>
        <v>--</v>
      </c>
      <c r="G26" s="9">
        <f>_xll.qlRateHelperEarliestDate($D26)</f>
        <v>41726</v>
      </c>
      <c r="H26" s="8">
        <f>_xll.qlRateHelperLatestDate($D26)</f>
        <v>43552</v>
      </c>
      <c r="I26" s="3">
        <v>0.9688889924568409</v>
      </c>
      <c r="K26" s="1" t="s">
        <v>140</v>
      </c>
      <c r="L26" s="92">
        <v>7.5900000000000004E-3</v>
      </c>
      <c r="N26" s="94"/>
    </row>
    <row r="27" spans="3:14" x14ac:dyDescent="0.2">
      <c r="C27" s="91"/>
      <c r="D27" s="11" t="str">
        <v>EUR_YCONRH_EON6Y</v>
      </c>
      <c r="E27" s="10">
        <f>_xll.qlRateHelperRate($D27)</f>
        <v>8.0600000000000012E-3</v>
      </c>
      <c r="F27" s="10" t="str">
        <f>IF(ISERROR(_xll.qlSwapRateHelperSpread($D27)),IF(ISERROR(_xll.qlFuturesRateHelperConvexityAdjustment($D27)),"--",_xll.qlFuturesRateHelperConvexityAdjustment($D27)),_xll.qlSwapRateHelperSpread($D27))</f>
        <v>--</v>
      </c>
      <c r="G27" s="9">
        <f>_xll.qlRateHelperEarliestDate($D27)</f>
        <v>41726</v>
      </c>
      <c r="H27" s="8">
        <f>_xll.qlRateHelperLatestDate($D27)</f>
        <v>43920</v>
      </c>
      <c r="I27" s="3">
        <v>0.95178154925937242</v>
      </c>
      <c r="K27" s="1" t="s">
        <v>141</v>
      </c>
      <c r="L27" s="92">
        <v>9.75E-3</v>
      </c>
      <c r="N27" s="94"/>
    </row>
    <row r="28" spans="3:14" x14ac:dyDescent="0.2">
      <c r="C28" s="91"/>
      <c r="D28" s="11" t="str">
        <v>EUR_YCONRH_EON7Y</v>
      </c>
      <c r="E28" s="10">
        <f>_xll.qlRateHelperRate($D28)</f>
        <v>9.8700000000000003E-3</v>
      </c>
      <c r="F28" s="10" t="str">
        <f>IF(ISERROR(_xll.qlSwapRateHelperSpread($D28)),IF(ISERROR(_xll.qlFuturesRateHelperConvexityAdjustment($D28)),"--",_xll.qlFuturesRateHelperConvexityAdjustment($D28)),_xll.qlSwapRateHelperSpread($D28))</f>
        <v>--</v>
      </c>
      <c r="G28" s="9">
        <f>_xll.qlRateHelperEarliestDate($D28)</f>
        <v>41726</v>
      </c>
      <c r="H28" s="8">
        <f>_xll.qlRateHelperLatestDate($D28)</f>
        <v>44284</v>
      </c>
      <c r="I28" s="3">
        <v>0.93165763745486818</v>
      </c>
      <c r="K28" s="1" t="s">
        <v>142</v>
      </c>
      <c r="L28" s="92">
        <v>1.1780000000000001E-2</v>
      </c>
      <c r="N28" s="94"/>
    </row>
    <row r="29" spans="3:14" x14ac:dyDescent="0.2">
      <c r="C29" s="91"/>
      <c r="D29" s="11" t="str">
        <v>EUR_YCONRH_EON8Y</v>
      </c>
      <c r="E29" s="10">
        <f>_xll.qlRateHelperRate($D29)</f>
        <v>1.158E-2</v>
      </c>
      <c r="F29" s="10" t="str">
        <f>IF(ISERROR(_xll.qlSwapRateHelperSpread($D29)),IF(ISERROR(_xll.qlFuturesRateHelperConvexityAdjustment($D29)),"--",_xll.qlFuturesRateHelperConvexityAdjustment($D29)),_xll.qlSwapRateHelperSpread($D29))</f>
        <v>--</v>
      </c>
      <c r="G29" s="9">
        <f>_xll.qlRateHelperEarliestDate($D29)</f>
        <v>41726</v>
      </c>
      <c r="H29" s="8">
        <f>_xll.qlRateHelperLatestDate($D29)</f>
        <v>44648</v>
      </c>
      <c r="I29" s="3">
        <v>0.90917345036079866</v>
      </c>
      <c r="K29" s="1" t="s">
        <v>143</v>
      </c>
      <c r="L29" s="92">
        <v>1.3639999999999999E-2</v>
      </c>
      <c r="N29" s="94"/>
    </row>
    <row r="30" spans="3:14" x14ac:dyDescent="0.2">
      <c r="C30" s="91"/>
      <c r="D30" s="11" t="str">
        <v>EUR_YCONRH_EON9Y</v>
      </c>
      <c r="E30" s="10">
        <f>_xll.qlRateHelperRate($D30)</f>
        <v>1.3159999999999998E-2</v>
      </c>
      <c r="F30" s="10" t="str">
        <f>IF(ISERROR(_xll.qlSwapRateHelperSpread($D30)),IF(ISERROR(_xll.qlFuturesRateHelperConvexityAdjustment($D30)),"--",_xll.qlFuturesRateHelperConvexityAdjustment($D30)),_xll.qlSwapRateHelperSpread($D30))</f>
        <v>--</v>
      </c>
      <c r="G30" s="9">
        <f>_xll.qlRateHelperEarliestDate($D30)</f>
        <v>41726</v>
      </c>
      <c r="H30" s="8">
        <f>_xll.qlRateHelperLatestDate($D30)</f>
        <v>45013</v>
      </c>
      <c r="I30" s="3">
        <v>0.88497404431027182</v>
      </c>
      <c r="K30" s="1" t="s">
        <v>144</v>
      </c>
      <c r="L30" s="92">
        <v>1.5310000000000001E-2</v>
      </c>
      <c r="N30" s="94"/>
    </row>
    <row r="31" spans="3:14" x14ac:dyDescent="0.2">
      <c r="C31" s="91"/>
      <c r="D31" s="11" t="str">
        <v>EUR_YCONRH_EON10Y</v>
      </c>
      <c r="E31" s="10">
        <f>_xll.qlRateHelperRate($D31)</f>
        <v>1.4590000000000001E-2</v>
      </c>
      <c r="F31" s="10" t="str">
        <f>IF(ISERROR(_xll.qlSwapRateHelperSpread($D31)),IF(ISERROR(_xll.qlFuturesRateHelperConvexityAdjustment($D31)),"--",_xll.qlFuturesRateHelperConvexityAdjustment($D31)),_xll.qlSwapRateHelperSpread($D31))</f>
        <v>--</v>
      </c>
      <c r="G31" s="9">
        <f>_xll.qlRateHelperEarliestDate($D31)</f>
        <v>41726</v>
      </c>
      <c r="H31" s="8">
        <f>_xll.qlRateHelperLatestDate($D31)</f>
        <v>45379</v>
      </c>
      <c r="I31" s="3">
        <v>0.85972353648513289</v>
      </c>
      <c r="K31" s="1" t="s">
        <v>145</v>
      </c>
      <c r="L31" s="92">
        <v>1.6799999999999999E-2</v>
      </c>
      <c r="N31" s="94"/>
    </row>
    <row r="32" spans="3:14" x14ac:dyDescent="0.2">
      <c r="C32" s="91"/>
      <c r="D32" s="11" t="str">
        <v>EUR_YCONRH_EON11Y</v>
      </c>
      <c r="E32" s="10">
        <f>_xll.qlRateHelperRate($D32)</f>
        <v>1.5880000000000002E-2</v>
      </c>
      <c r="F32" s="10" t="str">
        <f>IF(ISERROR(_xll.qlSwapRateHelperSpread($D32)),IF(ISERROR(_xll.qlFuturesRateHelperConvexityAdjustment($D32)),"--",_xll.qlFuturesRateHelperConvexityAdjustment($D32)),_xll.qlSwapRateHelperSpread($D32))</f>
        <v>--</v>
      </c>
      <c r="G32" s="9">
        <f>_xll.qlRateHelperEarliestDate($D32)</f>
        <v>41726</v>
      </c>
      <c r="H32" s="8">
        <f>_xll.qlRateHelperLatestDate($D32)</f>
        <v>45744</v>
      </c>
      <c r="I32" s="3">
        <v>0.83389533436015439</v>
      </c>
      <c r="K32" s="1" t="s">
        <v>146</v>
      </c>
      <c r="L32" s="92">
        <v>1.8100000000000002E-2</v>
      </c>
      <c r="N32" s="94"/>
    </row>
    <row r="33" spans="3:14" x14ac:dyDescent="0.2">
      <c r="C33" s="91"/>
      <c r="D33" s="11" t="str">
        <v>EUR_YCONRH_EON12Y</v>
      </c>
      <c r="E33" s="10">
        <f>_xll.qlRateHelperRate($D33)</f>
        <v>1.7010000000000001E-2</v>
      </c>
      <c r="F33" s="10" t="str">
        <f>IF(ISERROR(_xll.qlSwapRateHelperSpread($D33)),IF(ISERROR(_xll.qlFuturesRateHelperConvexityAdjustment($D33)),"--",_xll.qlFuturesRateHelperConvexityAdjustment($D33)),_xll.qlSwapRateHelperSpread($D33))</f>
        <v>--</v>
      </c>
      <c r="G33" s="9">
        <f>_xll.qlRateHelperEarliestDate($D33)</f>
        <v>41726</v>
      </c>
      <c r="H33" s="8">
        <f>_xll.qlRateHelperLatestDate($D33)</f>
        <v>46111</v>
      </c>
      <c r="I33" s="3">
        <v>0.80806372562238971</v>
      </c>
      <c r="K33" s="1" t="s">
        <v>147</v>
      </c>
      <c r="L33" s="92">
        <v>1.925E-2</v>
      </c>
      <c r="N33" s="94"/>
    </row>
    <row r="34" spans="3:14" x14ac:dyDescent="0.2">
      <c r="C34" s="91"/>
      <c r="D34" s="11" t="str">
        <v>EUR_YCONRH_EON15Y</v>
      </c>
      <c r="E34" s="10">
        <f>_xll.qlRateHelperRate($D34)</f>
        <v>1.9560000000000001E-2</v>
      </c>
      <c r="F34" s="10" t="str">
        <f>IF(ISERROR(_xll.qlSwapRateHelperSpread($D34)),IF(ISERROR(_xll.qlFuturesRateHelperConvexityAdjustment($D34)),"--",_xll.qlFuturesRateHelperConvexityAdjustment($D34)),_xll.qlSwapRateHelperSpread($D34))</f>
        <v>--</v>
      </c>
      <c r="G34" s="9">
        <f>_xll.qlRateHelperEarliestDate($D34)</f>
        <v>41726</v>
      </c>
      <c r="H34" s="8">
        <f>_xll.qlRateHelperLatestDate($D34)</f>
        <v>47205</v>
      </c>
      <c r="I34" s="3">
        <v>0.73421880160892328</v>
      </c>
      <c r="K34" s="1" t="s">
        <v>148</v>
      </c>
      <c r="L34" s="92">
        <v>2.179E-2</v>
      </c>
      <c r="N34" s="94"/>
    </row>
    <row r="35" spans="3:14" x14ac:dyDescent="0.2">
      <c r="C35" s="91"/>
      <c r="D35" s="11" t="str">
        <v>EUR_YCONRH_EON20Y</v>
      </c>
      <c r="E35" s="10">
        <f>_xll.qlRateHelperRate($D35)</f>
        <v>2.1569999999999999E-2</v>
      </c>
      <c r="F35" s="10" t="str">
        <f>IF(ISERROR(_xll.qlSwapRateHelperSpread($D35)),IF(ISERROR(_xll.qlFuturesRateHelperConvexityAdjustment($D35)),"--",_xll.qlFuturesRateHelperConvexityAdjustment($D35)),_xll.qlSwapRateHelperSpread($D35))</f>
        <v>--</v>
      </c>
      <c r="G35" s="9">
        <f>_xll.qlRateHelperEarliestDate($D35)</f>
        <v>41726</v>
      </c>
      <c r="H35" s="8">
        <f>_xll.qlRateHelperLatestDate($D35)</f>
        <v>49031</v>
      </c>
      <c r="I35" s="3">
        <v>0.63343310391135987</v>
      </c>
      <c r="K35" s="1" t="s">
        <v>149</v>
      </c>
      <c r="L35" s="92">
        <v>2.367E-2</v>
      </c>
      <c r="N35" s="94"/>
    </row>
    <row r="36" spans="3:14" x14ac:dyDescent="0.2">
      <c r="C36" s="91"/>
      <c r="D36" s="11" t="str">
        <v>EUR_YCONRH_EON25Y</v>
      </c>
      <c r="E36" s="10">
        <f>_xll.qlRateHelperRate($D36)</f>
        <v>2.23E-2</v>
      </c>
      <c r="F36" s="10" t="str">
        <f>IF(ISERROR(_xll.qlSwapRateHelperSpread($D36)),IF(ISERROR(_xll.qlFuturesRateHelperConvexityAdjustment($D36)),"--",_xll.qlFuturesRateHelperConvexityAdjustment($D36)),_xll.qlSwapRateHelperSpread($D36))</f>
        <v>--</v>
      </c>
      <c r="G36" s="9">
        <f>_xll.qlRateHelperEarliestDate($D36)</f>
        <v>41726</v>
      </c>
      <c r="H36" s="8">
        <f>_xll.qlRateHelperLatestDate($D36)</f>
        <v>50857</v>
      </c>
      <c r="I36" s="3">
        <v>0.55487877273108444</v>
      </c>
      <c r="K36" s="1" t="s">
        <v>150</v>
      </c>
      <c r="L36" s="92">
        <v>2.4309999999999998E-2</v>
      </c>
      <c r="N36" s="94"/>
    </row>
    <row r="37" spans="3:14" x14ac:dyDescent="0.2">
      <c r="C37" s="91"/>
      <c r="D37" s="11" t="str">
        <v>EUR_YCONRH_EON30Y</v>
      </c>
      <c r="E37" s="10">
        <f>_xll.qlRateHelperRate($D37)</f>
        <v>2.2550000000000001E-2</v>
      </c>
      <c r="F37" s="10" t="str">
        <f>IF(ISERROR(_xll.qlSwapRateHelperSpread($D37)),IF(ISERROR(_xll.qlFuturesRateHelperConvexityAdjustment($D37)),"--",_xll.qlFuturesRateHelperConvexityAdjustment($D37)),_xll.qlSwapRateHelperSpread($D37))</f>
        <v>--</v>
      </c>
      <c r="G37" s="9">
        <f>_xll.qlRateHelperEarliestDate($D37)</f>
        <v>41726</v>
      </c>
      <c r="H37" s="8">
        <f>_xll.qlRateHelperLatestDate($D37)</f>
        <v>52684</v>
      </c>
      <c r="I37" s="3">
        <v>0.49086590895765136</v>
      </c>
      <c r="K37" s="1" t="s">
        <v>151</v>
      </c>
      <c r="L37" s="92">
        <v>2.4479999999999998E-2</v>
      </c>
      <c r="N37" s="94"/>
    </row>
    <row r="38" spans="3:14" x14ac:dyDescent="0.2">
      <c r="D38" s="11" t="str">
        <v>EUR_YCONRH_EON40Y</v>
      </c>
      <c r="E38" s="10">
        <f>_xll.qlRateHelperRate($D38)</f>
        <v>2.3060000000000001E-2</v>
      </c>
      <c r="F38" s="10" t="str">
        <f>IF(ISERROR(_xll.qlSwapRateHelperSpread($D38)),IF(ISERROR(_xll.qlFuturesRateHelperConvexityAdjustment($D38)),"--",_xll.qlFuturesRateHelperConvexityAdjustment($D38)),_xll.qlSwapRateHelperSpread($D38))</f>
        <v>--</v>
      </c>
      <c r="G38" s="9">
        <f>_xll.qlRateHelperEarliestDate($D38)</f>
        <v>41726</v>
      </c>
      <c r="H38" s="8">
        <f>_xll.qlRateHelperLatestDate($D38)</f>
        <v>56339</v>
      </c>
      <c r="I38" s="3">
        <v>0.37922960774192044</v>
      </c>
      <c r="K38" s="1" t="s">
        <v>186</v>
      </c>
      <c r="L38" s="92">
        <v>2.495E-2</v>
      </c>
    </row>
    <row r="39" spans="3:14" x14ac:dyDescent="0.2">
      <c r="D39" s="11" t="str">
        <v>EUR_YCONRH_EON50Y</v>
      </c>
      <c r="E39" s="10">
        <f>_xll.qlRateHelperRate($D39)</f>
        <v>2.3390000000000001E-2</v>
      </c>
      <c r="F39" s="10" t="str">
        <f>IF(ISERROR(_xll.qlSwapRateHelperSpread($D39)),IF(ISERROR(_xll.qlFuturesRateHelperConvexityAdjustment($D39)),"--",_xll.qlFuturesRateHelperConvexityAdjustment($D39)),_xll.qlSwapRateHelperSpread($D39))</f>
        <v>--</v>
      </c>
      <c r="G39" s="9">
        <f>_xll.qlRateHelperEarliestDate($D39)</f>
        <v>41726</v>
      </c>
      <c r="H39" s="8">
        <f>_xll.qlRateHelperLatestDate($D39)</f>
        <v>59989</v>
      </c>
      <c r="I39" s="3">
        <v>0.29220764656395753</v>
      </c>
      <c r="K39" s="1" t="s">
        <v>187</v>
      </c>
      <c r="L39" s="92">
        <v>2.528E-2</v>
      </c>
    </row>
    <row r="40" spans="3:14" x14ac:dyDescent="0.2">
      <c r="D40" s="11" t="str">
        <v>EUR_YCONRH_EON60Y</v>
      </c>
      <c r="E40" s="10">
        <f>_xll.qlRateHelperRate($D40)</f>
        <v>2.3620000000000002E-2</v>
      </c>
      <c r="F40" s="10" t="str">
        <f>IF(ISERROR(_xll.qlSwapRateHelperSpread($D40)),IF(ISERROR(_xll.qlFuturesRateHelperConvexityAdjustment($D40)),"--",_xll.qlFuturesRateHelperConvexityAdjustment($D40)),_xll.qlSwapRateHelperSpread($D40))</f>
        <v>--</v>
      </c>
      <c r="G40" s="9">
        <f>_xll.qlRateHelperEarliestDate($D40)</f>
        <v>41726</v>
      </c>
      <c r="H40" s="8">
        <f>_xll.qlRateHelperLatestDate($D40)</f>
        <v>63641</v>
      </c>
      <c r="I40" s="3">
        <v>0.22449313831546483</v>
      </c>
      <c r="K40" s="1" t="s">
        <v>188</v>
      </c>
      <c r="L40" s="92">
        <v>2.5510000000000001E-2</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election activeCell="F3" sqref="F3"/>
    </sheetView>
  </sheetViews>
  <sheetFormatPr defaultRowHeight="12.75" x14ac:dyDescent="0.2"/>
  <cols>
    <col min="1" max="1" width="3" style="93" customWidth="1"/>
    <col min="2" max="2" width="4.140625" style="93" bestFit="1" customWidth="1"/>
    <col min="3" max="3" width="10" style="93" bestFit="1" customWidth="1"/>
    <col min="4" max="4" width="13.140625" style="93" bestFit="1" customWidth="1"/>
    <col min="5" max="5" width="22" style="93" bestFit="1" customWidth="1"/>
    <col min="6" max="6" width="20.28515625" style="93" bestFit="1" customWidth="1"/>
    <col min="7" max="7" width="54" style="93" customWidth="1"/>
    <col min="8" max="8" width="4.7109375" style="93" customWidth="1"/>
    <col min="9" max="16384" width="9.140625" style="93"/>
  </cols>
  <sheetData>
    <row r="1" spans="1:10" x14ac:dyDescent="0.2">
      <c r="A1" s="122" t="s">
        <v>164</v>
      </c>
      <c r="B1" s="121"/>
      <c r="C1" s="121"/>
      <c r="D1" s="120" t="s">
        <v>110</v>
      </c>
      <c r="E1" s="119" t="str">
        <f>Currency&amp;"_YC"&amp;$D$1&amp;"RH"</f>
        <v>EUR_YCONRH</v>
      </c>
      <c r="F1" s="118"/>
      <c r="G1" s="118"/>
      <c r="H1" s="107"/>
    </row>
    <row r="2" spans="1:10" ht="23.25" customHeight="1" x14ac:dyDescent="0.2">
      <c r="A2" s="113"/>
      <c r="B2" s="117"/>
      <c r="C2" s="117" t="s">
        <v>154</v>
      </c>
      <c r="D2" s="117" t="s">
        <v>153</v>
      </c>
      <c r="E2" s="116" t="str">
        <f>$E$1&amp;"_Deposits.xml"</f>
        <v>EUR_YCONRH_Deposits.xml</v>
      </c>
      <c r="F2" s="115">
        <f ca="1">IF(Serialize,_xll.ohObjectSave(F3,SerializationPath&amp;E2,FileOverwrite,Serialize),"---")</f>
        <v>1</v>
      </c>
      <c r="G2" s="114" t="str">
        <f ca="1">_xll.ohRangeRetrieveError(F2)</f>
        <v/>
      </c>
      <c r="H2" s="107"/>
    </row>
    <row r="3" spans="1:10" x14ac:dyDescent="0.2">
      <c r="A3" s="113"/>
      <c r="B3" s="112" t="s">
        <v>110</v>
      </c>
      <c r="C3" s="111" t="s">
        <v>152</v>
      </c>
      <c r="D3" s="110" t="str">
        <f>Currency&amp;$B3&amp;"D"&amp;QuoteSuffix</f>
        <v>EUROND_Quote</v>
      </c>
      <c r="E3" s="110" t="str">
        <f>$E$1&amp;"_"&amp;$B3&amp;"D"</f>
        <v>EUR_YCONRH_OND</v>
      </c>
      <c r="F3" s="109" t="str">
        <f>_xll.qlDepositRateHelper(E3,D3,C3,Permanent,Trigger,ObjectOverwrite)</f>
        <v>EUR_YCONRH_OND#0001</v>
      </c>
      <c r="G3" s="108" t="str">
        <f>_xll.ohRangeRetrieveError(F3)</f>
        <v/>
      </c>
      <c r="H3" s="107"/>
      <c r="J3" s="93" t="str">
        <f>_xll.ohObjectCallerAddress(D3)</f>
        <v>[EUR_Market.xlsm]Deposits!R5C4</v>
      </c>
    </row>
    <row r="4" spans="1:10" ht="13.5" thickBot="1" x14ac:dyDescent="0.25">
      <c r="A4" s="106"/>
      <c r="B4" s="105"/>
      <c r="C4" s="105"/>
      <c r="D4" s="105"/>
      <c r="E4" s="105"/>
      <c r="F4" s="105"/>
      <c r="G4" s="105"/>
      <c r="H4" s="104"/>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election activeCell="H4" sqref="H4"/>
    </sheetView>
  </sheetViews>
  <sheetFormatPr defaultRowHeight="11.25" x14ac:dyDescent="0.2"/>
  <cols>
    <col min="1" max="1" width="3.7109375" style="118" customWidth="1"/>
    <col min="2" max="2" width="3" style="118" bestFit="1" customWidth="1"/>
    <col min="3" max="3" width="5" style="118" customWidth="1"/>
    <col min="4" max="4" width="3.5703125" style="118" bestFit="1" customWidth="1"/>
    <col min="5" max="5" width="7.85546875" style="118" bestFit="1" customWidth="1"/>
    <col min="6" max="6" width="14.7109375" style="118" bestFit="1" customWidth="1"/>
    <col min="7" max="7" width="19.5703125" style="118" bestFit="1" customWidth="1"/>
    <col min="8" max="8" width="19.85546875" style="142" bestFit="1" customWidth="1"/>
    <col min="9" max="9" width="38.28515625" style="118" customWidth="1"/>
    <col min="10" max="10" width="3" style="118" customWidth="1"/>
    <col min="11" max="16384" width="9.140625" style="118"/>
  </cols>
  <sheetData>
    <row r="1" spans="1:12" x14ac:dyDescent="0.2">
      <c r="A1" s="161" t="s">
        <v>170</v>
      </c>
      <c r="B1" s="160"/>
      <c r="C1" s="160"/>
      <c r="D1" s="160"/>
      <c r="E1" s="159" t="s">
        <v>110</v>
      </c>
      <c r="G1" s="158" t="str">
        <f>Currency&amp;"_YC"&amp;$E$1&amp;"RH"</f>
        <v>EUR_YCONRH</v>
      </c>
      <c r="H1" s="157"/>
      <c r="I1" s="156"/>
      <c r="J1" s="155"/>
    </row>
    <row r="2" spans="1:12" ht="23.25" customHeight="1" x14ac:dyDescent="0.2">
      <c r="A2" s="113"/>
      <c r="B2" s="154"/>
      <c r="C2" s="154"/>
      <c r="D2" s="153"/>
      <c r="E2" s="117" t="s">
        <v>154</v>
      </c>
      <c r="F2" s="117" t="s">
        <v>153</v>
      </c>
      <c r="G2" s="116" t="str">
        <f>$G$1&amp;"_FRAs.xml"</f>
        <v>EUR_YCONRH_FRAs.xml</v>
      </c>
      <c r="H2" s="152">
        <f ca="1">IF(Serialize,_xll.ohObjectSave(H3:H4,SerializationPath&amp;G2,FileOverwrite,Serialize),"---")</f>
        <v>2</v>
      </c>
      <c r="I2" s="151" t="str">
        <f ca="1">_xll.ohRangeRetrieveError(H2)</f>
        <v/>
      </c>
      <c r="J2" s="107"/>
    </row>
    <row r="3" spans="1:12" x14ac:dyDescent="0.2">
      <c r="A3" s="113"/>
      <c r="B3" s="150" t="s">
        <v>169</v>
      </c>
      <c r="C3" s="150" t="s">
        <v>168</v>
      </c>
      <c r="D3" s="149" t="s">
        <v>165</v>
      </c>
      <c r="E3" s="148" t="s">
        <v>152</v>
      </c>
      <c r="F3" s="148" t="str">
        <f>Currency&amp;C3&amp;D3&amp;"_Quote"</f>
        <v>EURTND_Quote</v>
      </c>
      <c r="G3" s="148" t="str">
        <f>$G$1&amp;"_"&amp;$C3&amp;$D3</f>
        <v>EUR_YCONRH_TND</v>
      </c>
      <c r="H3" s="148" t="str">
        <f>_xll.qlFraRateHelper(G3,F3,B3,E3,Permanent,Trigger,ObjectOverwrite)</f>
        <v>EUR_YCONRH_TND#0001</v>
      </c>
      <c r="I3" s="147" t="str">
        <f>_xll.ohRangeRetrieveError(H3)</f>
        <v/>
      </c>
      <c r="J3" s="107"/>
      <c r="L3" s="118" t="str">
        <f>_xll.ohObjectCallerAddress(F3)</f>
        <v>[EUR_Market.xlsm]Deposits!R6C4</v>
      </c>
    </row>
    <row r="4" spans="1:12" x14ac:dyDescent="0.2">
      <c r="A4" s="113"/>
      <c r="B4" s="146" t="s">
        <v>167</v>
      </c>
      <c r="C4" s="146" t="s">
        <v>166</v>
      </c>
      <c r="D4" s="123" t="s">
        <v>165</v>
      </c>
      <c r="E4" s="145" t="s">
        <v>152</v>
      </c>
      <c r="F4" s="145" t="str">
        <f>Currency&amp;C4&amp;D4&amp;"_Quote"</f>
        <v>EURSND_Quote</v>
      </c>
      <c r="G4" s="145" t="str">
        <f>$G$1&amp;"_"&amp;$C4&amp;$D4</f>
        <v>EUR_YCONRH_SND</v>
      </c>
      <c r="H4" s="145" t="str">
        <f>_xll.qlFraRateHelper(G4,F4,B4,E4,Permanent,Trigger,ObjectOverwrite)</f>
        <v>EUR_YCONRH_SND#0001</v>
      </c>
      <c r="I4" s="144" t="str">
        <f>_xll.ohRangeRetrieveError(H4)</f>
        <v/>
      </c>
      <c r="J4" s="107"/>
    </row>
    <row r="5" spans="1:12" ht="12" thickBot="1" x14ac:dyDescent="0.25">
      <c r="A5" s="106"/>
      <c r="B5" s="105"/>
      <c r="C5" s="105"/>
      <c r="D5" s="105"/>
      <c r="E5" s="105"/>
      <c r="F5" s="105"/>
      <c r="G5" s="105"/>
      <c r="H5" s="143"/>
      <c r="I5" s="143"/>
      <c r="J5" s="104"/>
    </row>
    <row r="7" spans="1:12" x14ac:dyDescent="0.2">
      <c r="H7" s="118"/>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42"/>
  <sheetViews>
    <sheetView workbookViewId="0">
      <selection activeCell="L7" sqref="L7"/>
    </sheetView>
  </sheetViews>
  <sheetFormatPr defaultRowHeight="11.25" x14ac:dyDescent="0.2"/>
  <cols>
    <col min="1" max="1" width="1.7109375" style="94" customWidth="1"/>
    <col min="2" max="2" width="17.28515625" style="94" bestFit="1" customWidth="1"/>
    <col min="3" max="3" width="7.140625" style="94" customWidth="1"/>
    <col min="4" max="6" width="7" style="94" bestFit="1" customWidth="1"/>
    <col min="7" max="7" width="19.28515625" style="94" bestFit="1" customWidth="1"/>
    <col min="8" max="8" width="11" style="94" bestFit="1" customWidth="1"/>
    <col min="9" max="9" width="8" style="94" bestFit="1" customWidth="1"/>
    <col min="10" max="10" width="21.42578125" style="94" bestFit="1" customWidth="1"/>
    <col min="11" max="11" width="23.42578125" style="94" bestFit="1" customWidth="1"/>
    <col min="12" max="12" width="28.5703125" style="95" bestFit="1" customWidth="1"/>
    <col min="13" max="13" width="21" style="94" customWidth="1"/>
    <col min="14" max="14" width="3.7109375" style="94" customWidth="1"/>
    <col min="15" max="15" width="4.28515625" style="94" customWidth="1"/>
    <col min="16" max="17" width="17.28515625" style="94" bestFit="1" customWidth="1"/>
    <col min="18" max="16384" width="9.140625" style="94"/>
  </cols>
  <sheetData>
    <row r="1" spans="1:17" x14ac:dyDescent="0.2">
      <c r="A1" s="161" t="s">
        <v>185</v>
      </c>
      <c r="B1" s="178"/>
      <c r="C1" s="178"/>
      <c r="D1" s="178"/>
      <c r="E1" s="178"/>
      <c r="F1" s="178"/>
      <c r="G1" s="178"/>
      <c r="H1" s="178"/>
      <c r="I1" s="178"/>
      <c r="J1" s="178"/>
      <c r="K1" s="179"/>
      <c r="L1" s="178"/>
      <c r="M1" s="178"/>
      <c r="N1" s="177"/>
    </row>
    <row r="2" spans="1:17" x14ac:dyDescent="0.2">
      <c r="A2" s="99"/>
      <c r="B2" s="102"/>
      <c r="C2" s="102"/>
      <c r="D2" s="102"/>
      <c r="E2" s="102"/>
      <c r="F2" s="102"/>
      <c r="G2" s="102"/>
      <c r="H2" s="102"/>
      <c r="I2" s="102"/>
      <c r="J2" s="96" t="s">
        <v>110</v>
      </c>
      <c r="K2" s="96" t="str">
        <f>Currency&amp;"_YC"&amp;$J$2&amp;"RH"</f>
        <v>EUR_YCONRH</v>
      </c>
      <c r="L2" s="121" t="e">
        <f>NA()</f>
        <v>#N/A</v>
      </c>
      <c r="M2" s="102"/>
      <c r="N2" s="164"/>
    </row>
    <row r="3" spans="1:17" ht="36" customHeight="1" x14ac:dyDescent="0.2">
      <c r="A3" s="99"/>
      <c r="B3" s="101" t="s">
        <v>176</v>
      </c>
      <c r="C3" s="101" t="s">
        <v>180</v>
      </c>
      <c r="D3" s="101"/>
      <c r="E3" s="101"/>
      <c r="F3" s="101" t="s">
        <v>175</v>
      </c>
      <c r="G3" s="101" t="s">
        <v>174</v>
      </c>
      <c r="H3" s="101" t="s">
        <v>173</v>
      </c>
      <c r="I3" s="101" t="s">
        <v>172</v>
      </c>
      <c r="J3" s="101" t="s">
        <v>153</v>
      </c>
      <c r="K3" s="176" t="str">
        <f>K2&amp;"_Swaps.xml"</f>
        <v>EUR_YCONRH_Swaps.xml</v>
      </c>
      <c r="L3" s="175">
        <f ca="1">IF(Serialize,_xll.ohObjectSave(_xll.ohPack(L4:L41),SerializationPath&amp;K3,FileOverwrite,Serialize),"---")</f>
        <v>37</v>
      </c>
      <c r="M3" s="100" t="str">
        <f ca="1">_xll.ohRangeRetrieveError(L3)</f>
        <v/>
      </c>
      <c r="N3" s="164"/>
    </row>
    <row r="4" spans="1:17" x14ac:dyDescent="0.2">
      <c r="A4" s="103"/>
      <c r="B4" s="102"/>
      <c r="C4" s="102"/>
      <c r="D4" s="102"/>
      <c r="E4" s="102"/>
      <c r="F4" s="102"/>
      <c r="G4" s="102"/>
      <c r="H4" s="102"/>
      <c r="I4" s="102"/>
      <c r="J4" s="102"/>
      <c r="K4" s="174" t="str">
        <f>$K$2&amp;"_"&amp;$D6&amp;"_"&amp;FamilyName&amp;$J$2</f>
        <v>EUR_YCONRH_EON_iborON</v>
      </c>
      <c r="L4" s="173" t="str">
        <f>_xll.qlEonia(K4,,Permanent,Trigger,ObjectOverwrite)</f>
        <v>EUR_YCONRH_EON_iborON#0001</v>
      </c>
      <c r="M4" s="172" t="str">
        <f>_xll.ohRangeRetrieveError(L4)</f>
        <v/>
      </c>
      <c r="N4" s="164"/>
    </row>
    <row r="5" spans="1:17" x14ac:dyDescent="0.2">
      <c r="A5" s="103"/>
      <c r="B5" s="102"/>
      <c r="C5" s="102"/>
      <c r="D5" s="102"/>
      <c r="E5" s="102"/>
      <c r="F5" s="102"/>
      <c r="G5" s="102"/>
      <c r="H5" s="102"/>
      <c r="I5" s="102"/>
      <c r="J5" s="102"/>
      <c r="K5" s="102"/>
      <c r="L5" s="102"/>
      <c r="M5" s="102"/>
      <c r="N5" s="164"/>
    </row>
    <row r="6" spans="1:17" x14ac:dyDescent="0.2">
      <c r="A6" s="99"/>
      <c r="B6" s="171"/>
      <c r="C6" s="170" t="s">
        <v>179</v>
      </c>
      <c r="D6" s="171" t="s">
        <v>108</v>
      </c>
      <c r="E6" s="170" t="s">
        <v>61</v>
      </c>
      <c r="F6" s="169" t="s">
        <v>178</v>
      </c>
      <c r="G6" s="169" t="s">
        <v>177</v>
      </c>
      <c r="H6" s="169" t="str">
        <f t="shared" ref="H6:H41" si="0">MoneyMarketDayCounter</f>
        <v>Actual/360</v>
      </c>
      <c r="I6" s="168">
        <v>0</v>
      </c>
      <c r="J6" s="167" t="str">
        <f t="shared" ref="J6:J41" si="1">Currency&amp;$D6&amp;$E6&amp;QuoteSuffix</f>
        <v>EUREONSW_Quote</v>
      </c>
      <c r="K6" s="167" t="str">
        <f t="shared" ref="K6:K41" si="2">$K$2&amp;"_"&amp;$D6&amp;$E6</f>
        <v>EUR_YCONRH_EONSW</v>
      </c>
      <c r="L6" s="166" t="str">
        <f>_xll.qlOISRateHelper(K6,2,C6,J6,$L$4,Permanent,,Trigger,ObjectOverwrite)</f>
        <v>EUR_YCONRH_EONSW#0023</v>
      </c>
      <c r="M6" s="100" t="str">
        <f>_xll.ohRangeRetrieveError(L6)</f>
        <v/>
      </c>
      <c r="N6" s="164"/>
      <c r="P6" s="165" t="str">
        <f>_xll.ohObjectCallerAddress(J6)</f>
        <v>[EUR_Market.xlsm]OIS!R5C6</v>
      </c>
      <c r="Q6" s="165"/>
    </row>
    <row r="7" spans="1:17" x14ac:dyDescent="0.2">
      <c r="A7" s="99"/>
      <c r="B7" s="171"/>
      <c r="C7" s="170" t="s">
        <v>60</v>
      </c>
      <c r="D7" s="171" t="s">
        <v>108</v>
      </c>
      <c r="E7" s="170" t="str">
        <f t="shared" ref="E7:E41" si="3">C7</f>
        <v>2W</v>
      </c>
      <c r="F7" s="169" t="s">
        <v>178</v>
      </c>
      <c r="G7" s="169" t="s">
        <v>177</v>
      </c>
      <c r="H7" s="169" t="str">
        <f t="shared" si="0"/>
        <v>Actual/360</v>
      </c>
      <c r="I7" s="168">
        <v>0</v>
      </c>
      <c r="J7" s="167" t="str">
        <f t="shared" si="1"/>
        <v>EUREON2W_Quote</v>
      </c>
      <c r="K7" s="167" t="str">
        <f t="shared" si="2"/>
        <v>EUR_YCONRH_EON2W</v>
      </c>
      <c r="L7" s="166" t="str">
        <f>_xll.qlOISRateHelper(K7,2,C7,J7,$L$4,Permanent,,Trigger,ObjectOverwrite)</f>
        <v>EUR_YCONRH_EON2W#0007</v>
      </c>
      <c r="M7" s="100" t="str">
        <f>_xll.ohRangeRetrieveError(L7)</f>
        <v/>
      </c>
      <c r="N7" s="164"/>
      <c r="P7" s="165"/>
      <c r="Q7" s="165"/>
    </row>
    <row r="8" spans="1:17" x14ac:dyDescent="0.2">
      <c r="A8" s="99"/>
      <c r="B8" s="171"/>
      <c r="C8" s="170" t="s">
        <v>59</v>
      </c>
      <c r="D8" s="171" t="s">
        <v>108</v>
      </c>
      <c r="E8" s="170" t="str">
        <f t="shared" si="3"/>
        <v>3W</v>
      </c>
      <c r="F8" s="169" t="s">
        <v>178</v>
      </c>
      <c r="G8" s="169" t="s">
        <v>177</v>
      </c>
      <c r="H8" s="169" t="str">
        <f t="shared" si="0"/>
        <v>Actual/360</v>
      </c>
      <c r="I8" s="168">
        <v>0</v>
      </c>
      <c r="J8" s="167" t="str">
        <f t="shared" si="1"/>
        <v>EUREON3W_Quote</v>
      </c>
      <c r="K8" s="167" t="str">
        <f t="shared" si="2"/>
        <v>EUR_YCONRH_EON3W</v>
      </c>
      <c r="L8" s="166" t="str">
        <f>_xll.qlOISRateHelper(K8,2,C8,J8,$L$4,Permanent,,Trigger,ObjectOverwrite)</f>
        <v>EUR_YCONRH_EON3W#0004</v>
      </c>
      <c r="M8" s="100" t="str">
        <f>_xll.ohRangeRetrieveError(L8)</f>
        <v/>
      </c>
      <c r="N8" s="164"/>
      <c r="P8" s="165"/>
      <c r="Q8" s="165"/>
    </row>
    <row r="9" spans="1:17" x14ac:dyDescent="0.2">
      <c r="A9" s="99"/>
      <c r="B9" s="171"/>
      <c r="C9" s="170" t="s">
        <v>58</v>
      </c>
      <c r="D9" s="171" t="s">
        <v>108</v>
      </c>
      <c r="E9" s="170" t="str">
        <f t="shared" si="3"/>
        <v>1M</v>
      </c>
      <c r="F9" s="169" t="s">
        <v>178</v>
      </c>
      <c r="G9" s="169" t="s">
        <v>171</v>
      </c>
      <c r="H9" s="169" t="str">
        <f t="shared" si="0"/>
        <v>Actual/360</v>
      </c>
      <c r="I9" s="168">
        <v>0</v>
      </c>
      <c r="J9" s="167" t="str">
        <f t="shared" si="1"/>
        <v>EUREON1M_Quote</v>
      </c>
      <c r="K9" s="167" t="str">
        <f t="shared" si="2"/>
        <v>EUR_YCONRH_EON1M</v>
      </c>
      <c r="L9" s="166" t="str">
        <f>_xll.qlOISRateHelper(K9,2,C9,J9,$L$4,Permanent,,Trigger,ObjectOverwrite)</f>
        <v>EUR_YCONRH_EON1M#0004</v>
      </c>
      <c r="M9" s="100" t="str">
        <f>_xll.ohRangeRetrieveError(L9)</f>
        <v/>
      </c>
      <c r="N9" s="164"/>
      <c r="P9" s="165"/>
      <c r="Q9" s="165"/>
    </row>
    <row r="10" spans="1:17" x14ac:dyDescent="0.2">
      <c r="A10" s="99"/>
      <c r="B10" s="171"/>
      <c r="C10" s="170" t="s">
        <v>57</v>
      </c>
      <c r="D10" s="171" t="s">
        <v>108</v>
      </c>
      <c r="E10" s="170" t="str">
        <f t="shared" si="3"/>
        <v>2M</v>
      </c>
      <c r="F10" s="169" t="s">
        <v>178</v>
      </c>
      <c r="G10" s="169" t="s">
        <v>171</v>
      </c>
      <c r="H10" s="169" t="str">
        <f t="shared" si="0"/>
        <v>Actual/360</v>
      </c>
      <c r="I10" s="168">
        <v>0</v>
      </c>
      <c r="J10" s="167" t="str">
        <f t="shared" si="1"/>
        <v>EUREON2M_Quote</v>
      </c>
      <c r="K10" s="167" t="str">
        <f t="shared" si="2"/>
        <v>EUR_YCONRH_EON2M</v>
      </c>
      <c r="L10" s="166" t="str">
        <f>_xll.qlOISRateHelper(K10,2,C10,J10,$L$4,Permanent,,Trigger,ObjectOverwrite)</f>
        <v>EUR_YCONRH_EON2M#0004</v>
      </c>
      <c r="M10" s="100" t="str">
        <f>_xll.ohRangeRetrieveError(L10)</f>
        <v/>
      </c>
      <c r="N10" s="164"/>
      <c r="P10" s="165"/>
      <c r="Q10" s="165"/>
    </row>
    <row r="11" spans="1:17" x14ac:dyDescent="0.2">
      <c r="A11" s="99"/>
      <c r="B11" s="171"/>
      <c r="C11" s="170" t="s">
        <v>56</v>
      </c>
      <c r="D11" s="171" t="s">
        <v>108</v>
      </c>
      <c r="E11" s="170" t="str">
        <f t="shared" si="3"/>
        <v>3M</v>
      </c>
      <c r="F11" s="169" t="s">
        <v>178</v>
      </c>
      <c r="G11" s="169" t="s">
        <v>171</v>
      </c>
      <c r="H11" s="169" t="str">
        <f t="shared" si="0"/>
        <v>Actual/360</v>
      </c>
      <c r="I11" s="168">
        <v>0</v>
      </c>
      <c r="J11" s="167" t="str">
        <f t="shared" si="1"/>
        <v>EUREON3M_Quote</v>
      </c>
      <c r="K11" s="167" t="str">
        <f t="shared" si="2"/>
        <v>EUR_YCONRH_EON3M</v>
      </c>
      <c r="L11" s="166" t="str">
        <f>_xll.qlOISRateHelper(K11,2,C11,J11,$L$4,Permanent,,Trigger,ObjectOverwrite)</f>
        <v>EUR_YCONRH_EON3M#0004</v>
      </c>
      <c r="M11" s="100" t="str">
        <f>_xll.ohRangeRetrieveError(L11)</f>
        <v/>
      </c>
      <c r="N11" s="164"/>
      <c r="P11" s="165"/>
      <c r="Q11" s="165"/>
    </row>
    <row r="12" spans="1:17" x14ac:dyDescent="0.2">
      <c r="A12" s="99"/>
      <c r="B12" s="171"/>
      <c r="C12" s="170" t="s">
        <v>55</v>
      </c>
      <c r="D12" s="171" t="s">
        <v>108</v>
      </c>
      <c r="E12" s="170" t="str">
        <f t="shared" si="3"/>
        <v>4M</v>
      </c>
      <c r="F12" s="169" t="s">
        <v>178</v>
      </c>
      <c r="G12" s="169" t="s">
        <v>171</v>
      </c>
      <c r="H12" s="169" t="str">
        <f t="shared" si="0"/>
        <v>Actual/360</v>
      </c>
      <c r="I12" s="168">
        <v>0</v>
      </c>
      <c r="J12" s="167" t="str">
        <f t="shared" si="1"/>
        <v>EUREON4M_Quote</v>
      </c>
      <c r="K12" s="167" t="str">
        <f t="shared" si="2"/>
        <v>EUR_YCONRH_EON4M</v>
      </c>
      <c r="L12" s="166" t="str">
        <f>_xll.qlOISRateHelper(K12,2,C12,J12,$L$4,Permanent,,Trigger,ObjectOverwrite)</f>
        <v>EUR_YCONRH_EON4M#0004</v>
      </c>
      <c r="M12" s="100" t="str">
        <f>_xll.ohRangeRetrieveError(L12)</f>
        <v/>
      </c>
      <c r="N12" s="164"/>
      <c r="P12" s="165"/>
      <c r="Q12" s="165"/>
    </row>
    <row r="13" spans="1:17" x14ac:dyDescent="0.2">
      <c r="A13" s="99"/>
      <c r="B13" s="171"/>
      <c r="C13" s="170" t="s">
        <v>54</v>
      </c>
      <c r="D13" s="171" t="s">
        <v>108</v>
      </c>
      <c r="E13" s="170" t="str">
        <f t="shared" si="3"/>
        <v>5M</v>
      </c>
      <c r="F13" s="169" t="s">
        <v>178</v>
      </c>
      <c r="G13" s="169" t="s">
        <v>171</v>
      </c>
      <c r="H13" s="169" t="str">
        <f t="shared" si="0"/>
        <v>Actual/360</v>
      </c>
      <c r="I13" s="168">
        <v>0</v>
      </c>
      <c r="J13" s="167" t="str">
        <f t="shared" si="1"/>
        <v>EUREON5M_Quote</v>
      </c>
      <c r="K13" s="167" t="str">
        <f t="shared" si="2"/>
        <v>EUR_YCONRH_EON5M</v>
      </c>
      <c r="L13" s="166" t="str">
        <f>_xll.qlOISRateHelper(K13,2,C13,J13,$L$4,Permanent,,Trigger,ObjectOverwrite)</f>
        <v>EUR_YCONRH_EON5M#0004</v>
      </c>
      <c r="M13" s="100" t="str">
        <f>_xll.ohRangeRetrieveError(L13)</f>
        <v/>
      </c>
      <c r="N13" s="164"/>
      <c r="P13" s="165"/>
      <c r="Q13" s="165"/>
    </row>
    <row r="14" spans="1:17" x14ac:dyDescent="0.2">
      <c r="A14" s="99"/>
      <c r="B14" s="171"/>
      <c r="C14" s="170" t="s">
        <v>53</v>
      </c>
      <c r="D14" s="171" t="s">
        <v>108</v>
      </c>
      <c r="E14" s="170" t="str">
        <f t="shared" si="3"/>
        <v>6M</v>
      </c>
      <c r="F14" s="169" t="s">
        <v>178</v>
      </c>
      <c r="G14" s="169" t="s">
        <v>171</v>
      </c>
      <c r="H14" s="169" t="str">
        <f t="shared" si="0"/>
        <v>Actual/360</v>
      </c>
      <c r="I14" s="168">
        <v>0</v>
      </c>
      <c r="J14" s="167" t="str">
        <f t="shared" si="1"/>
        <v>EUREON6M_Quote</v>
      </c>
      <c r="K14" s="167" t="str">
        <f t="shared" si="2"/>
        <v>EUR_YCONRH_EON6M</v>
      </c>
      <c r="L14" s="166" t="str">
        <f>_xll.qlOISRateHelper(K14,2,C14,J14,$L$4,Permanent,,Trigger,ObjectOverwrite)</f>
        <v>EUR_YCONRH_EON6M#0004</v>
      </c>
      <c r="M14" s="100" t="str">
        <f>_xll.ohRangeRetrieveError(L14)</f>
        <v/>
      </c>
      <c r="N14" s="164"/>
      <c r="P14" s="165"/>
      <c r="Q14" s="165"/>
    </row>
    <row r="15" spans="1:17" x14ac:dyDescent="0.2">
      <c r="A15" s="99"/>
      <c r="B15" s="171"/>
      <c r="C15" s="170" t="s">
        <v>52</v>
      </c>
      <c r="D15" s="171" t="s">
        <v>108</v>
      </c>
      <c r="E15" s="170" t="str">
        <f t="shared" si="3"/>
        <v>7M</v>
      </c>
      <c r="F15" s="169" t="s">
        <v>178</v>
      </c>
      <c r="G15" s="169" t="s">
        <v>171</v>
      </c>
      <c r="H15" s="169" t="str">
        <f t="shared" si="0"/>
        <v>Actual/360</v>
      </c>
      <c r="I15" s="168">
        <v>0</v>
      </c>
      <c r="J15" s="167" t="str">
        <f t="shared" si="1"/>
        <v>EUREON7M_Quote</v>
      </c>
      <c r="K15" s="167" t="str">
        <f t="shared" si="2"/>
        <v>EUR_YCONRH_EON7M</v>
      </c>
      <c r="L15" s="166" t="str">
        <f>_xll.qlOISRateHelper(K15,2,C15,J15,$L$4,Permanent,,Trigger,ObjectOverwrite)</f>
        <v>EUR_YCONRH_EON7M#0004</v>
      </c>
      <c r="M15" s="100" t="str">
        <f>_xll.ohRangeRetrieveError(L15)</f>
        <v/>
      </c>
      <c r="N15" s="164"/>
      <c r="P15" s="165"/>
      <c r="Q15" s="165"/>
    </row>
    <row r="16" spans="1:17" x14ac:dyDescent="0.2">
      <c r="A16" s="99"/>
      <c r="B16" s="171"/>
      <c r="C16" s="170" t="s">
        <v>51</v>
      </c>
      <c r="D16" s="171" t="s">
        <v>108</v>
      </c>
      <c r="E16" s="170" t="str">
        <f t="shared" si="3"/>
        <v>8M</v>
      </c>
      <c r="F16" s="169" t="s">
        <v>178</v>
      </c>
      <c r="G16" s="169" t="s">
        <v>171</v>
      </c>
      <c r="H16" s="169" t="str">
        <f t="shared" si="0"/>
        <v>Actual/360</v>
      </c>
      <c r="I16" s="168">
        <v>0</v>
      </c>
      <c r="J16" s="167" t="str">
        <f t="shared" si="1"/>
        <v>EUREON8M_Quote</v>
      </c>
      <c r="K16" s="167" t="str">
        <f t="shared" si="2"/>
        <v>EUR_YCONRH_EON8M</v>
      </c>
      <c r="L16" s="166" t="str">
        <f>_xll.qlOISRateHelper(K16,2,C16,J16,$L$4,Permanent,,Trigger,ObjectOverwrite)</f>
        <v>EUR_YCONRH_EON8M#0004</v>
      </c>
      <c r="M16" s="100" t="str">
        <f>_xll.ohRangeRetrieveError(L16)</f>
        <v/>
      </c>
      <c r="N16" s="164"/>
      <c r="P16" s="165"/>
      <c r="Q16" s="165"/>
    </row>
    <row r="17" spans="1:17" x14ac:dyDescent="0.2">
      <c r="A17" s="99"/>
      <c r="B17" s="171"/>
      <c r="C17" s="170" t="s">
        <v>50</v>
      </c>
      <c r="D17" s="171" t="s">
        <v>108</v>
      </c>
      <c r="E17" s="170" t="str">
        <f t="shared" si="3"/>
        <v>9M</v>
      </c>
      <c r="F17" s="169" t="s">
        <v>178</v>
      </c>
      <c r="G17" s="169" t="s">
        <v>171</v>
      </c>
      <c r="H17" s="169" t="str">
        <f t="shared" si="0"/>
        <v>Actual/360</v>
      </c>
      <c r="I17" s="168">
        <v>0</v>
      </c>
      <c r="J17" s="167" t="str">
        <f t="shared" si="1"/>
        <v>EUREON9M_Quote</v>
      </c>
      <c r="K17" s="167" t="str">
        <f t="shared" si="2"/>
        <v>EUR_YCONRH_EON9M</v>
      </c>
      <c r="L17" s="166" t="str">
        <f>_xll.qlOISRateHelper(K17,2,C17,J17,$L$4,Permanent,,Trigger,ObjectOverwrite)</f>
        <v>EUR_YCONRH_EON9M#0004</v>
      </c>
      <c r="M17" s="100" t="str">
        <f>_xll.ohRangeRetrieveError(L17)</f>
        <v/>
      </c>
      <c r="N17" s="164"/>
      <c r="P17" s="165"/>
      <c r="Q17" s="165"/>
    </row>
    <row r="18" spans="1:17" x14ac:dyDescent="0.2">
      <c r="A18" s="99"/>
      <c r="B18" s="171"/>
      <c r="C18" s="170" t="s">
        <v>49</v>
      </c>
      <c r="D18" s="171" t="s">
        <v>108</v>
      </c>
      <c r="E18" s="170" t="str">
        <f t="shared" si="3"/>
        <v>10M</v>
      </c>
      <c r="F18" s="169" t="s">
        <v>178</v>
      </c>
      <c r="G18" s="169" t="s">
        <v>171</v>
      </c>
      <c r="H18" s="169" t="str">
        <f t="shared" si="0"/>
        <v>Actual/360</v>
      </c>
      <c r="I18" s="168">
        <v>0</v>
      </c>
      <c r="J18" s="167" t="str">
        <f t="shared" si="1"/>
        <v>EUREON10M_Quote</v>
      </c>
      <c r="K18" s="167" t="str">
        <f t="shared" si="2"/>
        <v>EUR_YCONRH_EON10M</v>
      </c>
      <c r="L18" s="166" t="str">
        <f>_xll.qlOISRateHelper(K18,2,C18,J18,$L$4,Permanent,,Trigger,ObjectOverwrite)</f>
        <v>EUR_YCONRH_EON10M#0004</v>
      </c>
      <c r="M18" s="100" t="str">
        <f>_xll.ohRangeRetrieveError(L18)</f>
        <v/>
      </c>
      <c r="N18" s="164"/>
      <c r="P18" s="165"/>
      <c r="Q18" s="165"/>
    </row>
    <row r="19" spans="1:17" x14ac:dyDescent="0.2">
      <c r="A19" s="99"/>
      <c r="B19" s="171"/>
      <c r="C19" s="170" t="s">
        <v>48</v>
      </c>
      <c r="D19" s="171" t="s">
        <v>108</v>
      </c>
      <c r="E19" s="170" t="str">
        <f t="shared" si="3"/>
        <v>11M</v>
      </c>
      <c r="F19" s="169" t="s">
        <v>178</v>
      </c>
      <c r="G19" s="169" t="s">
        <v>171</v>
      </c>
      <c r="H19" s="169" t="str">
        <f t="shared" si="0"/>
        <v>Actual/360</v>
      </c>
      <c r="I19" s="168">
        <v>0</v>
      </c>
      <c r="J19" s="167" t="str">
        <f t="shared" si="1"/>
        <v>EUREON11M_Quote</v>
      </c>
      <c r="K19" s="167" t="str">
        <f t="shared" si="2"/>
        <v>EUR_YCONRH_EON11M</v>
      </c>
      <c r="L19" s="166" t="str">
        <f>_xll.qlOISRateHelper(K19,2,C19,J19,$L$4,Permanent,,Trigger,ObjectOverwrite)</f>
        <v>EUR_YCONRH_EON11M#0004</v>
      </c>
      <c r="M19" s="100" t="str">
        <f>_xll.ohRangeRetrieveError(L19)</f>
        <v/>
      </c>
      <c r="N19" s="164"/>
      <c r="P19" s="165"/>
      <c r="Q19" s="165"/>
    </row>
    <row r="20" spans="1:17" x14ac:dyDescent="0.2">
      <c r="A20" s="99"/>
      <c r="B20" s="171"/>
      <c r="C20" s="170" t="s">
        <v>47</v>
      </c>
      <c r="D20" s="171" t="s">
        <v>108</v>
      </c>
      <c r="E20" s="170" t="str">
        <f t="shared" si="3"/>
        <v>1Y</v>
      </c>
      <c r="F20" s="169" t="s">
        <v>178</v>
      </c>
      <c r="G20" s="169" t="s">
        <v>171</v>
      </c>
      <c r="H20" s="169" t="str">
        <f t="shared" si="0"/>
        <v>Actual/360</v>
      </c>
      <c r="I20" s="168">
        <v>0</v>
      </c>
      <c r="J20" s="167" t="str">
        <f t="shared" si="1"/>
        <v>EUREON1Y_Quote</v>
      </c>
      <c r="K20" s="167" t="str">
        <f t="shared" si="2"/>
        <v>EUR_YCONRH_EON1Y</v>
      </c>
      <c r="L20" s="166" t="str">
        <f>_xll.qlOISRateHelper(K20,2,C20,J20,$L$4,Permanent,,Trigger,ObjectOverwrite)</f>
        <v>EUR_YCONRH_EON1Y#0004</v>
      </c>
      <c r="M20" s="100" t="str">
        <f>_xll.ohRangeRetrieveError(L20)</f>
        <v/>
      </c>
      <c r="N20" s="164"/>
      <c r="P20" s="165"/>
      <c r="Q20" s="165"/>
    </row>
    <row r="21" spans="1:17" x14ac:dyDescent="0.2">
      <c r="A21" s="99"/>
      <c r="B21" s="171"/>
      <c r="C21" s="170" t="s">
        <v>46</v>
      </c>
      <c r="D21" s="171" t="s">
        <v>108</v>
      </c>
      <c r="E21" s="170" t="str">
        <f t="shared" si="3"/>
        <v>15M</v>
      </c>
      <c r="F21" s="169" t="s">
        <v>178</v>
      </c>
      <c r="G21" s="169" t="s">
        <v>171</v>
      </c>
      <c r="H21" s="169" t="str">
        <f t="shared" si="0"/>
        <v>Actual/360</v>
      </c>
      <c r="I21" s="168">
        <v>0</v>
      </c>
      <c r="J21" s="167" t="str">
        <f t="shared" si="1"/>
        <v>EUREON15M_Quote</v>
      </c>
      <c r="K21" s="167" t="str">
        <f t="shared" si="2"/>
        <v>EUR_YCONRH_EON15M</v>
      </c>
      <c r="L21" s="166" t="str">
        <f>_xll.qlOISRateHelper(K21,2,C21,J21,$L$4,Permanent,,Trigger,ObjectOverwrite)</f>
        <v>EUR_YCONRH_EON15M#0004</v>
      </c>
      <c r="M21" s="100" t="str">
        <f>_xll.ohRangeRetrieveError(L21)</f>
        <v/>
      </c>
      <c r="N21" s="164"/>
      <c r="P21" s="165"/>
      <c r="Q21" s="165"/>
    </row>
    <row r="22" spans="1:17" x14ac:dyDescent="0.2">
      <c r="A22" s="99"/>
      <c r="B22" s="171"/>
      <c r="C22" s="170" t="s">
        <v>45</v>
      </c>
      <c r="D22" s="171" t="s">
        <v>108</v>
      </c>
      <c r="E22" s="170" t="str">
        <f t="shared" si="3"/>
        <v>18M</v>
      </c>
      <c r="F22" s="169" t="s">
        <v>178</v>
      </c>
      <c r="G22" s="169" t="s">
        <v>171</v>
      </c>
      <c r="H22" s="169" t="str">
        <f t="shared" si="0"/>
        <v>Actual/360</v>
      </c>
      <c r="I22" s="168">
        <v>0</v>
      </c>
      <c r="J22" s="167" t="str">
        <f t="shared" si="1"/>
        <v>EUREON18M_Quote</v>
      </c>
      <c r="K22" s="167" t="str">
        <f t="shared" si="2"/>
        <v>EUR_YCONRH_EON18M</v>
      </c>
      <c r="L22" s="166" t="str">
        <f>_xll.qlOISRateHelper(K22,2,C22,J22,$L$4,Permanent,,Trigger,ObjectOverwrite)</f>
        <v>EUR_YCONRH_EON18M#0004</v>
      </c>
      <c r="M22" s="100" t="str">
        <f>_xll.ohRangeRetrieveError(L22)</f>
        <v/>
      </c>
      <c r="N22" s="164"/>
      <c r="P22" s="165"/>
      <c r="Q22" s="165"/>
    </row>
    <row r="23" spans="1:17" x14ac:dyDescent="0.2">
      <c r="A23" s="99"/>
      <c r="B23" s="171"/>
      <c r="C23" s="170" t="s">
        <v>44</v>
      </c>
      <c r="D23" s="171" t="s">
        <v>108</v>
      </c>
      <c r="E23" s="170" t="str">
        <f t="shared" si="3"/>
        <v>21M</v>
      </c>
      <c r="F23" s="169" t="s">
        <v>178</v>
      </c>
      <c r="G23" s="169" t="s">
        <v>171</v>
      </c>
      <c r="H23" s="169" t="str">
        <f t="shared" si="0"/>
        <v>Actual/360</v>
      </c>
      <c r="I23" s="168">
        <v>0</v>
      </c>
      <c r="J23" s="167" t="str">
        <f t="shared" si="1"/>
        <v>EUREON21M_Quote</v>
      </c>
      <c r="K23" s="167" t="str">
        <f t="shared" si="2"/>
        <v>EUR_YCONRH_EON21M</v>
      </c>
      <c r="L23" s="166" t="str">
        <f>_xll.qlOISRateHelper(K23,2,C23,J23,$L$4,Permanent,,Trigger,ObjectOverwrite)</f>
        <v>EUR_YCONRH_EON21M#0004</v>
      </c>
      <c r="M23" s="100" t="str">
        <f>_xll.ohRangeRetrieveError(L23)</f>
        <v/>
      </c>
      <c r="N23" s="164"/>
      <c r="P23" s="165"/>
      <c r="Q23" s="165"/>
    </row>
    <row r="24" spans="1:17" x14ac:dyDescent="0.2">
      <c r="A24" s="99"/>
      <c r="B24" s="171"/>
      <c r="C24" s="170" t="s">
        <v>43</v>
      </c>
      <c r="D24" s="171" t="s">
        <v>108</v>
      </c>
      <c r="E24" s="170" t="str">
        <f t="shared" si="3"/>
        <v>2Y</v>
      </c>
      <c r="F24" s="169" t="s">
        <v>178</v>
      </c>
      <c r="G24" s="169" t="s">
        <v>171</v>
      </c>
      <c r="H24" s="169" t="str">
        <f t="shared" si="0"/>
        <v>Actual/360</v>
      </c>
      <c r="I24" s="168">
        <v>0</v>
      </c>
      <c r="J24" s="167" t="str">
        <f t="shared" si="1"/>
        <v>EUREON2Y_Quote</v>
      </c>
      <c r="K24" s="167" t="str">
        <f t="shared" si="2"/>
        <v>EUR_YCONRH_EON2Y</v>
      </c>
      <c r="L24" s="166" t="str">
        <f>_xll.qlOISRateHelper(K24,2,C24,J24,$L$4,Permanent,,Trigger,ObjectOverwrite)</f>
        <v>EUR_YCONRH_EON2Y#0004</v>
      </c>
      <c r="M24" s="100" t="str">
        <f>_xll.ohRangeRetrieveError(L24)</f>
        <v/>
      </c>
      <c r="N24" s="164"/>
      <c r="P24" s="165"/>
      <c r="Q24" s="165"/>
    </row>
    <row r="25" spans="1:17" x14ac:dyDescent="0.2">
      <c r="A25" s="99"/>
      <c r="B25" s="171"/>
      <c r="C25" s="170" t="s">
        <v>42</v>
      </c>
      <c r="D25" s="171" t="s">
        <v>108</v>
      </c>
      <c r="E25" s="170" t="str">
        <f t="shared" si="3"/>
        <v>3Y</v>
      </c>
      <c r="F25" s="169" t="s">
        <v>178</v>
      </c>
      <c r="G25" s="169" t="s">
        <v>171</v>
      </c>
      <c r="H25" s="169" t="str">
        <f t="shared" si="0"/>
        <v>Actual/360</v>
      </c>
      <c r="I25" s="168">
        <v>0</v>
      </c>
      <c r="J25" s="167" t="str">
        <f t="shared" si="1"/>
        <v>EUREON3Y_Quote</v>
      </c>
      <c r="K25" s="167" t="str">
        <f t="shared" si="2"/>
        <v>EUR_YCONRH_EON3Y</v>
      </c>
      <c r="L25" s="166" t="str">
        <f>_xll.qlOISRateHelper(K25,2,C25,J25,$L$4,Permanent,,Trigger,ObjectOverwrite)</f>
        <v>EUR_YCONRH_EON3Y#0004</v>
      </c>
      <c r="M25" s="100" t="str">
        <f>_xll.ohRangeRetrieveError(L25)</f>
        <v/>
      </c>
      <c r="N25" s="164"/>
      <c r="P25" s="165"/>
      <c r="Q25" s="165"/>
    </row>
    <row r="26" spans="1:17" x14ac:dyDescent="0.2">
      <c r="A26" s="99"/>
      <c r="B26" s="171"/>
      <c r="C26" s="170" t="s">
        <v>41</v>
      </c>
      <c r="D26" s="171" t="s">
        <v>108</v>
      </c>
      <c r="E26" s="170" t="str">
        <f t="shared" si="3"/>
        <v>4Y</v>
      </c>
      <c r="F26" s="169" t="s">
        <v>178</v>
      </c>
      <c r="G26" s="169" t="s">
        <v>171</v>
      </c>
      <c r="H26" s="169" t="str">
        <f t="shared" si="0"/>
        <v>Actual/360</v>
      </c>
      <c r="I26" s="168">
        <v>0</v>
      </c>
      <c r="J26" s="167" t="str">
        <f t="shared" si="1"/>
        <v>EUREON4Y_Quote</v>
      </c>
      <c r="K26" s="167" t="str">
        <f t="shared" si="2"/>
        <v>EUR_YCONRH_EON4Y</v>
      </c>
      <c r="L26" s="166" t="str">
        <f>_xll.qlOISRateHelper(K26,2,C26,J26,$L$4,Permanent,,Trigger,ObjectOverwrite)</f>
        <v>EUR_YCONRH_EON4Y#0004</v>
      </c>
      <c r="M26" s="100" t="str">
        <f>_xll.ohRangeRetrieveError(L26)</f>
        <v/>
      </c>
      <c r="N26" s="164"/>
      <c r="P26" s="165"/>
      <c r="Q26" s="165"/>
    </row>
    <row r="27" spans="1:17" x14ac:dyDescent="0.2">
      <c r="A27" s="99"/>
      <c r="B27" s="171"/>
      <c r="C27" s="170" t="s">
        <v>40</v>
      </c>
      <c r="D27" s="171" t="s">
        <v>108</v>
      </c>
      <c r="E27" s="170" t="str">
        <f t="shared" si="3"/>
        <v>5Y</v>
      </c>
      <c r="F27" s="169" t="s">
        <v>178</v>
      </c>
      <c r="G27" s="169" t="s">
        <v>171</v>
      </c>
      <c r="H27" s="169" t="str">
        <f t="shared" si="0"/>
        <v>Actual/360</v>
      </c>
      <c r="I27" s="168">
        <v>0</v>
      </c>
      <c r="J27" s="167" t="str">
        <f t="shared" si="1"/>
        <v>EUREON5Y_Quote</v>
      </c>
      <c r="K27" s="167" t="str">
        <f t="shared" si="2"/>
        <v>EUR_YCONRH_EON5Y</v>
      </c>
      <c r="L27" s="166" t="str">
        <f>_xll.qlOISRateHelper(K27,2,C27,J27,$L$4,Permanent,,Trigger,ObjectOverwrite)</f>
        <v>EUR_YCONRH_EON5Y#0004</v>
      </c>
      <c r="M27" s="100" t="str">
        <f>_xll.ohRangeRetrieveError(L27)</f>
        <v/>
      </c>
      <c r="N27" s="164"/>
      <c r="P27" s="165"/>
      <c r="Q27" s="165"/>
    </row>
    <row r="28" spans="1:17" x14ac:dyDescent="0.2">
      <c r="A28" s="99"/>
      <c r="B28" s="171"/>
      <c r="C28" s="170" t="s">
        <v>39</v>
      </c>
      <c r="D28" s="171" t="s">
        <v>108</v>
      </c>
      <c r="E28" s="170" t="str">
        <f t="shared" si="3"/>
        <v>6Y</v>
      </c>
      <c r="F28" s="169" t="s">
        <v>178</v>
      </c>
      <c r="G28" s="169" t="s">
        <v>171</v>
      </c>
      <c r="H28" s="169" t="str">
        <f t="shared" si="0"/>
        <v>Actual/360</v>
      </c>
      <c r="I28" s="168">
        <v>0</v>
      </c>
      <c r="J28" s="167" t="str">
        <f t="shared" si="1"/>
        <v>EUREON6Y_Quote</v>
      </c>
      <c r="K28" s="167" t="str">
        <f t="shared" si="2"/>
        <v>EUR_YCONRH_EON6Y</v>
      </c>
      <c r="L28" s="166" t="str">
        <f>_xll.qlOISRateHelper(K28,2,C28,J28,$L$4,Permanent,,Trigger,ObjectOverwrite)</f>
        <v>EUR_YCONRH_EON6Y#0004</v>
      </c>
      <c r="M28" s="100" t="str">
        <f>_xll.ohRangeRetrieveError(L28)</f>
        <v/>
      </c>
      <c r="N28" s="164"/>
      <c r="P28" s="165"/>
      <c r="Q28" s="165"/>
    </row>
    <row r="29" spans="1:17" x14ac:dyDescent="0.2">
      <c r="A29" s="99"/>
      <c r="B29" s="171"/>
      <c r="C29" s="170" t="s">
        <v>38</v>
      </c>
      <c r="D29" s="171" t="s">
        <v>108</v>
      </c>
      <c r="E29" s="170" t="str">
        <f t="shared" si="3"/>
        <v>7Y</v>
      </c>
      <c r="F29" s="169" t="s">
        <v>178</v>
      </c>
      <c r="G29" s="169" t="s">
        <v>171</v>
      </c>
      <c r="H29" s="169" t="str">
        <f t="shared" si="0"/>
        <v>Actual/360</v>
      </c>
      <c r="I29" s="168">
        <v>0</v>
      </c>
      <c r="J29" s="167" t="str">
        <f t="shared" si="1"/>
        <v>EUREON7Y_Quote</v>
      </c>
      <c r="K29" s="167" t="str">
        <f t="shared" si="2"/>
        <v>EUR_YCONRH_EON7Y</v>
      </c>
      <c r="L29" s="166" t="str">
        <f>_xll.qlOISRateHelper(K29,2,C29,J29,$L$4,Permanent,,Trigger,ObjectOverwrite)</f>
        <v>EUR_YCONRH_EON7Y#0004</v>
      </c>
      <c r="M29" s="100" t="str">
        <f>_xll.ohRangeRetrieveError(L29)</f>
        <v/>
      </c>
      <c r="N29" s="164"/>
      <c r="P29" s="165"/>
      <c r="Q29" s="165"/>
    </row>
    <row r="30" spans="1:17" x14ac:dyDescent="0.2">
      <c r="A30" s="99"/>
      <c r="B30" s="171"/>
      <c r="C30" s="170" t="s">
        <v>37</v>
      </c>
      <c r="D30" s="171" t="s">
        <v>108</v>
      </c>
      <c r="E30" s="170" t="str">
        <f t="shared" si="3"/>
        <v>8Y</v>
      </c>
      <c r="F30" s="169" t="s">
        <v>178</v>
      </c>
      <c r="G30" s="169" t="s">
        <v>171</v>
      </c>
      <c r="H30" s="169" t="str">
        <f t="shared" si="0"/>
        <v>Actual/360</v>
      </c>
      <c r="I30" s="168">
        <v>0</v>
      </c>
      <c r="J30" s="167" t="str">
        <f t="shared" si="1"/>
        <v>EUREON8Y_Quote</v>
      </c>
      <c r="K30" s="167" t="str">
        <f t="shared" si="2"/>
        <v>EUR_YCONRH_EON8Y</v>
      </c>
      <c r="L30" s="166" t="str">
        <f>_xll.qlOISRateHelper(K30,2,C30,J30,$L$4,Permanent,,Trigger,ObjectOverwrite)</f>
        <v>EUR_YCONRH_EON8Y#0004</v>
      </c>
      <c r="M30" s="100" t="str">
        <f>_xll.ohRangeRetrieveError(L30)</f>
        <v/>
      </c>
      <c r="N30" s="164"/>
      <c r="P30" s="165"/>
      <c r="Q30" s="165"/>
    </row>
    <row r="31" spans="1:17" x14ac:dyDescent="0.2">
      <c r="A31" s="99"/>
      <c r="B31" s="171"/>
      <c r="C31" s="170" t="s">
        <v>36</v>
      </c>
      <c r="D31" s="171" t="s">
        <v>108</v>
      </c>
      <c r="E31" s="170" t="str">
        <f t="shared" si="3"/>
        <v>9Y</v>
      </c>
      <c r="F31" s="169" t="s">
        <v>178</v>
      </c>
      <c r="G31" s="169" t="s">
        <v>171</v>
      </c>
      <c r="H31" s="169" t="str">
        <f t="shared" si="0"/>
        <v>Actual/360</v>
      </c>
      <c r="I31" s="168">
        <v>0</v>
      </c>
      <c r="J31" s="167" t="str">
        <f t="shared" si="1"/>
        <v>EUREON9Y_Quote</v>
      </c>
      <c r="K31" s="167" t="str">
        <f t="shared" si="2"/>
        <v>EUR_YCONRH_EON9Y</v>
      </c>
      <c r="L31" s="166" t="str">
        <f>_xll.qlOISRateHelper(K31,2,C31,J31,$L$4,Permanent,,Trigger,ObjectOverwrite)</f>
        <v>EUR_YCONRH_EON9Y#0004</v>
      </c>
      <c r="M31" s="100" t="str">
        <f>_xll.ohRangeRetrieveError(L31)</f>
        <v/>
      </c>
      <c r="N31" s="164"/>
      <c r="P31" s="165"/>
      <c r="Q31" s="165"/>
    </row>
    <row r="32" spans="1:17" x14ac:dyDescent="0.2">
      <c r="A32" s="99"/>
      <c r="B32" s="171"/>
      <c r="C32" s="170" t="s">
        <v>35</v>
      </c>
      <c r="D32" s="171" t="s">
        <v>108</v>
      </c>
      <c r="E32" s="170" t="str">
        <f t="shared" si="3"/>
        <v>10Y</v>
      </c>
      <c r="F32" s="169" t="s">
        <v>178</v>
      </c>
      <c r="G32" s="169" t="s">
        <v>171</v>
      </c>
      <c r="H32" s="169" t="str">
        <f t="shared" si="0"/>
        <v>Actual/360</v>
      </c>
      <c r="I32" s="168">
        <v>0</v>
      </c>
      <c r="J32" s="167" t="str">
        <f t="shared" si="1"/>
        <v>EUREON10Y_Quote</v>
      </c>
      <c r="K32" s="167" t="str">
        <f t="shared" si="2"/>
        <v>EUR_YCONRH_EON10Y</v>
      </c>
      <c r="L32" s="166" t="str">
        <f>_xll.qlOISRateHelper(K32,2,C32,J32,$L$4,Permanent,,Trigger,ObjectOverwrite)</f>
        <v>EUR_YCONRH_EON10Y#0004</v>
      </c>
      <c r="M32" s="100" t="str">
        <f>_xll.ohRangeRetrieveError(L32)</f>
        <v/>
      </c>
      <c r="N32" s="164"/>
      <c r="P32" s="165"/>
      <c r="Q32" s="165"/>
    </row>
    <row r="33" spans="1:17" x14ac:dyDescent="0.2">
      <c r="A33" s="99"/>
      <c r="B33" s="171"/>
      <c r="C33" s="170" t="s">
        <v>34</v>
      </c>
      <c r="D33" s="171" t="s">
        <v>108</v>
      </c>
      <c r="E33" s="170" t="str">
        <f t="shared" si="3"/>
        <v>11Y</v>
      </c>
      <c r="F33" s="169" t="s">
        <v>178</v>
      </c>
      <c r="G33" s="169" t="s">
        <v>171</v>
      </c>
      <c r="H33" s="169" t="str">
        <f t="shared" si="0"/>
        <v>Actual/360</v>
      </c>
      <c r="I33" s="168">
        <v>0</v>
      </c>
      <c r="J33" s="167" t="str">
        <f t="shared" si="1"/>
        <v>EUREON11Y_Quote</v>
      </c>
      <c r="K33" s="167" t="str">
        <f t="shared" si="2"/>
        <v>EUR_YCONRH_EON11Y</v>
      </c>
      <c r="L33" s="166" t="str">
        <f>_xll.qlOISRateHelper(K33,2,C33,J33,$L$4,Permanent,,Trigger,ObjectOverwrite)</f>
        <v>EUR_YCONRH_EON11Y#0004</v>
      </c>
      <c r="M33" s="100" t="str">
        <f>_xll.ohRangeRetrieveError(L33)</f>
        <v/>
      </c>
      <c r="N33" s="164"/>
      <c r="P33" s="165"/>
      <c r="Q33" s="165"/>
    </row>
    <row r="34" spans="1:17" x14ac:dyDescent="0.2">
      <c r="A34" s="99"/>
      <c r="B34" s="171"/>
      <c r="C34" s="170" t="s">
        <v>33</v>
      </c>
      <c r="D34" s="171" t="s">
        <v>108</v>
      </c>
      <c r="E34" s="170" t="str">
        <f t="shared" si="3"/>
        <v>12Y</v>
      </c>
      <c r="F34" s="169" t="s">
        <v>178</v>
      </c>
      <c r="G34" s="169" t="s">
        <v>171</v>
      </c>
      <c r="H34" s="169" t="str">
        <f t="shared" si="0"/>
        <v>Actual/360</v>
      </c>
      <c r="I34" s="168">
        <v>0</v>
      </c>
      <c r="J34" s="167" t="str">
        <f t="shared" si="1"/>
        <v>EUREON12Y_Quote</v>
      </c>
      <c r="K34" s="167" t="str">
        <f t="shared" si="2"/>
        <v>EUR_YCONRH_EON12Y</v>
      </c>
      <c r="L34" s="166" t="str">
        <f>_xll.qlOISRateHelper(K34,2,C34,J34,$L$4,Permanent,,Trigger,ObjectOverwrite)</f>
        <v>EUR_YCONRH_EON12Y#0004</v>
      </c>
      <c r="M34" s="100" t="str">
        <f>_xll.ohRangeRetrieveError(L34)</f>
        <v/>
      </c>
      <c r="N34" s="164"/>
      <c r="P34" s="165"/>
      <c r="Q34" s="165"/>
    </row>
    <row r="35" spans="1:17" x14ac:dyDescent="0.2">
      <c r="A35" s="99"/>
      <c r="B35" s="171"/>
      <c r="C35" s="170" t="s">
        <v>30</v>
      </c>
      <c r="D35" s="171" t="s">
        <v>108</v>
      </c>
      <c r="E35" s="170" t="str">
        <f t="shared" si="3"/>
        <v>15Y</v>
      </c>
      <c r="F35" s="169" t="s">
        <v>178</v>
      </c>
      <c r="G35" s="169" t="s">
        <v>171</v>
      </c>
      <c r="H35" s="169" t="str">
        <f t="shared" si="0"/>
        <v>Actual/360</v>
      </c>
      <c r="I35" s="168">
        <v>0</v>
      </c>
      <c r="J35" s="167" t="str">
        <f t="shared" si="1"/>
        <v>EUREON15Y_Quote</v>
      </c>
      <c r="K35" s="167" t="str">
        <f t="shared" si="2"/>
        <v>EUR_YCONRH_EON15Y</v>
      </c>
      <c r="L35" s="166" t="str">
        <f>_xll.qlOISRateHelper(K35,2,C35,J35,$L$4,Permanent,,Trigger,ObjectOverwrite)</f>
        <v>EUR_YCONRH_EON15Y#0004</v>
      </c>
      <c r="M35" s="100" t="str">
        <f>_xll.ohRangeRetrieveError(L35)</f>
        <v/>
      </c>
      <c r="N35" s="164"/>
      <c r="P35" s="165"/>
      <c r="Q35" s="165"/>
    </row>
    <row r="36" spans="1:17" x14ac:dyDescent="0.2">
      <c r="A36" s="99"/>
      <c r="B36" s="171"/>
      <c r="C36" s="170" t="s">
        <v>25</v>
      </c>
      <c r="D36" s="171" t="s">
        <v>108</v>
      </c>
      <c r="E36" s="170" t="str">
        <f t="shared" si="3"/>
        <v>20Y</v>
      </c>
      <c r="F36" s="169" t="s">
        <v>178</v>
      </c>
      <c r="G36" s="169" t="s">
        <v>171</v>
      </c>
      <c r="H36" s="169" t="str">
        <f t="shared" si="0"/>
        <v>Actual/360</v>
      </c>
      <c r="I36" s="168">
        <v>0</v>
      </c>
      <c r="J36" s="167" t="str">
        <f t="shared" si="1"/>
        <v>EUREON20Y_Quote</v>
      </c>
      <c r="K36" s="167" t="str">
        <f t="shared" si="2"/>
        <v>EUR_YCONRH_EON20Y</v>
      </c>
      <c r="L36" s="166" t="str">
        <f>_xll.qlOISRateHelper(K36,2,C36,J36,$L$4,Permanent,,Trigger,ObjectOverwrite)</f>
        <v>EUR_YCONRH_EON20Y#0004</v>
      </c>
      <c r="M36" s="100" t="str">
        <f>_xll.ohRangeRetrieveError(L36)</f>
        <v/>
      </c>
      <c r="N36" s="164"/>
      <c r="P36" s="165"/>
      <c r="Q36" s="165"/>
    </row>
    <row r="37" spans="1:17" x14ac:dyDescent="0.2">
      <c r="A37" s="99"/>
      <c r="B37" s="171"/>
      <c r="C37" s="170" t="s">
        <v>20</v>
      </c>
      <c r="D37" s="171" t="s">
        <v>108</v>
      </c>
      <c r="E37" s="170" t="str">
        <f t="shared" si="3"/>
        <v>25Y</v>
      </c>
      <c r="F37" s="169" t="s">
        <v>178</v>
      </c>
      <c r="G37" s="169" t="s">
        <v>171</v>
      </c>
      <c r="H37" s="169" t="str">
        <f t="shared" si="0"/>
        <v>Actual/360</v>
      </c>
      <c r="I37" s="168">
        <v>0</v>
      </c>
      <c r="J37" s="167" t="str">
        <f t="shared" si="1"/>
        <v>EUREON25Y_Quote</v>
      </c>
      <c r="K37" s="167" t="str">
        <f t="shared" si="2"/>
        <v>EUR_YCONRH_EON25Y</v>
      </c>
      <c r="L37" s="166" t="str">
        <f>_xll.qlOISRateHelper(K37,2,C37,J37,$L$4,Permanent,,Trigger,ObjectOverwrite)</f>
        <v>EUR_YCONRH_EON25Y#0004</v>
      </c>
      <c r="M37" s="100" t="str">
        <f>_xll.ohRangeRetrieveError(L37)</f>
        <v/>
      </c>
      <c r="N37" s="164"/>
      <c r="P37" s="165"/>
      <c r="Q37" s="165"/>
    </row>
    <row r="38" spans="1:17" x14ac:dyDescent="0.2">
      <c r="A38" s="99"/>
      <c r="B38" s="171"/>
      <c r="C38" s="170" t="s">
        <v>15</v>
      </c>
      <c r="D38" s="171" t="s">
        <v>108</v>
      </c>
      <c r="E38" s="170" t="str">
        <f t="shared" ref="E38:E40" si="4">C38</f>
        <v>30Y</v>
      </c>
      <c r="F38" s="169" t="s">
        <v>178</v>
      </c>
      <c r="G38" s="169" t="s">
        <v>171</v>
      </c>
      <c r="H38" s="169" t="str">
        <f t="shared" si="0"/>
        <v>Actual/360</v>
      </c>
      <c r="I38" s="168">
        <v>0</v>
      </c>
      <c r="J38" s="167" t="str">
        <f t="shared" si="1"/>
        <v>EUREON30Y_Quote</v>
      </c>
      <c r="K38" s="167" t="str">
        <f t="shared" si="2"/>
        <v>EUR_YCONRH_EON30Y</v>
      </c>
      <c r="L38" s="166" t="str">
        <f>_xll.qlOISRateHelper(K38,2,C38,J38,$L$4,Permanent,,Trigger,ObjectOverwrite)</f>
        <v>EUR_YCONRH_EON30Y#0004</v>
      </c>
      <c r="M38" s="100" t="str">
        <f>_xll.ohRangeRetrieveError(L38)</f>
        <v/>
      </c>
      <c r="N38" s="164"/>
      <c r="P38" s="165"/>
      <c r="Q38" s="165"/>
    </row>
    <row r="39" spans="1:17" x14ac:dyDescent="0.2">
      <c r="A39" s="99"/>
      <c r="B39" s="171"/>
      <c r="C39" s="170" t="s">
        <v>13</v>
      </c>
      <c r="D39" s="171" t="s">
        <v>108</v>
      </c>
      <c r="E39" s="170" t="str">
        <f t="shared" si="4"/>
        <v>40Y</v>
      </c>
      <c r="F39" s="169" t="s">
        <v>178</v>
      </c>
      <c r="G39" s="169" t="s">
        <v>171</v>
      </c>
      <c r="H39" s="169" t="str">
        <f t="shared" si="0"/>
        <v>Actual/360</v>
      </c>
      <c r="I39" s="168">
        <v>0</v>
      </c>
      <c r="J39" s="167" t="str">
        <f t="shared" si="1"/>
        <v>EUREON40Y_Quote</v>
      </c>
      <c r="K39" s="167" t="str">
        <f t="shared" si="2"/>
        <v>EUR_YCONRH_EON40Y</v>
      </c>
      <c r="L39" s="166" t="str">
        <f>_xll.qlOISRateHelper(K39,2,C39,J39,$L$4,Permanent,,Trigger,ObjectOverwrite)</f>
        <v>EUR_YCONRH_EON40Y#0004</v>
      </c>
      <c r="M39" s="100" t="str">
        <f>_xll.ohRangeRetrieveError(L39)</f>
        <v/>
      </c>
      <c r="N39" s="164"/>
      <c r="P39" s="165"/>
      <c r="Q39" s="165"/>
    </row>
    <row r="40" spans="1:17" x14ac:dyDescent="0.2">
      <c r="A40" s="99"/>
      <c r="B40" s="171"/>
      <c r="C40" s="170" t="s">
        <v>12</v>
      </c>
      <c r="D40" s="171" t="s">
        <v>108</v>
      </c>
      <c r="E40" s="170" t="str">
        <f t="shared" si="4"/>
        <v>50Y</v>
      </c>
      <c r="F40" s="169" t="s">
        <v>178</v>
      </c>
      <c r="G40" s="169" t="s">
        <v>171</v>
      </c>
      <c r="H40" s="169" t="str">
        <f t="shared" si="0"/>
        <v>Actual/360</v>
      </c>
      <c r="I40" s="168">
        <v>0</v>
      </c>
      <c r="J40" s="167" t="str">
        <f t="shared" si="1"/>
        <v>EUREON50Y_Quote</v>
      </c>
      <c r="K40" s="167" t="str">
        <f t="shared" si="2"/>
        <v>EUR_YCONRH_EON50Y</v>
      </c>
      <c r="L40" s="166" t="str">
        <f>_xll.qlOISRateHelper(K40,2,C40,J40,$L$4,Permanent,,Trigger,ObjectOverwrite)</f>
        <v>EUR_YCONRH_EON50Y#0004</v>
      </c>
      <c r="M40" s="100" t="str">
        <f>_xll.ohRangeRetrieveError(L40)</f>
        <v/>
      </c>
      <c r="N40" s="164"/>
      <c r="P40" s="165"/>
      <c r="Q40" s="165"/>
    </row>
    <row r="41" spans="1:17" x14ac:dyDescent="0.2">
      <c r="A41" s="99"/>
      <c r="B41" s="171"/>
      <c r="C41" s="170" t="s">
        <v>11</v>
      </c>
      <c r="D41" s="171" t="s">
        <v>108</v>
      </c>
      <c r="E41" s="170" t="str">
        <f t="shared" si="3"/>
        <v>60Y</v>
      </c>
      <c r="F41" s="169" t="s">
        <v>178</v>
      </c>
      <c r="G41" s="169" t="s">
        <v>171</v>
      </c>
      <c r="H41" s="169" t="str">
        <f t="shared" si="0"/>
        <v>Actual/360</v>
      </c>
      <c r="I41" s="168">
        <v>0</v>
      </c>
      <c r="J41" s="167" t="str">
        <f t="shared" si="1"/>
        <v>EUREON60Y_Quote</v>
      </c>
      <c r="K41" s="167" t="str">
        <f t="shared" si="2"/>
        <v>EUR_YCONRH_EON60Y</v>
      </c>
      <c r="L41" s="166" t="str">
        <f>_xll.qlOISRateHelper(K41,2,C41,J41,$L$4,Permanent,,Trigger,ObjectOverwrite)</f>
        <v>EUR_YCONRH_EON60Y#0004</v>
      </c>
      <c r="M41" s="100" t="str">
        <f>_xll.ohRangeRetrieveError(L41)</f>
        <v/>
      </c>
      <c r="N41" s="164"/>
      <c r="P41" s="165"/>
      <c r="Q41" s="165"/>
    </row>
    <row r="42" spans="1:17" ht="12" thickBot="1" x14ac:dyDescent="0.25">
      <c r="A42" s="98"/>
      <c r="B42" s="97"/>
      <c r="C42" s="97"/>
      <c r="D42" s="97"/>
      <c r="E42" s="97"/>
      <c r="F42" s="97"/>
      <c r="G42" s="97"/>
      <c r="H42" s="97"/>
      <c r="I42" s="97"/>
      <c r="J42" s="97"/>
      <c r="K42" s="97"/>
      <c r="L42" s="163"/>
      <c r="M42" s="163"/>
      <c r="N42" s="162"/>
      <c r="P42" s="165"/>
      <c r="Q42" s="165"/>
    </row>
  </sheetData>
  <dataValidations count="2">
    <dataValidation type="list" allowBlank="1" showInputMessage="1" showErrorMessage="1" sqref="WVO983013:WVO983081 G65509:G65577 JC65509:JC65577 SY65509:SY65577 ACU65509:ACU65577 AMQ65509:AMQ65577 AWM65509:AWM65577 BGI65509:BGI65577 BQE65509:BQE65577 CAA65509:CAA65577 CJW65509:CJW65577 CTS65509:CTS65577 DDO65509:DDO65577 DNK65509:DNK65577 DXG65509:DXG65577 EHC65509:EHC65577 EQY65509:EQY65577 FAU65509:FAU65577 FKQ65509:FKQ65577 FUM65509:FUM65577 GEI65509:GEI65577 GOE65509:GOE65577 GYA65509:GYA65577 HHW65509:HHW65577 HRS65509:HRS65577 IBO65509:IBO65577 ILK65509:ILK65577 IVG65509:IVG65577 JFC65509:JFC65577 JOY65509:JOY65577 JYU65509:JYU65577 KIQ65509:KIQ65577 KSM65509:KSM65577 LCI65509:LCI65577 LME65509:LME65577 LWA65509:LWA65577 MFW65509:MFW65577 MPS65509:MPS65577 MZO65509:MZO65577 NJK65509:NJK65577 NTG65509:NTG65577 ODC65509:ODC65577 OMY65509:OMY65577 OWU65509:OWU65577 PGQ65509:PGQ65577 PQM65509:PQM65577 QAI65509:QAI65577 QKE65509:QKE65577 QUA65509:QUA65577 RDW65509:RDW65577 RNS65509:RNS65577 RXO65509:RXO65577 SHK65509:SHK65577 SRG65509:SRG65577 TBC65509:TBC65577 TKY65509:TKY65577 TUU65509:TUU65577 UEQ65509:UEQ65577 UOM65509:UOM65577 UYI65509:UYI65577 VIE65509:VIE65577 VSA65509:VSA65577 WBW65509:WBW65577 WLS65509:WLS65577 WVO65509:WVO65577 G131045:G131113 JC131045:JC131113 SY131045:SY131113 ACU131045:ACU131113 AMQ131045:AMQ131113 AWM131045:AWM131113 BGI131045:BGI131113 BQE131045:BQE131113 CAA131045:CAA131113 CJW131045:CJW131113 CTS131045:CTS131113 DDO131045:DDO131113 DNK131045:DNK131113 DXG131045:DXG131113 EHC131045:EHC131113 EQY131045:EQY131113 FAU131045:FAU131113 FKQ131045:FKQ131113 FUM131045:FUM131113 GEI131045:GEI131113 GOE131045:GOE131113 GYA131045:GYA131113 HHW131045:HHW131113 HRS131045:HRS131113 IBO131045:IBO131113 ILK131045:ILK131113 IVG131045:IVG131113 JFC131045:JFC131113 JOY131045:JOY131113 JYU131045:JYU131113 KIQ131045:KIQ131113 KSM131045:KSM131113 LCI131045:LCI131113 LME131045:LME131113 LWA131045:LWA131113 MFW131045:MFW131113 MPS131045:MPS131113 MZO131045:MZO131113 NJK131045:NJK131113 NTG131045:NTG131113 ODC131045:ODC131113 OMY131045:OMY131113 OWU131045:OWU131113 PGQ131045:PGQ131113 PQM131045:PQM131113 QAI131045:QAI131113 QKE131045:QKE131113 QUA131045:QUA131113 RDW131045:RDW131113 RNS131045:RNS131113 RXO131045:RXO131113 SHK131045:SHK131113 SRG131045:SRG131113 TBC131045:TBC131113 TKY131045:TKY131113 TUU131045:TUU131113 UEQ131045:UEQ131113 UOM131045:UOM131113 UYI131045:UYI131113 VIE131045:VIE131113 VSA131045:VSA131113 WBW131045:WBW131113 WLS131045:WLS131113 WVO131045:WVO131113 G196581:G196649 JC196581:JC196649 SY196581:SY196649 ACU196581:ACU196649 AMQ196581:AMQ196649 AWM196581:AWM196649 BGI196581:BGI196649 BQE196581:BQE196649 CAA196581:CAA196649 CJW196581:CJW196649 CTS196581:CTS196649 DDO196581:DDO196649 DNK196581:DNK196649 DXG196581:DXG196649 EHC196581:EHC196649 EQY196581:EQY196649 FAU196581:FAU196649 FKQ196581:FKQ196649 FUM196581:FUM196649 GEI196581:GEI196649 GOE196581:GOE196649 GYA196581:GYA196649 HHW196581:HHW196649 HRS196581:HRS196649 IBO196581:IBO196649 ILK196581:ILK196649 IVG196581:IVG196649 JFC196581:JFC196649 JOY196581:JOY196649 JYU196581:JYU196649 KIQ196581:KIQ196649 KSM196581:KSM196649 LCI196581:LCI196649 LME196581:LME196649 LWA196581:LWA196649 MFW196581:MFW196649 MPS196581:MPS196649 MZO196581:MZO196649 NJK196581:NJK196649 NTG196581:NTG196649 ODC196581:ODC196649 OMY196581:OMY196649 OWU196581:OWU196649 PGQ196581:PGQ196649 PQM196581:PQM196649 QAI196581:QAI196649 QKE196581:QKE196649 QUA196581:QUA196649 RDW196581:RDW196649 RNS196581:RNS196649 RXO196581:RXO196649 SHK196581:SHK196649 SRG196581:SRG196649 TBC196581:TBC196649 TKY196581:TKY196649 TUU196581:TUU196649 UEQ196581:UEQ196649 UOM196581:UOM196649 UYI196581:UYI196649 VIE196581:VIE196649 VSA196581:VSA196649 WBW196581:WBW196649 WLS196581:WLS196649 WVO196581:WVO196649 G262117:G262185 JC262117:JC262185 SY262117:SY262185 ACU262117:ACU262185 AMQ262117:AMQ262185 AWM262117:AWM262185 BGI262117:BGI262185 BQE262117:BQE262185 CAA262117:CAA262185 CJW262117:CJW262185 CTS262117:CTS262185 DDO262117:DDO262185 DNK262117:DNK262185 DXG262117:DXG262185 EHC262117:EHC262185 EQY262117:EQY262185 FAU262117:FAU262185 FKQ262117:FKQ262185 FUM262117:FUM262185 GEI262117:GEI262185 GOE262117:GOE262185 GYA262117:GYA262185 HHW262117:HHW262185 HRS262117:HRS262185 IBO262117:IBO262185 ILK262117:ILK262185 IVG262117:IVG262185 JFC262117:JFC262185 JOY262117:JOY262185 JYU262117:JYU262185 KIQ262117:KIQ262185 KSM262117:KSM262185 LCI262117:LCI262185 LME262117:LME262185 LWA262117:LWA262185 MFW262117:MFW262185 MPS262117:MPS262185 MZO262117:MZO262185 NJK262117:NJK262185 NTG262117:NTG262185 ODC262117:ODC262185 OMY262117:OMY262185 OWU262117:OWU262185 PGQ262117:PGQ262185 PQM262117:PQM262185 QAI262117:QAI262185 QKE262117:QKE262185 QUA262117:QUA262185 RDW262117:RDW262185 RNS262117:RNS262185 RXO262117:RXO262185 SHK262117:SHK262185 SRG262117:SRG262185 TBC262117:TBC262185 TKY262117:TKY262185 TUU262117:TUU262185 UEQ262117:UEQ262185 UOM262117:UOM262185 UYI262117:UYI262185 VIE262117:VIE262185 VSA262117:VSA262185 WBW262117:WBW262185 WLS262117:WLS262185 WVO262117:WVO262185 G327653:G327721 JC327653:JC327721 SY327653:SY327721 ACU327653:ACU327721 AMQ327653:AMQ327721 AWM327653:AWM327721 BGI327653:BGI327721 BQE327653:BQE327721 CAA327653:CAA327721 CJW327653:CJW327721 CTS327653:CTS327721 DDO327653:DDO327721 DNK327653:DNK327721 DXG327653:DXG327721 EHC327653:EHC327721 EQY327653:EQY327721 FAU327653:FAU327721 FKQ327653:FKQ327721 FUM327653:FUM327721 GEI327653:GEI327721 GOE327653:GOE327721 GYA327653:GYA327721 HHW327653:HHW327721 HRS327653:HRS327721 IBO327653:IBO327721 ILK327653:ILK327721 IVG327653:IVG327721 JFC327653:JFC327721 JOY327653:JOY327721 JYU327653:JYU327721 KIQ327653:KIQ327721 KSM327653:KSM327721 LCI327653:LCI327721 LME327653:LME327721 LWA327653:LWA327721 MFW327653:MFW327721 MPS327653:MPS327721 MZO327653:MZO327721 NJK327653:NJK327721 NTG327653:NTG327721 ODC327653:ODC327721 OMY327653:OMY327721 OWU327653:OWU327721 PGQ327653:PGQ327721 PQM327653:PQM327721 QAI327653:QAI327721 QKE327653:QKE327721 QUA327653:QUA327721 RDW327653:RDW327721 RNS327653:RNS327721 RXO327653:RXO327721 SHK327653:SHK327721 SRG327653:SRG327721 TBC327653:TBC327721 TKY327653:TKY327721 TUU327653:TUU327721 UEQ327653:UEQ327721 UOM327653:UOM327721 UYI327653:UYI327721 VIE327653:VIE327721 VSA327653:VSA327721 WBW327653:WBW327721 WLS327653:WLS327721 WVO327653:WVO327721 G393189:G393257 JC393189:JC393257 SY393189:SY393257 ACU393189:ACU393257 AMQ393189:AMQ393257 AWM393189:AWM393257 BGI393189:BGI393257 BQE393189:BQE393257 CAA393189:CAA393257 CJW393189:CJW393257 CTS393189:CTS393257 DDO393189:DDO393257 DNK393189:DNK393257 DXG393189:DXG393257 EHC393189:EHC393257 EQY393189:EQY393257 FAU393189:FAU393257 FKQ393189:FKQ393257 FUM393189:FUM393257 GEI393189:GEI393257 GOE393189:GOE393257 GYA393189:GYA393257 HHW393189:HHW393257 HRS393189:HRS393257 IBO393189:IBO393257 ILK393189:ILK393257 IVG393189:IVG393257 JFC393189:JFC393257 JOY393189:JOY393257 JYU393189:JYU393257 KIQ393189:KIQ393257 KSM393189:KSM393257 LCI393189:LCI393257 LME393189:LME393257 LWA393189:LWA393257 MFW393189:MFW393257 MPS393189:MPS393257 MZO393189:MZO393257 NJK393189:NJK393257 NTG393189:NTG393257 ODC393189:ODC393257 OMY393189:OMY393257 OWU393189:OWU393257 PGQ393189:PGQ393257 PQM393189:PQM393257 QAI393189:QAI393257 QKE393189:QKE393257 QUA393189:QUA393257 RDW393189:RDW393257 RNS393189:RNS393257 RXO393189:RXO393257 SHK393189:SHK393257 SRG393189:SRG393257 TBC393189:TBC393257 TKY393189:TKY393257 TUU393189:TUU393257 UEQ393189:UEQ393257 UOM393189:UOM393257 UYI393189:UYI393257 VIE393189:VIE393257 VSA393189:VSA393257 WBW393189:WBW393257 WLS393189:WLS393257 WVO393189:WVO393257 G458725:G458793 JC458725:JC458793 SY458725:SY458793 ACU458725:ACU458793 AMQ458725:AMQ458793 AWM458725:AWM458793 BGI458725:BGI458793 BQE458725:BQE458793 CAA458725:CAA458793 CJW458725:CJW458793 CTS458725:CTS458793 DDO458725:DDO458793 DNK458725:DNK458793 DXG458725:DXG458793 EHC458725:EHC458793 EQY458725:EQY458793 FAU458725:FAU458793 FKQ458725:FKQ458793 FUM458725:FUM458793 GEI458725:GEI458793 GOE458725:GOE458793 GYA458725:GYA458793 HHW458725:HHW458793 HRS458725:HRS458793 IBO458725:IBO458793 ILK458725:ILK458793 IVG458725:IVG458793 JFC458725:JFC458793 JOY458725:JOY458793 JYU458725:JYU458793 KIQ458725:KIQ458793 KSM458725:KSM458793 LCI458725:LCI458793 LME458725:LME458793 LWA458725:LWA458793 MFW458725:MFW458793 MPS458725:MPS458793 MZO458725:MZO458793 NJK458725:NJK458793 NTG458725:NTG458793 ODC458725:ODC458793 OMY458725:OMY458793 OWU458725:OWU458793 PGQ458725:PGQ458793 PQM458725:PQM458793 QAI458725:QAI458793 QKE458725:QKE458793 QUA458725:QUA458793 RDW458725:RDW458793 RNS458725:RNS458793 RXO458725:RXO458793 SHK458725:SHK458793 SRG458725:SRG458793 TBC458725:TBC458793 TKY458725:TKY458793 TUU458725:TUU458793 UEQ458725:UEQ458793 UOM458725:UOM458793 UYI458725:UYI458793 VIE458725:VIE458793 VSA458725:VSA458793 WBW458725:WBW458793 WLS458725:WLS458793 WVO458725:WVO458793 G524261:G524329 JC524261:JC524329 SY524261:SY524329 ACU524261:ACU524329 AMQ524261:AMQ524329 AWM524261:AWM524329 BGI524261:BGI524329 BQE524261:BQE524329 CAA524261:CAA524329 CJW524261:CJW524329 CTS524261:CTS524329 DDO524261:DDO524329 DNK524261:DNK524329 DXG524261:DXG524329 EHC524261:EHC524329 EQY524261:EQY524329 FAU524261:FAU524329 FKQ524261:FKQ524329 FUM524261:FUM524329 GEI524261:GEI524329 GOE524261:GOE524329 GYA524261:GYA524329 HHW524261:HHW524329 HRS524261:HRS524329 IBO524261:IBO524329 ILK524261:ILK524329 IVG524261:IVG524329 JFC524261:JFC524329 JOY524261:JOY524329 JYU524261:JYU524329 KIQ524261:KIQ524329 KSM524261:KSM524329 LCI524261:LCI524329 LME524261:LME524329 LWA524261:LWA524329 MFW524261:MFW524329 MPS524261:MPS524329 MZO524261:MZO524329 NJK524261:NJK524329 NTG524261:NTG524329 ODC524261:ODC524329 OMY524261:OMY524329 OWU524261:OWU524329 PGQ524261:PGQ524329 PQM524261:PQM524329 QAI524261:QAI524329 QKE524261:QKE524329 QUA524261:QUA524329 RDW524261:RDW524329 RNS524261:RNS524329 RXO524261:RXO524329 SHK524261:SHK524329 SRG524261:SRG524329 TBC524261:TBC524329 TKY524261:TKY524329 TUU524261:TUU524329 UEQ524261:UEQ524329 UOM524261:UOM524329 UYI524261:UYI524329 VIE524261:VIE524329 VSA524261:VSA524329 WBW524261:WBW524329 WLS524261:WLS524329 WVO524261:WVO524329 G589797:G589865 JC589797:JC589865 SY589797:SY589865 ACU589797:ACU589865 AMQ589797:AMQ589865 AWM589797:AWM589865 BGI589797:BGI589865 BQE589797:BQE589865 CAA589797:CAA589865 CJW589797:CJW589865 CTS589797:CTS589865 DDO589797:DDO589865 DNK589797:DNK589865 DXG589797:DXG589865 EHC589797:EHC589865 EQY589797:EQY589865 FAU589797:FAU589865 FKQ589797:FKQ589865 FUM589797:FUM589865 GEI589797:GEI589865 GOE589797:GOE589865 GYA589797:GYA589865 HHW589797:HHW589865 HRS589797:HRS589865 IBO589797:IBO589865 ILK589797:ILK589865 IVG589797:IVG589865 JFC589797:JFC589865 JOY589797:JOY589865 JYU589797:JYU589865 KIQ589797:KIQ589865 KSM589797:KSM589865 LCI589797:LCI589865 LME589797:LME589865 LWA589797:LWA589865 MFW589797:MFW589865 MPS589797:MPS589865 MZO589797:MZO589865 NJK589797:NJK589865 NTG589797:NTG589865 ODC589797:ODC589865 OMY589797:OMY589865 OWU589797:OWU589865 PGQ589797:PGQ589865 PQM589797:PQM589865 QAI589797:QAI589865 QKE589797:QKE589865 QUA589797:QUA589865 RDW589797:RDW589865 RNS589797:RNS589865 RXO589797:RXO589865 SHK589797:SHK589865 SRG589797:SRG589865 TBC589797:TBC589865 TKY589797:TKY589865 TUU589797:TUU589865 UEQ589797:UEQ589865 UOM589797:UOM589865 UYI589797:UYI589865 VIE589797:VIE589865 VSA589797:VSA589865 WBW589797:WBW589865 WLS589797:WLS589865 WVO589797:WVO589865 G655333:G655401 JC655333:JC655401 SY655333:SY655401 ACU655333:ACU655401 AMQ655333:AMQ655401 AWM655333:AWM655401 BGI655333:BGI655401 BQE655333:BQE655401 CAA655333:CAA655401 CJW655333:CJW655401 CTS655333:CTS655401 DDO655333:DDO655401 DNK655333:DNK655401 DXG655333:DXG655401 EHC655333:EHC655401 EQY655333:EQY655401 FAU655333:FAU655401 FKQ655333:FKQ655401 FUM655333:FUM655401 GEI655333:GEI655401 GOE655333:GOE655401 GYA655333:GYA655401 HHW655333:HHW655401 HRS655333:HRS655401 IBO655333:IBO655401 ILK655333:ILK655401 IVG655333:IVG655401 JFC655333:JFC655401 JOY655333:JOY655401 JYU655333:JYU655401 KIQ655333:KIQ655401 KSM655333:KSM655401 LCI655333:LCI655401 LME655333:LME655401 LWA655333:LWA655401 MFW655333:MFW655401 MPS655333:MPS655401 MZO655333:MZO655401 NJK655333:NJK655401 NTG655333:NTG655401 ODC655333:ODC655401 OMY655333:OMY655401 OWU655333:OWU655401 PGQ655333:PGQ655401 PQM655333:PQM655401 QAI655333:QAI655401 QKE655333:QKE655401 QUA655333:QUA655401 RDW655333:RDW655401 RNS655333:RNS655401 RXO655333:RXO655401 SHK655333:SHK655401 SRG655333:SRG655401 TBC655333:TBC655401 TKY655333:TKY655401 TUU655333:TUU655401 UEQ655333:UEQ655401 UOM655333:UOM655401 UYI655333:UYI655401 VIE655333:VIE655401 VSA655333:VSA655401 WBW655333:WBW655401 WLS655333:WLS655401 WVO655333:WVO655401 G720869:G720937 JC720869:JC720937 SY720869:SY720937 ACU720869:ACU720937 AMQ720869:AMQ720937 AWM720869:AWM720937 BGI720869:BGI720937 BQE720869:BQE720937 CAA720869:CAA720937 CJW720869:CJW720937 CTS720869:CTS720937 DDO720869:DDO720937 DNK720869:DNK720937 DXG720869:DXG720937 EHC720869:EHC720937 EQY720869:EQY720937 FAU720869:FAU720937 FKQ720869:FKQ720937 FUM720869:FUM720937 GEI720869:GEI720937 GOE720869:GOE720937 GYA720869:GYA720937 HHW720869:HHW720937 HRS720869:HRS720937 IBO720869:IBO720937 ILK720869:ILK720937 IVG720869:IVG720937 JFC720869:JFC720937 JOY720869:JOY720937 JYU720869:JYU720937 KIQ720869:KIQ720937 KSM720869:KSM720937 LCI720869:LCI720937 LME720869:LME720937 LWA720869:LWA720937 MFW720869:MFW720937 MPS720869:MPS720937 MZO720869:MZO720937 NJK720869:NJK720937 NTG720869:NTG720937 ODC720869:ODC720937 OMY720869:OMY720937 OWU720869:OWU720937 PGQ720869:PGQ720937 PQM720869:PQM720937 QAI720869:QAI720937 QKE720869:QKE720937 QUA720869:QUA720937 RDW720869:RDW720937 RNS720869:RNS720937 RXO720869:RXO720937 SHK720869:SHK720937 SRG720869:SRG720937 TBC720869:TBC720937 TKY720869:TKY720937 TUU720869:TUU720937 UEQ720869:UEQ720937 UOM720869:UOM720937 UYI720869:UYI720937 VIE720869:VIE720937 VSA720869:VSA720937 WBW720869:WBW720937 WLS720869:WLS720937 WVO720869:WVO720937 G786405:G786473 JC786405:JC786473 SY786405:SY786473 ACU786405:ACU786473 AMQ786405:AMQ786473 AWM786405:AWM786473 BGI786405:BGI786473 BQE786405:BQE786473 CAA786405:CAA786473 CJW786405:CJW786473 CTS786405:CTS786473 DDO786405:DDO786473 DNK786405:DNK786473 DXG786405:DXG786473 EHC786405:EHC786473 EQY786405:EQY786473 FAU786405:FAU786473 FKQ786405:FKQ786473 FUM786405:FUM786473 GEI786405:GEI786473 GOE786405:GOE786473 GYA786405:GYA786473 HHW786405:HHW786473 HRS786405:HRS786473 IBO786405:IBO786473 ILK786405:ILK786473 IVG786405:IVG786473 JFC786405:JFC786473 JOY786405:JOY786473 JYU786405:JYU786473 KIQ786405:KIQ786473 KSM786405:KSM786473 LCI786405:LCI786473 LME786405:LME786473 LWA786405:LWA786473 MFW786405:MFW786473 MPS786405:MPS786473 MZO786405:MZO786473 NJK786405:NJK786473 NTG786405:NTG786473 ODC786405:ODC786473 OMY786405:OMY786473 OWU786405:OWU786473 PGQ786405:PGQ786473 PQM786405:PQM786473 QAI786405:QAI786473 QKE786405:QKE786473 QUA786405:QUA786473 RDW786405:RDW786473 RNS786405:RNS786473 RXO786405:RXO786473 SHK786405:SHK786473 SRG786405:SRG786473 TBC786405:TBC786473 TKY786405:TKY786473 TUU786405:TUU786473 UEQ786405:UEQ786473 UOM786405:UOM786473 UYI786405:UYI786473 VIE786405:VIE786473 VSA786405:VSA786473 WBW786405:WBW786473 WLS786405:WLS786473 WVO786405:WVO786473 G851941:G852009 JC851941:JC852009 SY851941:SY852009 ACU851941:ACU852009 AMQ851941:AMQ852009 AWM851941:AWM852009 BGI851941:BGI852009 BQE851941:BQE852009 CAA851941:CAA852009 CJW851941:CJW852009 CTS851941:CTS852009 DDO851941:DDO852009 DNK851941:DNK852009 DXG851941:DXG852009 EHC851941:EHC852009 EQY851941:EQY852009 FAU851941:FAU852009 FKQ851941:FKQ852009 FUM851941:FUM852009 GEI851941:GEI852009 GOE851941:GOE852009 GYA851941:GYA852009 HHW851941:HHW852009 HRS851941:HRS852009 IBO851941:IBO852009 ILK851941:ILK852009 IVG851941:IVG852009 JFC851941:JFC852009 JOY851941:JOY852009 JYU851941:JYU852009 KIQ851941:KIQ852009 KSM851941:KSM852009 LCI851941:LCI852009 LME851941:LME852009 LWA851941:LWA852009 MFW851941:MFW852009 MPS851941:MPS852009 MZO851941:MZO852009 NJK851941:NJK852009 NTG851941:NTG852009 ODC851941:ODC852009 OMY851941:OMY852009 OWU851941:OWU852009 PGQ851941:PGQ852009 PQM851941:PQM852009 QAI851941:QAI852009 QKE851941:QKE852009 QUA851941:QUA852009 RDW851941:RDW852009 RNS851941:RNS852009 RXO851941:RXO852009 SHK851941:SHK852009 SRG851941:SRG852009 TBC851941:TBC852009 TKY851941:TKY852009 TUU851941:TUU852009 UEQ851941:UEQ852009 UOM851941:UOM852009 UYI851941:UYI852009 VIE851941:VIE852009 VSA851941:VSA852009 WBW851941:WBW852009 WLS851941:WLS852009 WVO851941:WVO852009 G917477:G917545 JC917477:JC917545 SY917477:SY917545 ACU917477:ACU917545 AMQ917477:AMQ917545 AWM917477:AWM917545 BGI917477:BGI917545 BQE917477:BQE917545 CAA917477:CAA917545 CJW917477:CJW917545 CTS917477:CTS917545 DDO917477:DDO917545 DNK917477:DNK917545 DXG917477:DXG917545 EHC917477:EHC917545 EQY917477:EQY917545 FAU917477:FAU917545 FKQ917477:FKQ917545 FUM917477:FUM917545 GEI917477:GEI917545 GOE917477:GOE917545 GYA917477:GYA917545 HHW917477:HHW917545 HRS917477:HRS917545 IBO917477:IBO917545 ILK917477:ILK917545 IVG917477:IVG917545 JFC917477:JFC917545 JOY917477:JOY917545 JYU917477:JYU917545 KIQ917477:KIQ917545 KSM917477:KSM917545 LCI917477:LCI917545 LME917477:LME917545 LWA917477:LWA917545 MFW917477:MFW917545 MPS917477:MPS917545 MZO917477:MZO917545 NJK917477:NJK917545 NTG917477:NTG917545 ODC917477:ODC917545 OMY917477:OMY917545 OWU917477:OWU917545 PGQ917477:PGQ917545 PQM917477:PQM917545 QAI917477:QAI917545 QKE917477:QKE917545 QUA917477:QUA917545 RDW917477:RDW917545 RNS917477:RNS917545 RXO917477:RXO917545 SHK917477:SHK917545 SRG917477:SRG917545 TBC917477:TBC917545 TKY917477:TKY917545 TUU917477:TUU917545 UEQ917477:UEQ917545 UOM917477:UOM917545 UYI917477:UYI917545 VIE917477:VIE917545 VSA917477:VSA917545 WBW917477:WBW917545 WLS917477:WLS917545 WVO917477:WVO917545 G983013:G983081 JC983013:JC983081 SY983013:SY983081 ACU983013:ACU983081 AMQ983013:AMQ983081 AWM983013:AWM983081 BGI983013:BGI983081 BQE983013:BQE983081 CAA983013:CAA983081 CJW983013:CJW983081 CTS983013:CTS983081 DDO983013:DDO983081 DNK983013:DNK983081 DXG983013:DXG983081 EHC983013:EHC983081 EQY983013:EQY983081 FAU983013:FAU983081 FKQ983013:FKQ983081 FUM983013:FUM983081 GEI983013:GEI983081 GOE983013:GOE983081 GYA983013:GYA983081 HHW983013:HHW983081 HRS983013:HRS983081 IBO983013:IBO983081 ILK983013:ILK983081 IVG983013:IVG983081 JFC983013:JFC983081 JOY983013:JOY983081 JYU983013:JYU983081 KIQ983013:KIQ983081 KSM983013:KSM983081 LCI983013:LCI983081 LME983013:LME983081 LWA983013:LWA983081 MFW983013:MFW983081 MPS983013:MPS983081 MZO983013:MZO983081 NJK983013:NJK983081 NTG983013:NTG983081 ODC983013:ODC983081 OMY983013:OMY983081 OWU983013:OWU983081 PGQ983013:PGQ983081 PQM983013:PQM983081 QAI983013:QAI983081 QKE983013:QKE983081 QUA983013:QUA983081 RDW983013:RDW983081 RNS983013:RNS983081 RXO983013:RXO983081 SHK983013:SHK983081 SRG983013:SRG983081 TBC983013:TBC983081 TKY983013:TKY983081 TUU983013:TUU983081 UEQ983013:UEQ983081 UOM983013:UOM983081 UYI983013:UYI983081 VIE983013:VIE983081 VSA983013:VSA983081 WBW983013:WBW983081 WLS983013:WLS983081 G6:G41 JC6:JC41 SY6:SY41 ACU6:ACU41 AMQ6:AMQ41 AWM6:AWM41 BGI6:BGI41 BQE6:BQE41 CAA6:CAA41 CJW6:CJW41 CTS6:CTS41 DDO6:DDO41 DNK6:DNK41 DXG6:DXG41 EHC6:EHC41 EQY6:EQY41 FAU6:FAU41 FKQ6:FKQ41 FUM6:FUM41 GEI6:GEI41 GOE6:GOE41 GYA6:GYA41 HHW6:HHW41 HRS6:HRS41 IBO6:IBO41 ILK6:ILK41 IVG6:IVG41 JFC6:JFC41 JOY6:JOY41 JYU6:JYU41 KIQ6:KIQ41 KSM6:KSM41 LCI6:LCI41 LME6:LME41 LWA6:LWA41 MFW6:MFW41 MPS6:MPS41 MZO6:MZO41 NJK6:NJK41 NTG6:NTG41 ODC6:ODC41 OMY6:OMY41 OWU6:OWU41 PGQ6:PGQ41 PQM6:PQM41 QAI6:QAI41 QKE6:QKE41 QUA6:QUA41 RDW6:RDW41 RNS6:RNS41 RXO6:RXO41 SHK6:SHK41 SRG6:SRG41 TBC6:TBC41 TKY6:TKY41 TUU6:TUU41 UEQ6:UEQ41 UOM6:UOM41 UYI6:UYI41 VIE6:VIE41 VSA6:VSA41 WBW6:WBW41 WLS6:WLS41 WVO6:WVO41">
      <formula1>"Following,Modified Following,Preceding,Modified Preceding,Month End Reference,Unadjusted Month End,Unadjusted"</formula1>
    </dataValidation>
    <dataValidation type="list" allowBlank="1" showInputMessage="1" showErrorMessage="1" sqref="WVN983013:WVN983081 F65509:F65577 JB65509:JB65577 SX65509:SX65577 ACT65509:ACT65577 AMP65509:AMP65577 AWL65509:AWL65577 BGH65509:BGH65577 BQD65509:BQD65577 BZZ65509:BZZ65577 CJV65509:CJV65577 CTR65509:CTR65577 DDN65509:DDN65577 DNJ65509:DNJ65577 DXF65509:DXF65577 EHB65509:EHB65577 EQX65509:EQX65577 FAT65509:FAT65577 FKP65509:FKP65577 FUL65509:FUL65577 GEH65509:GEH65577 GOD65509:GOD65577 GXZ65509:GXZ65577 HHV65509:HHV65577 HRR65509:HRR65577 IBN65509:IBN65577 ILJ65509:ILJ65577 IVF65509:IVF65577 JFB65509:JFB65577 JOX65509:JOX65577 JYT65509:JYT65577 KIP65509:KIP65577 KSL65509:KSL65577 LCH65509:LCH65577 LMD65509:LMD65577 LVZ65509:LVZ65577 MFV65509:MFV65577 MPR65509:MPR65577 MZN65509:MZN65577 NJJ65509:NJJ65577 NTF65509:NTF65577 ODB65509:ODB65577 OMX65509:OMX65577 OWT65509:OWT65577 PGP65509:PGP65577 PQL65509:PQL65577 QAH65509:QAH65577 QKD65509:QKD65577 QTZ65509:QTZ65577 RDV65509:RDV65577 RNR65509:RNR65577 RXN65509:RXN65577 SHJ65509:SHJ65577 SRF65509:SRF65577 TBB65509:TBB65577 TKX65509:TKX65577 TUT65509:TUT65577 UEP65509:UEP65577 UOL65509:UOL65577 UYH65509:UYH65577 VID65509:VID65577 VRZ65509:VRZ65577 WBV65509:WBV65577 WLR65509:WLR65577 WVN65509:WVN65577 F131045:F131113 JB131045:JB131113 SX131045:SX131113 ACT131045:ACT131113 AMP131045:AMP131113 AWL131045:AWL131113 BGH131045:BGH131113 BQD131045:BQD131113 BZZ131045:BZZ131113 CJV131045:CJV131113 CTR131045:CTR131113 DDN131045:DDN131113 DNJ131045:DNJ131113 DXF131045:DXF131113 EHB131045:EHB131113 EQX131045:EQX131113 FAT131045:FAT131113 FKP131045:FKP131113 FUL131045:FUL131113 GEH131045:GEH131113 GOD131045:GOD131113 GXZ131045:GXZ131113 HHV131045:HHV131113 HRR131045:HRR131113 IBN131045:IBN131113 ILJ131045:ILJ131113 IVF131045:IVF131113 JFB131045:JFB131113 JOX131045:JOX131113 JYT131045:JYT131113 KIP131045:KIP131113 KSL131045:KSL131113 LCH131045:LCH131113 LMD131045:LMD131113 LVZ131045:LVZ131113 MFV131045:MFV131113 MPR131045:MPR131113 MZN131045:MZN131113 NJJ131045:NJJ131113 NTF131045:NTF131113 ODB131045:ODB131113 OMX131045:OMX131113 OWT131045:OWT131113 PGP131045:PGP131113 PQL131045:PQL131113 QAH131045:QAH131113 QKD131045:QKD131113 QTZ131045:QTZ131113 RDV131045:RDV131113 RNR131045:RNR131113 RXN131045:RXN131113 SHJ131045:SHJ131113 SRF131045:SRF131113 TBB131045:TBB131113 TKX131045:TKX131113 TUT131045:TUT131113 UEP131045:UEP131113 UOL131045:UOL131113 UYH131045:UYH131113 VID131045:VID131113 VRZ131045:VRZ131113 WBV131045:WBV131113 WLR131045:WLR131113 WVN131045:WVN131113 F196581:F196649 JB196581:JB196649 SX196581:SX196649 ACT196581:ACT196649 AMP196581:AMP196649 AWL196581:AWL196649 BGH196581:BGH196649 BQD196581:BQD196649 BZZ196581:BZZ196649 CJV196581:CJV196649 CTR196581:CTR196649 DDN196581:DDN196649 DNJ196581:DNJ196649 DXF196581:DXF196649 EHB196581:EHB196649 EQX196581:EQX196649 FAT196581:FAT196649 FKP196581:FKP196649 FUL196581:FUL196649 GEH196581:GEH196649 GOD196581:GOD196649 GXZ196581:GXZ196649 HHV196581:HHV196649 HRR196581:HRR196649 IBN196581:IBN196649 ILJ196581:ILJ196649 IVF196581:IVF196649 JFB196581:JFB196649 JOX196581:JOX196649 JYT196581:JYT196649 KIP196581:KIP196649 KSL196581:KSL196649 LCH196581:LCH196649 LMD196581:LMD196649 LVZ196581:LVZ196649 MFV196581:MFV196649 MPR196581:MPR196649 MZN196581:MZN196649 NJJ196581:NJJ196649 NTF196581:NTF196649 ODB196581:ODB196649 OMX196581:OMX196649 OWT196581:OWT196649 PGP196581:PGP196649 PQL196581:PQL196649 QAH196581:QAH196649 QKD196581:QKD196649 QTZ196581:QTZ196649 RDV196581:RDV196649 RNR196581:RNR196649 RXN196581:RXN196649 SHJ196581:SHJ196649 SRF196581:SRF196649 TBB196581:TBB196649 TKX196581:TKX196649 TUT196581:TUT196649 UEP196581:UEP196649 UOL196581:UOL196649 UYH196581:UYH196649 VID196581:VID196649 VRZ196581:VRZ196649 WBV196581:WBV196649 WLR196581:WLR196649 WVN196581:WVN196649 F262117:F262185 JB262117:JB262185 SX262117:SX262185 ACT262117:ACT262185 AMP262117:AMP262185 AWL262117:AWL262185 BGH262117:BGH262185 BQD262117:BQD262185 BZZ262117:BZZ262185 CJV262117:CJV262185 CTR262117:CTR262185 DDN262117:DDN262185 DNJ262117:DNJ262185 DXF262117:DXF262185 EHB262117:EHB262185 EQX262117:EQX262185 FAT262117:FAT262185 FKP262117:FKP262185 FUL262117:FUL262185 GEH262117:GEH262185 GOD262117:GOD262185 GXZ262117:GXZ262185 HHV262117:HHV262185 HRR262117:HRR262185 IBN262117:IBN262185 ILJ262117:ILJ262185 IVF262117:IVF262185 JFB262117:JFB262185 JOX262117:JOX262185 JYT262117:JYT262185 KIP262117:KIP262185 KSL262117:KSL262185 LCH262117:LCH262185 LMD262117:LMD262185 LVZ262117:LVZ262185 MFV262117:MFV262185 MPR262117:MPR262185 MZN262117:MZN262185 NJJ262117:NJJ262185 NTF262117:NTF262185 ODB262117:ODB262185 OMX262117:OMX262185 OWT262117:OWT262185 PGP262117:PGP262185 PQL262117:PQL262185 QAH262117:QAH262185 QKD262117:QKD262185 QTZ262117:QTZ262185 RDV262117:RDV262185 RNR262117:RNR262185 RXN262117:RXN262185 SHJ262117:SHJ262185 SRF262117:SRF262185 TBB262117:TBB262185 TKX262117:TKX262185 TUT262117:TUT262185 UEP262117:UEP262185 UOL262117:UOL262185 UYH262117:UYH262185 VID262117:VID262185 VRZ262117:VRZ262185 WBV262117:WBV262185 WLR262117:WLR262185 WVN262117:WVN262185 F327653:F327721 JB327653:JB327721 SX327653:SX327721 ACT327653:ACT327721 AMP327653:AMP327721 AWL327653:AWL327721 BGH327653:BGH327721 BQD327653:BQD327721 BZZ327653:BZZ327721 CJV327653:CJV327721 CTR327653:CTR327721 DDN327653:DDN327721 DNJ327653:DNJ327721 DXF327653:DXF327721 EHB327653:EHB327721 EQX327653:EQX327721 FAT327653:FAT327721 FKP327653:FKP327721 FUL327653:FUL327721 GEH327653:GEH327721 GOD327653:GOD327721 GXZ327653:GXZ327721 HHV327653:HHV327721 HRR327653:HRR327721 IBN327653:IBN327721 ILJ327653:ILJ327721 IVF327653:IVF327721 JFB327653:JFB327721 JOX327653:JOX327721 JYT327653:JYT327721 KIP327653:KIP327721 KSL327653:KSL327721 LCH327653:LCH327721 LMD327653:LMD327721 LVZ327653:LVZ327721 MFV327653:MFV327721 MPR327653:MPR327721 MZN327653:MZN327721 NJJ327653:NJJ327721 NTF327653:NTF327721 ODB327653:ODB327721 OMX327653:OMX327721 OWT327653:OWT327721 PGP327653:PGP327721 PQL327653:PQL327721 QAH327653:QAH327721 QKD327653:QKD327721 QTZ327653:QTZ327721 RDV327653:RDV327721 RNR327653:RNR327721 RXN327653:RXN327721 SHJ327653:SHJ327721 SRF327653:SRF327721 TBB327653:TBB327721 TKX327653:TKX327721 TUT327653:TUT327721 UEP327653:UEP327721 UOL327653:UOL327721 UYH327653:UYH327721 VID327653:VID327721 VRZ327653:VRZ327721 WBV327653:WBV327721 WLR327653:WLR327721 WVN327653:WVN327721 F393189:F393257 JB393189:JB393257 SX393189:SX393257 ACT393189:ACT393257 AMP393189:AMP393257 AWL393189:AWL393257 BGH393189:BGH393257 BQD393189:BQD393257 BZZ393189:BZZ393257 CJV393189:CJV393257 CTR393189:CTR393257 DDN393189:DDN393257 DNJ393189:DNJ393257 DXF393189:DXF393257 EHB393189:EHB393257 EQX393189:EQX393257 FAT393189:FAT393257 FKP393189:FKP393257 FUL393189:FUL393257 GEH393189:GEH393257 GOD393189:GOD393257 GXZ393189:GXZ393257 HHV393189:HHV393257 HRR393189:HRR393257 IBN393189:IBN393257 ILJ393189:ILJ393257 IVF393189:IVF393257 JFB393189:JFB393257 JOX393189:JOX393257 JYT393189:JYT393257 KIP393189:KIP393257 KSL393189:KSL393257 LCH393189:LCH393257 LMD393189:LMD393257 LVZ393189:LVZ393257 MFV393189:MFV393257 MPR393189:MPR393257 MZN393189:MZN393257 NJJ393189:NJJ393257 NTF393189:NTF393257 ODB393189:ODB393257 OMX393189:OMX393257 OWT393189:OWT393257 PGP393189:PGP393257 PQL393189:PQL393257 QAH393189:QAH393257 QKD393189:QKD393257 QTZ393189:QTZ393257 RDV393189:RDV393257 RNR393189:RNR393257 RXN393189:RXN393257 SHJ393189:SHJ393257 SRF393189:SRF393257 TBB393189:TBB393257 TKX393189:TKX393257 TUT393189:TUT393257 UEP393189:UEP393257 UOL393189:UOL393257 UYH393189:UYH393257 VID393189:VID393257 VRZ393189:VRZ393257 WBV393189:WBV393257 WLR393189:WLR393257 WVN393189:WVN393257 F458725:F458793 JB458725:JB458793 SX458725:SX458793 ACT458725:ACT458793 AMP458725:AMP458793 AWL458725:AWL458793 BGH458725:BGH458793 BQD458725:BQD458793 BZZ458725:BZZ458793 CJV458725:CJV458793 CTR458725:CTR458793 DDN458725:DDN458793 DNJ458725:DNJ458793 DXF458725:DXF458793 EHB458725:EHB458793 EQX458725:EQX458793 FAT458725:FAT458793 FKP458725:FKP458793 FUL458725:FUL458793 GEH458725:GEH458793 GOD458725:GOD458793 GXZ458725:GXZ458793 HHV458725:HHV458793 HRR458725:HRR458793 IBN458725:IBN458793 ILJ458725:ILJ458793 IVF458725:IVF458793 JFB458725:JFB458793 JOX458725:JOX458793 JYT458725:JYT458793 KIP458725:KIP458793 KSL458725:KSL458793 LCH458725:LCH458793 LMD458725:LMD458793 LVZ458725:LVZ458793 MFV458725:MFV458793 MPR458725:MPR458793 MZN458725:MZN458793 NJJ458725:NJJ458793 NTF458725:NTF458793 ODB458725:ODB458793 OMX458725:OMX458793 OWT458725:OWT458793 PGP458725:PGP458793 PQL458725:PQL458793 QAH458725:QAH458793 QKD458725:QKD458793 QTZ458725:QTZ458793 RDV458725:RDV458793 RNR458725:RNR458793 RXN458725:RXN458793 SHJ458725:SHJ458793 SRF458725:SRF458793 TBB458725:TBB458793 TKX458725:TKX458793 TUT458725:TUT458793 UEP458725:UEP458793 UOL458725:UOL458793 UYH458725:UYH458793 VID458725:VID458793 VRZ458725:VRZ458793 WBV458725:WBV458793 WLR458725:WLR458793 WVN458725:WVN458793 F524261:F524329 JB524261:JB524329 SX524261:SX524329 ACT524261:ACT524329 AMP524261:AMP524329 AWL524261:AWL524329 BGH524261:BGH524329 BQD524261:BQD524329 BZZ524261:BZZ524329 CJV524261:CJV524329 CTR524261:CTR524329 DDN524261:DDN524329 DNJ524261:DNJ524329 DXF524261:DXF524329 EHB524261:EHB524329 EQX524261:EQX524329 FAT524261:FAT524329 FKP524261:FKP524329 FUL524261:FUL524329 GEH524261:GEH524329 GOD524261:GOD524329 GXZ524261:GXZ524329 HHV524261:HHV524329 HRR524261:HRR524329 IBN524261:IBN524329 ILJ524261:ILJ524329 IVF524261:IVF524329 JFB524261:JFB524329 JOX524261:JOX524329 JYT524261:JYT524329 KIP524261:KIP524329 KSL524261:KSL524329 LCH524261:LCH524329 LMD524261:LMD524329 LVZ524261:LVZ524329 MFV524261:MFV524329 MPR524261:MPR524329 MZN524261:MZN524329 NJJ524261:NJJ524329 NTF524261:NTF524329 ODB524261:ODB524329 OMX524261:OMX524329 OWT524261:OWT524329 PGP524261:PGP524329 PQL524261:PQL524329 QAH524261:QAH524329 QKD524261:QKD524329 QTZ524261:QTZ524329 RDV524261:RDV524329 RNR524261:RNR524329 RXN524261:RXN524329 SHJ524261:SHJ524329 SRF524261:SRF524329 TBB524261:TBB524329 TKX524261:TKX524329 TUT524261:TUT524329 UEP524261:UEP524329 UOL524261:UOL524329 UYH524261:UYH524329 VID524261:VID524329 VRZ524261:VRZ524329 WBV524261:WBV524329 WLR524261:WLR524329 WVN524261:WVN524329 F589797:F589865 JB589797:JB589865 SX589797:SX589865 ACT589797:ACT589865 AMP589797:AMP589865 AWL589797:AWL589865 BGH589797:BGH589865 BQD589797:BQD589865 BZZ589797:BZZ589865 CJV589797:CJV589865 CTR589797:CTR589865 DDN589797:DDN589865 DNJ589797:DNJ589865 DXF589797:DXF589865 EHB589797:EHB589865 EQX589797:EQX589865 FAT589797:FAT589865 FKP589797:FKP589865 FUL589797:FUL589865 GEH589797:GEH589865 GOD589797:GOD589865 GXZ589797:GXZ589865 HHV589797:HHV589865 HRR589797:HRR589865 IBN589797:IBN589865 ILJ589797:ILJ589865 IVF589797:IVF589865 JFB589797:JFB589865 JOX589797:JOX589865 JYT589797:JYT589865 KIP589797:KIP589865 KSL589797:KSL589865 LCH589797:LCH589865 LMD589797:LMD589865 LVZ589797:LVZ589865 MFV589797:MFV589865 MPR589797:MPR589865 MZN589797:MZN589865 NJJ589797:NJJ589865 NTF589797:NTF589865 ODB589797:ODB589865 OMX589797:OMX589865 OWT589797:OWT589865 PGP589797:PGP589865 PQL589797:PQL589865 QAH589797:QAH589865 QKD589797:QKD589865 QTZ589797:QTZ589865 RDV589797:RDV589865 RNR589797:RNR589865 RXN589797:RXN589865 SHJ589797:SHJ589865 SRF589797:SRF589865 TBB589797:TBB589865 TKX589797:TKX589865 TUT589797:TUT589865 UEP589797:UEP589865 UOL589797:UOL589865 UYH589797:UYH589865 VID589797:VID589865 VRZ589797:VRZ589865 WBV589797:WBV589865 WLR589797:WLR589865 WVN589797:WVN589865 F655333:F655401 JB655333:JB655401 SX655333:SX655401 ACT655333:ACT655401 AMP655333:AMP655401 AWL655333:AWL655401 BGH655333:BGH655401 BQD655333:BQD655401 BZZ655333:BZZ655401 CJV655333:CJV655401 CTR655333:CTR655401 DDN655333:DDN655401 DNJ655333:DNJ655401 DXF655333:DXF655401 EHB655333:EHB655401 EQX655333:EQX655401 FAT655333:FAT655401 FKP655333:FKP655401 FUL655333:FUL655401 GEH655333:GEH655401 GOD655333:GOD655401 GXZ655333:GXZ655401 HHV655333:HHV655401 HRR655333:HRR655401 IBN655333:IBN655401 ILJ655333:ILJ655401 IVF655333:IVF655401 JFB655333:JFB655401 JOX655333:JOX655401 JYT655333:JYT655401 KIP655333:KIP655401 KSL655333:KSL655401 LCH655333:LCH655401 LMD655333:LMD655401 LVZ655333:LVZ655401 MFV655333:MFV655401 MPR655333:MPR655401 MZN655333:MZN655401 NJJ655333:NJJ655401 NTF655333:NTF655401 ODB655333:ODB655401 OMX655333:OMX655401 OWT655333:OWT655401 PGP655333:PGP655401 PQL655333:PQL655401 QAH655333:QAH655401 QKD655333:QKD655401 QTZ655333:QTZ655401 RDV655333:RDV655401 RNR655333:RNR655401 RXN655333:RXN655401 SHJ655333:SHJ655401 SRF655333:SRF655401 TBB655333:TBB655401 TKX655333:TKX655401 TUT655333:TUT655401 UEP655333:UEP655401 UOL655333:UOL655401 UYH655333:UYH655401 VID655333:VID655401 VRZ655333:VRZ655401 WBV655333:WBV655401 WLR655333:WLR655401 WVN655333:WVN655401 F720869:F720937 JB720869:JB720937 SX720869:SX720937 ACT720869:ACT720937 AMP720869:AMP720937 AWL720869:AWL720937 BGH720869:BGH720937 BQD720869:BQD720937 BZZ720869:BZZ720937 CJV720869:CJV720937 CTR720869:CTR720937 DDN720869:DDN720937 DNJ720869:DNJ720937 DXF720869:DXF720937 EHB720869:EHB720937 EQX720869:EQX720937 FAT720869:FAT720937 FKP720869:FKP720937 FUL720869:FUL720937 GEH720869:GEH720937 GOD720869:GOD720937 GXZ720869:GXZ720937 HHV720869:HHV720937 HRR720869:HRR720937 IBN720869:IBN720937 ILJ720869:ILJ720937 IVF720869:IVF720937 JFB720869:JFB720937 JOX720869:JOX720937 JYT720869:JYT720937 KIP720869:KIP720937 KSL720869:KSL720937 LCH720869:LCH720937 LMD720869:LMD720937 LVZ720869:LVZ720937 MFV720869:MFV720937 MPR720869:MPR720937 MZN720869:MZN720937 NJJ720869:NJJ720937 NTF720869:NTF720937 ODB720869:ODB720937 OMX720869:OMX720937 OWT720869:OWT720937 PGP720869:PGP720937 PQL720869:PQL720937 QAH720869:QAH720937 QKD720869:QKD720937 QTZ720869:QTZ720937 RDV720869:RDV720937 RNR720869:RNR720937 RXN720869:RXN720937 SHJ720869:SHJ720937 SRF720869:SRF720937 TBB720869:TBB720937 TKX720869:TKX720937 TUT720869:TUT720937 UEP720869:UEP720937 UOL720869:UOL720937 UYH720869:UYH720937 VID720869:VID720937 VRZ720869:VRZ720937 WBV720869:WBV720937 WLR720869:WLR720937 WVN720869:WVN720937 F786405:F786473 JB786405:JB786473 SX786405:SX786473 ACT786405:ACT786473 AMP786405:AMP786473 AWL786405:AWL786473 BGH786405:BGH786473 BQD786405:BQD786473 BZZ786405:BZZ786473 CJV786405:CJV786473 CTR786405:CTR786473 DDN786405:DDN786473 DNJ786405:DNJ786473 DXF786405:DXF786473 EHB786405:EHB786473 EQX786405:EQX786473 FAT786405:FAT786473 FKP786405:FKP786473 FUL786405:FUL786473 GEH786405:GEH786473 GOD786405:GOD786473 GXZ786405:GXZ786473 HHV786405:HHV786473 HRR786405:HRR786473 IBN786405:IBN786473 ILJ786405:ILJ786473 IVF786405:IVF786473 JFB786405:JFB786473 JOX786405:JOX786473 JYT786405:JYT786473 KIP786405:KIP786473 KSL786405:KSL786473 LCH786405:LCH786473 LMD786405:LMD786473 LVZ786405:LVZ786473 MFV786405:MFV786473 MPR786405:MPR786473 MZN786405:MZN786473 NJJ786405:NJJ786473 NTF786405:NTF786473 ODB786405:ODB786473 OMX786405:OMX786473 OWT786405:OWT786473 PGP786405:PGP786473 PQL786405:PQL786473 QAH786405:QAH786473 QKD786405:QKD786473 QTZ786405:QTZ786473 RDV786405:RDV786473 RNR786405:RNR786473 RXN786405:RXN786473 SHJ786405:SHJ786473 SRF786405:SRF786473 TBB786405:TBB786473 TKX786405:TKX786473 TUT786405:TUT786473 UEP786405:UEP786473 UOL786405:UOL786473 UYH786405:UYH786473 VID786405:VID786473 VRZ786405:VRZ786473 WBV786405:WBV786473 WLR786405:WLR786473 WVN786405:WVN786473 F851941:F852009 JB851941:JB852009 SX851941:SX852009 ACT851941:ACT852009 AMP851941:AMP852009 AWL851941:AWL852009 BGH851941:BGH852009 BQD851941:BQD852009 BZZ851941:BZZ852009 CJV851941:CJV852009 CTR851941:CTR852009 DDN851941:DDN852009 DNJ851941:DNJ852009 DXF851941:DXF852009 EHB851941:EHB852009 EQX851941:EQX852009 FAT851941:FAT852009 FKP851941:FKP852009 FUL851941:FUL852009 GEH851941:GEH852009 GOD851941:GOD852009 GXZ851941:GXZ852009 HHV851941:HHV852009 HRR851941:HRR852009 IBN851941:IBN852009 ILJ851941:ILJ852009 IVF851941:IVF852009 JFB851941:JFB852009 JOX851941:JOX852009 JYT851941:JYT852009 KIP851941:KIP852009 KSL851941:KSL852009 LCH851941:LCH852009 LMD851941:LMD852009 LVZ851941:LVZ852009 MFV851941:MFV852009 MPR851941:MPR852009 MZN851941:MZN852009 NJJ851941:NJJ852009 NTF851941:NTF852009 ODB851941:ODB852009 OMX851941:OMX852009 OWT851941:OWT852009 PGP851941:PGP852009 PQL851941:PQL852009 QAH851941:QAH852009 QKD851941:QKD852009 QTZ851941:QTZ852009 RDV851941:RDV852009 RNR851941:RNR852009 RXN851941:RXN852009 SHJ851941:SHJ852009 SRF851941:SRF852009 TBB851941:TBB852009 TKX851941:TKX852009 TUT851941:TUT852009 UEP851941:UEP852009 UOL851941:UOL852009 UYH851941:UYH852009 VID851941:VID852009 VRZ851941:VRZ852009 WBV851941:WBV852009 WLR851941:WLR852009 WVN851941:WVN852009 F917477:F917545 JB917477:JB917545 SX917477:SX917545 ACT917477:ACT917545 AMP917477:AMP917545 AWL917477:AWL917545 BGH917477:BGH917545 BQD917477:BQD917545 BZZ917477:BZZ917545 CJV917477:CJV917545 CTR917477:CTR917545 DDN917477:DDN917545 DNJ917477:DNJ917545 DXF917477:DXF917545 EHB917477:EHB917545 EQX917477:EQX917545 FAT917477:FAT917545 FKP917477:FKP917545 FUL917477:FUL917545 GEH917477:GEH917545 GOD917477:GOD917545 GXZ917477:GXZ917545 HHV917477:HHV917545 HRR917477:HRR917545 IBN917477:IBN917545 ILJ917477:ILJ917545 IVF917477:IVF917545 JFB917477:JFB917545 JOX917477:JOX917545 JYT917477:JYT917545 KIP917477:KIP917545 KSL917477:KSL917545 LCH917477:LCH917545 LMD917477:LMD917545 LVZ917477:LVZ917545 MFV917477:MFV917545 MPR917477:MPR917545 MZN917477:MZN917545 NJJ917477:NJJ917545 NTF917477:NTF917545 ODB917477:ODB917545 OMX917477:OMX917545 OWT917477:OWT917545 PGP917477:PGP917545 PQL917477:PQL917545 QAH917477:QAH917545 QKD917477:QKD917545 QTZ917477:QTZ917545 RDV917477:RDV917545 RNR917477:RNR917545 RXN917477:RXN917545 SHJ917477:SHJ917545 SRF917477:SRF917545 TBB917477:TBB917545 TKX917477:TKX917545 TUT917477:TUT917545 UEP917477:UEP917545 UOL917477:UOL917545 UYH917477:UYH917545 VID917477:VID917545 VRZ917477:VRZ917545 WBV917477:WBV917545 WLR917477:WLR917545 WVN917477:WVN917545 F983013:F983081 JB983013:JB983081 SX983013:SX983081 ACT983013:ACT983081 AMP983013:AMP983081 AWL983013:AWL983081 BGH983013:BGH983081 BQD983013:BQD983081 BZZ983013:BZZ983081 CJV983013:CJV983081 CTR983013:CTR983081 DDN983013:DDN983081 DNJ983013:DNJ983081 DXF983013:DXF983081 EHB983013:EHB983081 EQX983013:EQX983081 FAT983013:FAT983081 FKP983013:FKP983081 FUL983013:FUL983081 GEH983013:GEH983081 GOD983013:GOD983081 GXZ983013:GXZ983081 HHV983013:HHV983081 HRR983013:HRR983081 IBN983013:IBN983081 ILJ983013:ILJ983081 IVF983013:IVF983081 JFB983013:JFB983081 JOX983013:JOX983081 JYT983013:JYT983081 KIP983013:KIP983081 KSL983013:KSL983081 LCH983013:LCH983081 LMD983013:LMD983081 LVZ983013:LVZ983081 MFV983013:MFV983081 MPR983013:MPR983081 MZN983013:MZN983081 NJJ983013:NJJ983081 NTF983013:NTF983081 ODB983013:ODB983081 OMX983013:OMX983081 OWT983013:OWT983081 PGP983013:PGP983081 PQL983013:PQL983081 QAH983013:QAH983081 QKD983013:QKD983081 QTZ983013:QTZ983081 RDV983013:RDV983081 RNR983013:RNR983081 RXN983013:RXN983081 SHJ983013:SHJ983081 SRF983013:SRF983081 TBB983013:TBB983081 TKX983013:TKX983081 TUT983013:TUT983081 UEP983013:UEP983081 UOL983013:UOL983081 UYH983013:UYH983081 VID983013:VID983081 VRZ983013:VRZ983081 WBV983013:WBV983081 WLR983013:WLR983081 F6:F41 JB6:JB41 SX6:SX41 ACT6:ACT41 AMP6:AMP41 AWL6:AWL41 BGH6:BGH41 BQD6:BQD41 BZZ6:BZZ41 CJV6:CJV41 CTR6:CTR41 DDN6:DDN41 DNJ6:DNJ41 DXF6:DXF41 EHB6:EHB41 EQX6:EQX41 FAT6:FAT41 FKP6:FKP41 FUL6:FUL41 GEH6:GEH41 GOD6:GOD41 GXZ6:GXZ41 HHV6:HHV41 HRR6:HRR41 IBN6:IBN41 ILJ6:ILJ41 IVF6:IVF41 JFB6:JFB41 JOX6:JOX41 JYT6:JYT41 KIP6:KIP41 KSL6:KSL41 LCH6:LCH41 LMD6:LMD41 LVZ6:LVZ41 MFV6:MFV41 MPR6:MPR41 MZN6:MZN41 NJJ6:NJJ41 NTF6:NTF41 ODB6:ODB41 OMX6:OMX41 OWT6:OWT41 PGP6:PGP41 PQL6:PQL41 QAH6:QAH41 QKD6:QKD41 QTZ6:QTZ41 RDV6:RDV41 RNR6:RNR41 RXN6:RXN41 SHJ6:SHJ41 SRF6:SRF41 TBB6:TBB41 TKX6:TKX41 TUT6:TUT41 UEP6:UEP41 UOL6:UOL41 UYH6:UYH41 VID6:VID41 VRZ6:VRZ41 WBV6:WBV41 WLR6:WLR41 WVN6:WVN41">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ON_Deposits</vt:lpstr>
      <vt:lpstr>ON_FRAs</vt:lpstr>
      <vt:lpstr>ON_Swaps</vt:lpstr>
      <vt:lpstr>Accuracy</vt:lpstr>
      <vt:lpstr>Calendar</vt:lpstr>
      <vt:lpstr>Currency</vt:lpstr>
      <vt:lpstr>DayCounter</vt:lpstr>
      <vt:lpstr>DepoInclusionCriteria</vt:lpstr>
      <vt:lpstr>Discounting</vt:lpstr>
      <vt:lpstr>Discounting2</vt:lpstr>
      <vt:lpstr>ON_Swaps!DiscountingCurve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2013-12-10T20:51:38Z</dcterms:created>
  <dcterms:modified xsi:type="dcterms:W3CDTF">2014-03-26T14:08:19Z</dcterms:modified>
</cp:coreProperties>
</file>