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29040" windowHeight="9660" activeTab="2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definedNames>
    <definedName name="Accuracy">'General Settings'!$D$19</definedName>
    <definedName name="BondBasisDayCounter">'General Settings'!$I$15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Settings'!$I$13</definedName>
    <definedName name="Discounting2">'General Settings'!$I$14</definedName>
    <definedName name="DiscountingCurve" localSheetId="4">Swaps!#REF!</definedName>
    <definedName name="FamilyName">'General Settings'!$I$11</definedName>
    <definedName name="FileOverwrite">'General Settings'!$I$6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Settings'!$I$16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Settings'!$I$12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Settings'!$I$5</definedName>
    <definedName name="Serialize">'General Settings'!$I$4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3" l="1"/>
  <c r="D16" i="3" l="1"/>
  <c r="K4" i="8"/>
  <c r="J2" i="8" l="1"/>
  <c r="K2" i="8" s="1"/>
  <c r="H6" i="8"/>
  <c r="J6" i="8" l="1"/>
  <c r="H7" i="8"/>
  <c r="H9" i="8"/>
  <c r="H10" i="8"/>
  <c r="H11" i="8"/>
  <c r="H12" i="8"/>
  <c r="H13" i="8"/>
  <c r="H14" i="8"/>
  <c r="H15" i="8"/>
  <c r="H16" i="8"/>
  <c r="H17" i="8"/>
  <c r="H19" i="8"/>
  <c r="H20" i="8"/>
  <c r="H21" i="8"/>
  <c r="H24" i="8"/>
  <c r="H25" i="8"/>
  <c r="H26" i="8"/>
  <c r="H27" i="8"/>
  <c r="H28" i="8"/>
  <c r="K6" i="8"/>
  <c r="L4" i="8"/>
  <c r="A11" i="2" l="1"/>
  <c r="J17" i="8"/>
  <c r="J18" i="8"/>
  <c r="J15" i="8"/>
  <c r="J19" i="8"/>
  <c r="J25" i="8"/>
  <c r="J27" i="8"/>
  <c r="J7" i="8"/>
  <c r="J8" i="8"/>
  <c r="J24" i="8"/>
  <c r="J13" i="8"/>
  <c r="J23" i="8"/>
  <c r="J11" i="8"/>
  <c r="J21" i="8"/>
  <c r="J12" i="8"/>
  <c r="J9" i="8"/>
  <c r="J16" i="8"/>
  <c r="H8" i="8"/>
  <c r="H23" i="8"/>
  <c r="J26" i="8"/>
  <c r="J22" i="8"/>
  <c r="J10" i="8"/>
  <c r="H18" i="8"/>
  <c r="H22" i="8"/>
  <c r="J14" i="8"/>
  <c r="J20" i="8"/>
  <c r="J28" i="8"/>
  <c r="K28" i="8"/>
  <c r="K17" i="8"/>
  <c r="K21" i="8"/>
  <c r="K10" i="8"/>
  <c r="K23" i="8"/>
  <c r="K18" i="8"/>
  <c r="K15" i="8"/>
  <c r="K8" i="8"/>
  <c r="K16" i="8"/>
  <c r="K22" i="8"/>
  <c r="L6" i="8"/>
  <c r="K25" i="8"/>
  <c r="K20" i="8"/>
  <c r="B11" i="2"/>
  <c r="K9" i="8"/>
  <c r="K12" i="8"/>
  <c r="K27" i="8"/>
  <c r="K11" i="8"/>
  <c r="K14" i="8"/>
  <c r="K7" i="8"/>
  <c r="K24" i="8"/>
  <c r="K13" i="8"/>
  <c r="K19" i="8"/>
  <c r="K2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D3" i="6"/>
  <c r="K3" i="8"/>
  <c r="B19" i="2"/>
  <c r="L19" i="8"/>
  <c r="L13" i="8"/>
  <c r="B33" i="2"/>
  <c r="L14" i="8"/>
  <c r="B15" i="2"/>
  <c r="L18" i="8"/>
  <c r="B24" i="2"/>
  <c r="B25" i="2"/>
  <c r="L15" i="8"/>
  <c r="B17" i="2"/>
  <c r="L26" i="8"/>
  <c r="L25" i="8"/>
  <c r="B28" i="2"/>
  <c r="L9" i="8"/>
  <c r="B31" i="2"/>
  <c r="B14" i="2"/>
  <c r="L8" i="8"/>
  <c r="B23" i="2"/>
  <c r="B12" i="2"/>
  <c r="L28" i="8"/>
  <c r="B27" i="2"/>
  <c r="L24" i="8"/>
  <c r="L12" i="8"/>
  <c r="B29" i="2"/>
  <c r="L22" i="8"/>
  <c r="L10" i="8"/>
  <c r="E3" i="6"/>
  <c r="L16" i="8"/>
  <c r="B32" i="2"/>
  <c r="B20" i="2"/>
  <c r="L11" i="8"/>
  <c r="B21" i="2"/>
  <c r="L20" i="8"/>
  <c r="L21" i="8"/>
  <c r="B30" i="2"/>
  <c r="L17" i="8"/>
  <c r="L23" i="8"/>
  <c r="B22" i="2"/>
  <c r="L7" i="8"/>
  <c r="B18" i="2"/>
  <c r="B26" i="2"/>
  <c r="L27" i="8"/>
  <c r="B13" i="2"/>
  <c r="B16" i="2"/>
  <c r="C4" i="6" l="1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E2" i="6"/>
  <c r="E7" i="6"/>
  <c r="E4" i="6"/>
  <c r="E9" i="6"/>
  <c r="E6" i="6"/>
  <c r="L3" i="8"/>
  <c r="E8" i="6"/>
  <c r="E10" i="6"/>
  <c r="E11" i="6"/>
  <c r="E5" i="6"/>
  <c r="A8" i="2" l="1"/>
  <c r="A5" i="2"/>
  <c r="A10" i="2"/>
  <c r="A9" i="2"/>
  <c r="A4" i="2"/>
  <c r="A6" i="2"/>
  <c r="A7" i="2"/>
  <c r="A3" i="2"/>
  <c r="A2" i="2"/>
  <c r="D9" i="3"/>
  <c r="D19" i="3"/>
  <c r="I17" i="2"/>
  <c r="F5" i="6"/>
  <c r="H28" i="2"/>
  <c r="C6" i="2"/>
  <c r="B6" i="2"/>
  <c r="I2" i="2"/>
  <c r="I9" i="2"/>
  <c r="F9" i="6"/>
  <c r="I3" i="2"/>
  <c r="C3" i="2"/>
  <c r="C24" i="2"/>
  <c r="F8" i="6"/>
  <c r="D26" i="2"/>
  <c r="C28" i="2"/>
  <c r="F10" i="6"/>
  <c r="H12" i="2"/>
  <c r="H26" i="2"/>
  <c r="I24" i="2"/>
  <c r="C10" i="2"/>
  <c r="C5" i="2"/>
  <c r="C26" i="2"/>
  <c r="H8" i="2"/>
  <c r="H10" i="2"/>
  <c r="B10" i="2"/>
  <c r="H15" i="2"/>
  <c r="C12" i="2"/>
  <c r="C7" i="2"/>
  <c r="B3" i="2"/>
  <c r="D17" i="2"/>
  <c r="I7" i="2"/>
  <c r="C25" i="2"/>
  <c r="C4" i="2"/>
  <c r="H5" i="2"/>
  <c r="H6" i="2"/>
  <c r="F2" i="6"/>
  <c r="F4" i="6"/>
  <c r="H3" i="2"/>
  <c r="F3" i="6"/>
  <c r="B8" i="2"/>
  <c r="C17" i="2"/>
  <c r="I26" i="2"/>
  <c r="I25" i="2"/>
  <c r="D25" i="2"/>
  <c r="H4" i="2"/>
  <c r="B7" i="2"/>
  <c r="F6" i="6"/>
  <c r="I6" i="2"/>
  <c r="B1" i="3"/>
  <c r="H2" i="2"/>
  <c r="B4" i="2"/>
  <c r="I5" i="2"/>
  <c r="C15" i="2"/>
  <c r="I4" i="2"/>
  <c r="D28" i="2"/>
  <c r="C8" i="2"/>
  <c r="B9" i="2"/>
  <c r="F11" i="6"/>
  <c r="I28" i="2"/>
  <c r="F7" i="6"/>
  <c r="I10" i="2"/>
  <c r="B5" i="2"/>
  <c r="H9" i="2"/>
  <c r="D24" i="2"/>
  <c r="I12" i="2"/>
  <c r="C9" i="2"/>
  <c r="D12" i="2"/>
  <c r="D15" i="2"/>
  <c r="H25" i="2"/>
  <c r="I8" i="2"/>
  <c r="B2" i="2"/>
  <c r="H24" i="2"/>
  <c r="I15" i="2"/>
  <c r="C2" i="2"/>
  <c r="H17" i="2"/>
  <c r="H7" i="2"/>
  <c r="E12" i="2" l="1"/>
  <c r="E26" i="2"/>
  <c r="E15" i="2"/>
  <c r="E28" i="2"/>
  <c r="E24" i="2"/>
  <c r="E25" i="2"/>
  <c r="E17" i="2"/>
  <c r="H13" i="2"/>
  <c r="D21" i="2"/>
  <c r="I33" i="2"/>
  <c r="I30" i="2"/>
  <c r="D16" i="2"/>
  <c r="C33" i="2"/>
  <c r="H21" i="2"/>
  <c r="D18" i="2"/>
  <c r="I31" i="2"/>
  <c r="H31" i="2"/>
  <c r="C23" i="2"/>
  <c r="I27" i="2"/>
  <c r="H18" i="2"/>
  <c r="D31" i="2"/>
  <c r="C11" i="2"/>
  <c r="D19" i="2"/>
  <c r="H20" i="2"/>
  <c r="H19" i="2"/>
  <c r="D32" i="2"/>
  <c r="H30" i="2"/>
  <c r="I32" i="2"/>
  <c r="C30" i="2"/>
  <c r="H11" i="2"/>
  <c r="C19" i="2"/>
  <c r="C20" i="2"/>
  <c r="C22" i="2"/>
  <c r="I11" i="2"/>
  <c r="H23" i="2"/>
  <c r="H27" i="2"/>
  <c r="I23" i="2"/>
  <c r="D13" i="2"/>
  <c r="D11" i="2"/>
  <c r="C13" i="2"/>
  <c r="I18" i="2"/>
  <c r="C14" i="2"/>
  <c r="I22" i="2"/>
  <c r="D23" i="2"/>
  <c r="D27" i="2"/>
  <c r="I16" i="2"/>
  <c r="I14" i="2"/>
  <c r="C31" i="2"/>
  <c r="I19" i="2"/>
  <c r="C18" i="2"/>
  <c r="H29" i="2"/>
  <c r="H32" i="2"/>
  <c r="D20" i="2"/>
  <c r="H22" i="2"/>
  <c r="D33" i="2"/>
  <c r="C32" i="2"/>
  <c r="I29" i="2"/>
  <c r="D14" i="2"/>
  <c r="H33" i="2"/>
  <c r="C21" i="2"/>
  <c r="C29" i="2"/>
  <c r="C27" i="2"/>
  <c r="H16" i="2"/>
  <c r="D30" i="2"/>
  <c r="I20" i="2"/>
  <c r="D29" i="2"/>
  <c r="C16" i="2"/>
  <c r="H14" i="2"/>
  <c r="I13" i="2"/>
  <c r="D22" i="2"/>
  <c r="I21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a="1"/>
  <c r="D114" i="4" l="1"/>
  <c r="D3" i="4"/>
  <c r="D12" i="4"/>
  <c r="D121" i="4"/>
  <c r="D54" i="4"/>
  <c r="D124" i="4"/>
  <c r="D71" i="4"/>
  <c r="D13" i="4"/>
  <c r="D94" i="4"/>
  <c r="D95" i="4"/>
  <c r="D58" i="4"/>
  <c r="D9" i="4"/>
  <c r="D75" i="4"/>
  <c r="D21" i="4"/>
  <c r="D89" i="4"/>
  <c r="D2" i="4"/>
  <c r="D8" i="4"/>
  <c r="D19" i="4"/>
  <c r="D40" i="4"/>
  <c r="D15" i="4"/>
  <c r="D70" i="4"/>
  <c r="D37" i="4"/>
  <c r="D87" i="4"/>
  <c r="D41" i="4"/>
  <c r="D126" i="4"/>
  <c r="D4" i="4"/>
  <c r="D74" i="4"/>
  <c r="D45" i="4"/>
  <c r="D91" i="4"/>
  <c r="D49" i="4"/>
  <c r="D47" i="4"/>
  <c r="D18" i="4"/>
  <c r="D116" i="4"/>
  <c r="D99" i="4"/>
  <c r="D111" i="4"/>
  <c r="D118" i="4"/>
  <c r="D39" i="4"/>
  <c r="D69" i="4"/>
  <c r="D53" i="4"/>
  <c r="D26" i="4"/>
  <c r="D81" i="4"/>
  <c r="D24" i="4"/>
  <c r="D68" i="4"/>
  <c r="D101" i="4"/>
  <c r="D119" i="4"/>
  <c r="D63" i="4"/>
  <c r="D27" i="4"/>
  <c r="D32" i="4"/>
  <c r="D82" i="4"/>
  <c r="D46" i="4"/>
  <c r="D77" i="4"/>
  <c r="D34" i="4"/>
  <c r="D29" i="4"/>
  <c r="D115" i="4"/>
  <c r="D92" i="4"/>
  <c r="D16" i="4"/>
  <c r="D55" i="4"/>
  <c r="D97" i="4"/>
  <c r="D125" i="4"/>
  <c r="D42" i="4"/>
  <c r="D117" i="4"/>
  <c r="D56" i="4"/>
  <c r="D17" i="4"/>
  <c r="D66" i="4"/>
  <c r="D6" i="4"/>
  <c r="D88" i="4"/>
  <c r="D30" i="4"/>
  <c r="D106" i="4"/>
  <c r="D112" i="4"/>
  <c r="D5" i="4"/>
  <c r="D22" i="4"/>
  <c r="D20" i="4"/>
  <c r="D43" i="4"/>
  <c r="D120" i="4"/>
  <c r="D50" i="4"/>
  <c r="D61" i="4"/>
  <c r="D72" i="4"/>
  <c r="D57" i="4"/>
  <c r="D52" i="4"/>
  <c r="D103" i="4"/>
  <c r="D105" i="4"/>
  <c r="D31" i="4"/>
  <c r="D90" i="4"/>
  <c r="D11" i="4"/>
  <c r="D84" i="4"/>
  <c r="D79" i="4"/>
  <c r="D100" i="4"/>
  <c r="D35" i="4"/>
  <c r="D73" i="4"/>
  <c r="D64" i="4"/>
  <c r="D122" i="4"/>
  <c r="D98" i="4"/>
  <c r="D93" i="4"/>
  <c r="D80" i="4"/>
  <c r="D28" i="4"/>
  <c r="D110" i="4"/>
  <c r="D44" i="4"/>
  <c r="D38" i="4"/>
  <c r="D108" i="4"/>
  <c r="D60" i="4"/>
  <c r="D85" i="4"/>
  <c r="D76" i="4"/>
  <c r="D86" i="4"/>
  <c r="D78" i="4"/>
  <c r="D96" i="4"/>
  <c r="D51" i="4"/>
  <c r="D102" i="4"/>
  <c r="D36" i="4"/>
  <c r="D59" i="4"/>
  <c r="D109" i="4"/>
  <c r="D83" i="4"/>
  <c r="D25" i="4"/>
  <c r="D123" i="4"/>
  <c r="D33" i="4"/>
  <c r="D113" i="4"/>
  <c r="D14" i="4"/>
  <c r="D48" i="4"/>
  <c r="D67" i="4"/>
  <c r="D104" i="4"/>
  <c r="D107" i="4"/>
  <c r="D7" i="4"/>
  <c r="D23" i="4"/>
  <c r="D65" i="4"/>
  <c r="D10" i="4"/>
  <c r="D62" i="4"/>
  <c r="I114" i="4"/>
  <c r="H8" i="4"/>
  <c r="E126" i="4"/>
  <c r="I81" i="4"/>
  <c r="G55" i="4"/>
  <c r="E6" i="4"/>
  <c r="F105" i="4"/>
  <c r="H73" i="4"/>
  <c r="F96" i="4"/>
  <c r="G7" i="4"/>
  <c r="I9" i="4"/>
  <c r="G39" i="4"/>
  <c r="G85" i="4"/>
  <c r="H57" i="4"/>
  <c r="I52" i="4"/>
  <c r="G2" i="4"/>
  <c r="H3" i="4"/>
  <c r="I95" i="4"/>
  <c r="G4" i="4"/>
  <c r="G24" i="4"/>
  <c r="H46" i="4"/>
  <c r="F88" i="4"/>
  <c r="I120" i="4"/>
  <c r="F64" i="4"/>
  <c r="F51" i="4"/>
  <c r="F33" i="4"/>
  <c r="F12" i="4"/>
  <c r="F58" i="4"/>
  <c r="G74" i="4"/>
  <c r="G68" i="4"/>
  <c r="E77" i="4"/>
  <c r="F30" i="4"/>
  <c r="E50" i="4"/>
  <c r="H122" i="4"/>
  <c r="I102" i="4"/>
  <c r="F113" i="4"/>
  <c r="F121" i="4"/>
  <c r="H15" i="4"/>
  <c r="F118" i="4"/>
  <c r="I34" i="4"/>
  <c r="H42" i="4"/>
  <c r="I61" i="4"/>
  <c r="E11" i="4"/>
  <c r="F60" i="4"/>
  <c r="G10" i="4"/>
  <c r="H54" i="4"/>
  <c r="F70" i="4"/>
  <c r="G91" i="4"/>
  <c r="I29" i="4"/>
  <c r="E112" i="4"/>
  <c r="F72" i="4"/>
  <c r="E93" i="4"/>
  <c r="G59" i="4"/>
  <c r="E62" i="4"/>
  <c r="E37" i="4"/>
  <c r="G49" i="4"/>
  <c r="F63" i="4"/>
  <c r="E115" i="4"/>
  <c r="F5" i="4"/>
  <c r="I80" i="4"/>
  <c r="F76" i="4"/>
  <c r="G67" i="4"/>
  <c r="E71" i="4"/>
  <c r="I47" i="4"/>
  <c r="E27" i="4"/>
  <c r="E92" i="4"/>
  <c r="E22" i="4"/>
  <c r="E100" i="4"/>
  <c r="I86" i="4"/>
  <c r="G104" i="4"/>
  <c r="H13" i="4"/>
  <c r="G18" i="4"/>
  <c r="I26" i="4"/>
  <c r="G16" i="4"/>
  <c r="E20" i="4"/>
  <c r="I103" i="4"/>
  <c r="G78" i="4"/>
  <c r="G25" i="4"/>
  <c r="F114" i="4"/>
  <c r="F8" i="4"/>
  <c r="E116" i="4"/>
  <c r="H81" i="4"/>
  <c r="F55" i="4"/>
  <c r="I6" i="4"/>
  <c r="E105" i="4"/>
  <c r="H44" i="4"/>
  <c r="G96" i="4"/>
  <c r="H7" i="4"/>
  <c r="F9" i="4"/>
  <c r="F39" i="4"/>
  <c r="F21" i="4"/>
  <c r="F57" i="4"/>
  <c r="H52" i="4"/>
  <c r="H2" i="4"/>
  <c r="G3" i="4"/>
  <c r="I19" i="4"/>
  <c r="E4" i="4"/>
  <c r="F24" i="4"/>
  <c r="F46" i="4"/>
  <c r="I88" i="4"/>
  <c r="H31" i="4"/>
  <c r="H64" i="4"/>
  <c r="I51" i="4"/>
  <c r="I33" i="4"/>
  <c r="H12" i="4"/>
  <c r="H40" i="4"/>
  <c r="I74" i="4"/>
  <c r="I68" i="4"/>
  <c r="I77" i="4"/>
  <c r="E30" i="4"/>
  <c r="E90" i="4"/>
  <c r="G122" i="4"/>
  <c r="F102" i="4"/>
  <c r="I113" i="4"/>
  <c r="I121" i="4"/>
  <c r="H45" i="4"/>
  <c r="I118" i="4"/>
  <c r="G34" i="4"/>
  <c r="I42" i="4"/>
  <c r="H61" i="4"/>
  <c r="I98" i="4"/>
  <c r="I60" i="4"/>
  <c r="H10" i="4"/>
  <c r="F54" i="4"/>
  <c r="H70" i="4"/>
  <c r="H119" i="4"/>
  <c r="F29" i="4"/>
  <c r="F94" i="4"/>
  <c r="I126" i="4"/>
  <c r="F81" i="4"/>
  <c r="I55" i="4"/>
  <c r="I43" i="4"/>
  <c r="E44" i="4"/>
  <c r="F123" i="4"/>
  <c r="E9" i="4"/>
  <c r="I39" i="4"/>
  <c r="E21" i="4"/>
  <c r="I89" i="4"/>
  <c r="I35" i="4"/>
  <c r="E95" i="4"/>
  <c r="H4" i="4"/>
  <c r="I24" i="4"/>
  <c r="I97" i="4"/>
  <c r="F120" i="4"/>
  <c r="E64" i="4"/>
  <c r="E51" i="4"/>
  <c r="G23" i="4"/>
  <c r="G40" i="4"/>
  <c r="F111" i="4"/>
  <c r="F77" i="4"/>
  <c r="G30" i="4"/>
  <c r="H90" i="4"/>
  <c r="F108" i="4"/>
  <c r="H65" i="4"/>
  <c r="G15" i="4"/>
  <c r="E118" i="4"/>
  <c r="F34" i="4"/>
  <c r="H106" i="4"/>
  <c r="I11" i="4"/>
  <c r="E60" i="4"/>
  <c r="E10" i="4"/>
  <c r="E75" i="4"/>
  <c r="F119" i="4"/>
  <c r="H117" i="4"/>
  <c r="G72" i="4"/>
  <c r="F84" i="4"/>
  <c r="E59" i="4"/>
  <c r="I62" i="4"/>
  <c r="G37" i="4"/>
  <c r="F69" i="4"/>
  <c r="H115" i="4"/>
  <c r="F56" i="4"/>
  <c r="I79" i="4"/>
  <c r="H76" i="4"/>
  <c r="H67" i="4"/>
  <c r="F87" i="4"/>
  <c r="E53" i="4"/>
  <c r="F27" i="4"/>
  <c r="E17" i="4"/>
  <c r="I100" i="4"/>
  <c r="E86" i="4"/>
  <c r="F104" i="4"/>
  <c r="H41" i="4"/>
  <c r="F18" i="4"/>
  <c r="E32" i="4"/>
  <c r="G66" i="4"/>
  <c r="F103" i="4"/>
  <c r="F78" i="4"/>
  <c r="F107" i="4"/>
  <c r="E94" i="4"/>
  <c r="F126" i="4"/>
  <c r="G82" i="4"/>
  <c r="H6" i="4"/>
  <c r="G105" i="4"/>
  <c r="G44" i="4"/>
  <c r="E123" i="4"/>
  <c r="G9" i="4"/>
  <c r="E39" i="4"/>
  <c r="G21" i="4"/>
  <c r="H89" i="4"/>
  <c r="F35" i="4"/>
  <c r="G95" i="4"/>
  <c r="F4" i="4"/>
  <c r="H24" i="4"/>
  <c r="E97" i="4"/>
  <c r="E120" i="4"/>
  <c r="E38" i="4"/>
  <c r="E33" i="4"/>
  <c r="I12" i="4"/>
  <c r="E40" i="4"/>
  <c r="E111" i="4"/>
  <c r="G77" i="4"/>
  <c r="H30" i="4"/>
  <c r="I90" i="4"/>
  <c r="G108" i="4"/>
  <c r="G65" i="4"/>
  <c r="F15" i="4"/>
  <c r="G118" i="4"/>
  <c r="H34" i="4"/>
  <c r="F106" i="4"/>
  <c r="H11" i="4"/>
  <c r="G36" i="4"/>
  <c r="G54" i="4"/>
  <c r="G70" i="4"/>
  <c r="E119" i="4"/>
  <c r="E117" i="4"/>
  <c r="I72" i="4"/>
  <c r="H93" i="4"/>
  <c r="I48" i="4"/>
  <c r="F62" i="4"/>
  <c r="I37" i="4"/>
  <c r="G69" i="4"/>
  <c r="F115" i="4"/>
  <c r="H5" i="4"/>
  <c r="G79" i="4"/>
  <c r="E76" i="4"/>
  <c r="F67" i="4"/>
  <c r="H87" i="4"/>
  <c r="H53" i="4"/>
  <c r="H92" i="4"/>
  <c r="H100" i="4"/>
  <c r="F86" i="4"/>
  <c r="E104" i="4"/>
  <c r="G41" i="4"/>
  <c r="H26" i="4"/>
  <c r="I32" i="4"/>
  <c r="E66" i="4"/>
  <c r="G103" i="4"/>
  <c r="E78" i="4"/>
  <c r="H107" i="4"/>
  <c r="H94" i="4"/>
  <c r="I116" i="4"/>
  <c r="I82" i="4"/>
  <c r="F6" i="4"/>
  <c r="H105" i="4"/>
  <c r="I44" i="4"/>
  <c r="I123" i="4"/>
  <c r="I14" i="4"/>
  <c r="I85" i="4"/>
  <c r="G57" i="4"/>
  <c r="E52" i="4"/>
  <c r="E35" i="4"/>
  <c r="H95" i="4"/>
  <c r="I4" i="4"/>
  <c r="E24" i="4"/>
  <c r="F31" i="4"/>
  <c r="I38" i="4"/>
  <c r="G33" i="4"/>
  <c r="E12" i="4"/>
  <c r="F40" i="4"/>
  <c r="I111" i="4"/>
  <c r="F50" i="4"/>
  <c r="I122" i="4"/>
  <c r="F65" i="4"/>
  <c r="H118" i="4"/>
  <c r="G106" i="4"/>
  <c r="I54" i="4"/>
  <c r="I119" i="4"/>
  <c r="H72" i="4"/>
  <c r="H48" i="4"/>
  <c r="H37" i="4"/>
  <c r="G115" i="4"/>
  <c r="F80" i="4"/>
  <c r="E87" i="4"/>
  <c r="I92" i="4"/>
  <c r="I28" i="4"/>
  <c r="I104" i="4"/>
  <c r="F26" i="4"/>
  <c r="H66" i="4"/>
  <c r="H78" i="4"/>
  <c r="G114" i="4"/>
  <c r="I8" i="4"/>
  <c r="G116" i="4"/>
  <c r="E82" i="4"/>
  <c r="I105" i="4"/>
  <c r="F44" i="4"/>
  <c r="G123" i="4"/>
  <c r="E85" i="4"/>
  <c r="G52" i="4"/>
  <c r="F95" i="4"/>
  <c r="E46" i="4"/>
  <c r="G31" i="4"/>
  <c r="H33" i="4"/>
  <c r="I40" i="4"/>
  <c r="I125" i="4"/>
  <c r="F122" i="4"/>
  <c r="E65" i="4"/>
  <c r="F101" i="4"/>
  <c r="F61" i="4"/>
  <c r="H36" i="4"/>
  <c r="G119" i="4"/>
  <c r="E72" i="4"/>
  <c r="G48" i="4"/>
  <c r="E69" i="4"/>
  <c r="G5" i="4"/>
  <c r="H71" i="4"/>
  <c r="G53" i="4"/>
  <c r="G22" i="4"/>
  <c r="G83" i="4"/>
  <c r="G26" i="4"/>
  <c r="F110" i="4"/>
  <c r="E107" i="4"/>
  <c r="H114" i="4"/>
  <c r="F116" i="4"/>
  <c r="H82" i="4"/>
  <c r="I73" i="4"/>
  <c r="I7" i="4"/>
  <c r="F85" i="4"/>
  <c r="F52" i="4"/>
  <c r="F19" i="4"/>
  <c r="G46" i="4"/>
  <c r="I31" i="4"/>
  <c r="F23" i="4"/>
  <c r="F74" i="4"/>
  <c r="H125" i="4"/>
  <c r="E122" i="4"/>
  <c r="I65" i="4"/>
  <c r="H101" i="4"/>
  <c r="E42" i="4"/>
  <c r="F98" i="4"/>
  <c r="F75" i="4"/>
  <c r="F112" i="4"/>
  <c r="G93" i="4"/>
  <c r="E124" i="4"/>
  <c r="I63" i="4"/>
  <c r="I5" i="4"/>
  <c r="F71" i="4"/>
  <c r="I53" i="4"/>
  <c r="I22" i="4"/>
  <c r="G13" i="4"/>
  <c r="E26" i="4"/>
  <c r="H20" i="4"/>
  <c r="E8" i="4"/>
  <c r="H116" i="4"/>
  <c r="E43" i="4"/>
  <c r="F7" i="4"/>
  <c r="H85" i="4"/>
  <c r="I3" i="4"/>
  <c r="I46" i="4"/>
  <c r="F38" i="4"/>
  <c r="H74" i="4"/>
  <c r="G50" i="4"/>
  <c r="H121" i="4"/>
  <c r="G42" i="4"/>
  <c r="E36" i="4"/>
  <c r="E29" i="4"/>
  <c r="F48" i="4"/>
  <c r="H63" i="4"/>
  <c r="E80" i="4"/>
  <c r="E47" i="4"/>
  <c r="H22" i="4"/>
  <c r="F13" i="4"/>
  <c r="E16" i="4"/>
  <c r="H25" i="4"/>
  <c r="E81" i="4"/>
  <c r="F73" i="4"/>
  <c r="E14" i="4"/>
  <c r="I2" i="4"/>
  <c r="I99" i="4"/>
  <c r="I64" i="4"/>
  <c r="I58" i="4"/>
  <c r="F125" i="4"/>
  <c r="F17" i="4"/>
  <c r="G97" i="4"/>
  <c r="G125" i="4"/>
  <c r="E102" i="4"/>
  <c r="I15" i="4"/>
  <c r="E34" i="4"/>
  <c r="G98" i="4"/>
  <c r="I36" i="4"/>
  <c r="E70" i="4"/>
  <c r="I117" i="4"/>
  <c r="I93" i="4"/>
  <c r="G124" i="4"/>
  <c r="I69" i="4"/>
  <c r="E5" i="4"/>
  <c r="E109" i="4"/>
  <c r="I67" i="4"/>
  <c r="F53" i="4"/>
  <c r="F22" i="4"/>
  <c r="G86" i="4"/>
  <c r="F41" i="4"/>
  <c r="I16" i="4"/>
  <c r="E103" i="4"/>
  <c r="G107" i="4"/>
  <c r="G6" i="4"/>
  <c r="H14" i="4"/>
  <c r="E57" i="4"/>
  <c r="G35" i="4"/>
  <c r="E99" i="4"/>
  <c r="G88" i="4"/>
  <c r="G38" i="4"/>
  <c r="G12" i="4"/>
  <c r="H111" i="4"/>
  <c r="H50" i="4"/>
  <c r="H102" i="4"/>
  <c r="E15" i="4"/>
  <c r="F42" i="4"/>
  <c r="E98" i="4"/>
  <c r="E54" i="4"/>
  <c r="I70" i="4"/>
  <c r="G117" i="4"/>
  <c r="F93" i="4"/>
  <c r="H124" i="4"/>
  <c r="E49" i="4"/>
  <c r="I115" i="4"/>
  <c r="H80" i="4"/>
  <c r="H109" i="4"/>
  <c r="I87" i="4"/>
  <c r="G92" i="4"/>
  <c r="H28" i="4"/>
  <c r="H104" i="4"/>
  <c r="I41" i="4"/>
  <c r="H16" i="4"/>
  <c r="G20" i="4"/>
  <c r="I78" i="4"/>
  <c r="G8" i="4"/>
  <c r="G43" i="4"/>
  <c r="H96" i="4"/>
  <c r="F14" i="4"/>
  <c r="I57" i="4"/>
  <c r="H35" i="4"/>
  <c r="G99" i="4"/>
  <c r="H88" i="4"/>
  <c r="H38" i="4"/>
  <c r="G58" i="4"/>
  <c r="F68" i="4"/>
  <c r="I50" i="4"/>
  <c r="G102" i="4"/>
  <c r="G45" i="4"/>
  <c r="E61" i="4"/>
  <c r="F36" i="4"/>
  <c r="F91" i="4"/>
  <c r="H29" i="4"/>
  <c r="E84" i="4"/>
  <c r="E48" i="4"/>
  <c r="H49" i="4"/>
  <c r="E56" i="4"/>
  <c r="G80" i="4"/>
  <c r="F47" i="4"/>
  <c r="F92" i="4"/>
  <c r="E28" i="4"/>
  <c r="H83" i="4"/>
  <c r="E41" i="4"/>
  <c r="F16" i="4"/>
  <c r="H110" i="4"/>
  <c r="I107" i="4"/>
  <c r="E114" i="4"/>
  <c r="F82" i="4"/>
  <c r="I96" i="4"/>
  <c r="G14" i="4"/>
  <c r="F2" i="4"/>
  <c r="F99" i="4"/>
  <c r="E88" i="4"/>
  <c r="E23" i="4"/>
  <c r="E125" i="4"/>
  <c r="G113" i="4"/>
  <c r="G101" i="4"/>
  <c r="H98" i="4"/>
  <c r="I91" i="4"/>
  <c r="I112" i="4"/>
  <c r="F59" i="4"/>
  <c r="I49" i="4"/>
  <c r="H79" i="4"/>
  <c r="G109" i="4"/>
  <c r="H27" i="4"/>
  <c r="F28" i="4"/>
  <c r="I18" i="4"/>
  <c r="F20" i="4"/>
  <c r="I94" i="4"/>
  <c r="H55" i="4"/>
  <c r="E96" i="4"/>
  <c r="I21" i="4"/>
  <c r="E3" i="4"/>
  <c r="H97" i="4"/>
  <c r="H51" i="4"/>
  <c r="E74" i="4"/>
  <c r="F90" i="4"/>
  <c r="I109" i="4"/>
  <c r="F25" i="4"/>
  <c r="E73" i="4"/>
  <c r="E89" i="4"/>
  <c r="E19" i="4"/>
  <c r="E31" i="4"/>
  <c r="H58" i="4"/>
  <c r="E68" i="4"/>
  <c r="I108" i="4"/>
  <c r="E45" i="4"/>
  <c r="G61" i="4"/>
  <c r="G75" i="4"/>
  <c r="I84" i="4"/>
  <c r="I124" i="4"/>
  <c r="G56" i="4"/>
  <c r="I71" i="4"/>
  <c r="G17" i="4"/>
  <c r="I83" i="4"/>
  <c r="F32" i="4"/>
  <c r="E110" i="4"/>
  <c r="H126" i="4"/>
  <c r="F43" i="4"/>
  <c r="E7" i="4"/>
  <c r="F89" i="4"/>
  <c r="H19" i="4"/>
  <c r="G120" i="4"/>
  <c r="H23" i="4"/>
  <c r="H68" i="4"/>
  <c r="E108" i="4"/>
  <c r="H43" i="4"/>
  <c r="F3" i="4"/>
  <c r="E58" i="4"/>
  <c r="E121" i="4"/>
  <c r="F11" i="4"/>
  <c r="H91" i="4"/>
  <c r="I59" i="4"/>
  <c r="E63" i="4"/>
  <c r="F109" i="4"/>
  <c r="H17" i="4"/>
  <c r="I13" i="4"/>
  <c r="I20" i="4"/>
  <c r="G73" i="4"/>
  <c r="G19" i="4"/>
  <c r="G111" i="4"/>
  <c r="G121" i="4"/>
  <c r="G11" i="4"/>
  <c r="E91" i="4"/>
  <c r="H59" i="4"/>
  <c r="G63" i="4"/>
  <c r="E67" i="4"/>
  <c r="I17" i="4"/>
  <c r="E13" i="4"/>
  <c r="H103" i="4"/>
  <c r="H123" i="4"/>
  <c r="H99" i="4"/>
  <c r="H77" i="4"/>
  <c r="F45" i="4"/>
  <c r="H60" i="4"/>
  <c r="G29" i="4"/>
  <c r="H62" i="4"/>
  <c r="I56" i="4"/>
  <c r="G71" i="4"/>
  <c r="E18" i="4"/>
  <c r="I110" i="4"/>
  <c r="H9" i="4"/>
  <c r="F97" i="4"/>
  <c r="I30" i="4"/>
  <c r="I45" i="4"/>
  <c r="G60" i="4"/>
  <c r="F117" i="4"/>
  <c r="G62" i="4"/>
  <c r="H56" i="4"/>
  <c r="G100" i="4"/>
  <c r="H18" i="4"/>
  <c r="G110" i="4"/>
  <c r="G94" i="4"/>
  <c r="H120" i="4"/>
  <c r="E101" i="4"/>
  <c r="G112" i="4"/>
  <c r="G28" i="4"/>
  <c r="H21" i="4"/>
  <c r="H108" i="4"/>
  <c r="H112" i="4"/>
  <c r="H47" i="4"/>
  <c r="E25" i="4"/>
  <c r="G51" i="4"/>
  <c r="I75" i="4"/>
  <c r="F49" i="4"/>
  <c r="E83" i="4"/>
  <c r="E2" i="4"/>
  <c r="H113" i="4"/>
  <c r="H69" i="4"/>
  <c r="F83" i="4"/>
  <c r="G87" i="4"/>
  <c r="G90" i="4"/>
  <c r="F124" i="4"/>
  <c r="G47" i="4"/>
  <c r="G126" i="4"/>
  <c r="I101" i="4"/>
  <c r="F37" i="4"/>
  <c r="G32" i="4"/>
  <c r="G81" i="4"/>
  <c r="E106" i="4"/>
  <c r="I76" i="4"/>
  <c r="F66" i="4"/>
  <c r="E55" i="4"/>
  <c r="I106" i="4"/>
  <c r="H84" i="4"/>
  <c r="I27" i="4"/>
  <c r="F100" i="4"/>
  <c r="H39" i="4"/>
  <c r="F10" i="4"/>
  <c r="E79" i="4"/>
  <c r="H32" i="4"/>
  <c r="I25" i="4"/>
  <c r="G64" i="4"/>
  <c r="I10" i="4"/>
  <c r="F79" i="4"/>
  <c r="H86" i="4"/>
  <c r="G89" i="4"/>
  <c r="E113" i="4"/>
  <c r="G84" i="4"/>
  <c r="G27" i="4"/>
  <c r="I23" i="4"/>
  <c r="H75" i="4"/>
  <c r="G76" i="4"/>
  <c r="I66" i="4"/>
  <c r="D14" i="3" l="1"/>
  <c r="C23" i="3"/>
  <c r="D26" i="3"/>
  <c r="D15" i="3"/>
  <c r="C24" i="3"/>
  <c r="J1" i="4" a="1"/>
  <c r="J108" i="4" l="1"/>
  <c r="J109" i="4"/>
  <c r="J119" i="4"/>
  <c r="J10" i="4"/>
  <c r="J5" i="4"/>
  <c r="J9" i="4"/>
  <c r="J32" i="4"/>
  <c r="J1" i="4"/>
  <c r="J86" i="4"/>
  <c r="J114" i="4"/>
  <c r="J82" i="4"/>
  <c r="J29" i="4"/>
  <c r="J6" i="4"/>
  <c r="J7" i="4"/>
  <c r="J87" i="4"/>
  <c r="J99" i="4"/>
  <c r="J33" i="4"/>
  <c r="J106" i="4"/>
  <c r="J112" i="4"/>
  <c r="J71" i="4"/>
  <c r="J23" i="4"/>
  <c r="J101" i="4"/>
  <c r="J48" i="4"/>
  <c r="J20" i="4"/>
  <c r="J89" i="4"/>
  <c r="J111" i="4"/>
  <c r="J3" i="4"/>
  <c r="J51" i="4"/>
  <c r="J117" i="4"/>
  <c r="J39" i="4"/>
  <c r="J96" i="4"/>
  <c r="J19" i="4"/>
  <c r="J124" i="4"/>
  <c r="J46" i="4"/>
  <c r="J83" i="4"/>
  <c r="J70" i="4"/>
  <c r="J76" i="4"/>
  <c r="J44" i="4"/>
  <c r="J38" i="4"/>
  <c r="J54" i="4"/>
  <c r="J11" i="4"/>
  <c r="J85" i="4"/>
  <c r="J98" i="4"/>
  <c r="J105" i="4"/>
  <c r="J15" i="4"/>
  <c r="J36" i="4"/>
  <c r="J49" i="4"/>
  <c r="J113" i="4"/>
  <c r="J40" i="4"/>
  <c r="J37" i="4"/>
  <c r="J69" i="4"/>
  <c r="J16" i="4"/>
  <c r="J34" i="4"/>
  <c r="J74" i="4"/>
  <c r="J42" i="4"/>
  <c r="J121" i="4"/>
  <c r="J60" i="4"/>
  <c r="J84" i="4"/>
  <c r="J24" i="4"/>
  <c r="J88" i="4"/>
  <c r="J80" i="4"/>
  <c r="J13" i="4"/>
  <c r="J47" i="4"/>
  <c r="J56" i="4"/>
  <c r="J18" i="4"/>
  <c r="J122" i="4"/>
  <c r="J64" i="4"/>
  <c r="J66" i="4"/>
  <c r="J91" i="4"/>
  <c r="J116" i="4"/>
  <c r="J43" i="4"/>
  <c r="J73" i="4"/>
  <c r="J123" i="4"/>
  <c r="J75" i="4"/>
  <c r="J52" i="4"/>
  <c r="J61" i="4"/>
  <c r="J104" i="4"/>
  <c r="J118" i="4"/>
  <c r="J126" i="4"/>
  <c r="J59" i="4"/>
  <c r="J63" i="4"/>
  <c r="J21" i="4"/>
  <c r="J78" i="4"/>
  <c r="J68" i="4"/>
  <c r="J94" i="4"/>
  <c r="J8" i="4"/>
  <c r="J35" i="4"/>
  <c r="J65" i="4"/>
  <c r="J62" i="4"/>
  <c r="J77" i="4"/>
  <c r="J115" i="4"/>
  <c r="J2" i="4"/>
  <c r="J22" i="4"/>
  <c r="J93" i="4"/>
  <c r="J31" i="4"/>
  <c r="J50" i="4"/>
  <c r="J26" i="4"/>
  <c r="J125" i="4"/>
  <c r="J100" i="4"/>
  <c r="J45" i="4"/>
  <c r="J79" i="4"/>
  <c r="J28" i="4"/>
  <c r="J110" i="4"/>
  <c r="J17" i="4"/>
  <c r="J95" i="4"/>
  <c r="J53" i="4"/>
  <c r="J102" i="4"/>
  <c r="J81" i="4"/>
  <c r="J120" i="4"/>
  <c r="J72" i="4"/>
  <c r="J41" i="4"/>
  <c r="J58" i="4"/>
  <c r="J57" i="4"/>
  <c r="J92" i="4"/>
  <c r="J103" i="4"/>
  <c r="J90" i="4"/>
  <c r="J14" i="4"/>
  <c r="J25" i="4"/>
  <c r="J12" i="4"/>
  <c r="J55" i="4"/>
  <c r="J67" i="4"/>
  <c r="J30" i="4"/>
  <c r="J4" i="4"/>
  <c r="J107" i="4"/>
  <c r="J27" i="4"/>
  <c r="J97" i="4"/>
  <c r="D25" i="3"/>
  <c r="D24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<sst xmlns="http://schemas.openxmlformats.org/spreadsheetml/2006/main" count="241" uniqueCount="104">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</sst>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8"/>
      <name val="Courier New"/>
      <family val="3"/>
    </font>
    <font>
      <sz val="14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72" fontId="11" fillId="0" borderId="0"/>
    <xf numFmtId="173" fontId="12" fillId="8" borderId="0">
      <alignment horizontal="center" vertical="center"/>
    </xf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8" fillId="2" borderId="0" xfId="0" applyFont="1" applyFill="1" applyBorder="1" applyAlignment="1">
      <alignment horizontal="left"/>
    </xf>
    <xf numFmtId="165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65" fontId="8" fillId="2" borderId="1" xfId="2" applyNumberFormat="1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167" fontId="8" fillId="2" borderId="0" xfId="0" applyNumberFormat="1" applyFont="1" applyFill="1" applyBorder="1" applyAlignment="1">
      <alignment horizontal="right"/>
    </xf>
    <xf numFmtId="167" fontId="8" fillId="2" borderId="15" xfId="0" applyNumberFormat="1" applyFont="1" applyFill="1" applyBorder="1" applyAlignment="1">
      <alignment horizontal="right"/>
    </xf>
    <xf numFmtId="167" fontId="8" fillId="2" borderId="1" xfId="0" applyNumberFormat="1" applyFont="1" applyFill="1" applyBorder="1" applyAlignment="1">
      <alignment horizontal="right"/>
    </xf>
    <xf numFmtId="167" fontId="8" fillId="2" borderId="17" xfId="0" applyNumberFormat="1" applyFont="1" applyFill="1" applyBorder="1" applyAlignment="1">
      <alignment horizontal="right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8" fillId="0" borderId="0" xfId="0" applyNumberFormat="1" applyFont="1"/>
    <xf numFmtId="0" fontId="6" fillId="4" borderId="9" xfId="0" applyFont="1" applyFill="1" applyBorder="1" applyAlignment="1">
      <alignment horizontal="right"/>
    </xf>
    <xf numFmtId="3" fontId="8" fillId="5" borderId="10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left"/>
    </xf>
    <xf numFmtId="164" fontId="8" fillId="0" borderId="0" xfId="0" applyNumberFormat="1" applyFont="1"/>
    <xf numFmtId="0" fontId="6" fillId="4" borderId="7" xfId="0" applyFont="1" applyFill="1" applyBorder="1" applyAlignment="1">
      <alignment horizontal="right"/>
    </xf>
    <xf numFmtId="3" fontId="8" fillId="5" borderId="8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left"/>
    </xf>
    <xf numFmtId="165" fontId="8" fillId="2" borderId="5" xfId="0" applyNumberFormat="1" applyFont="1" applyFill="1" applyBorder="1" applyAlignment="1">
      <alignment horizontal="left"/>
    </xf>
    <xf numFmtId="167" fontId="8" fillId="2" borderId="4" xfId="0" applyNumberFormat="1" applyFont="1" applyFill="1" applyBorder="1" applyAlignment="1">
      <alignment horizontal="right"/>
    </xf>
    <xf numFmtId="167" fontId="8" fillId="2" borderId="5" xfId="0" applyNumberFormat="1" applyFont="1" applyFill="1" applyBorder="1" applyAlignment="1">
      <alignment horizontal="right"/>
    </xf>
    <xf numFmtId="167" fontId="8" fillId="2" borderId="6" xfId="0" applyNumberFormat="1" applyFont="1" applyFill="1" applyBorder="1" applyAlignment="1">
      <alignment horizontal="right"/>
    </xf>
    <xf numFmtId="169" fontId="7" fillId="0" borderId="0" xfId="0" applyNumberFormat="1" applyFont="1"/>
    <xf numFmtId="0" fontId="8" fillId="2" borderId="6" xfId="0" applyFont="1" applyFill="1" applyBorder="1"/>
    <xf numFmtId="0" fontId="8" fillId="2" borderId="5" xfId="0" applyFont="1" applyFill="1" applyBorder="1"/>
    <xf numFmtId="0" fontId="8" fillId="2" borderId="13" xfId="0" applyFont="1" applyFill="1" applyBorder="1"/>
    <xf numFmtId="0" fontId="8" fillId="2" borderId="4" xfId="0" applyFont="1" applyFill="1" applyBorder="1"/>
    <xf numFmtId="175" fontId="9" fillId="6" borderId="25" xfId="0" applyNumberFormat="1" applyFont="1" applyFill="1" applyBorder="1" applyAlignment="1" applyProtection="1">
      <alignment horizontal="left"/>
    </xf>
    <xf numFmtId="0" fontId="8" fillId="2" borderId="17" xfId="0" applyNumberFormat="1" applyFont="1" applyFill="1" applyBorder="1" applyAlignment="1">
      <alignment horizontal="left"/>
    </xf>
    <xf numFmtId="176" fontId="8" fillId="2" borderId="23" xfId="0" applyNumberFormat="1" applyFont="1" applyFill="1" applyBorder="1" applyAlignment="1">
      <alignment horizontal="right"/>
    </xf>
    <xf numFmtId="176" fontId="8" fillId="2" borderId="23" xfId="0" applyNumberFormat="1" applyFont="1" applyFill="1" applyBorder="1" applyAlignment="1"/>
    <xf numFmtId="0" fontId="6" fillId="2" borderId="24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9" fillId="6" borderId="18" xfId="0" applyNumberFormat="1" applyFont="1" applyFill="1" applyBorder="1" applyAlignment="1" applyProtection="1">
      <alignment horizontal="left" vertical="center"/>
    </xf>
    <xf numFmtId="0" fontId="8" fillId="6" borderId="25" xfId="0" applyNumberFormat="1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2" borderId="0" xfId="0" applyFont="1" applyFill="1" applyBorder="1"/>
    <xf numFmtId="0" fontId="8" fillId="2" borderId="12" xfId="0" applyFont="1" applyFill="1" applyBorder="1"/>
    <xf numFmtId="0" fontId="8" fillId="2" borderId="4" xfId="0" quotePrefix="1" applyFont="1" applyFill="1" applyBorder="1"/>
    <xf numFmtId="0" fontId="8" fillId="0" borderId="30" xfId="0" applyFont="1" applyBorder="1" applyAlignment="1">
      <alignment horizontal="left"/>
    </xf>
    <xf numFmtId="0" fontId="6" fillId="4" borderId="31" xfId="0" applyFont="1" applyFill="1" applyBorder="1" applyAlignment="1">
      <alignment horizontal="right"/>
    </xf>
    <xf numFmtId="0" fontId="8" fillId="5" borderId="32" xfId="0" applyFont="1" applyFill="1" applyBorder="1" applyAlignment="1">
      <alignment horizontal="center"/>
    </xf>
    <xf numFmtId="0" fontId="8" fillId="0" borderId="28" xfId="0" applyFont="1" applyBorder="1"/>
    <xf numFmtId="0" fontId="8" fillId="2" borderId="20" xfId="0" applyFont="1" applyFill="1" applyBorder="1" applyAlignment="1">
      <alignment horizontal="center"/>
    </xf>
    <xf numFmtId="0" fontId="8" fillId="2" borderId="28" xfId="0" applyFont="1" applyFill="1" applyBorder="1"/>
    <xf numFmtId="0" fontId="14" fillId="2" borderId="21" xfId="0" applyFont="1" applyFill="1" applyBorder="1"/>
    <xf numFmtId="0" fontId="13" fillId="2" borderId="18" xfId="0" applyFont="1" applyFill="1" applyBorder="1" applyAlignment="1">
      <alignment horizontal="left" vertical="center"/>
    </xf>
    <xf numFmtId="0" fontId="14" fillId="2" borderId="4" xfId="0" applyFont="1" applyFill="1" applyBorder="1"/>
    <xf numFmtId="0" fontId="8" fillId="6" borderId="18" xfId="0" applyNumberFormat="1" applyFont="1" applyFill="1" applyBorder="1" applyAlignment="1" applyProtection="1">
      <alignment horizontal="center" vertical="center"/>
    </xf>
    <xf numFmtId="0" fontId="8" fillId="6" borderId="18" xfId="0" applyNumberFormat="1" applyFont="1" applyFill="1" applyBorder="1" applyAlignment="1" applyProtection="1">
      <alignment horizontal="left" vertical="center"/>
    </xf>
    <xf numFmtId="0" fontId="13" fillId="2" borderId="24" xfId="0" applyFont="1" applyFill="1" applyBorder="1" applyAlignment="1">
      <alignment horizontal="center"/>
    </xf>
    <xf numFmtId="0" fontId="8" fillId="2" borderId="18" xfId="0" applyFont="1" applyFill="1" applyBorder="1"/>
    <xf numFmtId="175" fontId="9" fillId="6" borderId="18" xfId="0" applyNumberFormat="1" applyFont="1" applyFill="1" applyBorder="1" applyAlignment="1" applyProtection="1">
      <alignment horizontal="left"/>
    </xf>
    <xf numFmtId="0" fontId="8" fillId="4" borderId="24" xfId="0" applyFont="1" applyFill="1" applyBorder="1" applyAlignment="1">
      <alignment horizontal="center"/>
    </xf>
    <xf numFmtId="0" fontId="8" fillId="2" borderId="18" xfId="0" quotePrefix="1" applyNumberFormat="1" applyFont="1" applyFill="1" applyBorder="1" applyAlignment="1">
      <alignment horizontal="center"/>
    </xf>
    <xf numFmtId="0" fontId="8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5" fontId="8" fillId="2" borderId="18" xfId="0" applyNumberFormat="1" applyFont="1" applyFill="1" applyBorder="1" applyAlignment="1"/>
    <xf numFmtId="0" fontId="8" fillId="2" borderId="18" xfId="0" applyFont="1" applyFill="1" applyBorder="1" applyAlignment="1"/>
    <xf numFmtId="0" fontId="8" fillId="2" borderId="18" xfId="0" applyNumberFormat="1" applyFont="1" applyFill="1" applyBorder="1" applyAlignment="1"/>
    <xf numFmtId="0" fontId="8" fillId="2" borderId="23" xfId="0" applyFont="1" applyFill="1" applyBorder="1" applyAlignment="1">
      <alignment horizontal="center"/>
    </xf>
    <xf numFmtId="0" fontId="8" fillId="2" borderId="23" xfId="0" applyFont="1" applyFill="1" applyBorder="1" applyAlignment="1"/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14" fillId="2" borderId="4" xfId="0" quotePrefix="1" applyFont="1" applyFill="1" applyBorder="1"/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3" fillId="9" borderId="0" xfId="1" applyFont="1" applyFill="1"/>
    <xf numFmtId="0" fontId="3" fillId="2" borderId="12" xfId="1" applyFont="1" applyFill="1" applyBorder="1"/>
    <xf numFmtId="0" fontId="16" fillId="2" borderId="0" xfId="1" applyFont="1" applyFill="1" applyBorder="1"/>
    <xf numFmtId="0" fontId="3" fillId="2" borderId="0" xfId="1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4" borderId="19" xfId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/>
    </xf>
    <xf numFmtId="0" fontId="3" fillId="4" borderId="18" xfId="0" applyNumberFormat="1" applyFont="1" applyFill="1" applyBorder="1"/>
    <xf numFmtId="170" fontId="3" fillId="6" borderId="25" xfId="0" applyNumberFormat="1" applyFont="1" applyFill="1" applyBorder="1" applyAlignment="1" applyProtection="1">
      <alignment horizontal="center"/>
    </xf>
    <xf numFmtId="15" fontId="3" fillId="2" borderId="4" xfId="0" applyNumberFormat="1" applyFont="1" applyFill="1" applyBorder="1"/>
    <xf numFmtId="0" fontId="3" fillId="4" borderId="22" xfId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/>
    </xf>
    <xf numFmtId="170" fontId="3" fillId="6" borderId="25" xfId="0" quotePrefix="1" applyNumberFormat="1" applyFont="1" applyFill="1" applyBorder="1" applyAlignment="1" applyProtection="1">
      <alignment horizontal="left"/>
    </xf>
    <xf numFmtId="170" fontId="3" fillId="6" borderId="25" xfId="0" quotePrefix="1" applyNumberFormat="1" applyFont="1" applyFill="1" applyBorder="1" applyAlignment="1" applyProtection="1">
      <alignment horizontal="center"/>
    </xf>
    <xf numFmtId="0" fontId="3" fillId="2" borderId="1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67" fontId="3" fillId="2" borderId="15" xfId="0" applyNumberFormat="1" applyFont="1" applyFill="1" applyBorder="1" applyAlignment="1">
      <alignment horizontal="center"/>
    </xf>
    <xf numFmtId="0" fontId="3" fillId="4" borderId="18" xfId="0" applyFont="1" applyFill="1" applyBorder="1"/>
    <xf numFmtId="0" fontId="3" fillId="4" borderId="23" xfId="1" applyFont="1" applyFill="1" applyBorder="1" applyAlignment="1">
      <alignment horizontal="right"/>
    </xf>
    <xf numFmtId="0" fontId="3" fillId="2" borderId="17" xfId="0" applyFont="1" applyFill="1" applyBorder="1" applyAlignment="1">
      <alignment horizontal="center"/>
    </xf>
    <xf numFmtId="169" fontId="3" fillId="2" borderId="0" xfId="1" applyNumberFormat="1" applyFont="1" applyFill="1" applyBorder="1" applyAlignment="1">
      <alignment horizontal="center"/>
    </xf>
    <xf numFmtId="0" fontId="16" fillId="4" borderId="19" xfId="0" applyFont="1" applyFill="1" applyBorder="1" applyAlignment="1">
      <alignment horizontal="right"/>
    </xf>
    <xf numFmtId="166" fontId="3" fillId="6" borderId="14" xfId="0" quotePrefix="1" applyNumberFormat="1" applyFont="1" applyFill="1" applyBorder="1" applyAlignment="1">
      <alignment horizontal="center"/>
    </xf>
    <xf numFmtId="0" fontId="16" fillId="4" borderId="23" xfId="0" applyFont="1" applyFill="1" applyBorder="1" applyAlignment="1">
      <alignment horizontal="right"/>
    </xf>
    <xf numFmtId="1" fontId="17" fillId="6" borderId="17" xfId="0" applyNumberFormat="1" applyFont="1" applyFill="1" applyBorder="1" applyAlignment="1">
      <alignment horizontal="left"/>
    </xf>
    <xf numFmtId="0" fontId="3" fillId="2" borderId="0" xfId="1" quotePrefix="1" applyFont="1" applyFill="1" applyBorder="1"/>
    <xf numFmtId="166" fontId="3" fillId="5" borderId="14" xfId="0" applyNumberFormat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6" fillId="4" borderId="22" xfId="0" applyFont="1" applyFill="1" applyBorder="1" applyAlignment="1">
      <alignment horizontal="right"/>
    </xf>
    <xf numFmtId="3" fontId="3" fillId="5" borderId="15" xfId="0" applyNumberFormat="1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11" fontId="3" fillId="5" borderId="15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71" fontId="3" fillId="2" borderId="19" xfId="0" applyNumberFormat="1" applyFont="1" applyFill="1" applyBorder="1" applyAlignment="1">
      <alignment horizontal="right"/>
    </xf>
    <xf numFmtId="168" fontId="3" fillId="2" borderId="14" xfId="0" applyNumberFormat="1" applyFont="1" applyFill="1" applyBorder="1" applyAlignment="1">
      <alignment horizontal="center"/>
    </xf>
    <xf numFmtId="171" fontId="3" fillId="2" borderId="22" xfId="0" applyNumberFormat="1" applyFont="1" applyFill="1" applyBorder="1" applyAlignment="1">
      <alignment horizontal="right"/>
    </xf>
    <xf numFmtId="167" fontId="3" fillId="2" borderId="22" xfId="0" applyNumberFormat="1" applyFont="1" applyFill="1" applyBorder="1" applyAlignment="1">
      <alignment horizontal="right"/>
    </xf>
    <xf numFmtId="0" fontId="3" fillId="2" borderId="23" xfId="1" applyFont="1" applyFill="1" applyBorder="1" applyAlignment="1">
      <alignment horizontal="right"/>
    </xf>
    <xf numFmtId="0" fontId="3" fillId="2" borderId="23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5" xfId="1" applyFont="1" applyFill="1" applyBorder="1" applyAlignment="1">
      <alignment horizontal="center"/>
    </xf>
    <xf numFmtId="0" fontId="3" fillId="2" borderId="5" xfId="1" applyFont="1" applyFill="1" applyBorder="1"/>
    <xf numFmtId="0" fontId="3" fillId="9" borderId="12" xfId="1" applyFont="1" applyFill="1" applyBorder="1"/>
    <xf numFmtId="0" fontId="15" fillId="7" borderId="26" xfId="1" applyFont="1" applyFill="1" applyBorder="1" applyAlignment="1">
      <alignment horizontal="centerContinuous" vertical="center"/>
    </xf>
    <xf numFmtId="0" fontId="15" fillId="7" borderId="29" xfId="1" applyFont="1" applyFill="1" applyBorder="1" applyAlignment="1">
      <alignment horizontal="centerContinuous" vertical="center"/>
    </xf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8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79" customWidth="1"/>
    <col min="3" max="3" width="20.28515625" style="79" bestFit="1" customWidth="1"/>
    <col min="4" max="4" width="31.7109375" style="79" bestFit="1" customWidth="1"/>
    <col min="5" max="5" width="6" style="79" bestFit="1" customWidth="1"/>
    <col min="6" max="7" width="2.7109375" style="79" customWidth="1"/>
    <col min="8" max="8" width="18.5703125" style="79" bestFit="1" customWidth="1"/>
    <col min="9" max="9" width="48.42578125" style="79" bestFit="1" customWidth="1"/>
    <col min="10" max="10" width="2.7109375" style="79" customWidth="1"/>
    <col min="11" max="16384" width="8" style="79"/>
  </cols>
  <sheetData>
    <row r="1" spans="2:10" ht="12" thickBot="1" x14ac:dyDescent="0.25">
      <c r="B1" s="79" t="str">
        <f>_xll.qlxlVersion(TRUE,Trigger)</f>
        <v>QuantLibXL 1.5.0 - MS VC++ 9.0 - Multithreaded Dynamic Runtime library - Release Configuration - Jun 25 2014 10:33:09</v>
      </c>
    </row>
    <row r="2" spans="2:10" ht="18.75" thickBot="1" x14ac:dyDescent="0.25">
      <c r="B2" s="125" t="s">
        <v>7</v>
      </c>
      <c r="C2" s="126"/>
      <c r="D2" s="126"/>
      <c r="E2" s="126"/>
      <c r="F2" s="124"/>
      <c r="G2" s="125" t="s">
        <v>72</v>
      </c>
      <c r="H2" s="126"/>
      <c r="I2" s="126"/>
      <c r="J2" s="126"/>
    </row>
    <row r="3" spans="2:10" x14ac:dyDescent="0.2">
      <c r="B3" s="80"/>
      <c r="C3" s="81"/>
      <c r="D3" s="82"/>
      <c r="E3" s="82"/>
      <c r="F3" s="124"/>
      <c r="G3" s="83"/>
      <c r="H3" s="84"/>
      <c r="I3" s="84"/>
      <c r="J3" s="85"/>
    </row>
    <row r="4" spans="2:10" x14ac:dyDescent="0.2">
      <c r="B4" s="80"/>
      <c r="C4" s="86" t="s">
        <v>5</v>
      </c>
      <c r="D4" s="87" t="s">
        <v>57</v>
      </c>
      <c r="E4" s="82"/>
      <c r="F4" s="124"/>
      <c r="G4" s="83"/>
      <c r="H4" s="88" t="s">
        <v>71</v>
      </c>
      <c r="I4" s="89" t="b">
        <v>0</v>
      </c>
      <c r="J4" s="90"/>
    </row>
    <row r="5" spans="2:10" x14ac:dyDescent="0.2">
      <c r="B5" s="80"/>
      <c r="C5" s="91" t="s">
        <v>51</v>
      </c>
      <c r="D5" s="92">
        <v>3</v>
      </c>
      <c r="E5" s="82"/>
      <c r="F5" s="124"/>
      <c r="G5" s="83"/>
      <c r="H5" s="88" t="s">
        <v>70</v>
      </c>
      <c r="I5" s="93"/>
      <c r="J5" s="90"/>
    </row>
    <row r="6" spans="2:10" x14ac:dyDescent="0.2">
      <c r="B6" s="80"/>
      <c r="C6" s="91" t="s">
        <v>50</v>
      </c>
      <c r="D6" s="92" t="s">
        <v>55</v>
      </c>
      <c r="E6" s="82"/>
      <c r="F6" s="124"/>
      <c r="G6" s="83"/>
      <c r="H6" s="88" t="s">
        <v>69</v>
      </c>
      <c r="I6" s="94" t="b">
        <v>1</v>
      </c>
      <c r="J6" s="90"/>
    </row>
    <row r="7" spans="2:10" ht="12" thickBot="1" x14ac:dyDescent="0.25">
      <c r="B7" s="80"/>
      <c r="C7" s="91" t="s">
        <v>52</v>
      </c>
      <c r="D7" s="92" t="s">
        <v>58</v>
      </c>
      <c r="E7" s="82"/>
      <c r="F7" s="124"/>
      <c r="G7" s="95"/>
      <c r="H7" s="96"/>
      <c r="I7" s="96"/>
      <c r="J7" s="97"/>
    </row>
    <row r="8" spans="2:10" ht="12" thickBot="1" x14ac:dyDescent="0.25">
      <c r="B8" s="80"/>
      <c r="C8" s="91" t="s">
        <v>53</v>
      </c>
      <c r="D8" s="92" t="s">
        <v>61</v>
      </c>
      <c r="E8" s="82"/>
      <c r="F8" s="124"/>
    </row>
    <row r="9" spans="2:10" ht="18.75" thickBot="1" x14ac:dyDescent="0.25">
      <c r="B9" s="80"/>
      <c r="C9" s="91" t="s">
        <v>22</v>
      </c>
      <c r="D9" s="92" t="str">
        <f>Currency&amp;"_"&amp;$E$16&amp;"RH"</f>
        <v>HKD_YCSTDRH</v>
      </c>
      <c r="E9" s="82"/>
      <c r="F9" s="124"/>
      <c r="G9" s="125" t="s">
        <v>68</v>
      </c>
      <c r="H9" s="126"/>
      <c r="I9" s="126"/>
      <c r="J9" s="126"/>
    </row>
    <row r="10" spans="2:10" x14ac:dyDescent="0.2">
      <c r="B10" s="80"/>
      <c r="C10" s="91" t="s">
        <v>12</v>
      </c>
      <c r="D10" s="92" t="b">
        <v>1</v>
      </c>
      <c r="E10" s="82"/>
      <c r="F10" s="124"/>
      <c r="G10" s="83"/>
      <c r="H10" s="84"/>
      <c r="I10" s="84"/>
      <c r="J10" s="85"/>
    </row>
    <row r="11" spans="2:10" x14ac:dyDescent="0.2">
      <c r="B11" s="80"/>
      <c r="C11" s="91" t="s">
        <v>6</v>
      </c>
      <c r="D11" s="98"/>
      <c r="E11" s="82"/>
      <c r="F11" s="124"/>
      <c r="G11" s="83"/>
      <c r="H11" s="99" t="s">
        <v>67</v>
      </c>
      <c r="I11" s="89" t="s">
        <v>66</v>
      </c>
      <c r="J11" s="85"/>
    </row>
    <row r="12" spans="2:10" x14ac:dyDescent="0.2">
      <c r="B12" s="80"/>
      <c r="C12" s="100" t="s">
        <v>47</v>
      </c>
      <c r="D12" s="101" t="b">
        <v>1</v>
      </c>
      <c r="E12" s="82"/>
      <c r="F12" s="124"/>
      <c r="G12" s="83"/>
      <c r="H12" s="99" t="s">
        <v>65</v>
      </c>
      <c r="I12" s="94" t="s">
        <v>64</v>
      </c>
      <c r="J12" s="85"/>
    </row>
    <row r="13" spans="2:10" x14ac:dyDescent="0.2">
      <c r="B13" s="80"/>
      <c r="C13" s="102"/>
      <c r="D13" s="102"/>
      <c r="E13" s="82"/>
      <c r="F13" s="124"/>
      <c r="G13" s="83"/>
      <c r="H13" s="99" t="s">
        <v>99</v>
      </c>
      <c r="I13" s="94"/>
      <c r="J13" s="85"/>
    </row>
    <row r="14" spans="2:10" x14ac:dyDescent="0.2">
      <c r="B14" s="80"/>
      <c r="C14" s="103" t="s">
        <v>13</v>
      </c>
      <c r="D14" s="104" t="str">
        <f>_xll.qlPiecewiseYieldCurve(D16,NDays,Calendar,_xll.ohPack(Selected!D2:D126),,,,Accuracy,TraitsID,InterpolatorID,Permanent,,ObjectOverwrite)</f>
        <v>HKDYCSTD#0002</v>
      </c>
      <c r="E14" s="82"/>
      <c r="F14" s="124"/>
      <c r="G14" s="83"/>
      <c r="H14" s="99" t="s">
        <v>100</v>
      </c>
      <c r="I14" s="94"/>
      <c r="J14" s="85"/>
    </row>
    <row r="15" spans="2:10" x14ac:dyDescent="0.2">
      <c r="B15" s="80"/>
      <c r="C15" s="105" t="s">
        <v>14</v>
      </c>
      <c r="D15" s="106" t="str">
        <f>_xll.ohRangeRetrieveError(YieldCurve)</f>
        <v/>
      </c>
      <c r="E15" s="107" t="s">
        <v>98</v>
      </c>
      <c r="F15" s="124"/>
      <c r="G15" s="83"/>
      <c r="H15" s="99" t="s">
        <v>85</v>
      </c>
      <c r="I15" s="89" t="s">
        <v>83</v>
      </c>
      <c r="J15" s="85"/>
    </row>
    <row r="16" spans="2:10" x14ac:dyDescent="0.2">
      <c r="B16" s="80"/>
      <c r="C16" s="103" t="s">
        <v>8</v>
      </c>
      <c r="D16" s="108" t="str">
        <f>Currency&amp;$E$16</f>
        <v>HKDYCSTD</v>
      </c>
      <c r="E16" s="109" t="s">
        <v>56</v>
      </c>
      <c r="F16" s="124"/>
      <c r="G16" s="83"/>
      <c r="H16" s="99" t="s">
        <v>84</v>
      </c>
      <c r="I16" s="89" t="s">
        <v>83</v>
      </c>
      <c r="J16" s="85"/>
    </row>
    <row r="17" spans="2:10" ht="12" thickBot="1" x14ac:dyDescent="0.25">
      <c r="B17" s="80"/>
      <c r="C17" s="110" t="s">
        <v>9</v>
      </c>
      <c r="D17" s="111">
        <v>0</v>
      </c>
      <c r="E17" s="82"/>
      <c r="F17" s="124"/>
      <c r="G17" s="95"/>
      <c r="H17" s="96"/>
      <c r="I17" s="96"/>
      <c r="J17" s="97"/>
    </row>
    <row r="18" spans="2:10" x14ac:dyDescent="0.2">
      <c r="B18" s="80"/>
      <c r="C18" s="110" t="s">
        <v>4</v>
      </c>
      <c r="D18" s="112" t="s">
        <v>62</v>
      </c>
      <c r="E18" s="82"/>
      <c r="F18" s="124"/>
    </row>
    <row r="19" spans="2:10" x14ac:dyDescent="0.2">
      <c r="B19" s="80"/>
      <c r="C19" s="110" t="s">
        <v>21</v>
      </c>
      <c r="D19" s="113" t="e">
        <f>NA()</f>
        <v>#N/A</v>
      </c>
      <c r="E19" s="82"/>
      <c r="F19" s="124"/>
    </row>
    <row r="20" spans="2:10" x14ac:dyDescent="0.2">
      <c r="B20" s="80"/>
      <c r="C20" s="110" t="s">
        <v>10</v>
      </c>
      <c r="D20" s="112" t="s">
        <v>59</v>
      </c>
      <c r="E20" s="82"/>
      <c r="F20" s="124"/>
    </row>
    <row r="21" spans="2:10" x14ac:dyDescent="0.2">
      <c r="B21" s="80"/>
      <c r="C21" s="105" t="s">
        <v>11</v>
      </c>
      <c r="D21" s="114" t="s">
        <v>60</v>
      </c>
      <c r="E21" s="82"/>
      <c r="F21" s="124"/>
    </row>
    <row r="22" spans="2:10" x14ac:dyDescent="0.2">
      <c r="B22" s="80"/>
      <c r="C22" s="102"/>
      <c r="D22" s="102"/>
      <c r="E22" s="82"/>
      <c r="F22" s="124"/>
    </row>
    <row r="23" spans="2:10" x14ac:dyDescent="0.2">
      <c r="B23" s="80"/>
      <c r="C23" s="115">
        <f>_xll.qlTermStructureReferenceDate(YieldCurve)</f>
        <v>41820</v>
      </c>
      <c r="D23" s="116">
        <f>MAX(_xll.ohPack(Selected!J1:J126))</f>
        <v>1</v>
      </c>
      <c r="E23" s="82"/>
      <c r="F23" s="124"/>
    </row>
    <row r="24" spans="2:10" x14ac:dyDescent="0.2">
      <c r="B24" s="80"/>
      <c r="C24" s="117">
        <f>MAX(_xll.ohPack(Selected!I2:I126))</f>
        <v>47302</v>
      </c>
      <c r="D24" s="92">
        <f>MIN(_xll.ohPack(Selected!J1:J126))</f>
        <v>0.64840439763604429</v>
      </c>
      <c r="E24" s="82"/>
      <c r="F24" s="124"/>
    </row>
    <row r="25" spans="2:10" x14ac:dyDescent="0.2">
      <c r="B25" s="80"/>
      <c r="C25" s="118" t="s">
        <v>14</v>
      </c>
      <c r="D25" s="92" t="str">
        <f>_xll.ohRangeRetrieveError(Selected!J1)</f>
        <v/>
      </c>
      <c r="E25" s="82"/>
      <c r="F25" s="124"/>
    </row>
    <row r="26" spans="2:10" ht="14.25" customHeight="1" x14ac:dyDescent="0.2">
      <c r="B26" s="80"/>
      <c r="C26" s="118" t="str">
        <f>UPPER(Currency)&amp;"STD"</f>
        <v>HKDSTD</v>
      </c>
      <c r="D26" s="92" t="b">
        <f>_xll.qlRelinkableHandleLinkTo(C26,YieldCurve)</f>
        <v>1</v>
      </c>
      <c r="E26" s="82"/>
      <c r="F26" s="124"/>
    </row>
    <row r="27" spans="2:10" x14ac:dyDescent="0.2">
      <c r="B27" s="80"/>
      <c r="C27" s="119" t="s">
        <v>101</v>
      </c>
      <c r="D27" s="120" t="b">
        <v>0</v>
      </c>
      <c r="E27" s="82"/>
      <c r="F27" s="124"/>
    </row>
    <row r="28" spans="2:10" ht="12" thickBot="1" x14ac:dyDescent="0.25">
      <c r="B28" s="121"/>
      <c r="C28" s="122"/>
      <c r="D28" s="122"/>
      <c r="E28" s="123"/>
      <c r="F28" s="124"/>
    </row>
  </sheetData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I11">
      <formula1>"Libor,ibor,Hibor"</formula1>
    </dataValidation>
    <dataValidation type="list" allowBlank="1" showInputMessage="1" showErrorMessage="1" sqref="I15:I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B1" sqref="B1"/>
    </sheetView>
  </sheetViews>
  <sheetFormatPr defaultRowHeight="11.25" x14ac:dyDescent="0.2"/>
  <cols>
    <col min="1" max="1" width="15.140625" style="10" hidden="1" customWidth="1"/>
    <col min="2" max="2" width="27.57031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obj_00127#0002</v>
      </c>
      <c r="B2" s="4" t="str">
        <f>_xll.qlRateHelperQuoteName(A2)</f>
        <v>HkdHiborONLastFixing_Quote</v>
      </c>
      <c r="C2" s="5">
        <f>_xll.qlRateHelperQuoteValue($A2,Trigger)</f>
        <v>1.9857000000000004E-3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41820</v>
      </c>
      <c r="I2" s="12">
        <f>_xll.qlRateHelperLatestDate($A2,Trigger)</f>
        <v>41822</v>
      </c>
    </row>
    <row r="3" spans="1:9" x14ac:dyDescent="0.2">
      <c r="A3" s="4" t="str">
        <f>Deposits!E4</f>
        <v>obj_00129#0002</v>
      </c>
      <c r="B3" s="4" t="str">
        <f>_xll.qlRateHelperQuoteName(A3)</f>
        <v>HkdHiborSWLastFixing_Quote</v>
      </c>
      <c r="C3" s="5">
        <f>_xll.qlRateHelperQuoteValue($A3,Trigger)</f>
        <v>1.9285999999999999E-3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41820</v>
      </c>
      <c r="I3" s="12">
        <f>_xll.qlRateHelperLatestDate($A3,Trigger)</f>
        <v>41827</v>
      </c>
    </row>
    <row r="4" spans="1:9" x14ac:dyDescent="0.2">
      <c r="A4" s="4" t="str">
        <f>Deposits!E5</f>
        <v>obj_0012f#0002</v>
      </c>
      <c r="B4" s="4" t="str">
        <f>_xll.qlRateHelperQuoteName(A4)</f>
        <v>HkdHibor2WLastFixing_Quote</v>
      </c>
      <c r="C4" s="5">
        <f>_xll.qlRateHelperQuoteValue($A4,Trigger)</f>
        <v>2.0214E-3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41820</v>
      </c>
      <c r="I4" s="12">
        <f>_xll.qlRateHelperLatestDate($A4,Trigger)</f>
        <v>41834</v>
      </c>
    </row>
    <row r="5" spans="1:9" x14ac:dyDescent="0.2">
      <c r="A5" s="4" t="str">
        <f>Deposits!E6</f>
        <v>obj_0012b#0002</v>
      </c>
      <c r="B5" s="4" t="str">
        <f>_xll.qlRateHelperQuoteName(A5)</f>
        <v>HkdHibor1MLastFixing_Quote</v>
      </c>
      <c r="C5" s="5">
        <f>_xll.qlRateHelperQuoteValue($A5,Trigger)</f>
        <v>2.2714000000000002E-3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41820</v>
      </c>
      <c r="I5" s="12">
        <f>_xll.qlRateHelperLatestDate($A5,Trigger)</f>
        <v>41851</v>
      </c>
    </row>
    <row r="6" spans="1:9" x14ac:dyDescent="0.2">
      <c r="A6" s="4" t="str">
        <f>Deposits!E7</f>
        <v>obj_00128#0002</v>
      </c>
      <c r="B6" s="4" t="str">
        <f>_xll.qlRateHelperQuoteName(A6)</f>
        <v>HkdHibor2MLastFixing_Quote</v>
      </c>
      <c r="C6" s="5">
        <f>_xll.qlRateHelperQuoteValue($A6,Trigger)</f>
        <v>3.1143000000000004E-3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41820</v>
      </c>
      <c r="I6" s="12">
        <f>_xll.qlRateHelperLatestDate($A6,Trigger)</f>
        <v>41880</v>
      </c>
    </row>
    <row r="7" spans="1:9" x14ac:dyDescent="0.2">
      <c r="A7" s="4" t="str">
        <f>Deposits!E8</f>
        <v>obj_0012c#0002</v>
      </c>
      <c r="B7" s="4" t="str">
        <f>_xll.qlRateHelperQuoteName(A7)</f>
        <v>HkdHibor3MLastFixing_Quote</v>
      </c>
      <c r="C7" s="5">
        <f>_xll.qlRateHelperQuoteValue($A7,Trigger)</f>
        <v>3.7929000000000001E-3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41820</v>
      </c>
      <c r="I7" s="12">
        <f>_xll.qlRateHelperLatestDate($A7,Trigger)</f>
        <v>41912</v>
      </c>
    </row>
    <row r="8" spans="1:9" x14ac:dyDescent="0.2">
      <c r="A8" s="4" t="str">
        <f>Deposits!E9</f>
        <v>obj_0012a#0002</v>
      </c>
      <c r="B8" s="4" t="str">
        <f>_xll.qlRateHelperQuoteName(A8)</f>
        <v>HkdHibor6MLastFixing_Quote</v>
      </c>
      <c r="C8" s="5">
        <f>_xll.qlRateHelperQuoteValue($A8,Trigger)</f>
        <v>5.5071E-3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41820</v>
      </c>
      <c r="I8" s="12">
        <f>_xll.qlRateHelperLatestDate($A8,Trigger)</f>
        <v>42004</v>
      </c>
    </row>
    <row r="9" spans="1:9" x14ac:dyDescent="0.2">
      <c r="A9" s="4" t="str">
        <f>Deposits!E10</f>
        <v>obj_0012d#0002</v>
      </c>
      <c r="B9" s="4" t="str">
        <f>_xll.qlRateHelperQuoteName(A9)</f>
        <v>HkdHibor9MLastFixing_Quote</v>
      </c>
      <c r="C9" s="5" t="e">
        <f>_xll.qlRateHelperQuoteValue($A9,Trigger)</f>
        <v>#NUM!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41820</v>
      </c>
      <c r="I9" s="12">
        <f>_xll.qlRateHelperLatestDate($A9,Trigger)</f>
        <v>42094</v>
      </c>
    </row>
    <row r="10" spans="1:9" x14ac:dyDescent="0.2">
      <c r="A10" s="7" t="str">
        <f>Deposits!E11</f>
        <v>obj_0012e#0002</v>
      </c>
      <c r="B10" s="7" t="str">
        <f>_xll.qlRateHelperQuoteName(A10)</f>
        <v>HkdHibor1YLastFixing_Quote</v>
      </c>
      <c r="C10" s="8">
        <f>_xll.qlRateHelperQuoteValue($A10,Trigger)</f>
        <v>8.6500000000000014E-3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41820</v>
      </c>
      <c r="I10" s="14">
        <f>_xll.qlRateHelperLatestDate($A10,Trigger)</f>
        <v>42185</v>
      </c>
    </row>
    <row r="11" spans="1:9" x14ac:dyDescent="0.2">
      <c r="A11" s="4" t="str">
        <f>Swaps!K6</f>
        <v>obj_00110#0002</v>
      </c>
      <c r="B11" s="4" t="str">
        <f>_xll.qlRateHelperQuoteName(A11)</f>
        <v>HKDQM3H1Y_Quote</v>
      </c>
      <c r="C11" s="5">
        <f>_xll.qlRateHelperQuoteValue($A11,Trigger)</f>
        <v>4.2000000000000006E-3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41822</v>
      </c>
      <c r="I11" s="12">
        <f>_xll.qlRateHelperLatestDate($A11,Trigger)</f>
        <v>42187</v>
      </c>
    </row>
    <row r="12" spans="1:9" x14ac:dyDescent="0.2">
      <c r="A12" s="4" t="str">
        <f>Swaps!K7</f>
        <v>obj_00122#0002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41822</v>
      </c>
      <c r="I12" s="12">
        <f>_xll.qlRateHelperLatestDate($A12,Trigger)</f>
        <v>42279</v>
      </c>
    </row>
    <row r="13" spans="1:9" x14ac:dyDescent="0.2">
      <c r="A13" s="4" t="str">
        <f>Swaps!K8</f>
        <v>obj_00118#0002</v>
      </c>
      <c r="B13" s="4" t="str">
        <f>_xll.qlRateHelperQuoteName(A13)</f>
        <v>HKDQM3H18M_Quote</v>
      </c>
      <c r="C13" s="5">
        <f>_xll.qlRateHelperQuoteValue($A13,Trigger)</f>
        <v>5.5000000000000005E-3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41822</v>
      </c>
      <c r="I13" s="12">
        <f>_xll.qlRateHelperLatestDate($A13,Trigger)</f>
        <v>42373</v>
      </c>
    </row>
    <row r="14" spans="1:9" x14ac:dyDescent="0.2">
      <c r="A14" s="4" t="str">
        <f>Swaps!K9</f>
        <v>obj_0011d#0002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41822</v>
      </c>
      <c r="I14" s="12">
        <f>_xll.qlRateHelperLatestDate($A14,Trigger)</f>
        <v>42464</v>
      </c>
    </row>
    <row r="15" spans="1:9" x14ac:dyDescent="0.2">
      <c r="A15" s="4" t="str">
        <f>Swaps!K10</f>
        <v>obj_00114#0002</v>
      </c>
      <c r="B15" s="4" t="str">
        <f>_xll.qlRateHelperQuoteName(A15)</f>
        <v>HKDQM3H2Y_Quote</v>
      </c>
      <c r="C15" s="5">
        <f>_xll.qlRateHelperQuoteValue($A15,Trigger)</f>
        <v>7.3000000000000001E-3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41822</v>
      </c>
      <c r="I15" s="12">
        <f>_xll.qlRateHelperLatestDate($A15,Trigger)</f>
        <v>42555</v>
      </c>
    </row>
    <row r="16" spans="1:9" x14ac:dyDescent="0.2">
      <c r="A16" s="4" t="str">
        <f>Swaps!K11</f>
        <v>obj_00120#0002</v>
      </c>
      <c r="B16" s="4" t="str">
        <f>_xll.qlRateHelperQuoteName(A16)</f>
        <v>HKDQM3H3Y_Quote</v>
      </c>
      <c r="C16" s="5">
        <f>_xll.qlRateHelperQuoteValue($A16,Trigger)</f>
        <v>1.1299999999999999E-2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41822</v>
      </c>
      <c r="I16" s="12">
        <f>_xll.qlRateHelperLatestDate($A16,Trigger)</f>
        <v>42920</v>
      </c>
    </row>
    <row r="17" spans="1:9" x14ac:dyDescent="0.2">
      <c r="A17" s="4" t="str">
        <f>Swaps!K12</f>
        <v>obj_0011e#0002</v>
      </c>
      <c r="B17" s="4" t="str">
        <f>_xll.qlRateHelperQuoteName(A17)</f>
        <v>HKDQM3H4Y_Quote</v>
      </c>
      <c r="C17" s="5">
        <f>_xll.qlRateHelperQuoteValue($A17,Trigger)</f>
        <v>1.49E-2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41822</v>
      </c>
      <c r="I17" s="12">
        <f>_xll.qlRateHelperLatestDate($A17,Trigger)</f>
        <v>43284</v>
      </c>
    </row>
    <row r="18" spans="1:9" x14ac:dyDescent="0.2">
      <c r="A18" s="4" t="str">
        <f>Swaps!K13</f>
        <v>obj_00124#0002</v>
      </c>
      <c r="B18" s="4" t="str">
        <f>_xll.qlRateHelperQuoteName(A18)</f>
        <v>HKDQM3H5Y_Quote</v>
      </c>
      <c r="C18" s="5">
        <f>_xll.qlRateHelperQuoteValue($A18,Trigger)</f>
        <v>1.78E-2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41822</v>
      </c>
      <c r="I18" s="12">
        <f>_xll.qlRateHelperLatestDate($A18,Trigger)</f>
        <v>43648</v>
      </c>
    </row>
    <row r="19" spans="1:9" x14ac:dyDescent="0.2">
      <c r="A19" s="4" t="str">
        <f>Swaps!K14</f>
        <v>obj_00121#0002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41822</v>
      </c>
      <c r="I19" s="12">
        <f>_xll.qlRateHelperLatestDate($A19,Trigger)</f>
        <v>44014</v>
      </c>
    </row>
    <row r="20" spans="1:9" x14ac:dyDescent="0.2">
      <c r="A20" s="4" t="str">
        <f>Swaps!K15</f>
        <v>obj_00117#0002</v>
      </c>
      <c r="B20" s="4" t="str">
        <f>_xll.qlRateHelperQuoteName(A20)</f>
        <v>HKDQM3H7Y_Quote</v>
      </c>
      <c r="C20" s="5">
        <f>_xll.qlRateHelperQuoteValue($A20,Trigger)</f>
        <v>2.1799999999999996E-2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41822</v>
      </c>
      <c r="I20" s="12">
        <f>_xll.qlRateHelperLatestDate($A20,Trigger)</f>
        <v>44379</v>
      </c>
    </row>
    <row r="21" spans="1:9" x14ac:dyDescent="0.2">
      <c r="A21" s="4" t="str">
        <f>Swaps!K16</f>
        <v>obj_00119#0002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41822</v>
      </c>
      <c r="I21" s="12">
        <f>_xll.qlRateHelperLatestDate($A21,Trigger)</f>
        <v>44746</v>
      </c>
    </row>
    <row r="22" spans="1:9" x14ac:dyDescent="0.2">
      <c r="A22" s="4" t="str">
        <f>Swaps!K17</f>
        <v>obj_00112#0002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41822</v>
      </c>
      <c r="I22" s="12">
        <f>_xll.qlRateHelperLatestDate($A22,Trigger)</f>
        <v>45111</v>
      </c>
    </row>
    <row r="23" spans="1:9" x14ac:dyDescent="0.2">
      <c r="A23" s="4" t="str">
        <f>Swaps!K18</f>
        <v>obj_00116#0002</v>
      </c>
      <c r="B23" s="4" t="str">
        <f>_xll.qlRateHelperQuoteName(A23)</f>
        <v>HKDQM3H10Y_Quote</v>
      </c>
      <c r="C23" s="5">
        <f>_xll.qlRateHelperQuoteValue($A23,Trigger)</f>
        <v>2.5399999999999999E-2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41822</v>
      </c>
      <c r="I23" s="12">
        <f>_xll.qlRateHelperLatestDate($A23,Trigger)</f>
        <v>45475</v>
      </c>
    </row>
    <row r="24" spans="1:9" x14ac:dyDescent="0.2">
      <c r="A24" s="4" t="str">
        <f>Swaps!K19</f>
        <v>obj_00125#0002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41822</v>
      </c>
      <c r="I24" s="12">
        <f>_xll.qlRateHelperLatestDate($A24,Trigger)</f>
        <v>45840</v>
      </c>
    </row>
    <row r="25" spans="1:9" x14ac:dyDescent="0.2">
      <c r="A25" s="4" t="str">
        <f>Swaps!K20</f>
        <v>obj_0011c#0002</v>
      </c>
      <c r="B25" s="4" t="str">
        <f>_xll.qlRateHelperQuoteName(A25)</f>
        <v>HKDQM3H12Y_Quote</v>
      </c>
      <c r="C25" s="5">
        <f>_xll.qlRateHelperQuoteValue($A25,Trigger)</f>
        <v>2.6900000000000004E-2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41822</v>
      </c>
      <c r="I25" s="12">
        <f>_xll.qlRateHelperLatestDate($A25,Trigger)</f>
        <v>46205</v>
      </c>
    </row>
    <row r="26" spans="1:9" x14ac:dyDescent="0.2">
      <c r="A26" s="4" t="str">
        <f>Swaps!K21</f>
        <v>obj_00113#0002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41822</v>
      </c>
      <c r="I26" s="12">
        <f>_xll.qlRateHelperLatestDate($A26,Trigger)</f>
        <v>46570</v>
      </c>
    </row>
    <row r="27" spans="1:9" x14ac:dyDescent="0.2">
      <c r="A27" s="4" t="str">
        <f>Swaps!K22</f>
        <v>obj_0011a#0002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41822</v>
      </c>
      <c r="I27" s="12">
        <f>_xll.qlRateHelperLatestDate($A27,Trigger)</f>
        <v>46938</v>
      </c>
    </row>
    <row r="28" spans="1:9" x14ac:dyDescent="0.2">
      <c r="A28" s="4" t="str">
        <f>Swaps!K23</f>
        <v>obj_00115#0002</v>
      </c>
      <c r="B28" s="4" t="str">
        <f>_xll.qlRateHelperQuoteName(A28)</f>
        <v>HKDQM3H15Y_Quote</v>
      </c>
      <c r="C28" s="5">
        <f>_xll.qlRateHelperQuoteValue($A28,Trigger)</f>
        <v>2.7999999999999997E-2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41822</v>
      </c>
      <c r="I28" s="12">
        <f>_xll.qlRateHelperLatestDate($A28,Trigger)</f>
        <v>47302</v>
      </c>
    </row>
    <row r="29" spans="1:9" x14ac:dyDescent="0.2">
      <c r="A29" s="4" t="str">
        <f>Swaps!K24</f>
        <v>obj_00123#0002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41822</v>
      </c>
      <c r="I29" s="12">
        <f>_xll.qlRateHelperLatestDate($A29,Trigger)</f>
        <v>47666</v>
      </c>
    </row>
    <row r="30" spans="1:9" x14ac:dyDescent="0.2">
      <c r="A30" s="4" t="str">
        <f>Swaps!K25</f>
        <v>obj_0011b#0002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41822</v>
      </c>
      <c r="I30" s="12">
        <f>_xll.qlRateHelperLatestDate($A30,Trigger)</f>
        <v>48031</v>
      </c>
    </row>
    <row r="31" spans="1:9" x14ac:dyDescent="0.2">
      <c r="A31" s="4" t="str">
        <f>Swaps!K26</f>
        <v>obj_00126#0002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41822</v>
      </c>
      <c r="I31" s="12">
        <f>_xll.qlRateHelperLatestDate($A31,Trigger)</f>
        <v>48397</v>
      </c>
    </row>
    <row r="32" spans="1:9" x14ac:dyDescent="0.2">
      <c r="A32" s="4" t="str">
        <f>Swaps!K27</f>
        <v>obj_0011f#0002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41822</v>
      </c>
      <c r="I32" s="12">
        <f>_xll.qlRateHelperLatestDate($A32,Trigger)</f>
        <v>48764</v>
      </c>
    </row>
    <row r="33" spans="1:9" x14ac:dyDescent="0.2">
      <c r="A33" s="4" t="str">
        <f>Swaps!K28</f>
        <v>obj_00111#0002</v>
      </c>
      <c r="B33" s="4" t="str">
        <f>_xll.qlRateHelperQuoteName(A33)</f>
        <v>HKDQM3H20Y_Quote</v>
      </c>
      <c r="C33" s="5" t="e">
        <f>_xll.qlRateHelperQuoteValue($A33,Trigger)</f>
        <v>#NUM!</v>
      </c>
      <c r="D33" s="5">
        <f>_xll.qlSwapRateHelperSpread($A33,Trigger)</f>
        <v>0</v>
      </c>
      <c r="E33" s="6" t="b">
        <f t="shared" si="1"/>
        <v>0</v>
      </c>
      <c r="F33" s="6">
        <v>50</v>
      </c>
      <c r="G33" s="6">
        <v>1</v>
      </c>
      <c r="H33" s="11">
        <f>_xll.qlRateHelperEarliestDate($A33,Trigger)</f>
        <v>41822</v>
      </c>
      <c r="I33" s="12">
        <f>_xll.qlRateHelperLatestDate($A33,Trigger)</f>
        <v>49129</v>
      </c>
    </row>
    <row r="34" spans="1:9" x14ac:dyDescent="0.2">
      <c r="A34" s="51"/>
      <c r="B34" s="51"/>
      <c r="C34" s="51"/>
      <c r="D34" s="51"/>
      <c r="E34" s="51"/>
      <c r="F34" s="51"/>
      <c r="G34" s="51"/>
      <c r="H34" s="51"/>
      <c r="I34" s="51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77" t="s">
        <v>20</v>
      </c>
      <c r="B1" s="78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obj_0012a</v>
      </c>
      <c r="E2" s="21" t="str">
        <f>_xll.qlRateHelperQuoteName(D2)</f>
        <v>HkdHibor6MLastFixing_Quote</v>
      </c>
      <c r="F2" s="22">
        <f>_xll.qlRateHelperRate($D2)</f>
        <v>5.5071E-3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41820</v>
      </c>
      <c r="I2" s="28">
        <f>_xll.qlRateHelperLatestDate($D2)</f>
        <v>42004</v>
      </c>
      <c r="J2" s="18">
        <v>0.99723150393091831</v>
      </c>
      <c r="K2" s="23"/>
    </row>
    <row r="3" spans="1:11" x14ac:dyDescent="0.2">
      <c r="A3" s="24" t="s">
        <v>49</v>
      </c>
      <c r="B3" s="25">
        <v>0</v>
      </c>
      <c r="D3" s="21" t="str">
        <v>obj_00110</v>
      </c>
      <c r="E3" s="21" t="str">
        <f>_xll.qlRateHelperQuoteName(D3)</f>
        <v>HKDQM3H1Y_Quote</v>
      </c>
      <c r="F3" s="22">
        <f>_xll.qlRateHelperRate($D3)</f>
        <v>4.2000000000000006E-3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41822</v>
      </c>
      <c r="I3" s="28">
        <f>_xll.qlRateHelperLatestDate($D3)</f>
        <v>42187</v>
      </c>
      <c r="J3" s="18">
        <v>0.99577706452818582</v>
      </c>
      <c r="K3" s="23"/>
    </row>
    <row r="4" spans="1:11" x14ac:dyDescent="0.2">
      <c r="A4" s="24" t="s">
        <v>16</v>
      </c>
      <c r="B4" s="25">
        <v>2</v>
      </c>
      <c r="D4" s="21" t="str">
        <v>obj_00118</v>
      </c>
      <c r="E4" s="21" t="str">
        <f>_xll.qlRateHelperQuoteName(D4)</f>
        <v>HKDQM3H18M_Quote</v>
      </c>
      <c r="F4" s="22">
        <f>_xll.qlRateHelperRate($D4)</f>
        <v>5.5000000000000005E-3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41822</v>
      </c>
      <c r="I4" s="28">
        <f>_xll.qlRateHelperLatestDate($D4)</f>
        <v>42373</v>
      </c>
      <c r="J4" s="18">
        <v>0.99169811311313849</v>
      </c>
      <c r="K4" s="23"/>
    </row>
    <row r="5" spans="1:11" ht="12" thickBot="1" x14ac:dyDescent="0.25">
      <c r="A5" s="52" t="s">
        <v>17</v>
      </c>
      <c r="B5" s="53" t="s">
        <v>63</v>
      </c>
      <c r="D5" s="21" t="str">
        <v>obj_00114</v>
      </c>
      <c r="E5" s="21" t="str">
        <f>_xll.qlRateHelperQuoteName(D5)</f>
        <v>HKDQM3H2Y_Quote</v>
      </c>
      <c r="F5" s="22">
        <f>_xll.qlRateHelperRate($D5)</f>
        <v>7.3000000000000001E-3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41822</v>
      </c>
      <c r="I5" s="28">
        <f>_xll.qlRateHelperLatestDate($D5)</f>
        <v>42555</v>
      </c>
      <c r="J5" s="18">
        <v>0.98539970496567675</v>
      </c>
      <c r="K5" s="23"/>
    </row>
    <row r="6" spans="1:11" x14ac:dyDescent="0.2">
      <c r="A6" s="54"/>
      <c r="B6" s="54"/>
      <c r="D6" s="21" t="str">
        <v>obj_00120</v>
      </c>
      <c r="E6" s="21" t="str">
        <f>_xll.qlRateHelperQuoteName(D6)</f>
        <v>HKDQM3H3Y_Quote</v>
      </c>
      <c r="F6" s="22">
        <f>_xll.qlRateHelperRate($D6)</f>
        <v>1.1299999999999999E-2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41822</v>
      </c>
      <c r="I6" s="28">
        <f>_xll.qlRateHelperLatestDate($D6)</f>
        <v>42920</v>
      </c>
      <c r="J6" s="18">
        <v>0.96641134247952087</v>
      </c>
      <c r="K6" s="23"/>
    </row>
    <row r="7" spans="1:11" x14ac:dyDescent="0.2">
      <c r="D7" s="21" t="str">
        <v>obj_0011e</v>
      </c>
      <c r="E7" s="21" t="str">
        <f>_xll.qlRateHelperQuoteName(D7)</f>
        <v>HKDQM3H4Y_Quote</v>
      </c>
      <c r="F7" s="22">
        <f>_xll.qlRateHelperRate($D7)</f>
        <v>1.49E-2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41822</v>
      </c>
      <c r="I7" s="28">
        <f>_xll.qlRateHelperLatestDate($D7)</f>
        <v>43284</v>
      </c>
      <c r="J7" s="18">
        <v>0.94158735841893471</v>
      </c>
      <c r="K7" s="23"/>
    </row>
    <row r="8" spans="1:11" x14ac:dyDescent="0.2">
      <c r="D8" s="21" t="str">
        <v>obj_00124</v>
      </c>
      <c r="E8" s="21" t="str">
        <f>_xll.qlRateHelperQuoteName(D8)</f>
        <v>HKDQM3H5Y_Quote</v>
      </c>
      <c r="F8" s="22">
        <f>_xll.qlRateHelperRate($D8)</f>
        <v>1.78E-2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41822</v>
      </c>
      <c r="I8" s="28">
        <f>_xll.qlRateHelperLatestDate($D8)</f>
        <v>43648</v>
      </c>
      <c r="J8" s="18">
        <v>0.91381675656223083</v>
      </c>
      <c r="K8" s="23"/>
    </row>
    <row r="9" spans="1:11" x14ac:dyDescent="0.2">
      <c r="D9" s="21" t="str">
        <v>obj_00117</v>
      </c>
      <c r="E9" s="21" t="str">
        <f>_xll.qlRateHelperQuoteName(D9)</f>
        <v>HKDQM3H7Y_Quote</v>
      </c>
      <c r="F9" s="22">
        <f>_xll.qlRateHelperRate($D9)</f>
        <v>2.1799999999999996E-2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41822</v>
      </c>
      <c r="I9" s="28">
        <f>_xll.qlRateHelperLatestDate($D9)</f>
        <v>44379</v>
      </c>
      <c r="J9" s="18">
        <v>0.8559781337806398</v>
      </c>
      <c r="K9" s="23"/>
    </row>
    <row r="10" spans="1:11" x14ac:dyDescent="0.2">
      <c r="D10" s="21" t="str">
        <v>obj_00116</v>
      </c>
      <c r="E10" s="21" t="str">
        <f>_xll.qlRateHelperQuoteName(D10)</f>
        <v>HKDQM3H10Y_Quote</v>
      </c>
      <c r="F10" s="22">
        <f>_xll.qlRateHelperRate($D10)</f>
        <v>2.5399999999999999E-2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41822</v>
      </c>
      <c r="I10" s="28">
        <f>_xll.qlRateHelperLatestDate($D10)</f>
        <v>45475</v>
      </c>
      <c r="J10" s="18">
        <v>0.7704707600219155</v>
      </c>
      <c r="K10" s="23"/>
    </row>
    <row r="11" spans="1:11" x14ac:dyDescent="0.2">
      <c r="D11" s="21" t="str">
        <v>obj_0011c</v>
      </c>
      <c r="E11" s="21" t="str">
        <f>_xll.qlRateHelperQuoteName(D11)</f>
        <v>HKDQM3H12Y_Quote</v>
      </c>
      <c r="F11" s="22">
        <f>_xll.qlRateHelperRate($D11)</f>
        <v>2.6900000000000004E-2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41822</v>
      </c>
      <c r="I11" s="28">
        <f>_xll.qlRateHelperLatestDate($D11)</f>
        <v>46205</v>
      </c>
      <c r="J11" s="18">
        <v>0.71710513962048172</v>
      </c>
      <c r="K11" s="23"/>
    </row>
    <row r="12" spans="1:11" x14ac:dyDescent="0.2">
      <c r="D12" s="21" t="str">
        <v>obj_00115</v>
      </c>
      <c r="E12" s="21" t="str">
        <f>_xll.qlRateHelperQuoteName(D12)</f>
        <v>HKDQM3H15Y_Quote</v>
      </c>
      <c r="F12" s="22">
        <f>_xll.qlRateHelperRate($D12)</f>
        <v>2.7999999999999997E-2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41822</v>
      </c>
      <c r="I12" s="28">
        <f>_xll.qlRateHelperLatestDate($D12)</f>
        <v>47302</v>
      </c>
      <c r="J12" s="18">
        <v>0.64840439763604429</v>
      </c>
      <c r="K12" s="23"/>
    </row>
    <row r="13" spans="1:11" x14ac:dyDescent="0.2">
      <c r="D13" s="21" t="e">
        <v>#N/A</v>
      </c>
      <c r="E13" s="21" t="e">
        <f>_xll.qlRateHelperQuoteName(D13)</f>
        <v>#VALUE!</v>
      </c>
      <c r="F13" s="22" t="e">
        <f>_xll.qlRateHelperRate($D13)</f>
        <v>#VALUE!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 t="e">
        <f>_xll.qlRateHelperEarliestDate($D13)</f>
        <v>#VALUE!</v>
      </c>
      <c r="I13" s="28" t="e">
        <f>_xll.qlRateHelperLatestDate($D13)</f>
        <v>#VALUE!</v>
      </c>
      <c r="J13" s="18" t="e">
        <v>#N/A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_xll.qlRateHelperLatestDate($D14)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_xll.qlRateHelperLatestDate($D15)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_xll.qlRateHelperLatestDate($D16)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_xll.qlRateHelperLatestDate($D17)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_xll.qlRateHelperLatestDate($D18)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_xll.qlRateHelperLatestDate($D19)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_xll.qlRateHelperLatestDate($D20)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_xll.qlRateHelperLatestDate($D21)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_xll.qlRateHelperLatestDate($D22)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_xll.qlRateHelperLatestDate($D23)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_xll.qlRateHelperLatestDate($D24)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_xll.qlRateHelperLatestDate($D25)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_xll.qlRateHelperLatestDate($D26)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_xll.qlRateHelperLatestDate($D27)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_xll.qlRateHelperLatestDate($D28)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_xll.qlRateHelperLatestDate($D29)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_xll.qlRateHelperLatestDate($D30)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_xll.qlRateHelperLatestDate($D31)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_xll.qlRateHelperLatestDate($D32)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_xll.qlRateHelperLatestDate($D33)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_xll.qlRateHelperLatestDate($D34)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_xll.qlRateHelperLatestDate($D35)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_xll.qlRateHelperLatestDate($D36)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_xll.qlRateHelperLatestDate($D37)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_xll.qlRateHelperLatestDate($D38)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_xll.qlRateHelperLatestDate($D39)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_xll.qlRateHelperLatestDate($D40)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_xll.qlRateHelperLatestDate($D41)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_xll.qlRateHelperLatestDate($D42)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_xll.qlRateHelperLatestDate($D43)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_xll.qlRateHelperLatestDate($D44)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_xll.qlRateHelperLatestDate($D45)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_xll.qlRateHelperLatestDate($D46)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_xll.qlRateHelperLatestDate($D47)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_xll.qlRateHelperLatestDate($D48)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_xll.qlRateHelperLatestDate($D49)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_xll.qlRateHelperLatestDate($D50)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_xll.qlRateHelperLatestDate($D51)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_xll.qlRateHelperLatestDate($D52)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_xll.qlRateHelperLatestDate($D53)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_xll.qlRateHelperLatestDate($D54)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_xll.qlRateHelperLatestDate($D55)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_xll.qlRateHelperLatestDate($D56)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_xll.qlRateHelperLatestDate($D57)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_xll.qlRateHelperLatestDate($D58)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_xll.qlRateHelperLatestDate($D59)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_xll.qlRateHelperLatestDate($D60)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_xll.qlRateHelperLatestDate($D61)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_xll.qlRateHelperLatestDate($D62)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_xll.qlRateHelperLatestDate($D63)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_xll.qlRateHelperLatestDate($D64)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_xll.qlRateHelperLatestDate($D65)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_xll.qlRateHelperLatestDate($D66)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_xll.qlRateHelperLatestDate($D67)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_xll.qlRateHelperLatestDate($D68)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_xll.qlRateHelperLatestDate($D69)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_xll.qlRateHelperLatestDate($D70)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_xll.qlRateHelperLatestDate($D71)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_xll.qlRateHelperLatestDate($D72)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_xll.qlRateHelperLatestDate($D73)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_xll.qlRateHelperLatestDate($D74)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_xll.qlRateHelperLatestDate($D75)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_xll.qlRateHelperLatestDate($D76)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_xll.qlRateHelperLatestDate($D77)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_xll.qlRateHelperLatestDate($D78)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_xll.qlRateHelperLatestDate($D79)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_xll.qlRateHelperLatestDate($D80)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_xll.qlRateHelperLatestDate($D81)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_xll.qlRateHelperLatestDate($D82)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_xll.qlRateHelperLatestDate($D83)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_xll.qlRateHelperLatestDate($D84)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_xll.qlRateHelperLatestDate($D85)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_xll.qlRateHelperLatestDate($D86)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_xll.qlRateHelperLatestDate($D87)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_xll.qlRateHelperLatestDate($D88)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_xll.qlRateHelperLatestDate($D89)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_xll.qlRateHelperLatestDate($D90)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_xll.qlRateHelperLatestDate($D91)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_xll.qlRateHelperLatestDate($D92)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_xll.qlRateHelperLatestDate($D93)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_xll.qlRateHelperLatestDate($D94)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_xll.qlRateHelperLatestDate($D95)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_xll.qlRateHelperLatestDate($D96)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_xll.qlRateHelperLatestDate($D97)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_xll.qlRateHelperLatestDate($D98)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_xll.qlRateHelperLatestDate($D99)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_xll.qlRateHelperLatestDate($D100)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_xll.qlRateHelperLatestDate($D101)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_xll.qlRateHelperLatestDate($D102)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_xll.qlRateHelperLatestDate($D103)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_xll.qlRateHelperLatestDate($D104)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_xll.qlRateHelperLatestDate($D105)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_xll.qlRateHelperLatestDate($D106)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_xll.qlRateHelperLatestDate($D107)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_xll.qlRateHelperLatestDate($D108)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_xll.qlRateHelperLatestDate($D109)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_xll.qlRateHelperLatestDate($D110)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_xll.qlRateHelperLatestDate($D111)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_xll.qlRateHelperLatestDate($D112)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_xll.qlRateHelperLatestDate($D113)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_xll.qlRateHelperLatestDate($D114)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_xll.qlRateHelperLatestDate($D115)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_xll.qlRateHelperLatestDate($D116)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_xll.qlRateHelperLatestDate($D117)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_xll.qlRateHelperLatestDate($D118)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_xll.qlRateHelperLatestDate($D119)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_xll.qlRateHelperLatestDate($D120)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_xll.qlRateHelperLatestDate($D121)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_xll.qlRateHelperLatestDate($D122)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_xll.qlRateHelperLatestDate($D123)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_xll.qlRateHelperLatestDate($D124)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_xll.qlRateHelperLatestDate($D125)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_xll.qlRateHelperLatestDate($D126)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E2" sqref="E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28.5703125" style="2" bestFit="1" customWidth="1"/>
    <col min="5" max="5" width="26.140625" style="2" bestFit="1" customWidth="1"/>
    <col min="6" max="6" width="35.7109375" style="2" customWidth="1"/>
    <col min="7" max="7" width="2.7109375" style="2" customWidth="1"/>
    <col min="8" max="16384" width="9.140625" style="2"/>
  </cols>
  <sheetData>
    <row r="1" spans="1:7" ht="11.25" customHeight="1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2.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ht="11.25" customHeight="1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 t="shared" ref="D3:D11" si="1">PROPER(Currency)&amp;FamilyName&amp;$B3&amp;"LastFixing"&amp;QuoteSuffix</f>
        <v>HkdHiborONLastFixing_Quote</v>
      </c>
      <c r="E3" s="37" t="str">
        <f>_xll.qlDepositRateHelper(,D3,C3,Permanent,Trigger,ObjectOverwrite)</f>
        <v>obj_00127#0002</v>
      </c>
      <c r="F3" s="36" t="str">
        <f>_xll.ohRangeRetrieveError(E3)</f>
        <v/>
      </c>
      <c r="G3" s="50" t="s">
        <v>98</v>
      </c>
    </row>
    <row r="4" spans="1:7" ht="11.25" customHeight="1" x14ac:dyDescent="0.25">
      <c r="A4" s="41"/>
      <c r="B4" s="40" t="s">
        <v>78</v>
      </c>
      <c r="C4" s="39" t="str">
        <f t="shared" si="0"/>
        <v>HkdHiborSW</v>
      </c>
      <c r="D4" s="38" t="str">
        <f t="shared" si="1"/>
        <v>HkdHiborSWLastFixing_Quote</v>
      </c>
      <c r="E4" s="37" t="str">
        <f>_xll.qlDepositRateHelper(,D4,C4,Permanent,Trigger,ObjectOverwrite)</f>
        <v>obj_00129#0002</v>
      </c>
      <c r="F4" s="36" t="str">
        <f>_xll.ohRangeRetrieveError(E4)</f>
        <v/>
      </c>
      <c r="G4" s="50" t="s">
        <v>98</v>
      </c>
    </row>
    <row r="5" spans="1:7" ht="11.25" customHeight="1" x14ac:dyDescent="0.25">
      <c r="A5" s="41"/>
      <c r="B5" s="40" t="s">
        <v>77</v>
      </c>
      <c r="C5" s="39" t="str">
        <f t="shared" si="0"/>
        <v>HkdHibor2W</v>
      </c>
      <c r="D5" s="38" t="str">
        <f t="shared" si="1"/>
        <v>HkdHibor2WLastFixing_Quote</v>
      </c>
      <c r="E5" s="37" t="str">
        <f>_xll.qlDepositRateHelper(,D5,C5,Permanent,Trigger,ObjectOverwrite)</f>
        <v>obj_0012f#0002</v>
      </c>
      <c r="F5" s="36" t="str">
        <f>_xll.ohRangeRetrieveError(E5)</f>
        <v/>
      </c>
      <c r="G5" s="50" t="s">
        <v>98</v>
      </c>
    </row>
    <row r="6" spans="1:7" ht="11.25" customHeight="1" x14ac:dyDescent="0.25">
      <c r="A6" s="41"/>
      <c r="B6" s="40" t="s">
        <v>76</v>
      </c>
      <c r="C6" s="39" t="str">
        <f t="shared" si="0"/>
        <v>HkdHibor1M</v>
      </c>
      <c r="D6" s="38" t="str">
        <f t="shared" si="1"/>
        <v>HkdHibor1MLastFixing_Quote</v>
      </c>
      <c r="E6" s="37" t="str">
        <f>_xll.qlDepositRateHelper(,D6,C6,Permanent,Trigger,ObjectOverwrite)</f>
        <v>obj_0012b#0002</v>
      </c>
      <c r="F6" s="36" t="str">
        <f>_xll.ohRangeRetrieveError(E6)</f>
        <v/>
      </c>
      <c r="G6" s="50" t="s">
        <v>98</v>
      </c>
    </row>
    <row r="7" spans="1:7" ht="11.25" customHeight="1" x14ac:dyDescent="0.25">
      <c r="A7" s="41"/>
      <c r="B7" s="40" t="s">
        <v>75</v>
      </c>
      <c r="C7" s="39" t="str">
        <f t="shared" si="0"/>
        <v>HkdHibor2M</v>
      </c>
      <c r="D7" s="38" t="str">
        <f t="shared" si="1"/>
        <v>HkdHibor2MLastFixing_Quote</v>
      </c>
      <c r="E7" s="37" t="str">
        <f>_xll.qlDepositRateHelper(,D7,C7,Permanent,Trigger,ObjectOverwrite)</f>
        <v>obj_00128#0002</v>
      </c>
      <c r="F7" s="36" t="str">
        <f>_xll.ohRangeRetrieveError(E7)</f>
        <v/>
      </c>
      <c r="G7" s="50" t="s">
        <v>98</v>
      </c>
    </row>
    <row r="8" spans="1:7" ht="11.25" customHeight="1" x14ac:dyDescent="0.25">
      <c r="A8" s="41"/>
      <c r="B8" s="40" t="s">
        <v>55</v>
      </c>
      <c r="C8" s="39" t="str">
        <f t="shared" si="0"/>
        <v>HkdHibor3M</v>
      </c>
      <c r="D8" s="38" t="str">
        <f t="shared" si="1"/>
        <v>HkdHibor3MLastFixing_Quote</v>
      </c>
      <c r="E8" s="37" t="str">
        <f>_xll.qlDepositRateHelper(,D8,C8,Permanent,Trigger,ObjectOverwrite)</f>
        <v>obj_0012c#0002</v>
      </c>
      <c r="F8" s="36" t="str">
        <f>_xll.ohRangeRetrieveError(E8)</f>
        <v/>
      </c>
      <c r="G8" s="50" t="s">
        <v>98</v>
      </c>
    </row>
    <row r="9" spans="1:7" ht="11.25" customHeight="1" x14ac:dyDescent="0.25">
      <c r="A9" s="41"/>
      <c r="B9" s="40" t="s">
        <v>74</v>
      </c>
      <c r="C9" s="39" t="str">
        <f t="shared" si="0"/>
        <v>HkdHibor6M</v>
      </c>
      <c r="D9" s="38" t="str">
        <f t="shared" si="1"/>
        <v>HkdHibor6MLastFixing_Quote</v>
      </c>
      <c r="E9" s="37" t="str">
        <f>_xll.qlDepositRateHelper(,D9,C9,Permanent,Trigger,ObjectOverwrite)</f>
        <v>obj_0012a#0002</v>
      </c>
      <c r="F9" s="36" t="str">
        <f>_xll.ohRangeRetrieveError(E9)</f>
        <v/>
      </c>
      <c r="G9" s="50" t="s">
        <v>98</v>
      </c>
    </row>
    <row r="10" spans="1:7" ht="11.25" customHeight="1" x14ac:dyDescent="0.25">
      <c r="A10" s="41"/>
      <c r="B10" s="40" t="s">
        <v>73</v>
      </c>
      <c r="C10" s="39" t="str">
        <f t="shared" si="0"/>
        <v>HkdHibor9M</v>
      </c>
      <c r="D10" s="38" t="str">
        <f t="shared" si="1"/>
        <v>HkdHibor9MLastFixing_Quote</v>
      </c>
      <c r="E10" s="37" t="str">
        <f>_xll.qlDepositRateHelper(,D10,C10,Permanent,Trigger,ObjectOverwrite)</f>
        <v>obj_0012d#0002</v>
      </c>
      <c r="F10" s="36" t="str">
        <f>_xll.ohRangeRetrieveError(E10)</f>
        <v/>
      </c>
      <c r="G10" s="50" t="s">
        <v>98</v>
      </c>
    </row>
    <row r="11" spans="1:7" ht="11.25" customHeight="1" x14ac:dyDescent="0.25">
      <c r="A11" s="41"/>
      <c r="B11" s="40" t="s">
        <v>23</v>
      </c>
      <c r="C11" s="39" t="str">
        <f t="shared" si="0"/>
        <v>HkdHibor1Y</v>
      </c>
      <c r="D11" s="38" t="str">
        <f t="shared" si="1"/>
        <v>HkdHibor1YLastFixing_Quote</v>
      </c>
      <c r="E11" s="37" t="str">
        <f>_xll.qlDepositRateHelper(,D11,C11,Permanent,Trigger,ObjectOverwrite)</f>
        <v>obj_0012e#0002</v>
      </c>
      <c r="F11" s="36" t="str">
        <f>_xll.ohRangeRetrieveError(E11)</f>
        <v/>
      </c>
      <c r="G11" s="50" t="s">
        <v>98</v>
      </c>
    </row>
    <row r="12" spans="1:7" ht="11.25" customHeight="1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29"/>
  <sheetViews>
    <sheetView workbookViewId="0">
      <selection activeCell="K3" sqref="K3"/>
    </sheetView>
  </sheetViews>
  <sheetFormatPr defaultRowHeight="11.25" x14ac:dyDescent="0.2"/>
  <cols>
    <col min="1" max="1" width="2.7109375" style="3" customWidth="1"/>
    <col min="2" max="2" width="4.85546875" style="3" bestFit="1" customWidth="1"/>
    <col min="3" max="3" width="3.85546875" style="3" bestFit="1" customWidth="1"/>
    <col min="4" max="4" width="3.140625" style="3" bestFit="1" customWidth="1"/>
    <col min="5" max="5" width="2.7109375" style="3" bestFit="1" customWidth="1"/>
    <col min="6" max="6" width="10" style="3" bestFit="1" customWidth="1"/>
    <col min="7" max="8" width="19.28515625" style="3" bestFit="1" customWidth="1"/>
    <col min="9" max="9" width="8" style="3" bestFit="1" customWidth="1"/>
    <col min="10" max="10" width="17.28515625" style="3" bestFit="1" customWidth="1"/>
    <col min="11" max="11" width="23" style="10" bestFit="1" customWidth="1"/>
    <col min="12" max="12" width="35.7109375" style="3" customWidth="1"/>
    <col min="13" max="14" width="2.7109375" style="3" customWidth="1"/>
    <col min="15" max="15" width="9.5703125" style="3" bestFit="1" customWidth="1"/>
    <col min="16" max="16" width="15.140625" style="3" bestFit="1" customWidth="1"/>
    <col min="17" max="17" width="19.28515625" style="3" bestFit="1" customWidth="1"/>
    <col min="18" max="18" width="5" style="3" bestFit="1" customWidth="1"/>
    <col min="19" max="19" width="19.28515625" style="3" bestFit="1" customWidth="1"/>
    <col min="20" max="16384" width="9.140625" style="3"/>
  </cols>
  <sheetData>
    <row r="1" spans="1:19" ht="11.2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9" ht="11.25" customHeight="1" x14ac:dyDescent="0.2">
      <c r="A2" s="41"/>
      <c r="B2" s="48"/>
      <c r="C2" s="48"/>
      <c r="D2" s="48"/>
      <c r="E2" s="48"/>
      <c r="F2" s="48"/>
      <c r="G2" s="48"/>
      <c r="H2" s="48"/>
      <c r="I2" s="6" t="s">
        <v>55</v>
      </c>
      <c r="J2" s="6" t="str">
        <f>Currency&amp;"_YC"&amp;"STDRH"</f>
        <v>HKD_YCSTDRH</v>
      </c>
      <c r="K2" s="58" t="str">
        <f>J2&amp;"_Swaps.xml"</f>
        <v>HKD_YCSTDRH_Swaps.xml</v>
      </c>
      <c r="L2" s="48"/>
      <c r="M2" s="59"/>
    </row>
    <row r="3" spans="1:19" ht="22.5" customHeight="1" x14ac:dyDescent="0.25">
      <c r="A3" s="41"/>
      <c r="B3" s="46" t="s">
        <v>97</v>
      </c>
      <c r="C3" s="46"/>
      <c r="D3" s="46"/>
      <c r="E3" s="46"/>
      <c r="F3" s="46" t="s">
        <v>96</v>
      </c>
      <c r="G3" s="46" t="s">
        <v>95</v>
      </c>
      <c r="H3" s="46" t="s">
        <v>94</v>
      </c>
      <c r="I3" s="46" t="s">
        <v>93</v>
      </c>
      <c r="J3" s="46" t="s">
        <v>80</v>
      </c>
      <c r="K3" s="60" t="str">
        <f>IF(Serialize,_xll.ohObjectSave(K4:K28,SerializationPath&amp;K2,FileOverwrite,,Serialize),"---")</f>
        <v>---</v>
      </c>
      <c r="L3" s="61" t="str">
        <f>_xll.ohRangeRetrieveError(K3)</f>
        <v/>
      </c>
      <c r="M3" s="76" t="s">
        <v>98</v>
      </c>
      <c r="O3" s="62" t="s">
        <v>92</v>
      </c>
      <c r="P3" s="62" t="s">
        <v>91</v>
      </c>
      <c r="Q3" s="62" t="s">
        <v>90</v>
      </c>
      <c r="R3" s="62" t="s">
        <v>89</v>
      </c>
      <c r="S3" s="62" t="s">
        <v>88</v>
      </c>
    </row>
    <row r="4" spans="1:19" ht="11.25" customHeight="1" x14ac:dyDescent="0.2">
      <c r="A4" s="49"/>
      <c r="B4" s="48"/>
      <c r="C4" s="48"/>
      <c r="D4" s="48"/>
      <c r="E4" s="48"/>
      <c r="F4" s="48"/>
      <c r="G4" s="48"/>
      <c r="H4" s="48"/>
      <c r="I4" s="48"/>
      <c r="J4" s="48"/>
      <c r="K4" s="63" t="str">
        <f>_xll.qlIborIndex(,FamilyName,I2,O4,Currency,P4,Q4,R4,S4,,Permanent,Trigger,ObjectOverwrite)</f>
        <v>obj_0010f#0002</v>
      </c>
      <c r="L4" s="64" t="str">
        <f>_xll.ohRangeRetrieveError(K4)</f>
        <v/>
      </c>
      <c r="M4" s="76" t="s">
        <v>98</v>
      </c>
      <c r="O4" s="65">
        <v>0</v>
      </c>
      <c r="P4" s="65" t="s">
        <v>62</v>
      </c>
      <c r="Q4" s="65" t="s">
        <v>86</v>
      </c>
      <c r="R4" s="65" t="b">
        <v>1</v>
      </c>
      <c r="S4" s="65" t="s">
        <v>83</v>
      </c>
    </row>
    <row r="5" spans="1:19" ht="11.25" customHeight="1" x14ac:dyDescent="0.2">
      <c r="A5" s="49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76" t="s">
        <v>98</v>
      </c>
    </row>
    <row r="6" spans="1:19" ht="11.25" customHeight="1" x14ac:dyDescent="0.2">
      <c r="A6" s="41"/>
      <c r="B6" s="66">
        <v>1</v>
      </c>
      <c r="C6" s="67" t="s">
        <v>23</v>
      </c>
      <c r="D6" s="67" t="s">
        <v>61</v>
      </c>
      <c r="E6" s="67" t="s">
        <v>58</v>
      </c>
      <c r="F6" s="68" t="s">
        <v>87</v>
      </c>
      <c r="G6" s="68" t="s">
        <v>86</v>
      </c>
      <c r="H6" s="68" t="str">
        <f t="shared" ref="H6:H28" si="0">IF(UPPER(RIGHT($D6))="B",BondBasisDayCounter,IF(UPPER(RIGHT($D6))="M",MoneyMarketDayCounter,"--"))</f>
        <v>Actual/365 (Fixed)</v>
      </c>
      <c r="I6" s="69">
        <v>0</v>
      </c>
      <c r="J6" s="70" t="str">
        <f t="shared" ref="J6:J28" si="1">Currency&amp;$D6&amp;$E6&amp;$C6&amp;QuoteSuffix</f>
        <v>HKDQM3H1Y_Quote</v>
      </c>
      <c r="K6" s="71" t="str">
        <f>_xll.qlSwapRateHelper2(,$J6,$C6,Calendar,$F6,$G6,$H6,$K$4,$I6,B6&amp;"D",Discounting2,Permanent,,ObjectOverwrite)</f>
        <v>obj_00110#0002</v>
      </c>
      <c r="L6" s="61" t="str">
        <f>_xll.ohRangeRetrieveError(K6)</f>
        <v/>
      </c>
      <c r="M6" s="76" t="s">
        <v>98</v>
      </c>
    </row>
    <row r="7" spans="1:19" ht="11.25" customHeight="1" x14ac:dyDescent="0.2">
      <c r="A7" s="41"/>
      <c r="B7" s="66">
        <v>1</v>
      </c>
      <c r="C7" s="67" t="s">
        <v>24</v>
      </c>
      <c r="D7" s="67" t="s">
        <v>61</v>
      </c>
      <c r="E7" s="67" t="s">
        <v>58</v>
      </c>
      <c r="F7" s="68" t="s">
        <v>87</v>
      </c>
      <c r="G7" s="72" t="s">
        <v>86</v>
      </c>
      <c r="H7" s="72" t="str">
        <f t="shared" si="0"/>
        <v>Actual/365 (Fixed)</v>
      </c>
      <c r="I7" s="69">
        <v>0</v>
      </c>
      <c r="J7" s="73" t="str">
        <f t="shared" si="1"/>
        <v>HKDQM3H15M_Quote</v>
      </c>
      <c r="K7" s="71" t="str">
        <f>_xll.qlSwapRateHelper2(,$J7,$C7,Calendar,$F7,$G7,$H7,$K$4,$I7,B7&amp;"D",Discounting2,Permanent,,ObjectOverwrite)</f>
        <v>obj_00122#0002</v>
      </c>
      <c r="L7" s="61" t="str">
        <f>_xll.ohRangeRetrieveError(K7)</f>
        <v/>
      </c>
      <c r="M7" s="76" t="s">
        <v>98</v>
      </c>
    </row>
    <row r="8" spans="1:19" ht="11.25" customHeight="1" x14ac:dyDescent="0.2">
      <c r="A8" s="41"/>
      <c r="B8" s="66">
        <v>1</v>
      </c>
      <c r="C8" s="67" t="s">
        <v>25</v>
      </c>
      <c r="D8" s="67" t="s">
        <v>61</v>
      </c>
      <c r="E8" s="67" t="s">
        <v>58</v>
      </c>
      <c r="F8" s="68" t="s">
        <v>87</v>
      </c>
      <c r="G8" s="72" t="s">
        <v>86</v>
      </c>
      <c r="H8" s="72" t="str">
        <f t="shared" si="0"/>
        <v>Actual/365 (Fixed)</v>
      </c>
      <c r="I8" s="69">
        <v>0</v>
      </c>
      <c r="J8" s="73" t="str">
        <f t="shared" si="1"/>
        <v>HKDQM3H18M_Quote</v>
      </c>
      <c r="K8" s="71" t="str">
        <f>_xll.qlSwapRateHelper2(,$J8,$C8,Calendar,$F8,$G8,$H8,$K$4,$I8,B8&amp;"D",Discounting2,Permanent,,ObjectOverwrite)</f>
        <v>obj_00118#0002</v>
      </c>
      <c r="L8" s="61" t="str">
        <f>_xll.ohRangeRetrieveError(K8)</f>
        <v/>
      </c>
      <c r="M8" s="76" t="s">
        <v>98</v>
      </c>
    </row>
    <row r="9" spans="1:19" ht="11.25" customHeight="1" x14ac:dyDescent="0.2">
      <c r="A9" s="41"/>
      <c r="B9" s="66">
        <v>1</v>
      </c>
      <c r="C9" s="67" t="s">
        <v>26</v>
      </c>
      <c r="D9" s="67" t="s">
        <v>61</v>
      </c>
      <c r="E9" s="67" t="s">
        <v>58</v>
      </c>
      <c r="F9" s="68" t="s">
        <v>87</v>
      </c>
      <c r="G9" s="72" t="s">
        <v>86</v>
      </c>
      <c r="H9" s="72" t="str">
        <f t="shared" si="0"/>
        <v>Actual/365 (Fixed)</v>
      </c>
      <c r="I9" s="69">
        <v>0</v>
      </c>
      <c r="J9" s="73" t="str">
        <f t="shared" si="1"/>
        <v>HKDQM3H21M_Quote</v>
      </c>
      <c r="K9" s="71" t="str">
        <f>_xll.qlSwapRateHelper2(,$J9,$C9,Calendar,$F9,$G9,$H9,$K$4,$I9,B9&amp;"D",Discounting2,Permanent,,ObjectOverwrite)</f>
        <v>obj_0011d#0002</v>
      </c>
      <c r="L9" s="61" t="str">
        <f>_xll.ohRangeRetrieveError(K9)</f>
        <v/>
      </c>
      <c r="M9" s="76" t="s">
        <v>98</v>
      </c>
    </row>
    <row r="10" spans="1:19" ht="11.25" customHeight="1" x14ac:dyDescent="0.2">
      <c r="A10" s="41"/>
      <c r="B10" s="66">
        <v>1</v>
      </c>
      <c r="C10" s="67" t="s">
        <v>27</v>
      </c>
      <c r="D10" s="67" t="s">
        <v>61</v>
      </c>
      <c r="E10" s="67" t="s">
        <v>58</v>
      </c>
      <c r="F10" s="68" t="s">
        <v>87</v>
      </c>
      <c r="G10" s="72" t="s">
        <v>86</v>
      </c>
      <c r="H10" s="72" t="str">
        <f t="shared" si="0"/>
        <v>Actual/365 (Fixed)</v>
      </c>
      <c r="I10" s="69">
        <v>0</v>
      </c>
      <c r="J10" s="73" t="str">
        <f t="shared" si="1"/>
        <v>HKDQM3H2Y_Quote</v>
      </c>
      <c r="K10" s="71" t="str">
        <f>_xll.qlSwapRateHelper2(,$J10,$C10,Calendar,$F10,$G10,$H10,$K$4,$I10,B10&amp;"D",Discounting2,Permanent,,ObjectOverwrite)</f>
        <v>obj_00114#0002</v>
      </c>
      <c r="L10" s="61" t="str">
        <f>_xll.ohRangeRetrieveError(K10)</f>
        <v/>
      </c>
      <c r="M10" s="76" t="s">
        <v>98</v>
      </c>
    </row>
    <row r="11" spans="1:19" ht="11.25" customHeight="1" x14ac:dyDescent="0.2">
      <c r="A11" s="41"/>
      <c r="B11" s="66">
        <v>1</v>
      </c>
      <c r="C11" s="67" t="s">
        <v>28</v>
      </c>
      <c r="D11" s="67" t="s">
        <v>61</v>
      </c>
      <c r="E11" s="67" t="s">
        <v>58</v>
      </c>
      <c r="F11" s="68" t="s">
        <v>87</v>
      </c>
      <c r="G11" s="72" t="s">
        <v>86</v>
      </c>
      <c r="H11" s="72" t="str">
        <f t="shared" si="0"/>
        <v>Actual/365 (Fixed)</v>
      </c>
      <c r="I11" s="69">
        <v>0</v>
      </c>
      <c r="J11" s="73" t="str">
        <f t="shared" si="1"/>
        <v>HKDQM3H3Y_Quote</v>
      </c>
      <c r="K11" s="71" t="str">
        <f>_xll.qlSwapRateHelper2(,$J11,$C11,Calendar,$F11,$G11,$H11,$K$4,$I11,B11&amp;"D",Discounting2,Permanent,,ObjectOverwrite)</f>
        <v>obj_00120#0002</v>
      </c>
      <c r="L11" s="61" t="str">
        <f>_xll.ohRangeRetrieveError(K11)</f>
        <v/>
      </c>
      <c r="M11" s="76" t="s">
        <v>98</v>
      </c>
    </row>
    <row r="12" spans="1:19" ht="11.25" customHeight="1" x14ac:dyDescent="0.2">
      <c r="A12" s="41"/>
      <c r="B12" s="66">
        <v>1</v>
      </c>
      <c r="C12" s="67" t="s">
        <v>29</v>
      </c>
      <c r="D12" s="67" t="s">
        <v>61</v>
      </c>
      <c r="E12" s="67" t="s">
        <v>58</v>
      </c>
      <c r="F12" s="68" t="s">
        <v>87</v>
      </c>
      <c r="G12" s="72" t="s">
        <v>86</v>
      </c>
      <c r="H12" s="72" t="str">
        <f t="shared" si="0"/>
        <v>Actual/365 (Fixed)</v>
      </c>
      <c r="I12" s="69">
        <v>0</v>
      </c>
      <c r="J12" s="73" t="str">
        <f t="shared" si="1"/>
        <v>HKDQM3H4Y_Quote</v>
      </c>
      <c r="K12" s="71" t="str">
        <f>_xll.qlSwapRateHelper2(,$J12,$C12,Calendar,$F12,$G12,$H12,$K$4,$I12,B12&amp;"D",Discounting2,Permanent,,ObjectOverwrite)</f>
        <v>obj_0011e#0002</v>
      </c>
      <c r="L12" s="61" t="str">
        <f>_xll.ohRangeRetrieveError(K12)</f>
        <v/>
      </c>
      <c r="M12" s="76" t="s">
        <v>98</v>
      </c>
    </row>
    <row r="13" spans="1:19" ht="11.25" customHeight="1" x14ac:dyDescent="0.2">
      <c r="A13" s="41"/>
      <c r="B13" s="66">
        <v>1</v>
      </c>
      <c r="C13" s="67" t="s">
        <v>30</v>
      </c>
      <c r="D13" s="67" t="s">
        <v>61</v>
      </c>
      <c r="E13" s="67" t="s">
        <v>58</v>
      </c>
      <c r="F13" s="68" t="s">
        <v>87</v>
      </c>
      <c r="G13" s="72" t="s">
        <v>86</v>
      </c>
      <c r="H13" s="72" t="str">
        <f t="shared" si="0"/>
        <v>Actual/365 (Fixed)</v>
      </c>
      <c r="I13" s="69">
        <v>0</v>
      </c>
      <c r="J13" s="73" t="str">
        <f t="shared" si="1"/>
        <v>HKDQM3H5Y_Quote</v>
      </c>
      <c r="K13" s="71" t="str">
        <f>_xll.qlSwapRateHelper2(,$J13,$C13,Calendar,$F13,$G13,$H13,$K$4,$I13,B13&amp;"D",Discounting2,Permanent,,ObjectOverwrite)</f>
        <v>obj_00124#0002</v>
      </c>
      <c r="L13" s="61" t="str">
        <f>_xll.ohRangeRetrieveError(K13)</f>
        <v/>
      </c>
      <c r="M13" s="76" t="s">
        <v>98</v>
      </c>
    </row>
    <row r="14" spans="1:19" ht="11.25" customHeight="1" x14ac:dyDescent="0.2">
      <c r="A14" s="41"/>
      <c r="B14" s="66">
        <v>1</v>
      </c>
      <c r="C14" s="67" t="s">
        <v>31</v>
      </c>
      <c r="D14" s="67" t="s">
        <v>61</v>
      </c>
      <c r="E14" s="67" t="s">
        <v>58</v>
      </c>
      <c r="F14" s="68" t="s">
        <v>87</v>
      </c>
      <c r="G14" s="72" t="s">
        <v>86</v>
      </c>
      <c r="H14" s="72" t="str">
        <f t="shared" si="0"/>
        <v>Actual/365 (Fixed)</v>
      </c>
      <c r="I14" s="69">
        <v>0</v>
      </c>
      <c r="J14" s="73" t="str">
        <f t="shared" si="1"/>
        <v>HKDQM3H6Y_Quote</v>
      </c>
      <c r="K14" s="71" t="str">
        <f>_xll.qlSwapRateHelper2(,$J14,$C14,Calendar,$F14,$G14,$H14,$K$4,$I14,B14&amp;"D",Discounting2,Permanent,,ObjectOverwrite)</f>
        <v>obj_00121#0002</v>
      </c>
      <c r="L14" s="61" t="str">
        <f>_xll.ohRangeRetrieveError(K14)</f>
        <v/>
      </c>
      <c r="M14" s="76" t="s">
        <v>98</v>
      </c>
    </row>
    <row r="15" spans="1:19" ht="11.25" customHeight="1" x14ac:dyDescent="0.2">
      <c r="A15" s="41"/>
      <c r="B15" s="66">
        <v>1</v>
      </c>
      <c r="C15" s="67" t="s">
        <v>32</v>
      </c>
      <c r="D15" s="67" t="s">
        <v>61</v>
      </c>
      <c r="E15" s="67" t="s">
        <v>58</v>
      </c>
      <c r="F15" s="68" t="s">
        <v>87</v>
      </c>
      <c r="G15" s="72" t="s">
        <v>86</v>
      </c>
      <c r="H15" s="72" t="str">
        <f t="shared" si="0"/>
        <v>Actual/365 (Fixed)</v>
      </c>
      <c r="I15" s="69">
        <v>0</v>
      </c>
      <c r="J15" s="73" t="str">
        <f t="shared" si="1"/>
        <v>HKDQM3H7Y_Quote</v>
      </c>
      <c r="K15" s="71" t="str">
        <f>_xll.qlSwapRateHelper2(,$J15,$C15,Calendar,$F15,$G15,$H15,$K$4,$I15,B15&amp;"D",Discounting2,Permanent,,ObjectOverwrite)</f>
        <v>obj_00117#0002</v>
      </c>
      <c r="L15" s="61" t="str">
        <f>_xll.ohRangeRetrieveError(K15)</f>
        <v/>
      </c>
      <c r="M15" s="76" t="s">
        <v>98</v>
      </c>
    </row>
    <row r="16" spans="1:19" ht="11.25" customHeight="1" x14ac:dyDescent="0.2">
      <c r="A16" s="41"/>
      <c r="B16" s="66">
        <v>1</v>
      </c>
      <c r="C16" s="67" t="s">
        <v>33</v>
      </c>
      <c r="D16" s="67" t="s">
        <v>61</v>
      </c>
      <c r="E16" s="67" t="s">
        <v>58</v>
      </c>
      <c r="F16" s="68" t="s">
        <v>87</v>
      </c>
      <c r="G16" s="72" t="s">
        <v>86</v>
      </c>
      <c r="H16" s="72" t="str">
        <f t="shared" si="0"/>
        <v>Actual/365 (Fixed)</v>
      </c>
      <c r="I16" s="69">
        <v>0</v>
      </c>
      <c r="J16" s="73" t="str">
        <f t="shared" si="1"/>
        <v>HKDQM3H8Y_Quote</v>
      </c>
      <c r="K16" s="71" t="str">
        <f>_xll.qlSwapRateHelper2(,$J16,$C16,Calendar,$F16,$G16,$H16,$K$4,$I16,B16&amp;"D",Discounting2,Permanent,,ObjectOverwrite)</f>
        <v>obj_00119#0002</v>
      </c>
      <c r="L16" s="61" t="str">
        <f>_xll.ohRangeRetrieveError(K16)</f>
        <v/>
      </c>
      <c r="M16" s="76" t="s">
        <v>98</v>
      </c>
    </row>
    <row r="17" spans="1:13" ht="11.25" customHeight="1" x14ac:dyDescent="0.2">
      <c r="A17" s="41"/>
      <c r="B17" s="66">
        <v>1</v>
      </c>
      <c r="C17" s="67" t="s">
        <v>34</v>
      </c>
      <c r="D17" s="67" t="s">
        <v>61</v>
      </c>
      <c r="E17" s="67" t="s">
        <v>58</v>
      </c>
      <c r="F17" s="68" t="s">
        <v>87</v>
      </c>
      <c r="G17" s="72" t="s">
        <v>86</v>
      </c>
      <c r="H17" s="72" t="str">
        <f t="shared" si="0"/>
        <v>Actual/365 (Fixed)</v>
      </c>
      <c r="I17" s="69">
        <v>0</v>
      </c>
      <c r="J17" s="73" t="str">
        <f t="shared" si="1"/>
        <v>HKDQM3H9Y_Quote</v>
      </c>
      <c r="K17" s="71" t="str">
        <f>_xll.qlSwapRateHelper2(,$J17,$C17,Calendar,$F17,$G17,$H17,$K$4,$I17,B17&amp;"D",Discounting2,Permanent,,ObjectOverwrite)</f>
        <v>obj_00112#0002</v>
      </c>
      <c r="L17" s="61" t="str">
        <f>_xll.ohRangeRetrieveError(K17)</f>
        <v/>
      </c>
      <c r="M17" s="76" t="s">
        <v>98</v>
      </c>
    </row>
    <row r="18" spans="1:13" ht="11.25" customHeight="1" x14ac:dyDescent="0.2">
      <c r="A18" s="41"/>
      <c r="B18" s="66">
        <v>1</v>
      </c>
      <c r="C18" s="67" t="s">
        <v>35</v>
      </c>
      <c r="D18" s="67" t="s">
        <v>61</v>
      </c>
      <c r="E18" s="67" t="s">
        <v>58</v>
      </c>
      <c r="F18" s="68" t="s">
        <v>87</v>
      </c>
      <c r="G18" s="72" t="s">
        <v>86</v>
      </c>
      <c r="H18" s="72" t="str">
        <f t="shared" si="0"/>
        <v>Actual/365 (Fixed)</v>
      </c>
      <c r="I18" s="69">
        <v>0</v>
      </c>
      <c r="J18" s="73" t="str">
        <f t="shared" si="1"/>
        <v>HKDQM3H10Y_Quote</v>
      </c>
      <c r="K18" s="71" t="str">
        <f>_xll.qlSwapRateHelper2(,$J18,$C18,Calendar,$F18,$G18,$H18,$K$4,$I18,B18&amp;"D",Discounting2,Permanent,,ObjectOverwrite)</f>
        <v>obj_00116#0002</v>
      </c>
      <c r="L18" s="61" t="str">
        <f>_xll.ohRangeRetrieveError(K18)</f>
        <v/>
      </c>
      <c r="M18" s="76" t="s">
        <v>98</v>
      </c>
    </row>
    <row r="19" spans="1:13" ht="11.25" customHeight="1" x14ac:dyDescent="0.2">
      <c r="A19" s="41"/>
      <c r="B19" s="66">
        <v>1</v>
      </c>
      <c r="C19" s="67" t="s">
        <v>39</v>
      </c>
      <c r="D19" s="67" t="s">
        <v>61</v>
      </c>
      <c r="E19" s="67" t="s">
        <v>58</v>
      </c>
      <c r="F19" s="68" t="s">
        <v>87</v>
      </c>
      <c r="G19" s="72" t="s">
        <v>86</v>
      </c>
      <c r="H19" s="72" t="str">
        <f t="shared" si="0"/>
        <v>Actual/365 (Fixed)</v>
      </c>
      <c r="I19" s="69">
        <v>0</v>
      </c>
      <c r="J19" s="73" t="str">
        <f t="shared" si="1"/>
        <v>HKDQM3H11Y_Quote</v>
      </c>
      <c r="K19" s="71" t="str">
        <f>_xll.qlSwapRateHelper2(,$J19,$C19,Calendar,$F19,$G19,$H19,$K$4,$I19,B19&amp;"D",Discounting2,Permanent,,ObjectOverwrite)</f>
        <v>obj_00125#0002</v>
      </c>
      <c r="L19" s="61" t="str">
        <f>_xll.ohRangeRetrieveError(K19)</f>
        <v/>
      </c>
      <c r="M19" s="76" t="s">
        <v>98</v>
      </c>
    </row>
    <row r="20" spans="1:13" ht="11.25" customHeight="1" x14ac:dyDescent="0.2">
      <c r="A20" s="41"/>
      <c r="B20" s="66">
        <v>1</v>
      </c>
      <c r="C20" s="67" t="s">
        <v>40</v>
      </c>
      <c r="D20" s="67" t="s">
        <v>61</v>
      </c>
      <c r="E20" s="67" t="s">
        <v>58</v>
      </c>
      <c r="F20" s="68" t="s">
        <v>87</v>
      </c>
      <c r="G20" s="72" t="s">
        <v>86</v>
      </c>
      <c r="H20" s="72" t="str">
        <f t="shared" si="0"/>
        <v>Actual/365 (Fixed)</v>
      </c>
      <c r="I20" s="69">
        <v>0</v>
      </c>
      <c r="J20" s="73" t="str">
        <f t="shared" si="1"/>
        <v>HKDQM3H12Y_Quote</v>
      </c>
      <c r="K20" s="71" t="str">
        <f>_xll.qlSwapRateHelper2(,$J20,$C20,Calendar,$F20,$G20,$H20,$K$4,$I20,B20&amp;"D",Discounting2,Permanent,,ObjectOverwrite)</f>
        <v>obj_0011c#0002</v>
      </c>
      <c r="L20" s="61" t="str">
        <f>_xll.ohRangeRetrieveError(K20)</f>
        <v/>
      </c>
      <c r="M20" s="76" t="s">
        <v>98</v>
      </c>
    </row>
    <row r="21" spans="1:13" ht="11.25" customHeight="1" x14ac:dyDescent="0.2">
      <c r="A21" s="41"/>
      <c r="B21" s="66">
        <v>1</v>
      </c>
      <c r="C21" s="67" t="s">
        <v>41</v>
      </c>
      <c r="D21" s="67" t="s">
        <v>61</v>
      </c>
      <c r="E21" s="67" t="s">
        <v>58</v>
      </c>
      <c r="F21" s="68" t="s">
        <v>87</v>
      </c>
      <c r="G21" s="72" t="s">
        <v>86</v>
      </c>
      <c r="H21" s="72" t="str">
        <f t="shared" si="0"/>
        <v>Actual/365 (Fixed)</v>
      </c>
      <c r="I21" s="69">
        <v>0</v>
      </c>
      <c r="J21" s="73" t="str">
        <f t="shared" si="1"/>
        <v>HKDQM3H13Y_Quote</v>
      </c>
      <c r="K21" s="71" t="str">
        <f>_xll.qlSwapRateHelper2(,$J21,$C21,Calendar,$F21,$G21,$H21,$K$4,$I21,B21&amp;"D",Discounting2,Permanent,,ObjectOverwrite)</f>
        <v>obj_00113#0002</v>
      </c>
      <c r="L21" s="61" t="str">
        <f>_xll.ohRangeRetrieveError(K21)</f>
        <v/>
      </c>
      <c r="M21" s="76" t="s">
        <v>98</v>
      </c>
    </row>
    <row r="22" spans="1:13" ht="11.25" customHeight="1" x14ac:dyDescent="0.2">
      <c r="A22" s="41"/>
      <c r="B22" s="66">
        <v>1</v>
      </c>
      <c r="C22" s="67" t="s">
        <v>42</v>
      </c>
      <c r="D22" s="67" t="s">
        <v>61</v>
      </c>
      <c r="E22" s="67" t="s">
        <v>58</v>
      </c>
      <c r="F22" s="68" t="s">
        <v>87</v>
      </c>
      <c r="G22" s="72" t="s">
        <v>86</v>
      </c>
      <c r="H22" s="72" t="str">
        <f t="shared" si="0"/>
        <v>Actual/365 (Fixed)</v>
      </c>
      <c r="I22" s="69">
        <v>0</v>
      </c>
      <c r="J22" s="73" t="str">
        <f t="shared" si="1"/>
        <v>HKDQM3H14Y_Quote</v>
      </c>
      <c r="K22" s="71" t="str">
        <f>_xll.qlSwapRateHelper2(,$J22,$C22,Calendar,$F22,$G22,$H22,$K$4,$I22,B22&amp;"D",Discounting2,Permanent,,ObjectOverwrite)</f>
        <v>obj_0011a#0002</v>
      </c>
      <c r="L22" s="61" t="str">
        <f>_xll.ohRangeRetrieveError(K22)</f>
        <v/>
      </c>
      <c r="M22" s="76" t="s">
        <v>98</v>
      </c>
    </row>
    <row r="23" spans="1:13" ht="11.25" customHeight="1" x14ac:dyDescent="0.2">
      <c r="A23" s="41"/>
      <c r="B23" s="66">
        <v>1</v>
      </c>
      <c r="C23" s="67" t="s">
        <v>36</v>
      </c>
      <c r="D23" s="67" t="s">
        <v>61</v>
      </c>
      <c r="E23" s="67" t="s">
        <v>58</v>
      </c>
      <c r="F23" s="68" t="s">
        <v>87</v>
      </c>
      <c r="G23" s="72" t="s">
        <v>86</v>
      </c>
      <c r="H23" s="72" t="str">
        <f t="shared" si="0"/>
        <v>Actual/365 (Fixed)</v>
      </c>
      <c r="I23" s="69">
        <v>0</v>
      </c>
      <c r="J23" s="73" t="str">
        <f t="shared" si="1"/>
        <v>HKDQM3H15Y_Quote</v>
      </c>
      <c r="K23" s="71" t="str">
        <f>_xll.qlSwapRateHelper2(,$J23,$C23,Calendar,$F23,$G23,$H23,$K$4,$I23,B23&amp;"D",Discounting2,Permanent,,ObjectOverwrite)</f>
        <v>obj_00115#0002</v>
      </c>
      <c r="L23" s="61" t="str">
        <f>_xll.ohRangeRetrieveError(K23)</f>
        <v/>
      </c>
      <c r="M23" s="76" t="s">
        <v>98</v>
      </c>
    </row>
    <row r="24" spans="1:13" ht="11.25" customHeight="1" x14ac:dyDescent="0.2">
      <c r="A24" s="41"/>
      <c r="B24" s="66">
        <v>1</v>
      </c>
      <c r="C24" s="67" t="s">
        <v>43</v>
      </c>
      <c r="D24" s="67" t="s">
        <v>61</v>
      </c>
      <c r="E24" s="67" t="s">
        <v>58</v>
      </c>
      <c r="F24" s="68" t="s">
        <v>87</v>
      </c>
      <c r="G24" s="72" t="s">
        <v>86</v>
      </c>
      <c r="H24" s="72" t="str">
        <f t="shared" si="0"/>
        <v>Actual/365 (Fixed)</v>
      </c>
      <c r="I24" s="69">
        <v>0</v>
      </c>
      <c r="J24" s="73" t="str">
        <f t="shared" si="1"/>
        <v>HKDQM3H16Y_Quote</v>
      </c>
      <c r="K24" s="71" t="str">
        <f>_xll.qlSwapRateHelper2(,$J24,$C24,Calendar,$F24,$G24,$H24,$K$4,$I24,B24&amp;"D",Discounting2,Permanent,,ObjectOverwrite)</f>
        <v>obj_00123#0002</v>
      </c>
      <c r="L24" s="61" t="str">
        <f>_xll.ohRangeRetrieveError(K24)</f>
        <v/>
      </c>
      <c r="M24" s="76" t="s">
        <v>98</v>
      </c>
    </row>
    <row r="25" spans="1:13" ht="11.25" customHeight="1" x14ac:dyDescent="0.2">
      <c r="A25" s="41"/>
      <c r="B25" s="66">
        <v>1</v>
      </c>
      <c r="C25" s="67" t="s">
        <v>44</v>
      </c>
      <c r="D25" s="67" t="s">
        <v>61</v>
      </c>
      <c r="E25" s="67" t="s">
        <v>58</v>
      </c>
      <c r="F25" s="68" t="s">
        <v>87</v>
      </c>
      <c r="G25" s="72" t="s">
        <v>86</v>
      </c>
      <c r="H25" s="72" t="str">
        <f t="shared" si="0"/>
        <v>Actual/365 (Fixed)</v>
      </c>
      <c r="I25" s="69">
        <v>0</v>
      </c>
      <c r="J25" s="73" t="str">
        <f t="shared" si="1"/>
        <v>HKDQM3H17Y_Quote</v>
      </c>
      <c r="K25" s="71" t="str">
        <f>_xll.qlSwapRateHelper2(,$J25,$C25,Calendar,$F25,$G25,$H25,$K$4,$I25,B25&amp;"D",Discounting2,Permanent,,ObjectOverwrite)</f>
        <v>obj_0011b#0002</v>
      </c>
      <c r="L25" s="61" t="str">
        <f>_xll.ohRangeRetrieveError(K25)</f>
        <v/>
      </c>
      <c r="M25" s="76" t="s">
        <v>98</v>
      </c>
    </row>
    <row r="26" spans="1:13" ht="11.25" customHeight="1" x14ac:dyDescent="0.2">
      <c r="A26" s="41"/>
      <c r="B26" s="66">
        <v>1</v>
      </c>
      <c r="C26" s="67" t="s">
        <v>45</v>
      </c>
      <c r="D26" s="67" t="s">
        <v>61</v>
      </c>
      <c r="E26" s="67" t="s">
        <v>58</v>
      </c>
      <c r="F26" s="68" t="s">
        <v>87</v>
      </c>
      <c r="G26" s="72" t="s">
        <v>86</v>
      </c>
      <c r="H26" s="72" t="str">
        <f t="shared" si="0"/>
        <v>Actual/365 (Fixed)</v>
      </c>
      <c r="I26" s="69">
        <v>0</v>
      </c>
      <c r="J26" s="73" t="str">
        <f t="shared" si="1"/>
        <v>HKDQM3H18Y_Quote</v>
      </c>
      <c r="K26" s="71" t="str">
        <f>_xll.qlSwapRateHelper2(,$J26,$C26,Calendar,$F26,$G26,$H26,$K$4,$I26,B26&amp;"D",Discounting2,Permanent,,ObjectOverwrite)</f>
        <v>obj_00126#0002</v>
      </c>
      <c r="L26" s="61" t="str">
        <f>_xll.ohRangeRetrieveError(K26)</f>
        <v/>
      </c>
      <c r="M26" s="76" t="s">
        <v>98</v>
      </c>
    </row>
    <row r="27" spans="1:13" ht="11.25" customHeight="1" x14ac:dyDescent="0.2">
      <c r="A27" s="41"/>
      <c r="B27" s="66">
        <v>1</v>
      </c>
      <c r="C27" s="67" t="s">
        <v>46</v>
      </c>
      <c r="D27" s="67" t="s">
        <v>61</v>
      </c>
      <c r="E27" s="67" t="s">
        <v>58</v>
      </c>
      <c r="F27" s="68" t="s">
        <v>87</v>
      </c>
      <c r="G27" s="72" t="s">
        <v>86</v>
      </c>
      <c r="H27" s="72" t="str">
        <f t="shared" si="0"/>
        <v>Actual/365 (Fixed)</v>
      </c>
      <c r="I27" s="69">
        <v>0</v>
      </c>
      <c r="J27" s="73" t="str">
        <f t="shared" si="1"/>
        <v>HKDQM3H19Y_Quote</v>
      </c>
      <c r="K27" s="71" t="str">
        <f>_xll.qlSwapRateHelper2(,$J27,$C27,Calendar,$F27,$G27,$H27,$K$4,$I27,B27&amp;"D",Discounting2,Permanent,,ObjectOverwrite)</f>
        <v>obj_0011f#0002</v>
      </c>
      <c r="L27" s="61" t="str">
        <f>_xll.ohRangeRetrieveError(K27)</f>
        <v/>
      </c>
      <c r="M27" s="76" t="s">
        <v>98</v>
      </c>
    </row>
    <row r="28" spans="1:13" ht="11.25" customHeight="1" x14ac:dyDescent="0.2">
      <c r="A28" s="41"/>
      <c r="B28" s="66">
        <v>1</v>
      </c>
      <c r="C28" s="67" t="s">
        <v>37</v>
      </c>
      <c r="D28" s="67" t="s">
        <v>61</v>
      </c>
      <c r="E28" s="67" t="s">
        <v>58</v>
      </c>
      <c r="F28" s="68" t="s">
        <v>87</v>
      </c>
      <c r="G28" s="72" t="s">
        <v>86</v>
      </c>
      <c r="H28" s="72" t="str">
        <f t="shared" si="0"/>
        <v>Actual/365 (Fixed)</v>
      </c>
      <c r="I28" s="69">
        <v>0</v>
      </c>
      <c r="J28" s="73" t="str">
        <f t="shared" si="1"/>
        <v>HKDQM3H20Y_Quote</v>
      </c>
      <c r="K28" s="71" t="str">
        <f>_xll.qlSwapRateHelper2(,$J28,$C28,Calendar,$F28,$G28,$H28,$K$4,$I28,B28&amp;"D",Discounting2,Permanent,,ObjectOverwrite)</f>
        <v>obj_00111#0002</v>
      </c>
      <c r="L28" s="61" t="str">
        <f>_xll.ohRangeRetrieveError(K28)</f>
        <v/>
      </c>
      <c r="M28" s="76" t="s">
        <v>98</v>
      </c>
    </row>
    <row r="29" spans="1:13" ht="11.25" customHeight="1" thickBot="1" x14ac:dyDescent="0.2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74"/>
      <c r="L29" s="74"/>
      <c r="M29" s="75"/>
    </row>
  </sheetData>
  <dataValidations count="4">
    <dataValidation type="list" allowBlank="1" showInputMessage="1" showErrorMessage="1" sqref="S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2006-06-05T17:15:30Z</cp:lastPrinted>
  <dcterms:created xsi:type="dcterms:W3CDTF">2006-04-26T09:45:07Z</dcterms:created>
  <dcterms:modified xsi:type="dcterms:W3CDTF">2014-06-30T13:15:39Z</dcterms:modified>
</cp:coreProperties>
</file>